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Adriana/Library/Mobile Documents/com~apple~CloudDocs/Pektiva/Archivos/"/>
    </mc:Choice>
  </mc:AlternateContent>
  <xr:revisionPtr revIDLastSave="0" documentId="13_ncr:1_{F03A4EA3-381B-2B48-ABA2-D7B62748AB65}" xr6:coauthVersionLast="36" xr6:coauthVersionMax="36" xr10:uidLastSave="{00000000-0000-0000-0000-000000000000}"/>
  <bookViews>
    <workbookView xWindow="0" yWindow="500" windowWidth="28800" windowHeight="17500" tabRatio="582" xr2:uid="{00000000-000D-0000-FFFF-FFFF00000000}"/>
  </bookViews>
  <sheets>
    <sheet name="MENÚ PRINCIPAL" sheetId="26" r:id="rId1"/>
    <sheet name="METAS" sheetId="32" r:id="rId2"/>
    <sheet name="ACTIVOS" sheetId="27" r:id="rId3"/>
    <sheet name="PORTAFOLIO 1" sheetId="31" state="hidden" r:id="rId4"/>
    <sheet name="PORTAFOLIO 2" sheetId="36" state="hidden" r:id="rId5"/>
    <sheet name="REGISTRO ACCIONES" sheetId="35" state="hidden" r:id="rId6"/>
    <sheet name="RENTABILIDADES" sheetId="37" state="hidden" r:id="rId7"/>
    <sheet name="DEUDAS" sheetId="28" r:id="rId8"/>
    <sheet name="PRESUPUESTO" sheetId="24" r:id="rId9"/>
    <sheet name="PRESUPUESTO REGALOS" sheetId="9" r:id="rId10"/>
    <sheet name="RESUMEN" sheetId="20" r:id="rId11"/>
    <sheet name="FLUJO DE CAJA" sheetId="25" r:id="rId12"/>
    <sheet name="CONTROL SEMANAL" sheetId="30" r:id="rId13"/>
    <sheet name="PLAN DE RETIRO" sheetId="33" state="hidden" r:id="rId14"/>
    <sheet name="PLAN DE ACCIÓN" sheetId="34" state="hidden" r:id="rId15"/>
  </sheets>
  <definedNames>
    <definedName name="_xlnm._FilterDatabase" localSheetId="11" hidden="1">'FLUJO DE CAJA'!$B$13:$O$484</definedName>
    <definedName name="_xlchart.v1.0" hidden="1">ACTIVOS!$Q$11:$Q$24</definedName>
    <definedName name="_xlchart.v1.1" hidden="1">ACTIVOS!$S$11:$S$24</definedName>
  </definedNames>
  <calcPr calcId="181029"/>
  <extLs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C7" i="33" l="1"/>
  <c r="O8" i="33" l="1"/>
  <c r="O7" i="33"/>
  <c r="L8" i="33"/>
  <c r="L7" i="33"/>
  <c r="L6" i="33"/>
  <c r="I15" i="33"/>
  <c r="I14" i="33"/>
  <c r="I13" i="33"/>
  <c r="I12" i="33"/>
  <c r="I9" i="33"/>
  <c r="F8" i="33"/>
  <c r="F5" i="32" l="1"/>
  <c r="D82" i="36" l="1"/>
  <c r="D83" i="36"/>
  <c r="D84" i="36"/>
  <c r="D85" i="36"/>
  <c r="D81" i="36"/>
  <c r="C82" i="36"/>
  <c r="C83" i="36"/>
  <c r="C84" i="36"/>
  <c r="C85" i="36"/>
  <c r="C81" i="36"/>
  <c r="D81" i="31" l="1"/>
  <c r="D82" i="31"/>
  <c r="D83" i="31"/>
  <c r="D84" i="31"/>
  <c r="D85" i="31"/>
  <c r="C82" i="31"/>
  <c r="C83" i="31"/>
  <c r="C84" i="31"/>
  <c r="C85" i="31"/>
  <c r="C81" i="31"/>
  <c r="G156" i="24" l="1"/>
  <c r="G154" i="24"/>
  <c r="G155" i="24" s="1"/>
  <c r="G153" i="24"/>
  <c r="D66" i="24"/>
  <c r="D18" i="24"/>
  <c r="R7" i="35" l="1"/>
  <c r="P8" i="35"/>
  <c r="AB6" i="37" l="1"/>
  <c r="B65" i="37"/>
  <c r="B66" i="37"/>
  <c r="B67" i="37"/>
  <c r="B68" i="37"/>
  <c r="B69" i="37"/>
  <c r="B70" i="37"/>
  <c r="B71" i="37"/>
  <c r="B72" i="37"/>
  <c r="B73" i="37"/>
  <c r="B74" i="37"/>
  <c r="B75" i="37"/>
  <c r="B76" i="37"/>
  <c r="B77" i="37"/>
  <c r="B78" i="37"/>
  <c r="B79" i="37"/>
  <c r="B80" i="37"/>
  <c r="B81" i="37"/>
  <c r="B82" i="37"/>
  <c r="B83" i="37"/>
  <c r="B84" i="37"/>
  <c r="B85" i="37"/>
  <c r="B86" i="37"/>
  <c r="B87" i="37"/>
  <c r="B88" i="37"/>
  <c r="B89" i="37"/>
  <c r="B90" i="37"/>
  <c r="B91" i="37"/>
  <c r="B92" i="37"/>
  <c r="B93" i="37"/>
  <c r="B94" i="37"/>
  <c r="B95" i="37"/>
  <c r="B96" i="37"/>
  <c r="B97" i="37"/>
  <c r="B98" i="37"/>
  <c r="B99" i="37"/>
  <c r="B100" i="37"/>
  <c r="B101" i="37"/>
  <c r="B102" i="37"/>
  <c r="B103" i="37"/>
  <c r="B104" i="37"/>
  <c r="B105" i="37"/>
  <c r="B106" i="37"/>
  <c r="B107" i="37"/>
  <c r="B108" i="37"/>
  <c r="B109" i="37"/>
  <c r="B110" i="37"/>
  <c r="B111" i="37"/>
  <c r="B112" i="37"/>
  <c r="B113" i="37"/>
  <c r="B114" i="37"/>
  <c r="B115" i="37"/>
  <c r="B116" i="37"/>
  <c r="B117" i="37"/>
  <c r="B118" i="37"/>
  <c r="B119" i="37"/>
  <c r="B120" i="37"/>
  <c r="B121" i="37"/>
  <c r="B122" i="37"/>
  <c r="B123" i="37"/>
  <c r="B124" i="37"/>
  <c r="B125" i="37"/>
  <c r="B126" i="37"/>
  <c r="B127" i="37"/>
  <c r="B128" i="37"/>
  <c r="B129" i="37"/>
  <c r="B130" i="37"/>
  <c r="B131" i="37"/>
  <c r="B132" i="37"/>
  <c r="B133" i="37"/>
  <c r="B134" i="37"/>
  <c r="B135" i="37"/>
  <c r="B136" i="37"/>
  <c r="B137" i="37"/>
  <c r="B138" i="37"/>
  <c r="B139" i="37"/>
  <c r="B140" i="37"/>
  <c r="B141" i="37"/>
  <c r="B142" i="37"/>
  <c r="B143" i="37"/>
  <c r="B144" i="37"/>
  <c r="B145" i="37"/>
  <c r="B146" i="37"/>
  <c r="B147" i="37"/>
  <c r="B148" i="37"/>
  <c r="B149" i="37"/>
  <c r="B150" i="37"/>
  <c r="B151" i="37"/>
  <c r="B152" i="37"/>
  <c r="B153" i="37"/>
  <c r="B154" i="37"/>
  <c r="B155" i="37"/>
  <c r="B156" i="37"/>
  <c r="B157" i="37"/>
  <c r="B158" i="37"/>
  <c r="B159" i="37"/>
  <c r="B160" i="37"/>
  <c r="B161" i="37"/>
  <c r="B162" i="37"/>
  <c r="B163" i="37"/>
  <c r="B164" i="37"/>
  <c r="B165" i="37"/>
  <c r="B166" i="37"/>
  <c r="B167" i="37"/>
  <c r="B168" i="37"/>
  <c r="B169" i="37"/>
  <c r="B170" i="37"/>
  <c r="B171" i="37"/>
  <c r="B172" i="37"/>
  <c r="B173" i="37"/>
  <c r="B174" i="37"/>
  <c r="B175" i="37"/>
  <c r="B176" i="37"/>
  <c r="B177" i="37"/>
  <c r="B178" i="37"/>
  <c r="B179" i="37"/>
  <c r="B180" i="37"/>
  <c r="B181" i="37"/>
  <c r="B182" i="37"/>
  <c r="B183" i="37"/>
  <c r="B184" i="37"/>
  <c r="B185" i="37"/>
  <c r="B186" i="37"/>
  <c r="B187" i="37"/>
  <c r="B188" i="37"/>
  <c r="B189" i="37"/>
  <c r="B190" i="37"/>
  <c r="B191" i="37"/>
  <c r="B192" i="37"/>
  <c r="B193" i="37"/>
  <c r="B194" i="37"/>
  <c r="B195" i="37"/>
  <c r="B196" i="37"/>
  <c r="B197" i="37"/>
  <c r="B198" i="37"/>
  <c r="B199" i="37"/>
  <c r="B200" i="37"/>
  <c r="B201" i="37"/>
  <c r="B202" i="37"/>
  <c r="B203" i="37"/>
  <c r="B204" i="37"/>
  <c r="B205" i="37"/>
  <c r="B206" i="37"/>
  <c r="B207" i="37"/>
  <c r="B208" i="37"/>
  <c r="B209" i="37"/>
  <c r="B210" i="37"/>
  <c r="B211" i="37"/>
  <c r="B212" i="37"/>
  <c r="B213" i="37"/>
  <c r="B214" i="37"/>
  <c r="B215" i="37"/>
  <c r="B216" i="37"/>
  <c r="B217" i="37"/>
  <c r="B218" i="37"/>
  <c r="B219" i="37"/>
  <c r="B220" i="37"/>
  <c r="B221" i="37"/>
  <c r="B222" i="37"/>
  <c r="B223" i="37"/>
  <c r="B224" i="37"/>
  <c r="B225" i="37"/>
  <c r="B226" i="37"/>
  <c r="B227" i="37"/>
  <c r="B228" i="37"/>
  <c r="B229" i="37"/>
  <c r="B230" i="37"/>
  <c r="B231" i="37"/>
  <c r="B232" i="37"/>
  <c r="B233" i="37"/>
  <c r="B234" i="37"/>
  <c r="B235" i="37"/>
  <c r="B236" i="37"/>
  <c r="B237" i="37"/>
  <c r="B238" i="37"/>
  <c r="B239" i="37"/>
  <c r="B240" i="37"/>
  <c r="B241" i="37"/>
  <c r="B242" i="37"/>
  <c r="B243" i="37"/>
  <c r="B244" i="37"/>
  <c r="B245" i="37"/>
  <c r="B246" i="37"/>
  <c r="B247" i="37"/>
  <c r="B248" i="37"/>
  <c r="B249" i="37"/>
  <c r="B250" i="37"/>
  <c r="B251" i="37"/>
  <c r="B252" i="37"/>
  <c r="B253" i="37"/>
  <c r="B254" i="37"/>
  <c r="B255" i="37"/>
  <c r="B256" i="37"/>
  <c r="B257" i="37"/>
  <c r="B258" i="37"/>
  <c r="B259" i="37"/>
  <c r="B260" i="37"/>
  <c r="B261" i="37"/>
  <c r="B262" i="37"/>
  <c r="B263" i="37"/>
  <c r="B264" i="37"/>
  <c r="B265" i="37"/>
  <c r="B266" i="37"/>
  <c r="B267" i="37"/>
  <c r="B268" i="37"/>
  <c r="B269" i="37"/>
  <c r="B270" i="37"/>
  <c r="B271" i="37"/>
  <c r="B272" i="37"/>
  <c r="B273" i="37"/>
  <c r="B274" i="37"/>
  <c r="B275" i="37"/>
  <c r="B276" i="37"/>
  <c r="B277" i="37"/>
  <c r="B278" i="37"/>
  <c r="B279" i="37"/>
  <c r="B280" i="37"/>
  <c r="B281" i="37"/>
  <c r="B282" i="37"/>
  <c r="B283" i="37"/>
  <c r="B284" i="37"/>
  <c r="B285" i="37"/>
  <c r="B286" i="37"/>
  <c r="B287" i="37"/>
  <c r="B288" i="37"/>
  <c r="B289" i="37"/>
  <c r="B290" i="37"/>
  <c r="B291" i="37"/>
  <c r="B292" i="37"/>
  <c r="B293" i="37"/>
  <c r="B294" i="37"/>
  <c r="B295" i="37"/>
  <c r="B296" i="37"/>
  <c r="B297" i="37"/>
  <c r="B298" i="37"/>
  <c r="B299" i="37"/>
  <c r="B300" i="37"/>
  <c r="B301" i="37"/>
  <c r="B302" i="37"/>
  <c r="B303" i="37"/>
  <c r="B304" i="37"/>
  <c r="B305" i="37"/>
  <c r="B306" i="37"/>
  <c r="B307" i="37"/>
  <c r="B308" i="37"/>
  <c r="B309" i="37"/>
  <c r="B310" i="37"/>
  <c r="B311" i="37"/>
  <c r="B312" i="37"/>
  <c r="B313" i="37"/>
  <c r="B314" i="37"/>
  <c r="B315" i="37"/>
  <c r="B316" i="37"/>
  <c r="B317" i="37"/>
  <c r="B318" i="37"/>
  <c r="B319" i="37"/>
  <c r="B320" i="37"/>
  <c r="B321" i="37"/>
  <c r="B322" i="37"/>
  <c r="B323" i="37"/>
  <c r="B324" i="37"/>
  <c r="B325" i="37"/>
  <c r="B326" i="37"/>
  <c r="B327" i="37"/>
  <c r="B328" i="37"/>
  <c r="B329" i="37"/>
  <c r="B330" i="37"/>
  <c r="B331" i="37"/>
  <c r="B332" i="37"/>
  <c r="B333" i="37"/>
  <c r="B334" i="37"/>
  <c r="B335" i="37"/>
  <c r="B336" i="37"/>
  <c r="B337" i="37"/>
  <c r="B338" i="37"/>
  <c r="B339" i="37"/>
  <c r="B340" i="37"/>
  <c r="B341" i="37"/>
  <c r="B342" i="37"/>
  <c r="B343" i="37"/>
  <c r="B344" i="37"/>
  <c r="B345" i="37"/>
  <c r="B346" i="37"/>
  <c r="B347" i="37"/>
  <c r="B348" i="37"/>
  <c r="B349" i="37"/>
  <c r="B350" i="37"/>
  <c r="B351" i="37"/>
  <c r="B352" i="37"/>
  <c r="B353" i="37"/>
  <c r="B354" i="37"/>
  <c r="B355" i="37"/>
  <c r="B356" i="37"/>
  <c r="B357" i="37"/>
  <c r="B358" i="37"/>
  <c r="B359" i="37"/>
  <c r="B360" i="37"/>
  <c r="B361" i="37"/>
  <c r="B362" i="37"/>
  <c r="B363" i="37"/>
  <c r="B364" i="37"/>
  <c r="B365" i="37"/>
  <c r="B366" i="37"/>
  <c r="B367" i="37"/>
  <c r="B368" i="37"/>
  <c r="B369" i="37"/>
  <c r="B370" i="37"/>
  <c r="B371" i="37"/>
  <c r="B372" i="37"/>
  <c r="B373" i="37"/>
  <c r="B374" i="37"/>
  <c r="B375" i="37"/>
  <c r="B376" i="37"/>
  <c r="B377" i="37"/>
  <c r="B378" i="37"/>
  <c r="B379" i="37"/>
  <c r="B380" i="37"/>
  <c r="B381" i="37"/>
  <c r="B382" i="37"/>
  <c r="B383" i="37"/>
  <c r="B384" i="37"/>
  <c r="B385" i="37"/>
  <c r="B386" i="37"/>
  <c r="B387" i="37"/>
  <c r="B388" i="37"/>
  <c r="B389" i="37"/>
  <c r="B390" i="37"/>
  <c r="B391" i="37"/>
  <c r="B392" i="37"/>
  <c r="B393" i="37"/>
  <c r="B394" i="37"/>
  <c r="B395" i="37"/>
  <c r="B396" i="37"/>
  <c r="B397" i="37"/>
  <c r="B398" i="37"/>
  <c r="B399" i="37"/>
  <c r="B400" i="37"/>
  <c r="B401" i="37"/>
  <c r="B402" i="37"/>
  <c r="B403" i="37"/>
  <c r="B404" i="37"/>
  <c r="B405" i="37"/>
  <c r="B406" i="37"/>
  <c r="B407" i="37"/>
  <c r="B408" i="37"/>
  <c r="B409" i="37"/>
  <c r="B410" i="37"/>
  <c r="B411" i="37"/>
  <c r="B412" i="37"/>
  <c r="B413" i="37"/>
  <c r="B414" i="37"/>
  <c r="B415" i="37"/>
  <c r="B416" i="37"/>
  <c r="B417" i="37"/>
  <c r="B418" i="37"/>
  <c r="B419" i="37"/>
  <c r="B420" i="37"/>
  <c r="B421" i="37"/>
  <c r="B422" i="37"/>
  <c r="B423" i="37"/>
  <c r="B424" i="37"/>
  <c r="B425" i="37"/>
  <c r="B426" i="37"/>
  <c r="B427" i="37"/>
  <c r="B428" i="37"/>
  <c r="B429" i="37"/>
  <c r="B430" i="37"/>
  <c r="B431" i="37"/>
  <c r="B432" i="37"/>
  <c r="B433" i="37"/>
  <c r="B434" i="37"/>
  <c r="B435" i="37"/>
  <c r="B436" i="37"/>
  <c r="B437" i="37"/>
  <c r="B438" i="37"/>
  <c r="B439" i="37"/>
  <c r="B440" i="37"/>
  <c r="B441" i="37"/>
  <c r="B442" i="37"/>
  <c r="B443" i="37"/>
  <c r="B444" i="37"/>
  <c r="B445" i="37"/>
  <c r="B446" i="37"/>
  <c r="B447" i="37"/>
  <c r="B448" i="37"/>
  <c r="B449" i="37"/>
  <c r="B450" i="37"/>
  <c r="B451" i="37"/>
  <c r="B452" i="37"/>
  <c r="B453" i="37"/>
  <c r="B454" i="37"/>
  <c r="B455" i="37"/>
  <c r="B456" i="37"/>
  <c r="B457" i="37"/>
  <c r="B458" i="37"/>
  <c r="B459" i="37"/>
  <c r="B460" i="37"/>
  <c r="B461" i="37"/>
  <c r="B462" i="37"/>
  <c r="B463" i="37"/>
  <c r="B464" i="37"/>
  <c r="B465" i="37"/>
  <c r="B466" i="37"/>
  <c r="B467" i="37"/>
  <c r="B468" i="37"/>
  <c r="B469" i="37"/>
  <c r="B470" i="37"/>
  <c r="B471" i="37"/>
  <c r="B472" i="37"/>
  <c r="B473" i="37"/>
  <c r="B474" i="37"/>
  <c r="B475" i="37"/>
  <c r="B476" i="37"/>
  <c r="B477" i="37"/>
  <c r="B478" i="37"/>
  <c r="B479" i="37"/>
  <c r="B480" i="37"/>
  <c r="B481" i="37"/>
  <c r="B482" i="37"/>
  <c r="B483" i="37"/>
  <c r="B484" i="37"/>
  <c r="B485" i="37"/>
  <c r="B486" i="37"/>
  <c r="B487" i="37"/>
  <c r="B488" i="37"/>
  <c r="B489" i="37"/>
  <c r="B490" i="37"/>
  <c r="B491" i="37"/>
  <c r="B492" i="37"/>
  <c r="B493" i="37"/>
  <c r="B494" i="37"/>
  <c r="B495" i="37"/>
  <c r="B496" i="37"/>
  <c r="B497" i="37"/>
  <c r="B498" i="37"/>
  <c r="B499" i="37"/>
  <c r="B500" i="37"/>
  <c r="B501" i="37"/>
  <c r="B502" i="37"/>
  <c r="B503" i="37"/>
  <c r="B504" i="37"/>
  <c r="B505" i="37"/>
  <c r="B506" i="37"/>
  <c r="B507" i="37"/>
  <c r="B508" i="37"/>
  <c r="B509" i="37"/>
  <c r="B510" i="37"/>
  <c r="B511" i="37"/>
  <c r="B512" i="37"/>
  <c r="B513" i="37"/>
  <c r="B514" i="37"/>
  <c r="B515" i="37"/>
  <c r="B516" i="37"/>
  <c r="B517" i="37"/>
  <c r="B518" i="37"/>
  <c r="B519" i="37"/>
  <c r="B520" i="37"/>
  <c r="B521" i="37"/>
  <c r="B522" i="37"/>
  <c r="B523" i="37"/>
  <c r="B524" i="37"/>
  <c r="B525" i="37"/>
  <c r="B526" i="37"/>
  <c r="B527" i="37"/>
  <c r="B528" i="37"/>
  <c r="B529" i="37"/>
  <c r="B530" i="37"/>
  <c r="B531" i="37"/>
  <c r="B532" i="37"/>
  <c r="B533" i="37"/>
  <c r="B534" i="37"/>
  <c r="B535" i="37"/>
  <c r="B536" i="37"/>
  <c r="B537" i="37"/>
  <c r="B538" i="37"/>
  <c r="B539" i="37"/>
  <c r="B540" i="37"/>
  <c r="B541" i="37"/>
  <c r="B542" i="37"/>
  <c r="B543" i="37"/>
  <c r="B544" i="37"/>
  <c r="B545" i="37"/>
  <c r="B546" i="37"/>
  <c r="B547" i="37"/>
  <c r="B548" i="37"/>
  <c r="B549" i="37"/>
  <c r="B550" i="37"/>
  <c r="B551" i="37"/>
  <c r="B552" i="37"/>
  <c r="B553" i="37"/>
  <c r="B554" i="37"/>
  <c r="B555" i="37"/>
  <c r="B556" i="37"/>
  <c r="B557" i="37"/>
  <c r="B558" i="37"/>
  <c r="B559" i="37"/>
  <c r="B560" i="37"/>
  <c r="B561" i="37"/>
  <c r="B562" i="37"/>
  <c r="B563" i="37"/>
  <c r="B564" i="37"/>
  <c r="B565" i="37"/>
  <c r="B566" i="37"/>
  <c r="B567" i="37"/>
  <c r="B568" i="37"/>
  <c r="B569" i="37"/>
  <c r="B570" i="37"/>
  <c r="B571" i="37"/>
  <c r="B572" i="37"/>
  <c r="B573" i="37"/>
  <c r="B574" i="37"/>
  <c r="B575" i="37"/>
  <c r="B576" i="37"/>
  <c r="B577" i="37"/>
  <c r="B578" i="37"/>
  <c r="B579" i="37"/>
  <c r="B580" i="37"/>
  <c r="B581" i="37"/>
  <c r="B582" i="37"/>
  <c r="B583" i="37"/>
  <c r="B584" i="37"/>
  <c r="B585" i="37"/>
  <c r="B586" i="37"/>
  <c r="B587" i="37"/>
  <c r="B588" i="37"/>
  <c r="B589" i="37"/>
  <c r="B590" i="37"/>
  <c r="B591" i="37"/>
  <c r="B592" i="37"/>
  <c r="B593" i="37"/>
  <c r="B594" i="37"/>
  <c r="B595" i="37"/>
  <c r="B596" i="37"/>
  <c r="B597" i="37"/>
  <c r="B598" i="37"/>
  <c r="B599" i="37"/>
  <c r="B600" i="37"/>
  <c r="B601" i="37"/>
  <c r="B602" i="37"/>
  <c r="B603" i="37"/>
  <c r="B604" i="37"/>
  <c r="B605" i="37"/>
  <c r="B606" i="37"/>
  <c r="B607" i="37"/>
  <c r="B608" i="37"/>
  <c r="B609" i="37"/>
  <c r="B610" i="37"/>
  <c r="B611" i="37"/>
  <c r="B612" i="37"/>
  <c r="B613" i="37"/>
  <c r="B614" i="37"/>
  <c r="B615" i="37"/>
  <c r="B616" i="37"/>
  <c r="B617" i="37"/>
  <c r="B618" i="37"/>
  <c r="B619" i="37"/>
  <c r="B620" i="37"/>
  <c r="B621" i="37"/>
  <c r="B622" i="37"/>
  <c r="B623" i="37"/>
  <c r="B624" i="37"/>
  <c r="B625" i="37"/>
  <c r="B626" i="37"/>
  <c r="B627" i="37"/>
  <c r="B628" i="37"/>
  <c r="B629" i="37"/>
  <c r="B630" i="37"/>
  <c r="B631" i="37"/>
  <c r="B632" i="37"/>
  <c r="B633" i="37"/>
  <c r="B634" i="37"/>
  <c r="B635" i="37"/>
  <c r="B636" i="37"/>
  <c r="B637" i="37"/>
  <c r="B638" i="37"/>
  <c r="B639" i="37"/>
  <c r="B640" i="37"/>
  <c r="B641" i="37"/>
  <c r="B642" i="37"/>
  <c r="B643" i="37"/>
  <c r="B644" i="37"/>
  <c r="B645" i="37"/>
  <c r="B646" i="37"/>
  <c r="B647" i="37"/>
  <c r="B648" i="37"/>
  <c r="B649" i="37"/>
  <c r="B650" i="37"/>
  <c r="B651" i="37"/>
  <c r="B652" i="37"/>
  <c r="B653" i="37"/>
  <c r="B654" i="37"/>
  <c r="B655" i="37"/>
  <c r="B656" i="37"/>
  <c r="B657" i="37"/>
  <c r="B658" i="37"/>
  <c r="B659" i="37"/>
  <c r="B660" i="37"/>
  <c r="B661" i="37"/>
  <c r="B662" i="37"/>
  <c r="B663" i="37"/>
  <c r="B664" i="37"/>
  <c r="B665" i="37"/>
  <c r="B666" i="37"/>
  <c r="B667" i="37"/>
  <c r="B668" i="37"/>
  <c r="B669" i="37"/>
  <c r="B670" i="37"/>
  <c r="B671" i="37"/>
  <c r="B672" i="37"/>
  <c r="B673" i="37"/>
  <c r="B674" i="37"/>
  <c r="B675" i="37"/>
  <c r="B676" i="37"/>
  <c r="B677" i="37"/>
  <c r="B678" i="37"/>
  <c r="B679" i="37"/>
  <c r="B680" i="37"/>
  <c r="B681" i="37"/>
  <c r="B682" i="37"/>
  <c r="B683" i="37"/>
  <c r="B684" i="37"/>
  <c r="B685" i="37"/>
  <c r="B686" i="37"/>
  <c r="B687" i="37"/>
  <c r="B688" i="37"/>
  <c r="B689" i="37"/>
  <c r="B690" i="37"/>
  <c r="B691" i="37"/>
  <c r="B692" i="37"/>
  <c r="B693" i="37"/>
  <c r="B694" i="37"/>
  <c r="B695" i="37"/>
  <c r="B696" i="37"/>
  <c r="B697" i="37"/>
  <c r="B698" i="37"/>
  <c r="B699" i="37"/>
  <c r="B700" i="37"/>
  <c r="B701" i="37"/>
  <c r="B702" i="37"/>
  <c r="B703" i="37"/>
  <c r="B704" i="37"/>
  <c r="B705" i="37"/>
  <c r="B706" i="37"/>
  <c r="B707" i="37"/>
  <c r="B708" i="37"/>
  <c r="B709" i="37"/>
  <c r="B710" i="37"/>
  <c r="B711" i="37"/>
  <c r="B712" i="37"/>
  <c r="B713" i="37"/>
  <c r="B714" i="37"/>
  <c r="B715" i="37"/>
  <c r="B716" i="37"/>
  <c r="B717" i="37"/>
  <c r="B718" i="37"/>
  <c r="B719" i="37"/>
  <c r="B720" i="37"/>
  <c r="B721" i="37"/>
  <c r="B722" i="37"/>
  <c r="B723" i="37"/>
  <c r="B724" i="37"/>
  <c r="B725" i="37"/>
  <c r="B726" i="37"/>
  <c r="B727" i="37"/>
  <c r="B728" i="37"/>
  <c r="B729" i="37"/>
  <c r="B730" i="37"/>
  <c r="B731" i="37"/>
  <c r="B732" i="37"/>
  <c r="B733" i="37"/>
  <c r="B734" i="37"/>
  <c r="B735" i="37"/>
  <c r="B736" i="37"/>
  <c r="B737" i="37"/>
  <c r="B738" i="37"/>
  <c r="B739" i="37"/>
  <c r="B740" i="37"/>
  <c r="B741" i="37"/>
  <c r="B742" i="37"/>
  <c r="B743" i="37"/>
  <c r="B744" i="37"/>
  <c r="B745" i="37"/>
  <c r="B746" i="37"/>
  <c r="B747" i="37"/>
  <c r="B748" i="37"/>
  <c r="B749" i="37"/>
  <c r="B750" i="37"/>
  <c r="B751" i="37"/>
  <c r="B752" i="37"/>
  <c r="B753" i="37"/>
  <c r="B754" i="37"/>
  <c r="B755" i="37"/>
  <c r="B756" i="37"/>
  <c r="B757" i="37"/>
  <c r="B758" i="37"/>
  <c r="B759" i="37"/>
  <c r="B760" i="37"/>
  <c r="B761" i="37"/>
  <c r="B762" i="37"/>
  <c r="B763" i="37"/>
  <c r="B764" i="37"/>
  <c r="B765" i="37"/>
  <c r="B766" i="37"/>
  <c r="B767" i="37"/>
  <c r="B768" i="37"/>
  <c r="B769" i="37"/>
  <c r="B770" i="37"/>
  <c r="B771" i="37"/>
  <c r="B772" i="37"/>
  <c r="B773" i="37"/>
  <c r="B774" i="37"/>
  <c r="B775" i="37"/>
  <c r="B776" i="37"/>
  <c r="B777" i="37"/>
  <c r="B778" i="37"/>
  <c r="B779" i="37"/>
  <c r="B780" i="37"/>
  <c r="B781" i="37"/>
  <c r="B782" i="37"/>
  <c r="B783" i="37"/>
  <c r="B784" i="37"/>
  <c r="B785" i="37"/>
  <c r="B786" i="37"/>
  <c r="B787" i="37"/>
  <c r="B788" i="37"/>
  <c r="B789" i="37"/>
  <c r="B790" i="37"/>
  <c r="B791" i="37"/>
  <c r="B792" i="37"/>
  <c r="B793" i="37"/>
  <c r="B794" i="37"/>
  <c r="B795" i="37"/>
  <c r="B796" i="37"/>
  <c r="B797" i="37"/>
  <c r="B798" i="37"/>
  <c r="B799" i="37"/>
  <c r="B800" i="37"/>
  <c r="B801" i="37"/>
  <c r="B802" i="37"/>
  <c r="B803" i="37"/>
  <c r="B804" i="37"/>
  <c r="B805" i="37"/>
  <c r="B806" i="37"/>
  <c r="B807" i="37"/>
  <c r="B808" i="37"/>
  <c r="B809" i="37"/>
  <c r="B810" i="37"/>
  <c r="B811" i="37"/>
  <c r="B812" i="37"/>
  <c r="B813" i="37"/>
  <c r="B814" i="37"/>
  <c r="B815" i="37"/>
  <c r="B816" i="37"/>
  <c r="B817" i="37"/>
  <c r="B818" i="37"/>
  <c r="B819" i="37"/>
  <c r="B820" i="37"/>
  <c r="B821" i="37"/>
  <c r="B822" i="37"/>
  <c r="B823" i="37"/>
  <c r="B824" i="37"/>
  <c r="B825" i="37"/>
  <c r="B826" i="37"/>
  <c r="B827" i="37"/>
  <c r="B828" i="37"/>
  <c r="B829" i="37"/>
  <c r="B830" i="37"/>
  <c r="B831" i="37"/>
  <c r="B832" i="37"/>
  <c r="B833" i="37"/>
  <c r="B834" i="37"/>
  <c r="B835" i="37"/>
  <c r="B836" i="37"/>
  <c r="B837" i="37"/>
  <c r="B838" i="37"/>
  <c r="B839" i="37"/>
  <c r="B840" i="37"/>
  <c r="B841" i="37"/>
  <c r="B842" i="37"/>
  <c r="B843" i="37"/>
  <c r="B844" i="37"/>
  <c r="B845" i="37"/>
  <c r="B846" i="37"/>
  <c r="B847" i="37"/>
  <c r="B848" i="37"/>
  <c r="B849" i="37"/>
  <c r="B850" i="37"/>
  <c r="B851" i="37"/>
  <c r="B852" i="37"/>
  <c r="B853" i="37"/>
  <c r="B854" i="37"/>
  <c r="B855" i="37"/>
  <c r="B856" i="37"/>
  <c r="B857" i="37"/>
  <c r="B858" i="37"/>
  <c r="B859" i="37"/>
  <c r="B860" i="37"/>
  <c r="B861" i="37"/>
  <c r="B862" i="37"/>
  <c r="B863" i="37"/>
  <c r="B864" i="37"/>
  <c r="B865" i="37"/>
  <c r="B866" i="37"/>
  <c r="B867" i="37"/>
  <c r="B868" i="37"/>
  <c r="B869" i="37"/>
  <c r="B870" i="37"/>
  <c r="B871" i="37"/>
  <c r="B872" i="37"/>
  <c r="B873" i="37"/>
  <c r="B874" i="37"/>
  <c r="B875" i="37"/>
  <c r="B876" i="37"/>
  <c r="B877" i="37"/>
  <c r="B878" i="37"/>
  <c r="B879" i="37"/>
  <c r="B880" i="37"/>
  <c r="B881" i="37"/>
  <c r="B882" i="37"/>
  <c r="B883" i="37"/>
  <c r="B884" i="37"/>
  <c r="B885" i="37"/>
  <c r="B886" i="37"/>
  <c r="B887" i="37"/>
  <c r="B888" i="37"/>
  <c r="B889" i="37"/>
  <c r="B890" i="37"/>
  <c r="B891" i="37"/>
  <c r="B892" i="37"/>
  <c r="B893" i="37"/>
  <c r="B894" i="37"/>
  <c r="B895" i="37"/>
  <c r="B896" i="37"/>
  <c r="B897" i="37"/>
  <c r="B898" i="37"/>
  <c r="B899" i="37"/>
  <c r="B900" i="37"/>
  <c r="B901" i="37"/>
  <c r="B902" i="37"/>
  <c r="B903" i="37"/>
  <c r="B904" i="37"/>
  <c r="B905" i="37"/>
  <c r="B906" i="37"/>
  <c r="B907" i="37"/>
  <c r="B908" i="37"/>
  <c r="B909" i="37"/>
  <c r="B910" i="37"/>
  <c r="B911" i="37"/>
  <c r="B912" i="37"/>
  <c r="B913" i="37"/>
  <c r="B914" i="37"/>
  <c r="B915" i="37"/>
  <c r="B916" i="37"/>
  <c r="B917" i="37"/>
  <c r="B918" i="37"/>
  <c r="B919" i="37"/>
  <c r="B920" i="37"/>
  <c r="B921" i="37"/>
  <c r="B922" i="37"/>
  <c r="B923" i="37"/>
  <c r="B924" i="37"/>
  <c r="B925" i="37"/>
  <c r="B926" i="37"/>
  <c r="B927" i="37"/>
  <c r="B928" i="37"/>
  <c r="B929" i="37"/>
  <c r="B930" i="37"/>
  <c r="B931" i="37"/>
  <c r="B932" i="37"/>
  <c r="B933" i="37"/>
  <c r="B934" i="37"/>
  <c r="B935" i="37"/>
  <c r="B936" i="37"/>
  <c r="B937" i="37"/>
  <c r="B938" i="37"/>
  <c r="B939" i="37"/>
  <c r="B940" i="37"/>
  <c r="B941" i="37"/>
  <c r="B942" i="37"/>
  <c r="B943" i="37"/>
  <c r="B944" i="37"/>
  <c r="B945" i="37"/>
  <c r="B946" i="37"/>
  <c r="B947" i="37"/>
  <c r="B948" i="37"/>
  <c r="B949" i="37"/>
  <c r="B950" i="37"/>
  <c r="B951" i="37"/>
  <c r="B952" i="37"/>
  <c r="B953" i="37"/>
  <c r="B954" i="37"/>
  <c r="B955" i="37"/>
  <c r="B956" i="37"/>
  <c r="B957" i="37"/>
  <c r="B958" i="37"/>
  <c r="B959" i="37"/>
  <c r="B960" i="37"/>
  <c r="B961" i="37"/>
  <c r="B962" i="37"/>
  <c r="B963" i="37"/>
  <c r="B964" i="37"/>
  <c r="B965" i="37"/>
  <c r="B966" i="37"/>
  <c r="B967" i="37"/>
  <c r="B968" i="37"/>
  <c r="B969" i="37"/>
  <c r="B970" i="37"/>
  <c r="B971" i="37"/>
  <c r="B972" i="37"/>
  <c r="B973" i="37"/>
  <c r="B974" i="37"/>
  <c r="B975" i="37"/>
  <c r="B976" i="37"/>
  <c r="B977" i="37"/>
  <c r="B978" i="37"/>
  <c r="B979" i="37"/>
  <c r="B980" i="37"/>
  <c r="B981" i="37"/>
  <c r="B982" i="37"/>
  <c r="B983" i="37"/>
  <c r="B984" i="37"/>
  <c r="B985" i="37"/>
  <c r="B986" i="37"/>
  <c r="B987" i="37"/>
  <c r="B988" i="37"/>
  <c r="B989" i="37"/>
  <c r="B990" i="37"/>
  <c r="B991" i="37"/>
  <c r="B992" i="37"/>
  <c r="B993" i="37"/>
  <c r="B994" i="37"/>
  <c r="B995" i="37"/>
  <c r="B996" i="37"/>
  <c r="B997" i="37"/>
  <c r="B998" i="37"/>
  <c r="B999" i="37"/>
  <c r="B1000" i="37"/>
  <c r="B1001" i="37"/>
  <c r="B1002" i="37"/>
  <c r="B1003" i="37"/>
  <c r="B1004" i="37"/>
  <c r="B1005" i="37"/>
  <c r="B1006" i="37"/>
  <c r="B1007" i="37"/>
  <c r="B1008" i="37"/>
  <c r="B1009" i="37"/>
  <c r="B1010" i="37"/>
  <c r="B1011" i="37"/>
  <c r="B1012" i="37"/>
  <c r="B1013" i="37"/>
  <c r="B1014" i="37"/>
  <c r="B1015" i="37"/>
  <c r="B1016" i="37"/>
  <c r="B1017" i="37"/>
  <c r="B1018" i="37"/>
  <c r="B1019" i="37"/>
  <c r="B1020" i="37"/>
  <c r="B1021" i="37"/>
  <c r="B1022" i="37"/>
  <c r="B1023" i="37"/>
  <c r="B1024" i="37"/>
  <c r="B1025" i="37"/>
  <c r="B1026" i="37"/>
  <c r="B1027" i="37"/>
  <c r="B1028" i="37"/>
  <c r="B1029" i="37"/>
  <c r="B1030" i="37"/>
  <c r="B1031" i="37"/>
  <c r="B1032" i="37"/>
  <c r="B1033" i="37"/>
  <c r="B1034" i="37"/>
  <c r="B1035" i="37"/>
  <c r="B1036" i="37"/>
  <c r="B1037" i="37"/>
  <c r="B1038" i="37"/>
  <c r="B1039" i="37"/>
  <c r="B1040" i="37"/>
  <c r="B1041" i="37"/>
  <c r="B1042" i="37"/>
  <c r="B1043" i="37"/>
  <c r="B1044" i="37"/>
  <c r="B1045" i="37"/>
  <c r="B1046" i="37"/>
  <c r="B1047" i="37"/>
  <c r="B1048" i="37"/>
  <c r="B1049" i="37"/>
  <c r="B1050" i="37"/>
  <c r="B1051" i="37"/>
  <c r="B1052" i="37"/>
  <c r="B1053" i="37"/>
  <c r="B1054" i="37"/>
  <c r="B1055" i="37"/>
  <c r="B1056" i="37"/>
  <c r="B1057" i="37"/>
  <c r="B1058" i="37"/>
  <c r="B1059" i="37"/>
  <c r="B1060" i="37"/>
  <c r="B1061" i="37"/>
  <c r="B1062" i="37"/>
  <c r="B1063" i="37"/>
  <c r="B1064" i="37"/>
  <c r="B1065" i="37"/>
  <c r="B1066" i="37"/>
  <c r="B1067" i="37"/>
  <c r="B1068" i="37"/>
  <c r="B1069" i="37"/>
  <c r="B1070" i="37"/>
  <c r="B1071" i="37"/>
  <c r="B1072" i="37"/>
  <c r="B1073" i="37"/>
  <c r="B1074" i="37"/>
  <c r="B1075" i="37"/>
  <c r="B1076" i="37"/>
  <c r="B1077" i="37"/>
  <c r="B1078" i="37"/>
  <c r="B1079" i="37"/>
  <c r="B1080" i="37"/>
  <c r="B1081" i="37"/>
  <c r="B1082" i="37"/>
  <c r="B1083" i="37"/>
  <c r="B1084" i="37"/>
  <c r="B1085" i="37"/>
  <c r="B1086" i="37"/>
  <c r="B1087" i="37"/>
  <c r="B1088" i="37"/>
  <c r="B1089" i="37"/>
  <c r="B1090" i="37"/>
  <c r="B1091" i="37"/>
  <c r="B1092" i="37"/>
  <c r="B1093" i="37"/>
  <c r="B1094" i="37"/>
  <c r="B1095" i="37"/>
  <c r="B1096" i="37"/>
  <c r="B1097" i="37"/>
  <c r="B1098" i="37"/>
  <c r="B1099" i="37"/>
  <c r="B1100" i="37"/>
  <c r="B1101" i="37"/>
  <c r="B1102" i="37"/>
  <c r="B1103" i="37"/>
  <c r="B1104" i="37"/>
  <c r="B1105" i="37"/>
  <c r="B1106" i="37"/>
  <c r="B1107" i="37"/>
  <c r="B1108" i="37"/>
  <c r="B1109" i="37"/>
  <c r="B1110" i="37"/>
  <c r="B1111" i="37"/>
  <c r="B1112" i="37"/>
  <c r="B1113" i="37"/>
  <c r="B1114" i="37"/>
  <c r="B1115" i="37"/>
  <c r="B1116" i="37"/>
  <c r="B1117" i="37"/>
  <c r="B1118" i="37"/>
  <c r="B1119" i="37"/>
  <c r="B1120" i="37"/>
  <c r="B1121" i="37"/>
  <c r="B1122" i="37"/>
  <c r="B1123" i="37"/>
  <c r="B1124" i="37"/>
  <c r="B1125" i="37"/>
  <c r="B1126" i="37"/>
  <c r="B1127" i="37"/>
  <c r="B1128" i="37"/>
  <c r="B1129" i="37"/>
  <c r="B1130" i="37"/>
  <c r="B1131" i="37"/>
  <c r="B1132" i="37"/>
  <c r="B1133" i="37"/>
  <c r="B1134" i="37"/>
  <c r="B1135" i="37"/>
  <c r="B1136" i="37"/>
  <c r="B1137" i="37"/>
  <c r="B1138" i="37"/>
  <c r="B1139" i="37"/>
  <c r="B1140" i="37"/>
  <c r="B1141" i="37"/>
  <c r="B1142" i="37"/>
  <c r="B1143" i="37"/>
  <c r="B1144" i="37"/>
  <c r="B1145" i="37"/>
  <c r="B1146" i="37"/>
  <c r="B1147" i="37"/>
  <c r="B1148" i="37"/>
  <c r="B1149" i="37"/>
  <c r="B1150" i="37"/>
  <c r="B1151" i="37"/>
  <c r="B1152" i="37"/>
  <c r="B1153" i="37"/>
  <c r="B1154" i="37"/>
  <c r="B1155" i="37"/>
  <c r="B1156" i="37"/>
  <c r="B1157" i="37"/>
  <c r="B1158" i="37"/>
  <c r="B1159" i="37"/>
  <c r="B1160" i="37"/>
  <c r="B1161" i="37"/>
  <c r="B1162" i="37"/>
  <c r="B1163" i="37"/>
  <c r="B1164" i="37"/>
  <c r="B1165" i="37"/>
  <c r="B1166" i="37"/>
  <c r="B1167" i="37"/>
  <c r="B1168" i="37"/>
  <c r="B1169" i="37"/>
  <c r="B1170" i="37"/>
  <c r="B1171" i="37"/>
  <c r="B1172" i="37"/>
  <c r="B1173" i="37"/>
  <c r="B1174" i="37"/>
  <c r="B1175" i="37"/>
  <c r="B1176" i="37"/>
  <c r="B1177" i="37"/>
  <c r="B1178" i="37"/>
  <c r="B1179" i="37"/>
  <c r="B1180" i="37"/>
  <c r="B1181" i="37"/>
  <c r="B1182" i="37"/>
  <c r="B1183" i="37"/>
  <c r="B1184" i="37"/>
  <c r="B1185" i="37"/>
  <c r="B1186" i="37"/>
  <c r="B1187" i="37"/>
  <c r="B1188" i="37"/>
  <c r="B1189" i="37"/>
  <c r="B1190" i="37"/>
  <c r="B1191" i="37"/>
  <c r="B1192" i="37"/>
  <c r="B1193" i="37"/>
  <c r="B1194" i="37"/>
  <c r="B1195" i="37"/>
  <c r="B1196" i="37"/>
  <c r="B1197" i="37"/>
  <c r="B1198" i="37"/>
  <c r="B1199" i="37"/>
  <c r="B1200" i="37"/>
  <c r="B1201" i="37"/>
  <c r="B1202" i="37"/>
  <c r="B1203" i="37"/>
  <c r="B1204" i="37"/>
  <c r="B1205" i="37"/>
  <c r="B1206" i="37"/>
  <c r="B1207" i="37"/>
  <c r="B1208" i="37"/>
  <c r="B1209" i="37"/>
  <c r="B1210" i="37"/>
  <c r="B1211" i="37"/>
  <c r="B1212" i="37"/>
  <c r="B1213" i="37"/>
  <c r="B1214" i="37"/>
  <c r="B1215" i="37"/>
  <c r="B1216" i="37"/>
  <c r="B1217" i="37"/>
  <c r="B1218" i="37"/>
  <c r="B1219" i="37"/>
  <c r="B1220" i="37"/>
  <c r="B1221" i="37"/>
  <c r="B1222" i="37"/>
  <c r="B1223" i="37"/>
  <c r="B1224" i="37"/>
  <c r="B1225" i="37"/>
  <c r="B1226" i="37"/>
  <c r="B1227" i="37"/>
  <c r="B1228" i="37"/>
  <c r="B1229" i="37"/>
  <c r="B1230" i="37"/>
  <c r="B1231" i="37"/>
  <c r="B1232" i="37"/>
  <c r="B1233" i="37"/>
  <c r="B1234" i="37"/>
  <c r="B1235" i="37"/>
  <c r="B1236" i="37"/>
  <c r="B1237" i="37"/>
  <c r="B1238" i="37"/>
  <c r="B1239" i="37"/>
  <c r="B1240" i="37"/>
  <c r="B1241" i="37"/>
  <c r="B1242" i="37"/>
  <c r="B1243" i="37"/>
  <c r="B1244" i="37"/>
  <c r="B1245" i="37"/>
  <c r="B1246" i="37"/>
  <c r="B1247" i="37"/>
  <c r="B1248" i="37"/>
  <c r="B1249" i="37"/>
  <c r="B1250" i="37"/>
  <c r="B1251" i="37"/>
  <c r="B1252" i="37"/>
  <c r="B1253" i="37"/>
  <c r="B1254" i="37"/>
  <c r="B1255" i="37"/>
  <c r="B1256" i="37"/>
  <c r="B1257" i="37"/>
  <c r="B1258" i="37"/>
  <c r="B1259" i="37"/>
  <c r="B1260" i="37"/>
  <c r="B1261" i="37"/>
  <c r="B1262" i="37"/>
  <c r="B1263" i="37"/>
  <c r="B1264" i="37"/>
  <c r="B1265" i="37"/>
  <c r="B1266" i="37"/>
  <c r="B1267" i="37"/>
  <c r="B1268" i="37"/>
  <c r="B1269" i="37"/>
  <c r="B1270" i="37"/>
  <c r="B1271" i="37"/>
  <c r="B1272" i="37"/>
  <c r="B1273" i="37"/>
  <c r="B1274" i="37"/>
  <c r="B1275" i="37"/>
  <c r="B1276" i="37"/>
  <c r="B1277" i="37"/>
  <c r="B1278" i="37"/>
  <c r="B1279" i="37"/>
  <c r="B1280" i="37"/>
  <c r="B1281" i="37"/>
  <c r="B1282" i="37"/>
  <c r="B1283" i="37"/>
  <c r="B1284" i="37"/>
  <c r="B1285" i="37"/>
  <c r="B1286" i="37"/>
  <c r="B1287" i="37"/>
  <c r="B1288" i="37"/>
  <c r="B1289" i="37"/>
  <c r="B1290" i="37"/>
  <c r="B1291" i="37"/>
  <c r="B1292" i="37"/>
  <c r="B1293" i="37"/>
  <c r="B1294" i="37"/>
  <c r="B1295" i="37"/>
  <c r="B1296" i="37"/>
  <c r="B1297" i="37"/>
  <c r="B1298" i="37"/>
  <c r="B1299" i="37"/>
  <c r="B1300" i="37"/>
  <c r="B1301" i="37"/>
  <c r="B1302" i="37"/>
  <c r="B1303" i="37"/>
  <c r="B1304" i="37"/>
  <c r="B1305" i="37"/>
  <c r="B1306" i="37"/>
  <c r="B1307" i="37"/>
  <c r="B1308" i="37"/>
  <c r="B1309" i="37"/>
  <c r="B1310" i="37"/>
  <c r="B1311" i="37"/>
  <c r="B1312" i="37"/>
  <c r="B1313" i="37"/>
  <c r="B1314" i="37"/>
  <c r="B1315" i="37"/>
  <c r="B1316" i="37"/>
  <c r="B1317" i="37"/>
  <c r="B1318" i="37"/>
  <c r="B1319" i="37"/>
  <c r="B1320" i="37"/>
  <c r="B1321" i="37"/>
  <c r="B1322" i="37"/>
  <c r="B1323" i="37"/>
  <c r="B1324" i="37"/>
  <c r="B1325" i="37"/>
  <c r="B1326" i="37"/>
  <c r="B1327" i="37"/>
  <c r="B1328" i="37"/>
  <c r="B1329" i="37"/>
  <c r="B1330" i="37"/>
  <c r="B1331" i="37"/>
  <c r="B1332" i="37"/>
  <c r="B1333" i="37"/>
  <c r="B1334" i="37"/>
  <c r="B1335" i="37"/>
  <c r="B1336" i="37"/>
  <c r="B1337" i="37"/>
  <c r="B1338" i="37"/>
  <c r="B1339" i="37"/>
  <c r="B1340" i="37"/>
  <c r="B1341" i="37"/>
  <c r="B1342" i="37"/>
  <c r="B1343" i="37"/>
  <c r="B1344" i="37"/>
  <c r="B1345" i="37"/>
  <c r="B1346" i="37"/>
  <c r="B1347" i="37"/>
  <c r="B1348" i="37"/>
  <c r="B1349" i="37"/>
  <c r="B1350" i="37"/>
  <c r="B1351" i="37"/>
  <c r="B1352" i="37"/>
  <c r="B1353" i="37"/>
  <c r="B1354" i="37"/>
  <c r="B1355" i="37"/>
  <c r="B1356" i="37"/>
  <c r="B1357" i="37"/>
  <c r="B1358" i="37"/>
  <c r="B1359" i="37"/>
  <c r="B1360" i="37"/>
  <c r="B1361" i="37"/>
  <c r="B1362" i="37"/>
  <c r="B1363" i="37"/>
  <c r="B1364" i="37"/>
  <c r="B1365" i="37"/>
  <c r="B1366" i="37"/>
  <c r="B1367" i="37"/>
  <c r="B1368" i="37"/>
  <c r="B1369" i="37"/>
  <c r="B1370" i="37"/>
  <c r="B1371" i="37"/>
  <c r="B1372" i="37"/>
  <c r="B1373" i="37"/>
  <c r="B1374" i="37"/>
  <c r="B1375" i="37"/>
  <c r="B1376" i="37"/>
  <c r="B1377" i="37"/>
  <c r="B1378" i="37"/>
  <c r="B1379" i="37"/>
  <c r="B1380" i="37"/>
  <c r="B1381" i="37"/>
  <c r="B1382" i="37"/>
  <c r="B1383" i="37"/>
  <c r="B1384" i="37"/>
  <c r="B1385" i="37"/>
  <c r="B1386" i="37"/>
  <c r="B1387" i="37"/>
  <c r="B1388" i="37"/>
  <c r="B1389" i="37"/>
  <c r="B1390" i="37"/>
  <c r="B1391" i="37"/>
  <c r="B1392" i="37"/>
  <c r="B1393" i="37"/>
  <c r="B1394" i="37"/>
  <c r="B1395" i="37"/>
  <c r="B1396" i="37"/>
  <c r="B1397" i="37"/>
  <c r="B1398" i="37"/>
  <c r="B1399" i="37"/>
  <c r="B1400" i="37"/>
  <c r="B1401" i="37"/>
  <c r="B1402" i="37"/>
  <c r="B1403" i="37"/>
  <c r="B1404" i="37"/>
  <c r="B1405" i="37"/>
  <c r="B1406" i="37"/>
  <c r="B1407" i="37"/>
  <c r="B1408" i="37"/>
  <c r="B1409" i="37"/>
  <c r="B1410" i="37"/>
  <c r="B1411" i="37"/>
  <c r="B1412" i="37"/>
  <c r="B1413" i="37"/>
  <c r="B1414" i="37"/>
  <c r="B1415" i="37"/>
  <c r="B1416" i="37"/>
  <c r="B1417" i="37"/>
  <c r="B1418" i="37"/>
  <c r="B1419" i="37"/>
  <c r="B1420" i="37"/>
  <c r="B1421" i="37"/>
  <c r="B1422" i="37"/>
  <c r="B1423" i="37"/>
  <c r="B1424" i="37"/>
  <c r="B1425" i="37"/>
  <c r="B1426" i="37"/>
  <c r="B1427" i="37"/>
  <c r="B1428" i="37"/>
  <c r="B1429" i="37"/>
  <c r="B1430" i="37"/>
  <c r="B1431" i="37"/>
  <c r="B1432" i="37"/>
  <c r="B1433" i="37"/>
  <c r="B1434" i="37"/>
  <c r="B1435" i="37"/>
  <c r="B1436" i="37"/>
  <c r="B1437" i="37"/>
  <c r="B1438" i="37"/>
  <c r="B1439" i="37"/>
  <c r="B1440" i="37"/>
  <c r="B1441" i="37"/>
  <c r="B1442" i="37"/>
  <c r="B1443" i="37"/>
  <c r="B1444" i="37"/>
  <c r="B1445" i="37"/>
  <c r="B1446" i="37"/>
  <c r="B1447" i="37"/>
  <c r="B1448" i="37"/>
  <c r="B1449" i="37"/>
  <c r="B1450" i="37"/>
  <c r="B1451" i="37"/>
  <c r="B1452" i="37"/>
  <c r="B1453" i="37"/>
  <c r="B1454" i="37"/>
  <c r="B1455" i="37"/>
  <c r="B1456" i="37"/>
  <c r="B1457" i="37"/>
  <c r="B1458" i="37"/>
  <c r="B1459" i="37"/>
  <c r="B1460" i="37"/>
  <c r="B1461" i="37"/>
  <c r="B1462" i="37"/>
  <c r="B1463" i="37"/>
  <c r="B1464" i="37"/>
  <c r="B1465" i="37"/>
  <c r="B1466" i="37"/>
  <c r="B1467" i="37"/>
  <c r="B1468" i="37"/>
  <c r="B1469" i="37"/>
  <c r="B1470" i="37"/>
  <c r="B1471" i="37"/>
  <c r="B1472" i="37"/>
  <c r="B1473" i="37"/>
  <c r="B1474" i="37"/>
  <c r="B1475" i="37"/>
  <c r="B1476" i="37"/>
  <c r="B1477" i="37"/>
  <c r="B1478" i="37"/>
  <c r="B1479" i="37"/>
  <c r="B1480" i="37"/>
  <c r="B1481" i="37"/>
  <c r="B1482" i="37"/>
  <c r="B1483" i="37"/>
  <c r="B1484" i="37"/>
  <c r="B1485" i="37"/>
  <c r="B1486" i="37"/>
  <c r="B1487" i="37"/>
  <c r="B1488" i="37"/>
  <c r="B1489" i="37"/>
  <c r="B1490" i="37"/>
  <c r="B1491" i="37"/>
  <c r="B1492" i="37"/>
  <c r="B1493" i="37"/>
  <c r="B1494" i="37"/>
  <c r="B1495" i="37"/>
  <c r="B1496" i="37"/>
  <c r="B1497" i="37"/>
  <c r="B1498" i="37"/>
  <c r="B1499" i="37"/>
  <c r="B1500" i="37"/>
  <c r="B1501" i="37"/>
  <c r="B1502" i="37"/>
  <c r="B1503" i="37"/>
  <c r="B1504" i="37"/>
  <c r="B1505" i="37"/>
  <c r="B1506" i="37"/>
  <c r="B1507" i="37"/>
  <c r="B1508" i="37"/>
  <c r="B1509" i="37"/>
  <c r="B1510" i="37"/>
  <c r="B1511" i="37"/>
  <c r="B1512" i="37"/>
  <c r="B1513" i="37"/>
  <c r="B1514" i="37"/>
  <c r="B1515" i="37"/>
  <c r="B1516" i="37"/>
  <c r="B1517" i="37"/>
  <c r="B1518" i="37"/>
  <c r="B1519" i="37"/>
  <c r="B1520" i="37"/>
  <c r="B1521" i="37"/>
  <c r="B1522" i="37"/>
  <c r="B1523" i="37"/>
  <c r="B1524" i="37"/>
  <c r="B1525" i="37"/>
  <c r="B1526" i="37"/>
  <c r="B1527" i="37"/>
  <c r="B1528" i="37"/>
  <c r="B1529" i="37"/>
  <c r="B1530" i="37"/>
  <c r="B1531" i="37"/>
  <c r="B1532" i="37"/>
  <c r="B1533" i="37"/>
  <c r="B1534" i="37"/>
  <c r="B1535" i="37"/>
  <c r="B1536" i="37"/>
  <c r="B1537" i="37"/>
  <c r="B1538" i="37"/>
  <c r="B1539" i="37"/>
  <c r="B1540" i="37"/>
  <c r="B1541" i="37"/>
  <c r="B1542" i="37"/>
  <c r="B1543" i="37"/>
  <c r="B1544" i="37"/>
  <c r="B1545" i="37"/>
  <c r="B1546" i="37"/>
  <c r="B1547" i="37"/>
  <c r="B1548" i="37"/>
  <c r="B1549" i="37"/>
  <c r="B1550" i="37"/>
  <c r="B1551" i="37"/>
  <c r="B1552" i="37"/>
  <c r="B1553" i="37"/>
  <c r="B1554" i="37"/>
  <c r="B1555" i="37"/>
  <c r="B1556" i="37"/>
  <c r="B1557" i="37"/>
  <c r="B1558" i="37"/>
  <c r="B1559" i="37"/>
  <c r="B1560" i="37"/>
  <c r="B1561" i="37"/>
  <c r="B1562" i="37"/>
  <c r="B1563" i="37"/>
  <c r="B1564" i="37"/>
  <c r="B1565" i="37"/>
  <c r="B1566" i="37"/>
  <c r="B1567" i="37"/>
  <c r="B1568" i="37"/>
  <c r="B1569" i="37"/>
  <c r="C65" i="37"/>
  <c r="C66" i="37"/>
  <c r="D66" i="37" s="1"/>
  <c r="J66" i="37" s="1"/>
  <c r="C67" i="37"/>
  <c r="C68" i="37"/>
  <c r="C69" i="37"/>
  <c r="C70" i="37"/>
  <c r="D70" i="37" s="1"/>
  <c r="J70" i="37" s="1"/>
  <c r="C71" i="37"/>
  <c r="C72" i="37"/>
  <c r="C73" i="37"/>
  <c r="C74" i="37"/>
  <c r="D74" i="37" s="1"/>
  <c r="J74" i="37" s="1"/>
  <c r="C75" i="37"/>
  <c r="C76" i="37"/>
  <c r="C77" i="37"/>
  <c r="C78" i="37"/>
  <c r="D78" i="37" s="1"/>
  <c r="J78" i="37" s="1"/>
  <c r="C79" i="37"/>
  <c r="C80" i="37"/>
  <c r="C81" i="37"/>
  <c r="C82" i="37"/>
  <c r="D82" i="37" s="1"/>
  <c r="C83" i="37"/>
  <c r="C84" i="37"/>
  <c r="C85" i="37"/>
  <c r="C86" i="37"/>
  <c r="D86" i="37" s="1"/>
  <c r="I86" i="37" s="1"/>
  <c r="C87" i="37"/>
  <c r="C88" i="37"/>
  <c r="C89" i="37"/>
  <c r="C90" i="37"/>
  <c r="D90" i="37" s="1"/>
  <c r="G90" i="37" s="1"/>
  <c r="C91" i="37"/>
  <c r="C92" i="37"/>
  <c r="C93" i="37"/>
  <c r="C94" i="37"/>
  <c r="D94" i="37" s="1"/>
  <c r="J94" i="37" s="1"/>
  <c r="C95" i="37"/>
  <c r="C96" i="37"/>
  <c r="C97" i="37"/>
  <c r="C98" i="37"/>
  <c r="D98" i="37" s="1"/>
  <c r="J98" i="37" s="1"/>
  <c r="C99" i="37"/>
  <c r="C100" i="37"/>
  <c r="C101" i="37"/>
  <c r="C102" i="37"/>
  <c r="D102" i="37" s="1"/>
  <c r="J102" i="37" s="1"/>
  <c r="C103" i="37"/>
  <c r="C104" i="37"/>
  <c r="C105" i="37"/>
  <c r="C106" i="37"/>
  <c r="D106" i="37" s="1"/>
  <c r="I106" i="37" s="1"/>
  <c r="C107" i="37"/>
  <c r="C108" i="37"/>
  <c r="C109" i="37"/>
  <c r="C110" i="37"/>
  <c r="D110" i="37" s="1"/>
  <c r="C111" i="37"/>
  <c r="C112" i="37"/>
  <c r="C113" i="37"/>
  <c r="C114" i="37"/>
  <c r="D114" i="37" s="1"/>
  <c r="G114" i="37" s="1"/>
  <c r="C115" i="37"/>
  <c r="C116" i="37"/>
  <c r="C117" i="37"/>
  <c r="C118" i="37"/>
  <c r="D118" i="37" s="1"/>
  <c r="G118" i="37" s="1"/>
  <c r="C119" i="37"/>
  <c r="C120" i="37"/>
  <c r="C121" i="37"/>
  <c r="C122" i="37"/>
  <c r="D122" i="37" s="1"/>
  <c r="J122" i="37" s="1"/>
  <c r="C123" i="37"/>
  <c r="C124" i="37"/>
  <c r="C125" i="37"/>
  <c r="C126" i="37"/>
  <c r="D126" i="37" s="1"/>
  <c r="I126" i="37" s="1"/>
  <c r="C127" i="37"/>
  <c r="C128" i="37"/>
  <c r="C129" i="37"/>
  <c r="C130" i="37"/>
  <c r="D130" i="37" s="1"/>
  <c r="J130" i="37" s="1"/>
  <c r="C131" i="37"/>
  <c r="C132" i="37"/>
  <c r="C133" i="37"/>
  <c r="C134" i="37"/>
  <c r="D134" i="37" s="1"/>
  <c r="F134" i="37" s="1"/>
  <c r="C135" i="37"/>
  <c r="C136" i="37"/>
  <c r="C137" i="37"/>
  <c r="C138" i="37"/>
  <c r="D138" i="37" s="1"/>
  <c r="G138" i="37" s="1"/>
  <c r="C139" i="37"/>
  <c r="C140" i="37"/>
  <c r="C141" i="37"/>
  <c r="C142" i="37"/>
  <c r="D142" i="37" s="1"/>
  <c r="J142" i="37" s="1"/>
  <c r="C143" i="37"/>
  <c r="C144" i="37"/>
  <c r="C145" i="37"/>
  <c r="C146" i="37"/>
  <c r="D146" i="37" s="1"/>
  <c r="I146" i="37" s="1"/>
  <c r="C147" i="37"/>
  <c r="C148" i="37"/>
  <c r="C149" i="37"/>
  <c r="C150" i="37"/>
  <c r="D150" i="37" s="1"/>
  <c r="I150" i="37" s="1"/>
  <c r="C151" i="37"/>
  <c r="C152" i="37"/>
  <c r="C153" i="37"/>
  <c r="C154" i="37"/>
  <c r="D154" i="37" s="1"/>
  <c r="J154" i="37" s="1"/>
  <c r="C155" i="37"/>
  <c r="C156" i="37"/>
  <c r="C157" i="37"/>
  <c r="C158" i="37"/>
  <c r="D158" i="37" s="1"/>
  <c r="G158" i="37" s="1"/>
  <c r="C159" i="37"/>
  <c r="C160" i="37"/>
  <c r="C161" i="37"/>
  <c r="C162" i="37"/>
  <c r="D162" i="37" s="1"/>
  <c r="J162" i="37" s="1"/>
  <c r="C163" i="37"/>
  <c r="C164" i="37"/>
  <c r="C165" i="37"/>
  <c r="C166" i="37"/>
  <c r="D166" i="37" s="1"/>
  <c r="J166" i="37" s="1"/>
  <c r="C167" i="37"/>
  <c r="C168" i="37"/>
  <c r="C169" i="37"/>
  <c r="C170" i="37"/>
  <c r="D170" i="37" s="1"/>
  <c r="I170" i="37" s="1"/>
  <c r="C171" i="37"/>
  <c r="C172" i="37"/>
  <c r="C173" i="37"/>
  <c r="C174" i="37"/>
  <c r="D174" i="37" s="1"/>
  <c r="C175" i="37"/>
  <c r="C176" i="37"/>
  <c r="C177" i="37"/>
  <c r="C178" i="37"/>
  <c r="D178" i="37" s="1"/>
  <c r="C179" i="37"/>
  <c r="C180" i="37"/>
  <c r="C181" i="37"/>
  <c r="C182" i="37"/>
  <c r="D182" i="37" s="1"/>
  <c r="G182" i="37" s="1"/>
  <c r="C183" i="37"/>
  <c r="C184" i="37"/>
  <c r="C185" i="37"/>
  <c r="C186" i="37"/>
  <c r="D186" i="37" s="1"/>
  <c r="G186" i="37" s="1"/>
  <c r="C187" i="37"/>
  <c r="C188" i="37"/>
  <c r="C189" i="37"/>
  <c r="C190" i="37"/>
  <c r="D190" i="37" s="1"/>
  <c r="I190" i="37" s="1"/>
  <c r="C191" i="37"/>
  <c r="C192" i="37"/>
  <c r="C193" i="37"/>
  <c r="C194" i="37"/>
  <c r="D194" i="37" s="1"/>
  <c r="J194" i="37" s="1"/>
  <c r="C195" i="37"/>
  <c r="C196" i="37"/>
  <c r="C197" i="37"/>
  <c r="C198" i="37"/>
  <c r="D198" i="37" s="1"/>
  <c r="J198" i="37" s="1"/>
  <c r="C199" i="37"/>
  <c r="C200" i="37"/>
  <c r="C201" i="37"/>
  <c r="C202" i="37"/>
  <c r="D202" i="37" s="1"/>
  <c r="J202" i="37" s="1"/>
  <c r="C203" i="37"/>
  <c r="C204" i="37"/>
  <c r="C205" i="37"/>
  <c r="C206" i="37"/>
  <c r="D206" i="37" s="1"/>
  <c r="G206" i="37" s="1"/>
  <c r="C207" i="37"/>
  <c r="C208" i="37"/>
  <c r="C209" i="37"/>
  <c r="C210" i="37"/>
  <c r="D210" i="37" s="1"/>
  <c r="I210" i="37" s="1"/>
  <c r="C211" i="37"/>
  <c r="C212" i="37"/>
  <c r="C213" i="37"/>
  <c r="C214" i="37"/>
  <c r="D214" i="37" s="1"/>
  <c r="I214" i="37" s="1"/>
  <c r="C215" i="37"/>
  <c r="C216" i="37"/>
  <c r="C217" i="37"/>
  <c r="C218" i="37"/>
  <c r="D218" i="37" s="1"/>
  <c r="J218" i="37" s="1"/>
  <c r="C219" i="37"/>
  <c r="C220" i="37"/>
  <c r="C221" i="37"/>
  <c r="C222" i="37"/>
  <c r="D222" i="37" s="1"/>
  <c r="J222" i="37" s="1"/>
  <c r="C223" i="37"/>
  <c r="C224" i="37"/>
  <c r="C225" i="37"/>
  <c r="C226" i="37"/>
  <c r="D226" i="37" s="1"/>
  <c r="J226" i="37" s="1"/>
  <c r="C227" i="37"/>
  <c r="C228" i="37"/>
  <c r="C229" i="37"/>
  <c r="C230" i="37"/>
  <c r="D230" i="37" s="1"/>
  <c r="J230" i="37" s="1"/>
  <c r="C231" i="37"/>
  <c r="C232" i="37"/>
  <c r="C233" i="37"/>
  <c r="C234" i="37"/>
  <c r="D234" i="37" s="1"/>
  <c r="C235" i="37"/>
  <c r="C236" i="37"/>
  <c r="C237" i="37"/>
  <c r="C238" i="37"/>
  <c r="D238" i="37" s="1"/>
  <c r="C239" i="37"/>
  <c r="C240" i="37"/>
  <c r="C241" i="37"/>
  <c r="C242" i="37"/>
  <c r="D242" i="37" s="1"/>
  <c r="C243" i="37"/>
  <c r="C244" i="37"/>
  <c r="C245" i="37"/>
  <c r="C246" i="37"/>
  <c r="D246" i="37" s="1"/>
  <c r="C247" i="37"/>
  <c r="C248" i="37"/>
  <c r="C249" i="37"/>
  <c r="C250" i="37"/>
  <c r="D250" i="37" s="1"/>
  <c r="J250" i="37" s="1"/>
  <c r="C251" i="37"/>
  <c r="C252" i="37"/>
  <c r="C253" i="37"/>
  <c r="C254" i="37"/>
  <c r="D254" i="37" s="1"/>
  <c r="J254" i="37" s="1"/>
  <c r="C255" i="37"/>
  <c r="C256" i="37"/>
  <c r="C257" i="37"/>
  <c r="C258" i="37"/>
  <c r="D258" i="37" s="1"/>
  <c r="J258" i="37" s="1"/>
  <c r="C259" i="37"/>
  <c r="C260" i="37"/>
  <c r="C261" i="37"/>
  <c r="C262" i="37"/>
  <c r="D262" i="37" s="1"/>
  <c r="J262" i="37" s="1"/>
  <c r="C263" i="37"/>
  <c r="C264" i="37"/>
  <c r="C265" i="37"/>
  <c r="C266" i="37"/>
  <c r="D266" i="37" s="1"/>
  <c r="J266" i="37" s="1"/>
  <c r="C267" i="37"/>
  <c r="C268" i="37"/>
  <c r="C269" i="37"/>
  <c r="C270" i="37"/>
  <c r="D270" i="37" s="1"/>
  <c r="J270" i="37" s="1"/>
  <c r="C271" i="37"/>
  <c r="C272" i="37"/>
  <c r="C273" i="37"/>
  <c r="C274" i="37"/>
  <c r="D274" i="37" s="1"/>
  <c r="J274" i="37" s="1"/>
  <c r="C275" i="37"/>
  <c r="C276" i="37"/>
  <c r="C277" i="37"/>
  <c r="C278" i="37"/>
  <c r="D278" i="37" s="1"/>
  <c r="J278" i="37" s="1"/>
  <c r="C279" i="37"/>
  <c r="C280" i="37"/>
  <c r="C281" i="37"/>
  <c r="C282" i="37"/>
  <c r="D282" i="37" s="1"/>
  <c r="J282" i="37" s="1"/>
  <c r="C283" i="37"/>
  <c r="C284" i="37"/>
  <c r="C285" i="37"/>
  <c r="C286" i="37"/>
  <c r="D286" i="37" s="1"/>
  <c r="J286" i="37" s="1"/>
  <c r="C287" i="37"/>
  <c r="C288" i="37"/>
  <c r="C289" i="37"/>
  <c r="C290" i="37"/>
  <c r="D290" i="37" s="1"/>
  <c r="J290" i="37" s="1"/>
  <c r="C291" i="37"/>
  <c r="C292" i="37"/>
  <c r="C293" i="37"/>
  <c r="C294" i="37"/>
  <c r="D294" i="37" s="1"/>
  <c r="J294" i="37" s="1"/>
  <c r="C295" i="37"/>
  <c r="C296" i="37"/>
  <c r="C297" i="37"/>
  <c r="C298" i="37"/>
  <c r="D298" i="37" s="1"/>
  <c r="C299" i="37"/>
  <c r="C300" i="37"/>
  <c r="C301" i="37"/>
  <c r="C302" i="37"/>
  <c r="D302" i="37" s="1"/>
  <c r="C303" i="37"/>
  <c r="C304" i="37"/>
  <c r="C305" i="37"/>
  <c r="C306" i="37"/>
  <c r="D306" i="37" s="1"/>
  <c r="I306" i="37" s="1"/>
  <c r="C307" i="37"/>
  <c r="C308" i="37"/>
  <c r="C309" i="37"/>
  <c r="C310" i="37"/>
  <c r="D310" i="37" s="1"/>
  <c r="I310" i="37" s="1"/>
  <c r="C311" i="37"/>
  <c r="C312" i="37"/>
  <c r="C313" i="37"/>
  <c r="C314" i="37"/>
  <c r="D314" i="37" s="1"/>
  <c r="J314" i="37" s="1"/>
  <c r="C315" i="37"/>
  <c r="C316" i="37"/>
  <c r="C317" i="37"/>
  <c r="C318" i="37"/>
  <c r="D318" i="37" s="1"/>
  <c r="I318" i="37" s="1"/>
  <c r="C319" i="37"/>
  <c r="C320" i="37"/>
  <c r="C321" i="37"/>
  <c r="C322" i="37"/>
  <c r="D322" i="37" s="1"/>
  <c r="F322" i="37" s="1"/>
  <c r="C323" i="37"/>
  <c r="C324" i="37"/>
  <c r="C325" i="37"/>
  <c r="C326" i="37"/>
  <c r="D326" i="37" s="1"/>
  <c r="F326" i="37" s="1"/>
  <c r="C327" i="37"/>
  <c r="C328" i="37"/>
  <c r="C329" i="37"/>
  <c r="C330" i="37"/>
  <c r="D330" i="37" s="1"/>
  <c r="J330" i="37" s="1"/>
  <c r="C331" i="37"/>
  <c r="C332" i="37"/>
  <c r="C333" i="37"/>
  <c r="C334" i="37"/>
  <c r="D334" i="37" s="1"/>
  <c r="F334" i="37" s="1"/>
  <c r="C335" i="37"/>
  <c r="C336" i="37"/>
  <c r="C337" i="37"/>
  <c r="C338" i="37"/>
  <c r="D338" i="37" s="1"/>
  <c r="I338" i="37" s="1"/>
  <c r="C339" i="37"/>
  <c r="C340" i="37"/>
  <c r="C341" i="37"/>
  <c r="C342" i="37"/>
  <c r="D342" i="37" s="1"/>
  <c r="I342" i="37" s="1"/>
  <c r="C343" i="37"/>
  <c r="C344" i="37"/>
  <c r="C345" i="37"/>
  <c r="C346" i="37"/>
  <c r="D346" i="37" s="1"/>
  <c r="I346" i="37" s="1"/>
  <c r="C347" i="37"/>
  <c r="C348" i="37"/>
  <c r="C349" i="37"/>
  <c r="C350" i="37"/>
  <c r="D350" i="37" s="1"/>
  <c r="J350" i="37" s="1"/>
  <c r="C351" i="37"/>
  <c r="C352" i="37"/>
  <c r="C353" i="37"/>
  <c r="C354" i="37"/>
  <c r="D354" i="37" s="1"/>
  <c r="J354" i="37" s="1"/>
  <c r="C355" i="37"/>
  <c r="C356" i="37"/>
  <c r="C357" i="37"/>
  <c r="C358" i="37"/>
  <c r="D358" i="37" s="1"/>
  <c r="J358" i="37" s="1"/>
  <c r="C359" i="37"/>
  <c r="C360" i="37"/>
  <c r="C361" i="37"/>
  <c r="C362" i="37"/>
  <c r="D362" i="37" s="1"/>
  <c r="I362" i="37" s="1"/>
  <c r="C363" i="37"/>
  <c r="C364" i="37"/>
  <c r="C365" i="37"/>
  <c r="C366" i="37"/>
  <c r="D366" i="37" s="1"/>
  <c r="I366" i="37" s="1"/>
  <c r="C367" i="37"/>
  <c r="C368" i="37"/>
  <c r="C369" i="37"/>
  <c r="C370" i="37"/>
  <c r="D370" i="37" s="1"/>
  <c r="I370" i="37" s="1"/>
  <c r="C371" i="37"/>
  <c r="C372" i="37"/>
  <c r="C373" i="37"/>
  <c r="C374" i="37"/>
  <c r="D374" i="37" s="1"/>
  <c r="I374" i="37" s="1"/>
  <c r="C375" i="37"/>
  <c r="C376" i="37"/>
  <c r="C377" i="37"/>
  <c r="C378" i="37"/>
  <c r="D378" i="37" s="1"/>
  <c r="G378" i="37" s="1"/>
  <c r="C379" i="37"/>
  <c r="C380" i="37"/>
  <c r="C381" i="37"/>
  <c r="C382" i="37"/>
  <c r="D382" i="37" s="1"/>
  <c r="I382" i="37" s="1"/>
  <c r="C383" i="37"/>
  <c r="C384" i="37"/>
  <c r="C385" i="37"/>
  <c r="C386" i="37"/>
  <c r="D386" i="37" s="1"/>
  <c r="I386" i="37" s="1"/>
  <c r="C387" i="37"/>
  <c r="C388" i="37"/>
  <c r="C389" i="37"/>
  <c r="C390" i="37"/>
  <c r="D390" i="37" s="1"/>
  <c r="I390" i="37" s="1"/>
  <c r="C391" i="37"/>
  <c r="C392" i="37"/>
  <c r="C393" i="37"/>
  <c r="C394" i="37"/>
  <c r="D394" i="37" s="1"/>
  <c r="I394" i="37" s="1"/>
  <c r="C395" i="37"/>
  <c r="C396" i="37"/>
  <c r="C397" i="37"/>
  <c r="C398" i="37"/>
  <c r="D398" i="37" s="1"/>
  <c r="G398" i="37" s="1"/>
  <c r="C399" i="37"/>
  <c r="C400" i="37"/>
  <c r="C401" i="37"/>
  <c r="C402" i="37"/>
  <c r="D402" i="37" s="1"/>
  <c r="I402" i="37" s="1"/>
  <c r="C403" i="37"/>
  <c r="C404" i="37"/>
  <c r="C405" i="37"/>
  <c r="C406" i="37"/>
  <c r="C407" i="37"/>
  <c r="C408" i="37"/>
  <c r="C409" i="37"/>
  <c r="C410" i="37"/>
  <c r="C411" i="37"/>
  <c r="C412" i="37"/>
  <c r="C413" i="37"/>
  <c r="C414" i="37"/>
  <c r="C415" i="37"/>
  <c r="C416" i="37"/>
  <c r="C417" i="37"/>
  <c r="C418" i="37"/>
  <c r="C419" i="37"/>
  <c r="C420" i="37"/>
  <c r="C421" i="37"/>
  <c r="C422" i="37"/>
  <c r="C423" i="37"/>
  <c r="C424" i="37"/>
  <c r="C425" i="37"/>
  <c r="C426" i="37"/>
  <c r="C427" i="37"/>
  <c r="C428" i="37"/>
  <c r="C429" i="37"/>
  <c r="C430" i="37"/>
  <c r="C431" i="37"/>
  <c r="C432" i="37"/>
  <c r="C433" i="37"/>
  <c r="C434" i="37"/>
  <c r="C435" i="37"/>
  <c r="C436" i="37"/>
  <c r="C437" i="37"/>
  <c r="C438" i="37"/>
  <c r="C439" i="37"/>
  <c r="C440" i="37"/>
  <c r="C441" i="37"/>
  <c r="C442" i="37"/>
  <c r="C443" i="37"/>
  <c r="C444" i="37"/>
  <c r="C445" i="37"/>
  <c r="C446" i="37"/>
  <c r="C447" i="37"/>
  <c r="C448" i="37"/>
  <c r="C449" i="37"/>
  <c r="C450" i="37"/>
  <c r="C451" i="37"/>
  <c r="C452" i="37"/>
  <c r="C453" i="37"/>
  <c r="C454" i="37"/>
  <c r="C455" i="37"/>
  <c r="C456" i="37"/>
  <c r="C457" i="37"/>
  <c r="C458" i="37"/>
  <c r="C459" i="37"/>
  <c r="C460" i="37"/>
  <c r="C461" i="37"/>
  <c r="C462" i="37"/>
  <c r="C463" i="37"/>
  <c r="C464" i="37"/>
  <c r="C465" i="37"/>
  <c r="C466" i="37"/>
  <c r="C467" i="37"/>
  <c r="C468" i="37"/>
  <c r="C469" i="37"/>
  <c r="C470" i="37"/>
  <c r="C471" i="37"/>
  <c r="C472" i="37"/>
  <c r="C473" i="37"/>
  <c r="C474" i="37"/>
  <c r="C475" i="37"/>
  <c r="C476" i="37"/>
  <c r="C477" i="37"/>
  <c r="C478" i="37"/>
  <c r="C479" i="37"/>
  <c r="C480" i="37"/>
  <c r="C481" i="37"/>
  <c r="C482" i="37"/>
  <c r="C483" i="37"/>
  <c r="C484" i="37"/>
  <c r="C485" i="37"/>
  <c r="C486" i="37"/>
  <c r="C487" i="37"/>
  <c r="C488" i="37"/>
  <c r="C489" i="37"/>
  <c r="C490" i="37"/>
  <c r="C491" i="37"/>
  <c r="C492" i="37"/>
  <c r="C493" i="37"/>
  <c r="C494" i="37"/>
  <c r="C495" i="37"/>
  <c r="C496" i="37"/>
  <c r="C497" i="37"/>
  <c r="C498" i="37"/>
  <c r="C499" i="37"/>
  <c r="C500" i="37"/>
  <c r="C501" i="37"/>
  <c r="C502" i="37"/>
  <c r="C503" i="37"/>
  <c r="C504" i="37"/>
  <c r="C505" i="37"/>
  <c r="C506" i="37"/>
  <c r="C507" i="37"/>
  <c r="C508" i="37"/>
  <c r="C509" i="37"/>
  <c r="C510" i="37"/>
  <c r="C511" i="37"/>
  <c r="C512" i="37"/>
  <c r="C513" i="37"/>
  <c r="C514" i="37"/>
  <c r="C515" i="37"/>
  <c r="C516" i="37"/>
  <c r="C517" i="37"/>
  <c r="C518" i="37"/>
  <c r="C519" i="37"/>
  <c r="C520" i="37"/>
  <c r="C521" i="37"/>
  <c r="C522" i="37"/>
  <c r="C523" i="37"/>
  <c r="C524" i="37"/>
  <c r="C525" i="37"/>
  <c r="C526" i="37"/>
  <c r="C527" i="37"/>
  <c r="C528" i="37"/>
  <c r="C529" i="37"/>
  <c r="C530" i="37"/>
  <c r="C531" i="37"/>
  <c r="C532" i="37"/>
  <c r="C533" i="37"/>
  <c r="C534" i="37"/>
  <c r="C535" i="37"/>
  <c r="C536" i="37"/>
  <c r="C537" i="37"/>
  <c r="C538" i="37"/>
  <c r="C539" i="37"/>
  <c r="C540" i="37"/>
  <c r="C541" i="37"/>
  <c r="C542" i="37"/>
  <c r="C543" i="37"/>
  <c r="C544" i="37"/>
  <c r="C545" i="37"/>
  <c r="C546" i="37"/>
  <c r="C547" i="37"/>
  <c r="C548" i="37"/>
  <c r="C549" i="37"/>
  <c r="C550" i="37"/>
  <c r="C551" i="37"/>
  <c r="C552" i="37"/>
  <c r="C553" i="37"/>
  <c r="C554" i="37"/>
  <c r="C555" i="37"/>
  <c r="C556" i="37"/>
  <c r="C557" i="37"/>
  <c r="C558" i="37"/>
  <c r="C559" i="37"/>
  <c r="C560" i="37"/>
  <c r="C561" i="37"/>
  <c r="C562" i="37"/>
  <c r="C563" i="37"/>
  <c r="C564" i="37"/>
  <c r="C565" i="37"/>
  <c r="C566" i="37"/>
  <c r="C567" i="37"/>
  <c r="C568" i="37"/>
  <c r="C569" i="37"/>
  <c r="C570" i="37"/>
  <c r="C571" i="37"/>
  <c r="C572" i="37"/>
  <c r="C573" i="37"/>
  <c r="C574" i="37"/>
  <c r="C575" i="37"/>
  <c r="C576" i="37"/>
  <c r="C577" i="37"/>
  <c r="C578" i="37"/>
  <c r="C579" i="37"/>
  <c r="C580" i="37"/>
  <c r="C581" i="37"/>
  <c r="C582" i="37"/>
  <c r="C583" i="37"/>
  <c r="C584" i="37"/>
  <c r="C585" i="37"/>
  <c r="C586" i="37"/>
  <c r="C587" i="37"/>
  <c r="C588" i="37"/>
  <c r="C589" i="37"/>
  <c r="C590" i="37"/>
  <c r="C591" i="37"/>
  <c r="C592" i="37"/>
  <c r="C593" i="37"/>
  <c r="C594" i="37"/>
  <c r="C595" i="37"/>
  <c r="C596" i="37"/>
  <c r="C597" i="37"/>
  <c r="C598" i="37"/>
  <c r="C599" i="37"/>
  <c r="C600" i="37"/>
  <c r="C601" i="37"/>
  <c r="C602" i="37"/>
  <c r="C603" i="37"/>
  <c r="C604" i="37"/>
  <c r="C605" i="37"/>
  <c r="C606" i="37"/>
  <c r="C607" i="37"/>
  <c r="C608" i="37"/>
  <c r="C609" i="37"/>
  <c r="C610" i="37"/>
  <c r="C611" i="37"/>
  <c r="C612" i="37"/>
  <c r="C613" i="37"/>
  <c r="C614" i="37"/>
  <c r="C615" i="37"/>
  <c r="C616" i="37"/>
  <c r="C617" i="37"/>
  <c r="C618" i="37"/>
  <c r="C619" i="37"/>
  <c r="C620" i="37"/>
  <c r="C621" i="37"/>
  <c r="C622" i="37"/>
  <c r="C623" i="37"/>
  <c r="C624" i="37"/>
  <c r="C625" i="37"/>
  <c r="C626" i="37"/>
  <c r="C627" i="37"/>
  <c r="C628" i="37"/>
  <c r="C629" i="37"/>
  <c r="C630" i="37"/>
  <c r="C631" i="37"/>
  <c r="C632" i="37"/>
  <c r="C633" i="37"/>
  <c r="C634" i="37"/>
  <c r="C635" i="37"/>
  <c r="C636" i="37"/>
  <c r="C637" i="37"/>
  <c r="C638" i="37"/>
  <c r="C639" i="37"/>
  <c r="C640" i="37"/>
  <c r="C641" i="37"/>
  <c r="C642" i="37"/>
  <c r="C643" i="37"/>
  <c r="C644" i="37"/>
  <c r="C645" i="37"/>
  <c r="C646" i="37"/>
  <c r="C647" i="37"/>
  <c r="C648" i="37"/>
  <c r="C649" i="37"/>
  <c r="C650" i="37"/>
  <c r="C651" i="37"/>
  <c r="C652" i="37"/>
  <c r="C653" i="37"/>
  <c r="C654" i="37"/>
  <c r="C655" i="37"/>
  <c r="C656" i="37"/>
  <c r="C657" i="37"/>
  <c r="C658" i="37"/>
  <c r="C659" i="37"/>
  <c r="C660" i="37"/>
  <c r="C661" i="37"/>
  <c r="C662" i="37"/>
  <c r="C663" i="37"/>
  <c r="C664" i="37"/>
  <c r="C665" i="37"/>
  <c r="C666" i="37"/>
  <c r="C667" i="37"/>
  <c r="C668" i="37"/>
  <c r="C669" i="37"/>
  <c r="C670" i="37"/>
  <c r="C671" i="37"/>
  <c r="C672" i="37"/>
  <c r="C673" i="37"/>
  <c r="C674" i="37"/>
  <c r="C675" i="37"/>
  <c r="C676" i="37"/>
  <c r="C677" i="37"/>
  <c r="C678" i="37"/>
  <c r="C679" i="37"/>
  <c r="C680" i="37"/>
  <c r="C681" i="37"/>
  <c r="C682" i="37"/>
  <c r="C683" i="37"/>
  <c r="C684" i="37"/>
  <c r="C685" i="37"/>
  <c r="C686" i="37"/>
  <c r="C687" i="37"/>
  <c r="C688" i="37"/>
  <c r="C689" i="37"/>
  <c r="C690" i="37"/>
  <c r="C691" i="37"/>
  <c r="C692" i="37"/>
  <c r="C693" i="37"/>
  <c r="C694" i="37"/>
  <c r="C695" i="37"/>
  <c r="C696" i="37"/>
  <c r="C697" i="37"/>
  <c r="C698" i="37"/>
  <c r="C699" i="37"/>
  <c r="C700" i="37"/>
  <c r="C701" i="37"/>
  <c r="C702" i="37"/>
  <c r="C703" i="37"/>
  <c r="C704" i="37"/>
  <c r="C705" i="37"/>
  <c r="C706" i="37"/>
  <c r="C707" i="37"/>
  <c r="C708" i="37"/>
  <c r="C709" i="37"/>
  <c r="C710" i="37"/>
  <c r="C711" i="37"/>
  <c r="C712" i="37"/>
  <c r="C713" i="37"/>
  <c r="C714" i="37"/>
  <c r="C715" i="37"/>
  <c r="C716" i="37"/>
  <c r="C717" i="37"/>
  <c r="C718" i="37"/>
  <c r="C719" i="37"/>
  <c r="C720" i="37"/>
  <c r="C721" i="37"/>
  <c r="C722" i="37"/>
  <c r="C723" i="37"/>
  <c r="C724" i="37"/>
  <c r="C725" i="37"/>
  <c r="C726" i="37"/>
  <c r="C727" i="37"/>
  <c r="C728" i="37"/>
  <c r="C729" i="37"/>
  <c r="C730" i="37"/>
  <c r="C731" i="37"/>
  <c r="C732" i="37"/>
  <c r="C733" i="37"/>
  <c r="C734" i="37"/>
  <c r="C735" i="37"/>
  <c r="C736" i="37"/>
  <c r="C737" i="37"/>
  <c r="C738" i="37"/>
  <c r="C739" i="37"/>
  <c r="C740" i="37"/>
  <c r="C741" i="37"/>
  <c r="C742" i="37"/>
  <c r="C743" i="37"/>
  <c r="C744" i="37"/>
  <c r="C745" i="37"/>
  <c r="C746" i="37"/>
  <c r="C747" i="37"/>
  <c r="C748" i="37"/>
  <c r="C749" i="37"/>
  <c r="C750" i="37"/>
  <c r="C751" i="37"/>
  <c r="C752" i="37"/>
  <c r="C753" i="37"/>
  <c r="C754" i="37"/>
  <c r="C755" i="37"/>
  <c r="C756" i="37"/>
  <c r="C757" i="37"/>
  <c r="C758" i="37"/>
  <c r="C759" i="37"/>
  <c r="C760" i="37"/>
  <c r="C761" i="37"/>
  <c r="C762" i="37"/>
  <c r="C763" i="37"/>
  <c r="C764" i="37"/>
  <c r="C765" i="37"/>
  <c r="C766" i="37"/>
  <c r="C767" i="37"/>
  <c r="C768" i="37"/>
  <c r="C769" i="37"/>
  <c r="C770" i="37"/>
  <c r="C771" i="37"/>
  <c r="C772" i="37"/>
  <c r="C773" i="37"/>
  <c r="C774" i="37"/>
  <c r="C775" i="37"/>
  <c r="C776" i="37"/>
  <c r="C777" i="37"/>
  <c r="C778" i="37"/>
  <c r="C779" i="37"/>
  <c r="C780" i="37"/>
  <c r="C781" i="37"/>
  <c r="C782" i="37"/>
  <c r="C783" i="37"/>
  <c r="C784" i="37"/>
  <c r="C785" i="37"/>
  <c r="C786" i="37"/>
  <c r="C787" i="37"/>
  <c r="C788" i="37"/>
  <c r="C789" i="37"/>
  <c r="C790" i="37"/>
  <c r="C791" i="37"/>
  <c r="C792" i="37"/>
  <c r="C793" i="37"/>
  <c r="C794" i="37"/>
  <c r="C795" i="37"/>
  <c r="C796" i="37"/>
  <c r="C797" i="37"/>
  <c r="C798" i="37"/>
  <c r="C799" i="37"/>
  <c r="C800" i="37"/>
  <c r="C801" i="37"/>
  <c r="C802" i="37"/>
  <c r="C803" i="37"/>
  <c r="C804" i="37"/>
  <c r="C805" i="37"/>
  <c r="C806" i="37"/>
  <c r="C807" i="37"/>
  <c r="C808" i="37"/>
  <c r="C809" i="37"/>
  <c r="C810" i="37"/>
  <c r="C811" i="37"/>
  <c r="C812" i="37"/>
  <c r="C813" i="37"/>
  <c r="C814" i="37"/>
  <c r="C815" i="37"/>
  <c r="C816" i="37"/>
  <c r="C817" i="37"/>
  <c r="C818" i="37"/>
  <c r="C819" i="37"/>
  <c r="C820" i="37"/>
  <c r="C821" i="37"/>
  <c r="C822" i="37"/>
  <c r="C823" i="37"/>
  <c r="C824" i="37"/>
  <c r="C825" i="37"/>
  <c r="C826" i="37"/>
  <c r="C827" i="37"/>
  <c r="C828" i="37"/>
  <c r="C829" i="37"/>
  <c r="C830" i="37"/>
  <c r="C831" i="37"/>
  <c r="C832" i="37"/>
  <c r="C833" i="37"/>
  <c r="C834" i="37"/>
  <c r="C835" i="37"/>
  <c r="C836" i="37"/>
  <c r="C837" i="37"/>
  <c r="C838" i="37"/>
  <c r="C839" i="37"/>
  <c r="C840" i="37"/>
  <c r="C841" i="37"/>
  <c r="C842" i="37"/>
  <c r="C843" i="37"/>
  <c r="C844" i="37"/>
  <c r="C845" i="37"/>
  <c r="C846" i="37"/>
  <c r="C847" i="37"/>
  <c r="C848" i="37"/>
  <c r="C849" i="37"/>
  <c r="C850" i="37"/>
  <c r="C851" i="37"/>
  <c r="C852" i="37"/>
  <c r="C853" i="37"/>
  <c r="C854" i="37"/>
  <c r="C855" i="37"/>
  <c r="C856" i="37"/>
  <c r="C857" i="37"/>
  <c r="C858" i="37"/>
  <c r="C859" i="37"/>
  <c r="C860" i="37"/>
  <c r="C861" i="37"/>
  <c r="C862" i="37"/>
  <c r="C863" i="37"/>
  <c r="C864" i="37"/>
  <c r="C865" i="37"/>
  <c r="C866" i="37"/>
  <c r="C867" i="37"/>
  <c r="C868" i="37"/>
  <c r="C869" i="37"/>
  <c r="C870" i="37"/>
  <c r="C871" i="37"/>
  <c r="C872" i="37"/>
  <c r="C873" i="37"/>
  <c r="C874" i="37"/>
  <c r="C875" i="37"/>
  <c r="C876" i="37"/>
  <c r="C877" i="37"/>
  <c r="C878" i="37"/>
  <c r="C879" i="37"/>
  <c r="C880" i="37"/>
  <c r="C881" i="37"/>
  <c r="C882" i="37"/>
  <c r="C883" i="37"/>
  <c r="C884" i="37"/>
  <c r="C885" i="37"/>
  <c r="C886" i="37"/>
  <c r="C887" i="37"/>
  <c r="C888" i="37"/>
  <c r="C889" i="37"/>
  <c r="C890" i="37"/>
  <c r="C891" i="37"/>
  <c r="C892" i="37"/>
  <c r="C893" i="37"/>
  <c r="C894" i="37"/>
  <c r="C895" i="37"/>
  <c r="C896" i="37"/>
  <c r="C897" i="37"/>
  <c r="C898" i="37"/>
  <c r="C899" i="37"/>
  <c r="C900" i="37"/>
  <c r="C901" i="37"/>
  <c r="C902" i="37"/>
  <c r="C903" i="37"/>
  <c r="C904" i="37"/>
  <c r="C905" i="37"/>
  <c r="C906" i="37"/>
  <c r="C907" i="37"/>
  <c r="C908" i="37"/>
  <c r="C909" i="37"/>
  <c r="C910" i="37"/>
  <c r="C911" i="37"/>
  <c r="C912" i="37"/>
  <c r="C913" i="37"/>
  <c r="C914" i="37"/>
  <c r="C915" i="37"/>
  <c r="C916" i="37"/>
  <c r="C917" i="37"/>
  <c r="C918" i="37"/>
  <c r="C919" i="37"/>
  <c r="C920" i="37"/>
  <c r="C921" i="37"/>
  <c r="C922" i="37"/>
  <c r="C923" i="37"/>
  <c r="C924" i="37"/>
  <c r="C925" i="37"/>
  <c r="C926" i="37"/>
  <c r="C927" i="37"/>
  <c r="C928" i="37"/>
  <c r="C929" i="37"/>
  <c r="C930" i="37"/>
  <c r="C931" i="37"/>
  <c r="C932" i="37"/>
  <c r="C933" i="37"/>
  <c r="C934" i="37"/>
  <c r="C935" i="37"/>
  <c r="C936" i="37"/>
  <c r="C937" i="37"/>
  <c r="C938" i="37"/>
  <c r="C939" i="37"/>
  <c r="C940" i="37"/>
  <c r="C941" i="37"/>
  <c r="C942" i="37"/>
  <c r="C943" i="37"/>
  <c r="C944" i="37"/>
  <c r="C945" i="37"/>
  <c r="C946" i="37"/>
  <c r="C947" i="37"/>
  <c r="C948" i="37"/>
  <c r="C949" i="37"/>
  <c r="C950" i="37"/>
  <c r="C951" i="37"/>
  <c r="C952" i="37"/>
  <c r="C953" i="37"/>
  <c r="C954" i="37"/>
  <c r="C955" i="37"/>
  <c r="C956" i="37"/>
  <c r="C957" i="37"/>
  <c r="C958" i="37"/>
  <c r="C959" i="37"/>
  <c r="C960" i="37"/>
  <c r="C961" i="37"/>
  <c r="C962" i="37"/>
  <c r="C963" i="37"/>
  <c r="C964" i="37"/>
  <c r="C965" i="37"/>
  <c r="C966" i="37"/>
  <c r="C967" i="37"/>
  <c r="C968" i="37"/>
  <c r="C969" i="37"/>
  <c r="C970" i="37"/>
  <c r="C971" i="37"/>
  <c r="C972" i="37"/>
  <c r="C973" i="37"/>
  <c r="C974" i="37"/>
  <c r="C975" i="37"/>
  <c r="C976" i="37"/>
  <c r="C977" i="37"/>
  <c r="C978" i="37"/>
  <c r="C979" i="37"/>
  <c r="C980" i="37"/>
  <c r="C981" i="37"/>
  <c r="C982" i="37"/>
  <c r="C983" i="37"/>
  <c r="C984" i="37"/>
  <c r="C985" i="37"/>
  <c r="C986" i="37"/>
  <c r="C987" i="37"/>
  <c r="C988" i="37"/>
  <c r="C989" i="37"/>
  <c r="C990" i="37"/>
  <c r="C991" i="37"/>
  <c r="C992" i="37"/>
  <c r="C993" i="37"/>
  <c r="C994" i="37"/>
  <c r="C995" i="37"/>
  <c r="C996" i="37"/>
  <c r="C997" i="37"/>
  <c r="C998" i="37"/>
  <c r="C999" i="37"/>
  <c r="C1000" i="37"/>
  <c r="C1001" i="37"/>
  <c r="C1002" i="37"/>
  <c r="C1003" i="37"/>
  <c r="C1004" i="37"/>
  <c r="C1005" i="37"/>
  <c r="C1006" i="37"/>
  <c r="C1007" i="37"/>
  <c r="C1008" i="37"/>
  <c r="C1009" i="37"/>
  <c r="C1010" i="37"/>
  <c r="C1011" i="37"/>
  <c r="C1012" i="37"/>
  <c r="C1013" i="37"/>
  <c r="C1014" i="37"/>
  <c r="C1015" i="37"/>
  <c r="C1016" i="37"/>
  <c r="C1017" i="37"/>
  <c r="C1018" i="37"/>
  <c r="C1019" i="37"/>
  <c r="C1020" i="37"/>
  <c r="C1021" i="37"/>
  <c r="C1022" i="37"/>
  <c r="C1023" i="37"/>
  <c r="C1024" i="37"/>
  <c r="C1025" i="37"/>
  <c r="C1026" i="37"/>
  <c r="C1027" i="37"/>
  <c r="C1028" i="37"/>
  <c r="C1029" i="37"/>
  <c r="C1030" i="37"/>
  <c r="C1031" i="37"/>
  <c r="C1032" i="37"/>
  <c r="C1033" i="37"/>
  <c r="C1034" i="37"/>
  <c r="C1035" i="37"/>
  <c r="C1036" i="37"/>
  <c r="C1037" i="37"/>
  <c r="C1038" i="37"/>
  <c r="C1039" i="37"/>
  <c r="C1040" i="37"/>
  <c r="C1041" i="37"/>
  <c r="C1042" i="37"/>
  <c r="C1043" i="37"/>
  <c r="C1044" i="37"/>
  <c r="C1045" i="37"/>
  <c r="C1046" i="37"/>
  <c r="C1047" i="37"/>
  <c r="C1048" i="37"/>
  <c r="C1049" i="37"/>
  <c r="C1050" i="37"/>
  <c r="C1051" i="37"/>
  <c r="C1052" i="37"/>
  <c r="C1053" i="37"/>
  <c r="C1054" i="37"/>
  <c r="C1055" i="37"/>
  <c r="C1056" i="37"/>
  <c r="C1057" i="37"/>
  <c r="C1058" i="37"/>
  <c r="C1059" i="37"/>
  <c r="C1060" i="37"/>
  <c r="C1061" i="37"/>
  <c r="C1062" i="37"/>
  <c r="C1063" i="37"/>
  <c r="C1064" i="37"/>
  <c r="C1065" i="37"/>
  <c r="C1066" i="37"/>
  <c r="C1067" i="37"/>
  <c r="C1068" i="37"/>
  <c r="C1069" i="37"/>
  <c r="C1070" i="37"/>
  <c r="C1071" i="37"/>
  <c r="C1072" i="37"/>
  <c r="C1073" i="37"/>
  <c r="C1074" i="37"/>
  <c r="C1075" i="37"/>
  <c r="C1076" i="37"/>
  <c r="C1077" i="37"/>
  <c r="C1078" i="37"/>
  <c r="C1079" i="37"/>
  <c r="C1080" i="37"/>
  <c r="C1081" i="37"/>
  <c r="C1082" i="37"/>
  <c r="C1083" i="37"/>
  <c r="C1084" i="37"/>
  <c r="C1085" i="37"/>
  <c r="C1086" i="37"/>
  <c r="C1087" i="37"/>
  <c r="C1088" i="37"/>
  <c r="C1089" i="37"/>
  <c r="C1090" i="37"/>
  <c r="C1091" i="37"/>
  <c r="C1092" i="37"/>
  <c r="C1093" i="37"/>
  <c r="C1094" i="37"/>
  <c r="C1095" i="37"/>
  <c r="C1096" i="37"/>
  <c r="C1097" i="37"/>
  <c r="C1098" i="37"/>
  <c r="C1099" i="37"/>
  <c r="C1100" i="37"/>
  <c r="C1101" i="37"/>
  <c r="C1102" i="37"/>
  <c r="C1103" i="37"/>
  <c r="C1104" i="37"/>
  <c r="C1105" i="37"/>
  <c r="C1106" i="37"/>
  <c r="C1107" i="37"/>
  <c r="C1108" i="37"/>
  <c r="C1109" i="37"/>
  <c r="C1110" i="37"/>
  <c r="C1111" i="37"/>
  <c r="C1112" i="37"/>
  <c r="C1113" i="37"/>
  <c r="C1114" i="37"/>
  <c r="C1115" i="37"/>
  <c r="C1116" i="37"/>
  <c r="C1117" i="37"/>
  <c r="C1118" i="37"/>
  <c r="C1119" i="37"/>
  <c r="C1120" i="37"/>
  <c r="C1121" i="37"/>
  <c r="C1122" i="37"/>
  <c r="C1123" i="37"/>
  <c r="C1124" i="37"/>
  <c r="C1125" i="37"/>
  <c r="C1126" i="37"/>
  <c r="C1127" i="37"/>
  <c r="C1128" i="37"/>
  <c r="C1129" i="37"/>
  <c r="C1130" i="37"/>
  <c r="C1131" i="37"/>
  <c r="C1132" i="37"/>
  <c r="C1133" i="37"/>
  <c r="C1134" i="37"/>
  <c r="C1135" i="37"/>
  <c r="C1136" i="37"/>
  <c r="C1137" i="37"/>
  <c r="C1138" i="37"/>
  <c r="C1139" i="37"/>
  <c r="C1140" i="37"/>
  <c r="C1141" i="37"/>
  <c r="C1142" i="37"/>
  <c r="C1143" i="37"/>
  <c r="C1144" i="37"/>
  <c r="C1145" i="37"/>
  <c r="C1146" i="37"/>
  <c r="C1147" i="37"/>
  <c r="C1148" i="37"/>
  <c r="C1149" i="37"/>
  <c r="C1150" i="37"/>
  <c r="C1151" i="37"/>
  <c r="C1152" i="37"/>
  <c r="C1153" i="37"/>
  <c r="C1154" i="37"/>
  <c r="C1155" i="37"/>
  <c r="C1156" i="37"/>
  <c r="C1157" i="37"/>
  <c r="C1158" i="37"/>
  <c r="C1159" i="37"/>
  <c r="C1160" i="37"/>
  <c r="C1161" i="37"/>
  <c r="C1162" i="37"/>
  <c r="C1163" i="37"/>
  <c r="C1164" i="37"/>
  <c r="C1165" i="37"/>
  <c r="C1166" i="37"/>
  <c r="C1167" i="37"/>
  <c r="C1168" i="37"/>
  <c r="C1169" i="37"/>
  <c r="C1170" i="37"/>
  <c r="C1171" i="37"/>
  <c r="C1172" i="37"/>
  <c r="C1173" i="37"/>
  <c r="C1174" i="37"/>
  <c r="C1175" i="37"/>
  <c r="C1176" i="37"/>
  <c r="C1177" i="37"/>
  <c r="C1178" i="37"/>
  <c r="C1179" i="37"/>
  <c r="C1180" i="37"/>
  <c r="C1181" i="37"/>
  <c r="C1182" i="37"/>
  <c r="C1183" i="37"/>
  <c r="C1184" i="37"/>
  <c r="C1185" i="37"/>
  <c r="C1186" i="37"/>
  <c r="C1187" i="37"/>
  <c r="C1188" i="37"/>
  <c r="C1189" i="37"/>
  <c r="C1190" i="37"/>
  <c r="C1191" i="37"/>
  <c r="C1192" i="37"/>
  <c r="C1193" i="37"/>
  <c r="C1194" i="37"/>
  <c r="H1194" i="37" s="1"/>
  <c r="C1195" i="37"/>
  <c r="C1196" i="37"/>
  <c r="C1197" i="37"/>
  <c r="C1198" i="37"/>
  <c r="H1198" i="37" s="1"/>
  <c r="C1199" i="37"/>
  <c r="C1200" i="37"/>
  <c r="C1201" i="37"/>
  <c r="C1202" i="37"/>
  <c r="H1202" i="37" s="1"/>
  <c r="C1203" i="37"/>
  <c r="C1204" i="37"/>
  <c r="C1205" i="37"/>
  <c r="C1206" i="37"/>
  <c r="H1206" i="37" s="1"/>
  <c r="C1207" i="37"/>
  <c r="C1208" i="37"/>
  <c r="C1209" i="37"/>
  <c r="C1210" i="37"/>
  <c r="H1210" i="37" s="1"/>
  <c r="C1211" i="37"/>
  <c r="C1212" i="37"/>
  <c r="C1213" i="37"/>
  <c r="C1214" i="37"/>
  <c r="H1214" i="37" s="1"/>
  <c r="C1215" i="37"/>
  <c r="C1216" i="37"/>
  <c r="C1217" i="37"/>
  <c r="C1218" i="37"/>
  <c r="H1218" i="37" s="1"/>
  <c r="C1219" i="37"/>
  <c r="C1220" i="37"/>
  <c r="C1221" i="37"/>
  <c r="C1222" i="37"/>
  <c r="H1222" i="37" s="1"/>
  <c r="C1223" i="37"/>
  <c r="C1224" i="37"/>
  <c r="C1225" i="37"/>
  <c r="C1226" i="37"/>
  <c r="H1226" i="37" s="1"/>
  <c r="C1227" i="37"/>
  <c r="C1228" i="37"/>
  <c r="C1229" i="37"/>
  <c r="C1230" i="37"/>
  <c r="H1230" i="37" s="1"/>
  <c r="C1231" i="37"/>
  <c r="C1232" i="37"/>
  <c r="C1233" i="37"/>
  <c r="C1234" i="37"/>
  <c r="H1234" i="37" s="1"/>
  <c r="C1235" i="37"/>
  <c r="C1236" i="37"/>
  <c r="C1237" i="37"/>
  <c r="C1238" i="37"/>
  <c r="H1238" i="37" s="1"/>
  <c r="C1239" i="37"/>
  <c r="C1240" i="37"/>
  <c r="C1241" i="37"/>
  <c r="C1242" i="37"/>
  <c r="H1242" i="37" s="1"/>
  <c r="C1243" i="37"/>
  <c r="C1244" i="37"/>
  <c r="C1245" i="37"/>
  <c r="C1246" i="37"/>
  <c r="H1246" i="37" s="1"/>
  <c r="C1247" i="37"/>
  <c r="C1248" i="37"/>
  <c r="C1249" i="37"/>
  <c r="C1250" i="37"/>
  <c r="H1250" i="37" s="1"/>
  <c r="C1251" i="37"/>
  <c r="C1252" i="37"/>
  <c r="C1253" i="37"/>
  <c r="C1254" i="37"/>
  <c r="H1254" i="37" s="1"/>
  <c r="C1255" i="37"/>
  <c r="C1256" i="37"/>
  <c r="C1257" i="37"/>
  <c r="C1258" i="37"/>
  <c r="H1258" i="37" s="1"/>
  <c r="C1259" i="37"/>
  <c r="C1260" i="37"/>
  <c r="C1261" i="37"/>
  <c r="C1262" i="37"/>
  <c r="H1262" i="37" s="1"/>
  <c r="C1263" i="37"/>
  <c r="C1264" i="37"/>
  <c r="C1265" i="37"/>
  <c r="C1266" i="37"/>
  <c r="H1266" i="37" s="1"/>
  <c r="C1267" i="37"/>
  <c r="C1268" i="37"/>
  <c r="C1269" i="37"/>
  <c r="C1270" i="37"/>
  <c r="H1270" i="37" s="1"/>
  <c r="C1271" i="37"/>
  <c r="C1272" i="37"/>
  <c r="C1273" i="37"/>
  <c r="C1274" i="37"/>
  <c r="H1274" i="37" s="1"/>
  <c r="C1275" i="37"/>
  <c r="C1276" i="37"/>
  <c r="C1277" i="37"/>
  <c r="C1278" i="37"/>
  <c r="H1278" i="37" s="1"/>
  <c r="C1279" i="37"/>
  <c r="C1280" i="37"/>
  <c r="C1281" i="37"/>
  <c r="C1282" i="37"/>
  <c r="H1282" i="37" s="1"/>
  <c r="C1283" i="37"/>
  <c r="C1284" i="37"/>
  <c r="C1285" i="37"/>
  <c r="C1286" i="37"/>
  <c r="H1286" i="37" s="1"/>
  <c r="C1287" i="37"/>
  <c r="C1288" i="37"/>
  <c r="C1289" i="37"/>
  <c r="C1290" i="37"/>
  <c r="H1290" i="37" s="1"/>
  <c r="C1291" i="37"/>
  <c r="C1292" i="37"/>
  <c r="C1293" i="37"/>
  <c r="C1294" i="37"/>
  <c r="H1294" i="37" s="1"/>
  <c r="C1295" i="37"/>
  <c r="C1296" i="37"/>
  <c r="C1297" i="37"/>
  <c r="C1298" i="37"/>
  <c r="H1298" i="37" s="1"/>
  <c r="C1299" i="37"/>
  <c r="C1300" i="37"/>
  <c r="C1301" i="37"/>
  <c r="C1302" i="37"/>
  <c r="H1302" i="37" s="1"/>
  <c r="C1303" i="37"/>
  <c r="C1304" i="37"/>
  <c r="C1305" i="37"/>
  <c r="C1306" i="37"/>
  <c r="H1306" i="37" s="1"/>
  <c r="C1307" i="37"/>
  <c r="C1308" i="37"/>
  <c r="C1309" i="37"/>
  <c r="C1310" i="37"/>
  <c r="H1310" i="37" s="1"/>
  <c r="C1311" i="37"/>
  <c r="C1312" i="37"/>
  <c r="C1313" i="37"/>
  <c r="C1314" i="37"/>
  <c r="H1314" i="37" s="1"/>
  <c r="C1315" i="37"/>
  <c r="C1316" i="37"/>
  <c r="C1317" i="37"/>
  <c r="C1318" i="37"/>
  <c r="H1318" i="37" s="1"/>
  <c r="C1319" i="37"/>
  <c r="C1320" i="37"/>
  <c r="C1321" i="37"/>
  <c r="C1322" i="37"/>
  <c r="H1322" i="37" s="1"/>
  <c r="C1323" i="37"/>
  <c r="C1324" i="37"/>
  <c r="C1325" i="37"/>
  <c r="C1326" i="37"/>
  <c r="H1326" i="37" s="1"/>
  <c r="C1327" i="37"/>
  <c r="C1328" i="37"/>
  <c r="C1329" i="37"/>
  <c r="C1330" i="37"/>
  <c r="H1330" i="37" s="1"/>
  <c r="C1331" i="37"/>
  <c r="C1332" i="37"/>
  <c r="C1333" i="37"/>
  <c r="C1334" i="37"/>
  <c r="H1334" i="37" s="1"/>
  <c r="C1335" i="37"/>
  <c r="C1336" i="37"/>
  <c r="C1337" i="37"/>
  <c r="C1338" i="37"/>
  <c r="H1338" i="37" s="1"/>
  <c r="C1339" i="37"/>
  <c r="C1340" i="37"/>
  <c r="C1341" i="37"/>
  <c r="C1342" i="37"/>
  <c r="H1342" i="37" s="1"/>
  <c r="C1343" i="37"/>
  <c r="C1344" i="37"/>
  <c r="C1345" i="37"/>
  <c r="C1346" i="37"/>
  <c r="H1346" i="37" s="1"/>
  <c r="C1347" i="37"/>
  <c r="C1348" i="37"/>
  <c r="C1349" i="37"/>
  <c r="C1350" i="37"/>
  <c r="H1350" i="37" s="1"/>
  <c r="C1351" i="37"/>
  <c r="C1352" i="37"/>
  <c r="C1353" i="37"/>
  <c r="C1354" i="37"/>
  <c r="H1354" i="37" s="1"/>
  <c r="C1355" i="37"/>
  <c r="C1356" i="37"/>
  <c r="C1357" i="37"/>
  <c r="C1358" i="37"/>
  <c r="H1358" i="37" s="1"/>
  <c r="C1359" i="37"/>
  <c r="C1360" i="37"/>
  <c r="C1361" i="37"/>
  <c r="C1362" i="37"/>
  <c r="H1362" i="37" s="1"/>
  <c r="C1363" i="37"/>
  <c r="C1364" i="37"/>
  <c r="C1365" i="37"/>
  <c r="C1366" i="37"/>
  <c r="H1366" i="37" s="1"/>
  <c r="C1367" i="37"/>
  <c r="C1368" i="37"/>
  <c r="C1369" i="37"/>
  <c r="C1370" i="37"/>
  <c r="H1370" i="37" s="1"/>
  <c r="C1371" i="37"/>
  <c r="C1372" i="37"/>
  <c r="C1373" i="37"/>
  <c r="C1374" i="37"/>
  <c r="H1374" i="37" s="1"/>
  <c r="C1375" i="37"/>
  <c r="C1376" i="37"/>
  <c r="C1377" i="37"/>
  <c r="C1378" i="37"/>
  <c r="H1378" i="37" s="1"/>
  <c r="C1379" i="37"/>
  <c r="C1380" i="37"/>
  <c r="C1381" i="37"/>
  <c r="C1382" i="37"/>
  <c r="H1382" i="37" s="1"/>
  <c r="C1383" i="37"/>
  <c r="C1384" i="37"/>
  <c r="C1385" i="37"/>
  <c r="C1386" i="37"/>
  <c r="H1386" i="37" s="1"/>
  <c r="C1387" i="37"/>
  <c r="C1388" i="37"/>
  <c r="C1389" i="37"/>
  <c r="C1390" i="37"/>
  <c r="H1390" i="37" s="1"/>
  <c r="C1391" i="37"/>
  <c r="C1392" i="37"/>
  <c r="C1393" i="37"/>
  <c r="C1394" i="37"/>
  <c r="H1394" i="37" s="1"/>
  <c r="C1395" i="37"/>
  <c r="C1396" i="37"/>
  <c r="C1397" i="37"/>
  <c r="C1398" i="37"/>
  <c r="H1398" i="37" s="1"/>
  <c r="C1399" i="37"/>
  <c r="C1400" i="37"/>
  <c r="C1401" i="37"/>
  <c r="C1402" i="37"/>
  <c r="H1402" i="37" s="1"/>
  <c r="C1403" i="37"/>
  <c r="C1404" i="37"/>
  <c r="C1405" i="37"/>
  <c r="C1406" i="37"/>
  <c r="H1406" i="37" s="1"/>
  <c r="C1407" i="37"/>
  <c r="C1408" i="37"/>
  <c r="C1409" i="37"/>
  <c r="C1410" i="37"/>
  <c r="H1410" i="37" s="1"/>
  <c r="C1411" i="37"/>
  <c r="C1412" i="37"/>
  <c r="C1413" i="37"/>
  <c r="C1414" i="37"/>
  <c r="H1414" i="37" s="1"/>
  <c r="C1415" i="37"/>
  <c r="C1416" i="37"/>
  <c r="C1417" i="37"/>
  <c r="C1418" i="37"/>
  <c r="H1418" i="37" s="1"/>
  <c r="C1419" i="37"/>
  <c r="C1420" i="37"/>
  <c r="C1421" i="37"/>
  <c r="C1422" i="37"/>
  <c r="H1422" i="37" s="1"/>
  <c r="C1423" i="37"/>
  <c r="C1424" i="37"/>
  <c r="C1425" i="37"/>
  <c r="C1426" i="37"/>
  <c r="H1426" i="37" s="1"/>
  <c r="C1427" i="37"/>
  <c r="C1428" i="37"/>
  <c r="C1429" i="37"/>
  <c r="C1430" i="37"/>
  <c r="H1430" i="37" s="1"/>
  <c r="C1431" i="37"/>
  <c r="C1432" i="37"/>
  <c r="C1433" i="37"/>
  <c r="C1434" i="37"/>
  <c r="H1434" i="37" s="1"/>
  <c r="C1435" i="37"/>
  <c r="C1436" i="37"/>
  <c r="C1437" i="37"/>
  <c r="C1438" i="37"/>
  <c r="H1438" i="37" s="1"/>
  <c r="C1439" i="37"/>
  <c r="C1440" i="37"/>
  <c r="C1441" i="37"/>
  <c r="C1442" i="37"/>
  <c r="H1442" i="37" s="1"/>
  <c r="C1443" i="37"/>
  <c r="C1444" i="37"/>
  <c r="C1445" i="37"/>
  <c r="C1446" i="37"/>
  <c r="H1446" i="37" s="1"/>
  <c r="C1447" i="37"/>
  <c r="C1448" i="37"/>
  <c r="C1449" i="37"/>
  <c r="C1450" i="37"/>
  <c r="H1450" i="37" s="1"/>
  <c r="C1451" i="37"/>
  <c r="C1452" i="37"/>
  <c r="C1453" i="37"/>
  <c r="C1454" i="37"/>
  <c r="H1454" i="37" s="1"/>
  <c r="C1455" i="37"/>
  <c r="C1456" i="37"/>
  <c r="C1457" i="37"/>
  <c r="C1458" i="37"/>
  <c r="H1458" i="37" s="1"/>
  <c r="C1459" i="37"/>
  <c r="C1460" i="37"/>
  <c r="C1461" i="37"/>
  <c r="C1462" i="37"/>
  <c r="H1462" i="37" s="1"/>
  <c r="C1463" i="37"/>
  <c r="C1464" i="37"/>
  <c r="C1465" i="37"/>
  <c r="C1466" i="37"/>
  <c r="H1466" i="37" s="1"/>
  <c r="C1467" i="37"/>
  <c r="C1468" i="37"/>
  <c r="C1469" i="37"/>
  <c r="C1470" i="37"/>
  <c r="H1470" i="37" s="1"/>
  <c r="C1471" i="37"/>
  <c r="C1472" i="37"/>
  <c r="C1473" i="37"/>
  <c r="C1474" i="37"/>
  <c r="H1474" i="37" s="1"/>
  <c r="C1475" i="37"/>
  <c r="C1476" i="37"/>
  <c r="C1477" i="37"/>
  <c r="C1478" i="37"/>
  <c r="H1478" i="37" s="1"/>
  <c r="C1479" i="37"/>
  <c r="C1480" i="37"/>
  <c r="C1481" i="37"/>
  <c r="C1482" i="37"/>
  <c r="H1482" i="37" s="1"/>
  <c r="C1483" i="37"/>
  <c r="C1484" i="37"/>
  <c r="C1485" i="37"/>
  <c r="C1486" i="37"/>
  <c r="H1486" i="37" s="1"/>
  <c r="C1487" i="37"/>
  <c r="C1488" i="37"/>
  <c r="C1489" i="37"/>
  <c r="C1490" i="37"/>
  <c r="H1490" i="37" s="1"/>
  <c r="C1491" i="37"/>
  <c r="C1492" i="37"/>
  <c r="C1493" i="37"/>
  <c r="C1494" i="37"/>
  <c r="H1494" i="37" s="1"/>
  <c r="C1495" i="37"/>
  <c r="C1496" i="37"/>
  <c r="C1497" i="37"/>
  <c r="C1498" i="37"/>
  <c r="H1498" i="37" s="1"/>
  <c r="C1499" i="37"/>
  <c r="C1500" i="37"/>
  <c r="C1501" i="37"/>
  <c r="C1502" i="37"/>
  <c r="H1502" i="37" s="1"/>
  <c r="C1503" i="37"/>
  <c r="C1504" i="37"/>
  <c r="C1505" i="37"/>
  <c r="C1506" i="37"/>
  <c r="H1506" i="37" s="1"/>
  <c r="C1507" i="37"/>
  <c r="C1508" i="37"/>
  <c r="C1509" i="37"/>
  <c r="C1510" i="37"/>
  <c r="H1510" i="37" s="1"/>
  <c r="C1511" i="37"/>
  <c r="C1512" i="37"/>
  <c r="C1513" i="37"/>
  <c r="C1514" i="37"/>
  <c r="H1514" i="37" s="1"/>
  <c r="C1515" i="37"/>
  <c r="C1516" i="37"/>
  <c r="C1517" i="37"/>
  <c r="C1518" i="37"/>
  <c r="H1518" i="37" s="1"/>
  <c r="C1519" i="37"/>
  <c r="C1520" i="37"/>
  <c r="C1521" i="37"/>
  <c r="C1522" i="37"/>
  <c r="H1522" i="37" s="1"/>
  <c r="C1523" i="37"/>
  <c r="C1524" i="37"/>
  <c r="C1525" i="37"/>
  <c r="C1526" i="37"/>
  <c r="H1526" i="37" s="1"/>
  <c r="C1527" i="37"/>
  <c r="C1528" i="37"/>
  <c r="C1529" i="37"/>
  <c r="C1530" i="37"/>
  <c r="H1530" i="37" s="1"/>
  <c r="C1531" i="37"/>
  <c r="C1532" i="37"/>
  <c r="C1533" i="37"/>
  <c r="C1534" i="37"/>
  <c r="H1534" i="37" s="1"/>
  <c r="C1535" i="37"/>
  <c r="C1536" i="37"/>
  <c r="C1537" i="37"/>
  <c r="C1538" i="37"/>
  <c r="H1538" i="37" s="1"/>
  <c r="C1539" i="37"/>
  <c r="C1540" i="37"/>
  <c r="C1541" i="37"/>
  <c r="C1542" i="37"/>
  <c r="H1542" i="37" s="1"/>
  <c r="C1543" i="37"/>
  <c r="C1544" i="37"/>
  <c r="C1545" i="37"/>
  <c r="C1546" i="37"/>
  <c r="H1546" i="37" s="1"/>
  <c r="C1547" i="37"/>
  <c r="C1548" i="37"/>
  <c r="C1549" i="37"/>
  <c r="C1550" i="37"/>
  <c r="H1550" i="37" s="1"/>
  <c r="C1551" i="37"/>
  <c r="C1552" i="37"/>
  <c r="C1553" i="37"/>
  <c r="C1554" i="37"/>
  <c r="H1554" i="37" s="1"/>
  <c r="C1555" i="37"/>
  <c r="C1556" i="37"/>
  <c r="C1557" i="37"/>
  <c r="C1558" i="37"/>
  <c r="H1558" i="37" s="1"/>
  <c r="C1559" i="37"/>
  <c r="C1560" i="37"/>
  <c r="C1561" i="37"/>
  <c r="C1562" i="37"/>
  <c r="H1562" i="37" s="1"/>
  <c r="C1563" i="37"/>
  <c r="C1564" i="37"/>
  <c r="C1565" i="37"/>
  <c r="C1566" i="37"/>
  <c r="H1566" i="37" s="1"/>
  <c r="C1567" i="37"/>
  <c r="C1568" i="37"/>
  <c r="C1569" i="37"/>
  <c r="D65" i="37"/>
  <c r="D67" i="37"/>
  <c r="D68" i="37"/>
  <c r="J68" i="37" s="1"/>
  <c r="D69" i="37"/>
  <c r="D71" i="37"/>
  <c r="F71" i="37" s="1"/>
  <c r="D72" i="37"/>
  <c r="F72" i="37" s="1"/>
  <c r="D73" i="37"/>
  <c r="J73" i="37" s="1"/>
  <c r="D75" i="37"/>
  <c r="D76" i="37"/>
  <c r="J76" i="37" s="1"/>
  <c r="D77" i="37"/>
  <c r="D79" i="37"/>
  <c r="D80" i="37"/>
  <c r="F80" i="37" s="1"/>
  <c r="D81" i="37"/>
  <c r="J81" i="37" s="1"/>
  <c r="D83" i="37"/>
  <c r="F83" i="37" s="1"/>
  <c r="D84" i="37"/>
  <c r="J84" i="37" s="1"/>
  <c r="D85" i="37"/>
  <c r="G85" i="37" s="1"/>
  <c r="D87" i="37"/>
  <c r="I87" i="37" s="1"/>
  <c r="D88" i="37"/>
  <c r="G88" i="37" s="1"/>
  <c r="D89" i="37"/>
  <c r="D91" i="37"/>
  <c r="D92" i="37"/>
  <c r="J92" i="37" s="1"/>
  <c r="D93" i="37"/>
  <c r="F93" i="37" s="1"/>
  <c r="D95" i="37"/>
  <c r="J95" i="37" s="1"/>
  <c r="D96" i="37"/>
  <c r="G96" i="37" s="1"/>
  <c r="D97" i="37"/>
  <c r="J97" i="37" s="1"/>
  <c r="D99" i="37"/>
  <c r="D100" i="37"/>
  <c r="D101" i="37"/>
  <c r="D103" i="37"/>
  <c r="D104" i="37"/>
  <c r="F104" i="37" s="1"/>
  <c r="D105" i="37"/>
  <c r="J105" i="37" s="1"/>
  <c r="D107" i="37"/>
  <c r="F107" i="37" s="1"/>
  <c r="D108" i="37"/>
  <c r="J108" i="37" s="1"/>
  <c r="D109" i="37"/>
  <c r="D111" i="37"/>
  <c r="D112" i="37"/>
  <c r="I112" i="37" s="1"/>
  <c r="D113" i="37"/>
  <c r="G113" i="37" s="1"/>
  <c r="D115" i="37"/>
  <c r="F115" i="37" s="1"/>
  <c r="D116" i="37"/>
  <c r="J116" i="37" s="1"/>
  <c r="D117" i="37"/>
  <c r="D119" i="37"/>
  <c r="I119" i="37" s="1"/>
  <c r="D120" i="37"/>
  <c r="D121" i="37"/>
  <c r="D123" i="37"/>
  <c r="D124" i="37"/>
  <c r="J124" i="37" s="1"/>
  <c r="D125" i="37"/>
  <c r="F125" i="37" s="1"/>
  <c r="D127" i="37"/>
  <c r="J127" i="37" s="1"/>
  <c r="D128" i="37"/>
  <c r="F128" i="37" s="1"/>
  <c r="D129" i="37"/>
  <c r="J129" i="37" s="1"/>
  <c r="D131" i="37"/>
  <c r="D132" i="37"/>
  <c r="J132" i="37" s="1"/>
  <c r="D133" i="37"/>
  <c r="D135" i="37"/>
  <c r="F135" i="37" s="1"/>
  <c r="D136" i="37"/>
  <c r="F136" i="37" s="1"/>
  <c r="D137" i="37"/>
  <c r="D139" i="37"/>
  <c r="D140" i="37"/>
  <c r="J140" i="37" s="1"/>
  <c r="D141" i="37"/>
  <c r="D143" i="37"/>
  <c r="G143" i="37" s="1"/>
  <c r="D144" i="37"/>
  <c r="F144" i="37" s="1"/>
  <c r="D145" i="37"/>
  <c r="J145" i="37" s="1"/>
  <c r="D147" i="37"/>
  <c r="F147" i="37" s="1"/>
  <c r="D148" i="37"/>
  <c r="D149" i="37"/>
  <c r="D151" i="37"/>
  <c r="I151" i="37" s="1"/>
  <c r="D152" i="37"/>
  <c r="G152" i="37" s="1"/>
  <c r="D153" i="37"/>
  <c r="F153" i="37" s="1"/>
  <c r="D155" i="37"/>
  <c r="D156" i="37"/>
  <c r="J156" i="37" s="1"/>
  <c r="D157" i="37"/>
  <c r="F157" i="37" s="1"/>
  <c r="D159" i="37"/>
  <c r="D160" i="37"/>
  <c r="D161" i="37"/>
  <c r="J161" i="37" s="1"/>
  <c r="D163" i="37"/>
  <c r="D164" i="37"/>
  <c r="D165" i="37"/>
  <c r="D167" i="37"/>
  <c r="F167" i="37" s="1"/>
  <c r="D168" i="37"/>
  <c r="F168" i="37" s="1"/>
  <c r="D169" i="37"/>
  <c r="D171" i="37"/>
  <c r="F171" i="37" s="1"/>
  <c r="D172" i="37"/>
  <c r="J172" i="37" s="1"/>
  <c r="D173" i="37"/>
  <c r="D175" i="37"/>
  <c r="D176" i="37"/>
  <c r="I176" i="37" s="1"/>
  <c r="D177" i="37"/>
  <c r="D179" i="37"/>
  <c r="F179" i="37" s="1"/>
  <c r="D180" i="37"/>
  <c r="I180" i="37" s="1"/>
  <c r="D181" i="37"/>
  <c r="D183" i="37"/>
  <c r="D184" i="37"/>
  <c r="D185" i="37"/>
  <c r="D187" i="37"/>
  <c r="F187" i="37" s="1"/>
  <c r="D188" i="37"/>
  <c r="J188" i="37" s="1"/>
  <c r="D189" i="37"/>
  <c r="F189" i="37" s="1"/>
  <c r="D191" i="37"/>
  <c r="J191" i="37" s="1"/>
  <c r="D192" i="37"/>
  <c r="I192" i="37" s="1"/>
  <c r="D193" i="37"/>
  <c r="J193" i="37" s="1"/>
  <c r="D195" i="37"/>
  <c r="D196" i="37"/>
  <c r="D197" i="37"/>
  <c r="F197" i="37" s="1"/>
  <c r="D199" i="37"/>
  <c r="F199" i="37" s="1"/>
  <c r="D200" i="37"/>
  <c r="F200" i="37" s="1"/>
  <c r="D201" i="37"/>
  <c r="J201" i="37" s="1"/>
  <c r="D203" i="37"/>
  <c r="G203" i="37" s="1"/>
  <c r="D204" i="37"/>
  <c r="J204" i="37" s="1"/>
  <c r="D205" i="37"/>
  <c r="D207" i="37"/>
  <c r="J207" i="37" s="1"/>
  <c r="D208" i="37"/>
  <c r="G208" i="37" s="1"/>
  <c r="D209" i="37"/>
  <c r="J209" i="37" s="1"/>
  <c r="D211" i="37"/>
  <c r="F211" i="37" s="1"/>
  <c r="D212" i="37"/>
  <c r="I212" i="37" s="1"/>
  <c r="D213" i="37"/>
  <c r="F213" i="37" s="1"/>
  <c r="D215" i="37"/>
  <c r="D216" i="37"/>
  <c r="D217" i="37"/>
  <c r="J217" i="37" s="1"/>
  <c r="D219" i="37"/>
  <c r="I219" i="37" s="1"/>
  <c r="D220" i="37"/>
  <c r="J220" i="37" s="1"/>
  <c r="D221" i="37"/>
  <c r="F221" i="37" s="1"/>
  <c r="D223" i="37"/>
  <c r="J223" i="37" s="1"/>
  <c r="D224" i="37"/>
  <c r="D225" i="37"/>
  <c r="J225" i="37" s="1"/>
  <c r="D227" i="37"/>
  <c r="D228" i="37"/>
  <c r="J228" i="37" s="1"/>
  <c r="D229" i="37"/>
  <c r="D231" i="37"/>
  <c r="F231" i="37" s="1"/>
  <c r="D232" i="37"/>
  <c r="F232" i="37" s="1"/>
  <c r="D233" i="37"/>
  <c r="D235" i="37"/>
  <c r="F235" i="37" s="1"/>
  <c r="D236" i="37"/>
  <c r="J236" i="37" s="1"/>
  <c r="D237" i="37"/>
  <c r="D239" i="37"/>
  <c r="J239" i="37" s="1"/>
  <c r="D240" i="37"/>
  <c r="F240" i="37" s="1"/>
  <c r="D241" i="37"/>
  <c r="G241" i="37" s="1"/>
  <c r="D243" i="37"/>
  <c r="F243" i="37" s="1"/>
  <c r="D244" i="37"/>
  <c r="D245" i="37"/>
  <c r="J245" i="37" s="1"/>
  <c r="D247" i="37"/>
  <c r="G247" i="37" s="1"/>
  <c r="D248" i="37"/>
  <c r="G248" i="37" s="1"/>
  <c r="D249" i="37"/>
  <c r="J249" i="37" s="1"/>
  <c r="D251" i="37"/>
  <c r="G251" i="37" s="1"/>
  <c r="D252" i="37"/>
  <c r="J252" i="37" s="1"/>
  <c r="D253" i="37"/>
  <c r="F253" i="37" s="1"/>
  <c r="D255" i="37"/>
  <c r="D256" i="37"/>
  <c r="J256" i="37" s="1"/>
  <c r="D257" i="37"/>
  <c r="J257" i="37" s="1"/>
  <c r="D259" i="37"/>
  <c r="D260" i="37"/>
  <c r="I260" i="37" s="1"/>
  <c r="D261" i="37"/>
  <c r="F261" i="37" s="1"/>
  <c r="D263" i="37"/>
  <c r="F263" i="37" s="1"/>
  <c r="D264" i="37"/>
  <c r="F264" i="37" s="1"/>
  <c r="D265" i="37"/>
  <c r="J265" i="37" s="1"/>
  <c r="D267" i="37"/>
  <c r="D268" i="37"/>
  <c r="J268" i="37" s="1"/>
  <c r="D269" i="37"/>
  <c r="D271" i="37"/>
  <c r="D272" i="37"/>
  <c r="D273" i="37"/>
  <c r="J273" i="37" s="1"/>
  <c r="D275" i="37"/>
  <c r="F275" i="37" s="1"/>
  <c r="D276" i="37"/>
  <c r="D277" i="37"/>
  <c r="F277" i="37" s="1"/>
  <c r="D279" i="37"/>
  <c r="G279" i="37" s="1"/>
  <c r="D280" i="37"/>
  <c r="F280" i="37" s="1"/>
  <c r="D281" i="37"/>
  <c r="D283" i="37"/>
  <c r="I283" i="37" s="1"/>
  <c r="D284" i="37"/>
  <c r="J284" i="37" s="1"/>
  <c r="D285" i="37"/>
  <c r="G285" i="37" s="1"/>
  <c r="D287" i="37"/>
  <c r="I287" i="37" s="1"/>
  <c r="D288" i="37"/>
  <c r="D289" i="37"/>
  <c r="J289" i="37" s="1"/>
  <c r="D291" i="37"/>
  <c r="F291" i="37" s="1"/>
  <c r="D292" i="37"/>
  <c r="D293" i="37"/>
  <c r="F293" i="37" s="1"/>
  <c r="D295" i="37"/>
  <c r="F295" i="37" s="1"/>
  <c r="D296" i="37"/>
  <c r="D297" i="37"/>
  <c r="I297" i="37" s="1"/>
  <c r="D299" i="37"/>
  <c r="F299" i="37" s="1"/>
  <c r="D300" i="37"/>
  <c r="J300" i="37" s="1"/>
  <c r="D301" i="37"/>
  <c r="F301" i="37" s="1"/>
  <c r="D303" i="37"/>
  <c r="D304" i="37"/>
  <c r="F304" i="37" s="1"/>
  <c r="D305" i="37"/>
  <c r="D307" i="37"/>
  <c r="D308" i="37"/>
  <c r="J308" i="37" s="1"/>
  <c r="D309" i="37"/>
  <c r="G309" i="37" s="1"/>
  <c r="D311" i="37"/>
  <c r="I311" i="37" s="1"/>
  <c r="D312" i="37"/>
  <c r="G312" i="37" s="1"/>
  <c r="D313" i="37"/>
  <c r="J313" i="37" s="1"/>
  <c r="D315" i="37"/>
  <c r="F315" i="37" s="1"/>
  <c r="D316" i="37"/>
  <c r="J316" i="37" s="1"/>
  <c r="D317" i="37"/>
  <c r="D319" i="37"/>
  <c r="J319" i="37" s="1"/>
  <c r="D320" i="37"/>
  <c r="D321" i="37"/>
  <c r="J321" i="37" s="1"/>
  <c r="D323" i="37"/>
  <c r="F323" i="37" s="1"/>
  <c r="D324" i="37"/>
  <c r="J324" i="37" s="1"/>
  <c r="D325" i="37"/>
  <c r="I325" i="37" s="1"/>
  <c r="D327" i="37"/>
  <c r="D328" i="37"/>
  <c r="D329" i="37"/>
  <c r="I329" i="37" s="1"/>
  <c r="D331" i="37"/>
  <c r="J331" i="37" s="1"/>
  <c r="D332" i="37"/>
  <c r="J332" i="37" s="1"/>
  <c r="D333" i="37"/>
  <c r="F333" i="37" s="1"/>
  <c r="D335" i="37"/>
  <c r="D336" i="37"/>
  <c r="I336" i="37" s="1"/>
  <c r="D337" i="37"/>
  <c r="J337" i="37" s="1"/>
  <c r="D339" i="37"/>
  <c r="D340" i="37"/>
  <c r="D341" i="37"/>
  <c r="F341" i="37" s="1"/>
  <c r="D343" i="37"/>
  <c r="I343" i="37" s="1"/>
  <c r="D344" i="37"/>
  <c r="F344" i="37" s="1"/>
  <c r="D345" i="37"/>
  <c r="D347" i="37"/>
  <c r="D348" i="37"/>
  <c r="J348" i="37" s="1"/>
  <c r="D349" i="37"/>
  <c r="G349" i="37" s="1"/>
  <c r="D351" i="37"/>
  <c r="J351" i="37" s="1"/>
  <c r="D352" i="37"/>
  <c r="J352" i="37" s="1"/>
  <c r="D353" i="37"/>
  <c r="J353" i="37" s="1"/>
  <c r="D355" i="37"/>
  <c r="F355" i="37" s="1"/>
  <c r="D356" i="37"/>
  <c r="J356" i="37" s="1"/>
  <c r="D357" i="37"/>
  <c r="G357" i="37" s="1"/>
  <c r="D359" i="37"/>
  <c r="D360" i="37"/>
  <c r="D361" i="37"/>
  <c r="D363" i="37"/>
  <c r="D364" i="37"/>
  <c r="J364" i="37" s="1"/>
  <c r="D365" i="37"/>
  <c r="F365" i="37" s="1"/>
  <c r="D367" i="37"/>
  <c r="J367" i="37" s="1"/>
  <c r="D368" i="37"/>
  <c r="I368" i="37" s="1"/>
  <c r="D369" i="37"/>
  <c r="D371" i="37"/>
  <c r="D372" i="37"/>
  <c r="D373" i="37"/>
  <c r="D375" i="37"/>
  <c r="I375" i="37" s="1"/>
  <c r="D376" i="37"/>
  <c r="D377" i="37"/>
  <c r="D379" i="37"/>
  <c r="G379" i="37" s="1"/>
  <c r="D380" i="37"/>
  <c r="J380" i="37" s="1"/>
  <c r="D381" i="37"/>
  <c r="G381" i="37" s="1"/>
  <c r="D383" i="37"/>
  <c r="D384" i="37"/>
  <c r="D385" i="37"/>
  <c r="J385" i="37" s="1"/>
  <c r="D387" i="37"/>
  <c r="F387" i="37" s="1"/>
  <c r="D388" i="37"/>
  <c r="I388" i="37" s="1"/>
  <c r="D389" i="37"/>
  <c r="D391" i="37"/>
  <c r="F391" i="37" s="1"/>
  <c r="D392" i="37"/>
  <c r="D393" i="37"/>
  <c r="D395" i="37"/>
  <c r="D396" i="37"/>
  <c r="J396" i="37" s="1"/>
  <c r="D397" i="37"/>
  <c r="F397" i="37" s="1"/>
  <c r="D399" i="37"/>
  <c r="D400" i="37"/>
  <c r="F400" i="37" s="1"/>
  <c r="D401" i="37"/>
  <c r="J401" i="37" s="1"/>
  <c r="D403" i="37"/>
  <c r="D404" i="37"/>
  <c r="J404" i="37" s="1"/>
  <c r="D405" i="37"/>
  <c r="J405" i="37" s="1"/>
  <c r="D406" i="37"/>
  <c r="D407" i="37"/>
  <c r="F407" i="37" s="1"/>
  <c r="D408" i="37"/>
  <c r="D409" i="37"/>
  <c r="I409" i="37" s="1"/>
  <c r="D410" i="37"/>
  <c r="D411" i="37"/>
  <c r="D412" i="37"/>
  <c r="J412" i="37" s="1"/>
  <c r="D413" i="37"/>
  <c r="G413" i="37" s="1"/>
  <c r="D414" i="37"/>
  <c r="D415" i="37"/>
  <c r="F415" i="37" s="1"/>
  <c r="D416" i="37"/>
  <c r="G416" i="37" s="1"/>
  <c r="D417" i="37"/>
  <c r="D418" i="37"/>
  <c r="D419" i="37"/>
  <c r="D420" i="37"/>
  <c r="J420" i="37" s="1"/>
  <c r="D421" i="37"/>
  <c r="F421" i="37" s="1"/>
  <c r="D422" i="37"/>
  <c r="D423" i="37"/>
  <c r="F423" i="37" s="1"/>
  <c r="D424" i="37"/>
  <c r="F424" i="37" s="1"/>
  <c r="D425" i="37"/>
  <c r="D426" i="37"/>
  <c r="D427" i="37"/>
  <c r="D428" i="37"/>
  <c r="D429" i="37"/>
  <c r="D430" i="37"/>
  <c r="D431" i="37"/>
  <c r="F431" i="37" s="1"/>
  <c r="D432" i="37"/>
  <c r="D433" i="37"/>
  <c r="F433" i="37" s="1"/>
  <c r="D434" i="37"/>
  <c r="D435" i="37"/>
  <c r="D436" i="37"/>
  <c r="J436" i="37" s="1"/>
  <c r="D437" i="37"/>
  <c r="D438" i="37"/>
  <c r="D439" i="37"/>
  <c r="F439" i="37" s="1"/>
  <c r="D440" i="37"/>
  <c r="D441" i="37"/>
  <c r="I441" i="37" s="1"/>
  <c r="D442" i="37"/>
  <c r="D443" i="37"/>
  <c r="D444" i="37"/>
  <c r="I444" i="37" s="1"/>
  <c r="D445" i="37"/>
  <c r="G445" i="37" s="1"/>
  <c r="D446" i="37"/>
  <c r="D447" i="37"/>
  <c r="F447" i="37" s="1"/>
  <c r="D448" i="37"/>
  <c r="D449" i="37"/>
  <c r="J449" i="37" s="1"/>
  <c r="D450" i="37"/>
  <c r="D451" i="37"/>
  <c r="D452" i="37"/>
  <c r="D453" i="37"/>
  <c r="I453" i="37" s="1"/>
  <c r="D454" i="37"/>
  <c r="D455" i="37"/>
  <c r="F455" i="37" s="1"/>
  <c r="D456" i="37"/>
  <c r="I456" i="37" s="1"/>
  <c r="D457" i="37"/>
  <c r="I457" i="37" s="1"/>
  <c r="D458" i="37"/>
  <c r="D459" i="37"/>
  <c r="D460" i="37"/>
  <c r="D461" i="37"/>
  <c r="D462" i="37"/>
  <c r="D463" i="37"/>
  <c r="G463" i="37" s="1"/>
  <c r="D464" i="37"/>
  <c r="D465" i="37"/>
  <c r="J465" i="37" s="1"/>
  <c r="D466" i="37"/>
  <c r="D467" i="37"/>
  <c r="D468" i="37"/>
  <c r="F468" i="37" s="1"/>
  <c r="D469" i="37"/>
  <c r="D470" i="37"/>
  <c r="D471" i="37"/>
  <c r="F471" i="37" s="1"/>
  <c r="D472" i="37"/>
  <c r="D473" i="37"/>
  <c r="I473" i="37" s="1"/>
  <c r="D474" i="37"/>
  <c r="D475" i="37"/>
  <c r="D476" i="37"/>
  <c r="I476" i="37" s="1"/>
  <c r="D477" i="37"/>
  <c r="G477" i="37" s="1"/>
  <c r="D478" i="37"/>
  <c r="D479" i="37"/>
  <c r="F479" i="37" s="1"/>
  <c r="D480" i="37"/>
  <c r="J480" i="37" s="1"/>
  <c r="D481" i="37"/>
  <c r="J481" i="37" s="1"/>
  <c r="D482" i="37"/>
  <c r="D483" i="37"/>
  <c r="D484" i="37"/>
  <c r="D485" i="37"/>
  <c r="I485" i="37" s="1"/>
  <c r="D486" i="37"/>
  <c r="D487" i="37"/>
  <c r="F487" i="37" s="1"/>
  <c r="D488" i="37"/>
  <c r="J488" i="37" s="1"/>
  <c r="D489" i="37"/>
  <c r="I489" i="37" s="1"/>
  <c r="D490" i="37"/>
  <c r="D491" i="37"/>
  <c r="F491" i="37" s="1"/>
  <c r="D492" i="37"/>
  <c r="D493" i="37"/>
  <c r="D494" i="37"/>
  <c r="D495" i="37"/>
  <c r="G495" i="37" s="1"/>
  <c r="D496" i="37"/>
  <c r="D497" i="37"/>
  <c r="F497" i="37" s="1"/>
  <c r="D498" i="37"/>
  <c r="D499" i="37"/>
  <c r="F499" i="37" s="1"/>
  <c r="D500" i="37"/>
  <c r="I500" i="37" s="1"/>
  <c r="D501" i="37"/>
  <c r="F501" i="37" s="1"/>
  <c r="D502" i="37"/>
  <c r="D503" i="37"/>
  <c r="F503" i="37" s="1"/>
  <c r="D504" i="37"/>
  <c r="D505" i="37"/>
  <c r="D506" i="37"/>
  <c r="D507" i="37"/>
  <c r="D508" i="37"/>
  <c r="I508" i="37" s="1"/>
  <c r="D509" i="37"/>
  <c r="I509" i="37" s="1"/>
  <c r="D510" i="37"/>
  <c r="D511" i="37"/>
  <c r="G511" i="37" s="1"/>
  <c r="D512" i="37"/>
  <c r="I512" i="37" s="1"/>
  <c r="D513" i="37"/>
  <c r="F513" i="37" s="1"/>
  <c r="D514" i="37"/>
  <c r="D515" i="37"/>
  <c r="D516" i="37"/>
  <c r="D517" i="37"/>
  <c r="J517" i="37" s="1"/>
  <c r="D518" i="37"/>
  <c r="D519" i="37"/>
  <c r="F519" i="37" s="1"/>
  <c r="D520" i="37"/>
  <c r="I520" i="37" s="1"/>
  <c r="D521" i="37"/>
  <c r="I521" i="37" s="1"/>
  <c r="D522" i="37"/>
  <c r="D523" i="37"/>
  <c r="F523" i="37" s="1"/>
  <c r="D524" i="37"/>
  <c r="D525" i="37"/>
  <c r="D526" i="37"/>
  <c r="D527" i="37"/>
  <c r="G527" i="37" s="1"/>
  <c r="D528" i="37"/>
  <c r="D529" i="37"/>
  <c r="J529" i="37" s="1"/>
  <c r="D530" i="37"/>
  <c r="D531" i="37"/>
  <c r="F531" i="37" s="1"/>
  <c r="D532" i="37"/>
  <c r="F532" i="37" s="1"/>
  <c r="D533" i="37"/>
  <c r="D534" i="37"/>
  <c r="D535" i="37"/>
  <c r="F535" i="37" s="1"/>
  <c r="D536" i="37"/>
  <c r="J536" i="37" s="1"/>
  <c r="D537" i="37"/>
  <c r="J537" i="37" s="1"/>
  <c r="D538" i="37"/>
  <c r="D539" i="37"/>
  <c r="F539" i="37" s="1"/>
  <c r="D540" i="37"/>
  <c r="I540" i="37" s="1"/>
  <c r="D541" i="37"/>
  <c r="F541" i="37" s="1"/>
  <c r="D542" i="37"/>
  <c r="I542" i="37" s="1"/>
  <c r="D543" i="37"/>
  <c r="F543" i="37" s="1"/>
  <c r="D544" i="37"/>
  <c r="I544" i="37" s="1"/>
  <c r="D545" i="37"/>
  <c r="D546" i="37"/>
  <c r="I546" i="37" s="1"/>
  <c r="D547" i="37"/>
  <c r="D548" i="37"/>
  <c r="D549" i="37"/>
  <c r="G549" i="37" s="1"/>
  <c r="D550" i="37"/>
  <c r="I550" i="37" s="1"/>
  <c r="D551" i="37"/>
  <c r="F551" i="37" s="1"/>
  <c r="D552" i="37"/>
  <c r="I552" i="37" s="1"/>
  <c r="D553" i="37"/>
  <c r="I553" i="37" s="1"/>
  <c r="D554" i="37"/>
  <c r="I554" i="37" s="1"/>
  <c r="D555" i="37"/>
  <c r="D556" i="37"/>
  <c r="D557" i="37"/>
  <c r="D558" i="37"/>
  <c r="I558" i="37" s="1"/>
  <c r="D559" i="37"/>
  <c r="F559" i="37" s="1"/>
  <c r="D560" i="37"/>
  <c r="I560" i="37" s="1"/>
  <c r="D561" i="37"/>
  <c r="F561" i="37" s="1"/>
  <c r="D562" i="37"/>
  <c r="I562" i="37" s="1"/>
  <c r="D563" i="37"/>
  <c r="D564" i="37"/>
  <c r="I564" i="37" s="1"/>
  <c r="D565" i="37"/>
  <c r="I565" i="37" s="1"/>
  <c r="D566" i="37"/>
  <c r="D567" i="37"/>
  <c r="F567" i="37" s="1"/>
  <c r="D568" i="37"/>
  <c r="J568" i="37" s="1"/>
  <c r="D569" i="37"/>
  <c r="I569" i="37" s="1"/>
  <c r="D570" i="37"/>
  <c r="D571" i="37"/>
  <c r="D572" i="37"/>
  <c r="I572" i="37" s="1"/>
  <c r="D573" i="37"/>
  <c r="D574" i="37"/>
  <c r="I574" i="37" s="1"/>
  <c r="D575" i="37"/>
  <c r="D576" i="37"/>
  <c r="I576" i="37" s="1"/>
  <c r="D577" i="37"/>
  <c r="F577" i="37" s="1"/>
  <c r="D578" i="37"/>
  <c r="I578" i="37" s="1"/>
  <c r="D579" i="37"/>
  <c r="D580" i="37"/>
  <c r="I580" i="37" s="1"/>
  <c r="D581" i="37"/>
  <c r="J581" i="37" s="1"/>
  <c r="D582" i="37"/>
  <c r="D583" i="37"/>
  <c r="F583" i="37" s="1"/>
  <c r="D584" i="37"/>
  <c r="I584" i="37" s="1"/>
  <c r="D585" i="37"/>
  <c r="F585" i="37" s="1"/>
  <c r="D586" i="37"/>
  <c r="D587" i="37"/>
  <c r="D588" i="37"/>
  <c r="F588" i="37" s="1"/>
  <c r="D589" i="37"/>
  <c r="D590" i="37"/>
  <c r="I590" i="37" s="1"/>
  <c r="D591" i="37"/>
  <c r="F591" i="37" s="1"/>
  <c r="D592" i="37"/>
  <c r="J592" i="37" s="1"/>
  <c r="D593" i="37"/>
  <c r="D594" i="37"/>
  <c r="I594" i="37" s="1"/>
  <c r="D595" i="37"/>
  <c r="D596" i="37"/>
  <c r="D597" i="37"/>
  <c r="I597" i="37" s="1"/>
  <c r="D598" i="37"/>
  <c r="D599" i="37"/>
  <c r="F599" i="37" s="1"/>
  <c r="D600" i="37"/>
  <c r="I600" i="37" s="1"/>
  <c r="D601" i="37"/>
  <c r="I601" i="37" s="1"/>
  <c r="D602" i="37"/>
  <c r="D603" i="37"/>
  <c r="D604" i="37"/>
  <c r="I604" i="37" s="1"/>
  <c r="D605" i="37"/>
  <c r="D606" i="37"/>
  <c r="I606" i="37" s="1"/>
  <c r="D607" i="37"/>
  <c r="F607" i="37" s="1"/>
  <c r="D608" i="37"/>
  <c r="I608" i="37" s="1"/>
  <c r="D609" i="37"/>
  <c r="F609" i="37" s="1"/>
  <c r="D610" i="37"/>
  <c r="I610" i="37" s="1"/>
  <c r="D611" i="37"/>
  <c r="D612" i="37"/>
  <c r="I612" i="37" s="1"/>
  <c r="D613" i="37"/>
  <c r="I613" i="37" s="1"/>
  <c r="D614" i="37"/>
  <c r="D615" i="37"/>
  <c r="F615" i="37" s="1"/>
  <c r="D616" i="37"/>
  <c r="I616" i="37" s="1"/>
  <c r="D617" i="37"/>
  <c r="D618" i="37"/>
  <c r="D619" i="37"/>
  <c r="D620" i="37"/>
  <c r="D621" i="37"/>
  <c r="D622" i="37"/>
  <c r="I622" i="37" s="1"/>
  <c r="D623" i="37"/>
  <c r="F623" i="37" s="1"/>
  <c r="D624" i="37"/>
  <c r="I624" i="37" s="1"/>
  <c r="D625" i="37"/>
  <c r="I625" i="37" s="1"/>
  <c r="D626" i="37"/>
  <c r="I626" i="37" s="1"/>
  <c r="D627" i="37"/>
  <c r="D628" i="37"/>
  <c r="I628" i="37" s="1"/>
  <c r="D629" i="37"/>
  <c r="D630" i="37"/>
  <c r="D631" i="37"/>
  <c r="F631" i="37" s="1"/>
  <c r="D632" i="37"/>
  <c r="J632" i="37" s="1"/>
  <c r="D633" i="37"/>
  <c r="F633" i="37" s="1"/>
  <c r="D634" i="37"/>
  <c r="D635" i="37"/>
  <c r="D636" i="37"/>
  <c r="J636" i="37" s="1"/>
  <c r="D637" i="37"/>
  <c r="D638" i="37"/>
  <c r="I638" i="37" s="1"/>
  <c r="D639" i="37"/>
  <c r="F639" i="37" s="1"/>
  <c r="D640" i="37"/>
  <c r="I640" i="37" s="1"/>
  <c r="D641" i="37"/>
  <c r="I641" i="37" s="1"/>
  <c r="D642" i="37"/>
  <c r="I642" i="37" s="1"/>
  <c r="D643" i="37"/>
  <c r="D644" i="37"/>
  <c r="D645" i="37"/>
  <c r="F645" i="37" s="1"/>
  <c r="D646" i="37"/>
  <c r="D647" i="37"/>
  <c r="F647" i="37" s="1"/>
  <c r="D648" i="37"/>
  <c r="I648" i="37" s="1"/>
  <c r="D649" i="37"/>
  <c r="F649" i="37" s="1"/>
  <c r="D650" i="37"/>
  <c r="D651" i="37"/>
  <c r="D652" i="37"/>
  <c r="D653" i="37"/>
  <c r="D654" i="37"/>
  <c r="I654" i="37" s="1"/>
  <c r="D655" i="37"/>
  <c r="F655" i="37" s="1"/>
  <c r="D656" i="37"/>
  <c r="I656" i="37" s="1"/>
  <c r="D657" i="37"/>
  <c r="F657" i="37" s="1"/>
  <c r="D658" i="37"/>
  <c r="I658" i="37" s="1"/>
  <c r="D659" i="37"/>
  <c r="D660" i="37"/>
  <c r="D661" i="37"/>
  <c r="F661" i="37" s="1"/>
  <c r="D662" i="37"/>
  <c r="D663" i="37"/>
  <c r="F663" i="37" s="1"/>
  <c r="D664" i="37"/>
  <c r="I664" i="37" s="1"/>
  <c r="D665" i="37"/>
  <c r="I665" i="37" s="1"/>
  <c r="D666" i="37"/>
  <c r="D667" i="37"/>
  <c r="D668" i="37"/>
  <c r="I668" i="37" s="1"/>
  <c r="D669" i="37"/>
  <c r="D670" i="37"/>
  <c r="I670" i="37" s="1"/>
  <c r="D671" i="37"/>
  <c r="F671" i="37" s="1"/>
  <c r="D672" i="37"/>
  <c r="I672" i="37" s="1"/>
  <c r="D673" i="37"/>
  <c r="D674" i="37"/>
  <c r="I674" i="37" s="1"/>
  <c r="D675" i="37"/>
  <c r="D676" i="37"/>
  <c r="D677" i="37"/>
  <c r="I677" i="37" s="1"/>
  <c r="D678" i="37"/>
  <c r="D679" i="37"/>
  <c r="F679" i="37" s="1"/>
  <c r="D680" i="37"/>
  <c r="I680" i="37" s="1"/>
  <c r="D681" i="37"/>
  <c r="I681" i="37" s="1"/>
  <c r="D682" i="37"/>
  <c r="D683" i="37"/>
  <c r="D684" i="37"/>
  <c r="D685" i="37"/>
  <c r="D686" i="37"/>
  <c r="I686" i="37" s="1"/>
  <c r="D687" i="37"/>
  <c r="F687" i="37" s="1"/>
  <c r="D688" i="37"/>
  <c r="I688" i="37" s="1"/>
  <c r="D689" i="37"/>
  <c r="I689" i="37" s="1"/>
  <c r="D690" i="37"/>
  <c r="I690" i="37" s="1"/>
  <c r="D691" i="37"/>
  <c r="D692" i="37"/>
  <c r="I692" i="37" s="1"/>
  <c r="D693" i="37"/>
  <c r="I693" i="37" s="1"/>
  <c r="D694" i="37"/>
  <c r="D695" i="37"/>
  <c r="F695" i="37" s="1"/>
  <c r="D696" i="37"/>
  <c r="J696" i="37" s="1"/>
  <c r="D697" i="37"/>
  <c r="D698" i="37"/>
  <c r="D699" i="37"/>
  <c r="D700" i="37"/>
  <c r="I700" i="37" s="1"/>
  <c r="D701" i="37"/>
  <c r="D702" i="37"/>
  <c r="I702" i="37" s="1"/>
  <c r="D703" i="37"/>
  <c r="F703" i="37" s="1"/>
  <c r="D704" i="37"/>
  <c r="I704" i="37" s="1"/>
  <c r="D705" i="37"/>
  <c r="I705" i="37" s="1"/>
  <c r="D706" i="37"/>
  <c r="I706" i="37" s="1"/>
  <c r="D707" i="37"/>
  <c r="D708" i="37"/>
  <c r="F708" i="37" s="1"/>
  <c r="D709" i="37"/>
  <c r="D710" i="37"/>
  <c r="D711" i="37"/>
  <c r="F711" i="37" s="1"/>
  <c r="D712" i="37"/>
  <c r="I712" i="37" s="1"/>
  <c r="D713" i="37"/>
  <c r="D714" i="37"/>
  <c r="D715" i="37"/>
  <c r="D716" i="37"/>
  <c r="D717" i="37"/>
  <c r="D718" i="37"/>
  <c r="I718" i="37" s="1"/>
  <c r="D719" i="37"/>
  <c r="F719" i="37" s="1"/>
  <c r="D720" i="37"/>
  <c r="I720" i="37" s="1"/>
  <c r="D721" i="37"/>
  <c r="D722" i="37"/>
  <c r="I722" i="37" s="1"/>
  <c r="D723" i="37"/>
  <c r="D724" i="37"/>
  <c r="D725" i="37"/>
  <c r="D726" i="37"/>
  <c r="D727" i="37"/>
  <c r="F727" i="37" s="1"/>
  <c r="D728" i="37"/>
  <c r="I728" i="37" s="1"/>
  <c r="D729" i="37"/>
  <c r="D730" i="37"/>
  <c r="D731" i="37"/>
  <c r="D732" i="37"/>
  <c r="I732" i="37" s="1"/>
  <c r="D733" i="37"/>
  <c r="D734" i="37"/>
  <c r="I734" i="37" s="1"/>
  <c r="D735" i="37"/>
  <c r="F735" i="37" s="1"/>
  <c r="D736" i="37"/>
  <c r="J736" i="37" s="1"/>
  <c r="D737" i="37"/>
  <c r="G737" i="37" s="1"/>
  <c r="D738" i="37"/>
  <c r="I738" i="37" s="1"/>
  <c r="D739" i="37"/>
  <c r="D740" i="37"/>
  <c r="I740" i="37" s="1"/>
  <c r="D741" i="37"/>
  <c r="I741" i="37" s="1"/>
  <c r="D742" i="37"/>
  <c r="D743" i="37"/>
  <c r="F743" i="37" s="1"/>
  <c r="D744" i="37"/>
  <c r="I744" i="37" s="1"/>
  <c r="D745" i="37"/>
  <c r="D746" i="37"/>
  <c r="D747" i="37"/>
  <c r="D748" i="37"/>
  <c r="D749" i="37"/>
  <c r="D750" i="37"/>
  <c r="I750" i="37" s="1"/>
  <c r="D751" i="37"/>
  <c r="F751" i="37" s="1"/>
  <c r="D752" i="37"/>
  <c r="I752" i="37" s="1"/>
  <c r="D753" i="37"/>
  <c r="I753" i="37" s="1"/>
  <c r="D754" i="37"/>
  <c r="I754" i="37" s="1"/>
  <c r="D755" i="37"/>
  <c r="D756" i="37"/>
  <c r="I756" i="37" s="1"/>
  <c r="D757" i="37"/>
  <c r="D758" i="37"/>
  <c r="D759" i="37"/>
  <c r="F759" i="37" s="1"/>
  <c r="D760" i="37"/>
  <c r="J760" i="37" s="1"/>
  <c r="D761" i="37"/>
  <c r="I761" i="37" s="1"/>
  <c r="D762" i="37"/>
  <c r="D763" i="37"/>
  <c r="D764" i="37"/>
  <c r="I764" i="37" s="1"/>
  <c r="D765" i="37"/>
  <c r="D766" i="37"/>
  <c r="I766" i="37" s="1"/>
  <c r="D767" i="37"/>
  <c r="F767" i="37" s="1"/>
  <c r="D768" i="37"/>
  <c r="I768" i="37" s="1"/>
  <c r="D769" i="37"/>
  <c r="D770" i="37"/>
  <c r="I770" i="37" s="1"/>
  <c r="D771" i="37"/>
  <c r="D772" i="37"/>
  <c r="I772" i="37" s="1"/>
  <c r="D773" i="37"/>
  <c r="I773" i="37" s="1"/>
  <c r="D774" i="37"/>
  <c r="D775" i="37"/>
  <c r="D776" i="37"/>
  <c r="I776" i="37" s="1"/>
  <c r="D777" i="37"/>
  <c r="D778" i="37"/>
  <c r="D779" i="37"/>
  <c r="D780" i="37"/>
  <c r="I780" i="37" s="1"/>
  <c r="D781" i="37"/>
  <c r="D782" i="37"/>
  <c r="I782" i="37" s="1"/>
  <c r="D783" i="37"/>
  <c r="D784" i="37"/>
  <c r="J784" i="37" s="1"/>
  <c r="D785" i="37"/>
  <c r="D786" i="37"/>
  <c r="I786" i="37" s="1"/>
  <c r="D787" i="37"/>
  <c r="D788" i="37"/>
  <c r="G788" i="37" s="1"/>
  <c r="D789" i="37"/>
  <c r="D790" i="37"/>
  <c r="D791" i="37"/>
  <c r="D792" i="37"/>
  <c r="I792" i="37" s="1"/>
  <c r="D793" i="37"/>
  <c r="D794" i="37"/>
  <c r="D795" i="37"/>
  <c r="D796" i="37"/>
  <c r="J796" i="37" s="1"/>
  <c r="D797" i="37"/>
  <c r="D798" i="37"/>
  <c r="I798" i="37" s="1"/>
  <c r="D799" i="37"/>
  <c r="D800" i="37"/>
  <c r="J800" i="37" s="1"/>
  <c r="D801" i="37"/>
  <c r="D802" i="37"/>
  <c r="I802" i="37" s="1"/>
  <c r="D803" i="37"/>
  <c r="D804" i="37"/>
  <c r="D805" i="37"/>
  <c r="D806" i="37"/>
  <c r="D807" i="37"/>
  <c r="D808" i="37"/>
  <c r="I808" i="37" s="1"/>
  <c r="D809" i="37"/>
  <c r="I809" i="37" s="1"/>
  <c r="D810" i="37"/>
  <c r="D811" i="37"/>
  <c r="D812" i="37"/>
  <c r="J812" i="37" s="1"/>
  <c r="D813" i="37"/>
  <c r="D814" i="37"/>
  <c r="I814" i="37" s="1"/>
  <c r="D815" i="37"/>
  <c r="D816" i="37"/>
  <c r="D817" i="37"/>
  <c r="D818" i="37"/>
  <c r="I818" i="37" s="1"/>
  <c r="D819" i="37"/>
  <c r="D820" i="37"/>
  <c r="J820" i="37" s="1"/>
  <c r="D821" i="37"/>
  <c r="D822" i="37"/>
  <c r="D823" i="37"/>
  <c r="D824" i="37"/>
  <c r="I824" i="37" s="1"/>
  <c r="D825" i="37"/>
  <c r="I825" i="37" s="1"/>
  <c r="D826" i="37"/>
  <c r="D827" i="37"/>
  <c r="D828" i="37"/>
  <c r="I828" i="37" s="1"/>
  <c r="D829" i="37"/>
  <c r="D830" i="37"/>
  <c r="I830" i="37" s="1"/>
  <c r="D831" i="37"/>
  <c r="J831" i="37" s="1"/>
  <c r="D832" i="37"/>
  <c r="I832" i="37" s="1"/>
  <c r="D833" i="37"/>
  <c r="G833" i="37" s="1"/>
  <c r="D834" i="37"/>
  <c r="I834" i="37" s="1"/>
  <c r="D835" i="37"/>
  <c r="D836" i="37"/>
  <c r="D837" i="37"/>
  <c r="I837" i="37" s="1"/>
  <c r="D838" i="37"/>
  <c r="D839" i="37"/>
  <c r="D840" i="37"/>
  <c r="J840" i="37" s="1"/>
  <c r="D841" i="37"/>
  <c r="D842" i="37"/>
  <c r="D843" i="37"/>
  <c r="D844" i="37"/>
  <c r="F844" i="37" s="1"/>
  <c r="D845" i="37"/>
  <c r="D846" i="37"/>
  <c r="I846" i="37" s="1"/>
  <c r="D847" i="37"/>
  <c r="D848" i="37"/>
  <c r="I848" i="37" s="1"/>
  <c r="D849" i="37"/>
  <c r="I849" i="37" s="1"/>
  <c r="D850" i="37"/>
  <c r="I850" i="37" s="1"/>
  <c r="D851" i="37"/>
  <c r="D852" i="37"/>
  <c r="I852" i="37" s="1"/>
  <c r="D853" i="37"/>
  <c r="D854" i="37"/>
  <c r="D855" i="37"/>
  <c r="D856" i="37"/>
  <c r="D857" i="37"/>
  <c r="D858" i="37"/>
  <c r="D859" i="37"/>
  <c r="F859" i="37" s="1"/>
  <c r="D860" i="37"/>
  <c r="D861" i="37"/>
  <c r="D862" i="37"/>
  <c r="I862" i="37" s="1"/>
  <c r="D863" i="37"/>
  <c r="D864" i="37"/>
  <c r="F864" i="37" s="1"/>
  <c r="D865" i="37"/>
  <c r="G865" i="37" s="1"/>
  <c r="D866" i="37"/>
  <c r="I866" i="37" s="1"/>
  <c r="D867" i="37"/>
  <c r="D868" i="37"/>
  <c r="I868" i="37" s="1"/>
  <c r="D869" i="37"/>
  <c r="I869" i="37" s="1"/>
  <c r="D870" i="37"/>
  <c r="D871" i="37"/>
  <c r="D872" i="37"/>
  <c r="J872" i="37" s="1"/>
  <c r="D873" i="37"/>
  <c r="D874" i="37"/>
  <c r="D875" i="37"/>
  <c r="I875" i="37" s="1"/>
  <c r="D876" i="37"/>
  <c r="I876" i="37" s="1"/>
  <c r="D877" i="37"/>
  <c r="D878" i="37"/>
  <c r="I878" i="37" s="1"/>
  <c r="D879" i="37"/>
  <c r="D880" i="37"/>
  <c r="I880" i="37" s="1"/>
  <c r="D881" i="37"/>
  <c r="I881" i="37" s="1"/>
  <c r="D882" i="37"/>
  <c r="I882" i="37" s="1"/>
  <c r="D883" i="37"/>
  <c r="I883" i="37" s="1"/>
  <c r="D884" i="37"/>
  <c r="D885" i="37"/>
  <c r="D886" i="37"/>
  <c r="D887" i="37"/>
  <c r="D888" i="37"/>
  <c r="F888" i="37" s="1"/>
  <c r="D889" i="37"/>
  <c r="G889" i="37" s="1"/>
  <c r="D890" i="37"/>
  <c r="D891" i="37"/>
  <c r="D892" i="37"/>
  <c r="G892" i="37" s="1"/>
  <c r="D893" i="37"/>
  <c r="D894" i="37"/>
  <c r="I894" i="37" s="1"/>
  <c r="D895" i="37"/>
  <c r="D896" i="37"/>
  <c r="J896" i="37" s="1"/>
  <c r="D897" i="37"/>
  <c r="D898" i="37"/>
  <c r="I898" i="37" s="1"/>
  <c r="D899" i="37"/>
  <c r="D900" i="37"/>
  <c r="D901" i="37"/>
  <c r="I901" i="37" s="1"/>
  <c r="D902" i="37"/>
  <c r="D903" i="37"/>
  <c r="D904" i="37"/>
  <c r="I904" i="37" s="1"/>
  <c r="D905" i="37"/>
  <c r="D906" i="37"/>
  <c r="D907" i="37"/>
  <c r="I907" i="37" s="1"/>
  <c r="D908" i="37"/>
  <c r="J908" i="37" s="1"/>
  <c r="D909" i="37"/>
  <c r="D910" i="37"/>
  <c r="I910" i="37" s="1"/>
  <c r="D911" i="37"/>
  <c r="I911" i="37" s="1"/>
  <c r="D912" i="37"/>
  <c r="J912" i="37" s="1"/>
  <c r="D913" i="37"/>
  <c r="I913" i="37" s="1"/>
  <c r="D914" i="37"/>
  <c r="I914" i="37" s="1"/>
  <c r="D915" i="37"/>
  <c r="I915" i="37" s="1"/>
  <c r="D916" i="37"/>
  <c r="F916" i="37" s="1"/>
  <c r="D917" i="37"/>
  <c r="D918" i="37"/>
  <c r="D919" i="37"/>
  <c r="D920" i="37"/>
  <c r="J920" i="37" s="1"/>
  <c r="D921" i="37"/>
  <c r="I921" i="37" s="1"/>
  <c r="D922" i="37"/>
  <c r="D923" i="37"/>
  <c r="D924" i="37"/>
  <c r="D925" i="37"/>
  <c r="D926" i="37"/>
  <c r="I926" i="37" s="1"/>
  <c r="D927" i="37"/>
  <c r="J927" i="37" s="1"/>
  <c r="D928" i="37"/>
  <c r="F928" i="37" s="1"/>
  <c r="D929" i="37"/>
  <c r="D930" i="37"/>
  <c r="I930" i="37" s="1"/>
  <c r="D931" i="37"/>
  <c r="D932" i="37"/>
  <c r="I932" i="37" s="1"/>
  <c r="D933" i="37"/>
  <c r="D934" i="37"/>
  <c r="D935" i="37"/>
  <c r="D936" i="37"/>
  <c r="F936" i="37" s="1"/>
  <c r="D937" i="37"/>
  <c r="I937" i="37" s="1"/>
  <c r="D938" i="37"/>
  <c r="D939" i="37"/>
  <c r="I939" i="37" s="1"/>
  <c r="D940" i="37"/>
  <c r="F940" i="37" s="1"/>
  <c r="D941" i="37"/>
  <c r="D942" i="37"/>
  <c r="I942" i="37" s="1"/>
  <c r="D943" i="37"/>
  <c r="D944" i="37"/>
  <c r="J944" i="37" s="1"/>
  <c r="D945" i="37"/>
  <c r="I945" i="37" s="1"/>
  <c r="D946" i="37"/>
  <c r="I946" i="37" s="1"/>
  <c r="D947" i="37"/>
  <c r="I947" i="37" s="1"/>
  <c r="D948" i="37"/>
  <c r="D949" i="37"/>
  <c r="D950" i="37"/>
  <c r="D951" i="37"/>
  <c r="G951" i="37" s="1"/>
  <c r="D952" i="37"/>
  <c r="D953" i="37"/>
  <c r="D954" i="37"/>
  <c r="D955" i="37"/>
  <c r="D956" i="37"/>
  <c r="I956" i="37" s="1"/>
  <c r="D957" i="37"/>
  <c r="D958" i="37"/>
  <c r="I958" i="37" s="1"/>
  <c r="D959" i="37"/>
  <c r="D960" i="37"/>
  <c r="J960" i="37" s="1"/>
  <c r="D961" i="37"/>
  <c r="I961" i="37" s="1"/>
  <c r="D962" i="37"/>
  <c r="I962" i="37" s="1"/>
  <c r="D963" i="37"/>
  <c r="J963" i="37" s="1"/>
  <c r="D964" i="37"/>
  <c r="D965" i="37"/>
  <c r="D966" i="37"/>
  <c r="D967" i="37"/>
  <c r="D968" i="37"/>
  <c r="J968" i="37" s="1"/>
  <c r="D969" i="37"/>
  <c r="D970" i="37"/>
  <c r="I970" i="37" s="1"/>
  <c r="D971" i="37"/>
  <c r="I971" i="37" s="1"/>
  <c r="D972" i="37"/>
  <c r="F972" i="37" s="1"/>
  <c r="D973" i="37"/>
  <c r="D974" i="37"/>
  <c r="I974" i="37" s="1"/>
  <c r="D975" i="37"/>
  <c r="I975" i="37" s="1"/>
  <c r="D976" i="37"/>
  <c r="D977" i="37"/>
  <c r="D978" i="37"/>
  <c r="I978" i="37" s="1"/>
  <c r="D979" i="37"/>
  <c r="I979" i="37" s="1"/>
  <c r="D980" i="37"/>
  <c r="J980" i="37" s="1"/>
  <c r="D981" i="37"/>
  <c r="D982" i="37"/>
  <c r="D983" i="37"/>
  <c r="I983" i="37" s="1"/>
  <c r="D984" i="37"/>
  <c r="F984" i="37" s="1"/>
  <c r="D985" i="37"/>
  <c r="G985" i="37" s="1"/>
  <c r="D986" i="37"/>
  <c r="I986" i="37" s="1"/>
  <c r="D987" i="37"/>
  <c r="D988" i="37"/>
  <c r="D989" i="37"/>
  <c r="D990" i="37"/>
  <c r="I990" i="37" s="1"/>
  <c r="D991" i="37"/>
  <c r="D992" i="37"/>
  <c r="I992" i="37" s="1"/>
  <c r="D993" i="37"/>
  <c r="D994" i="37"/>
  <c r="I994" i="37" s="1"/>
  <c r="D995" i="37"/>
  <c r="D996" i="37"/>
  <c r="I996" i="37" s="1"/>
  <c r="D997" i="37"/>
  <c r="G997" i="37" s="1"/>
  <c r="D998" i="37"/>
  <c r="D999" i="37"/>
  <c r="D1000" i="37"/>
  <c r="J1000" i="37" s="1"/>
  <c r="D1001" i="37"/>
  <c r="I1001" i="37" s="1"/>
  <c r="D1002" i="37"/>
  <c r="I1002" i="37" s="1"/>
  <c r="D1003" i="37"/>
  <c r="I1003" i="37" s="1"/>
  <c r="D1004" i="37"/>
  <c r="F1004" i="37" s="1"/>
  <c r="D1005" i="37"/>
  <c r="D1006" i="37"/>
  <c r="I1006" i="37" s="1"/>
  <c r="D1007" i="37"/>
  <c r="I1007" i="37" s="1"/>
  <c r="D1008" i="37"/>
  <c r="I1008" i="37" s="1"/>
  <c r="D1009" i="37"/>
  <c r="D1010" i="37"/>
  <c r="I1010" i="37" s="1"/>
  <c r="D1011" i="37"/>
  <c r="I1011" i="37" s="1"/>
  <c r="D1012" i="37"/>
  <c r="D1013" i="37"/>
  <c r="I1013" i="37" s="1"/>
  <c r="D1014" i="37"/>
  <c r="I1014" i="37" s="1"/>
  <c r="D1015" i="37"/>
  <c r="I1015" i="37" s="1"/>
  <c r="D1016" i="37"/>
  <c r="J1016" i="37" s="1"/>
  <c r="D1017" i="37"/>
  <c r="D1018" i="37"/>
  <c r="I1018" i="37" s="1"/>
  <c r="D1019" i="37"/>
  <c r="D1020" i="37"/>
  <c r="I1020" i="37" s="1"/>
  <c r="D1021" i="37"/>
  <c r="D1022" i="37"/>
  <c r="I1022" i="37" s="1"/>
  <c r="D1023" i="37"/>
  <c r="I1023" i="37" s="1"/>
  <c r="D1024" i="37"/>
  <c r="F1024" i="37" s="1"/>
  <c r="D1025" i="37"/>
  <c r="I1025" i="37" s="1"/>
  <c r="D1026" i="37"/>
  <c r="I1026" i="37" s="1"/>
  <c r="D1027" i="37"/>
  <c r="J1027" i="37" s="1"/>
  <c r="D1028" i="37"/>
  <c r="D1029" i="37"/>
  <c r="G1029" i="37" s="1"/>
  <c r="D1030" i="37"/>
  <c r="I1030" i="37" s="1"/>
  <c r="D1031" i="37"/>
  <c r="D1032" i="37"/>
  <c r="D1033" i="37"/>
  <c r="D1034" i="37"/>
  <c r="I1034" i="37" s="1"/>
  <c r="D1035" i="37"/>
  <c r="J1035" i="37" s="1"/>
  <c r="D1036" i="37"/>
  <c r="F1036" i="37" s="1"/>
  <c r="D1037" i="37"/>
  <c r="D1038" i="37"/>
  <c r="I1038" i="37" s="1"/>
  <c r="D1039" i="37"/>
  <c r="D1040" i="37"/>
  <c r="J1040" i="37" s="1"/>
  <c r="D1041" i="37"/>
  <c r="D1042" i="37"/>
  <c r="I1042" i="37" s="1"/>
  <c r="D1043" i="37"/>
  <c r="J1043" i="37" s="1"/>
  <c r="D1044" i="37"/>
  <c r="I1044" i="37" s="1"/>
  <c r="D1045" i="37"/>
  <c r="D1046" i="37"/>
  <c r="I1046" i="37" s="1"/>
  <c r="D1047" i="37"/>
  <c r="D1048" i="37"/>
  <c r="F1048" i="37" s="1"/>
  <c r="D1049" i="37"/>
  <c r="I1049" i="37" s="1"/>
  <c r="D1050" i="37"/>
  <c r="I1050" i="37" s="1"/>
  <c r="D1051" i="37"/>
  <c r="D1052" i="37"/>
  <c r="J1052" i="37" s="1"/>
  <c r="D1053" i="37"/>
  <c r="D1054" i="37"/>
  <c r="I1054" i="37" s="1"/>
  <c r="D1055" i="37"/>
  <c r="I1055" i="37" s="1"/>
  <c r="D1056" i="37"/>
  <c r="I1056" i="37" s="1"/>
  <c r="D1057" i="37"/>
  <c r="D1058" i="37"/>
  <c r="I1058" i="37" s="1"/>
  <c r="D1059" i="37"/>
  <c r="D1060" i="37"/>
  <c r="I1060" i="37" s="1"/>
  <c r="D1061" i="37"/>
  <c r="D1062" i="37"/>
  <c r="J1062" i="37" s="1"/>
  <c r="D1063" i="37"/>
  <c r="D1064" i="37"/>
  <c r="D1065" i="37"/>
  <c r="G1065" i="37" s="1"/>
  <c r="D1066" i="37"/>
  <c r="J1066" i="37" s="1"/>
  <c r="D1067" i="37"/>
  <c r="D1068" i="37"/>
  <c r="J1068" i="37" s="1"/>
  <c r="D1069" i="37"/>
  <c r="D1070" i="37"/>
  <c r="J1070" i="37" s="1"/>
  <c r="D1071" i="37"/>
  <c r="D1072" i="37"/>
  <c r="I1072" i="37" s="1"/>
  <c r="D1073" i="37"/>
  <c r="D1074" i="37"/>
  <c r="J1074" i="37" s="1"/>
  <c r="D1075" i="37"/>
  <c r="D1076" i="37"/>
  <c r="D1077" i="37"/>
  <c r="I1077" i="37" s="1"/>
  <c r="D1078" i="37"/>
  <c r="J1078" i="37" s="1"/>
  <c r="D1079" i="37"/>
  <c r="D1080" i="37"/>
  <c r="I1080" i="37" s="1"/>
  <c r="D1081" i="37"/>
  <c r="J1081" i="37" s="1"/>
  <c r="D1082" i="37"/>
  <c r="J1082" i="37" s="1"/>
  <c r="D1083" i="37"/>
  <c r="D1084" i="37"/>
  <c r="J1084" i="37" s="1"/>
  <c r="D1085" i="37"/>
  <c r="D1086" i="37"/>
  <c r="J1086" i="37" s="1"/>
  <c r="D1087" i="37"/>
  <c r="F1087" i="37" s="1"/>
  <c r="D1088" i="37"/>
  <c r="F1088" i="37" s="1"/>
  <c r="D1089" i="37"/>
  <c r="I1089" i="37" s="1"/>
  <c r="D1090" i="37"/>
  <c r="J1090" i="37" s="1"/>
  <c r="D1091" i="37"/>
  <c r="J1091" i="37" s="1"/>
  <c r="D1092" i="37"/>
  <c r="J1092" i="37" s="1"/>
  <c r="D1093" i="37"/>
  <c r="I1093" i="37" s="1"/>
  <c r="D1094" i="37"/>
  <c r="J1094" i="37" s="1"/>
  <c r="D1095" i="37"/>
  <c r="D1096" i="37"/>
  <c r="J1096" i="37" s="1"/>
  <c r="D1097" i="37"/>
  <c r="D1098" i="37"/>
  <c r="J1098" i="37" s="1"/>
  <c r="D1099" i="37"/>
  <c r="D1100" i="37"/>
  <c r="F1100" i="37" s="1"/>
  <c r="D1101" i="37"/>
  <c r="D1102" i="37"/>
  <c r="J1102" i="37" s="1"/>
  <c r="D1103" i="37"/>
  <c r="D1104" i="37"/>
  <c r="J1104" i="37" s="1"/>
  <c r="D1105" i="37"/>
  <c r="I1105" i="37" s="1"/>
  <c r="D1106" i="37"/>
  <c r="J1106" i="37" s="1"/>
  <c r="D1107" i="37"/>
  <c r="D1108" i="37"/>
  <c r="F1108" i="37" s="1"/>
  <c r="D1109" i="37"/>
  <c r="D1110" i="37"/>
  <c r="J1110" i="37" s="1"/>
  <c r="D1111" i="37"/>
  <c r="D1112" i="37"/>
  <c r="I1112" i="37" s="1"/>
  <c r="D1113" i="37"/>
  <c r="I1113" i="37" s="1"/>
  <c r="D1114" i="37"/>
  <c r="J1114" i="37" s="1"/>
  <c r="D1115" i="37"/>
  <c r="D1116" i="37"/>
  <c r="J1116" i="37" s="1"/>
  <c r="D1117" i="37"/>
  <c r="D1118" i="37"/>
  <c r="J1118" i="37" s="1"/>
  <c r="D1119" i="37"/>
  <c r="D1120" i="37"/>
  <c r="F1120" i="37" s="1"/>
  <c r="D1121" i="37"/>
  <c r="D1122" i="37"/>
  <c r="J1122" i="37" s="1"/>
  <c r="D1123" i="37"/>
  <c r="D1124" i="37"/>
  <c r="I1124" i="37" s="1"/>
  <c r="D1125" i="37"/>
  <c r="G1125" i="37" s="1"/>
  <c r="D1126" i="37"/>
  <c r="J1126" i="37" s="1"/>
  <c r="D1127" i="37"/>
  <c r="D1128" i="37"/>
  <c r="F1128" i="37" s="1"/>
  <c r="D1129" i="37"/>
  <c r="D1130" i="37"/>
  <c r="J1130" i="37" s="1"/>
  <c r="D1131" i="37"/>
  <c r="D1132" i="37"/>
  <c r="J1132" i="37" s="1"/>
  <c r="D1133" i="37"/>
  <c r="G1133" i="37" s="1"/>
  <c r="D1134" i="37"/>
  <c r="J1134" i="37" s="1"/>
  <c r="D1135" i="37"/>
  <c r="D1136" i="37"/>
  <c r="I1136" i="37" s="1"/>
  <c r="D1137" i="37"/>
  <c r="I1137" i="37" s="1"/>
  <c r="D1138" i="37"/>
  <c r="J1138" i="37" s="1"/>
  <c r="D1139" i="37"/>
  <c r="D1140" i="37"/>
  <c r="D1141" i="37"/>
  <c r="D1142" i="37"/>
  <c r="J1142" i="37" s="1"/>
  <c r="D1143" i="37"/>
  <c r="D1144" i="37"/>
  <c r="I1144" i="37" s="1"/>
  <c r="D1145" i="37"/>
  <c r="D1146" i="37"/>
  <c r="J1146" i="37" s="1"/>
  <c r="D1147" i="37"/>
  <c r="D1148" i="37"/>
  <c r="J1148" i="37" s="1"/>
  <c r="D1149" i="37"/>
  <c r="D1150" i="37"/>
  <c r="J1150" i="37" s="1"/>
  <c r="D1151" i="37"/>
  <c r="D1152" i="37"/>
  <c r="I1152" i="37" s="1"/>
  <c r="D1153" i="37"/>
  <c r="D1154" i="37"/>
  <c r="J1154" i="37" s="1"/>
  <c r="D1155" i="37"/>
  <c r="D1156" i="37"/>
  <c r="J1156" i="37" s="1"/>
  <c r="D1157" i="37"/>
  <c r="I1157" i="37" s="1"/>
  <c r="D1158" i="37"/>
  <c r="J1158" i="37" s="1"/>
  <c r="D1159" i="37"/>
  <c r="D1160" i="37"/>
  <c r="F1160" i="37" s="1"/>
  <c r="D1161" i="37"/>
  <c r="D1162" i="37"/>
  <c r="J1162" i="37" s="1"/>
  <c r="D1163" i="37"/>
  <c r="D1164" i="37"/>
  <c r="I1164" i="37" s="1"/>
  <c r="D1165" i="37"/>
  <c r="D1166" i="37"/>
  <c r="J1166" i="37" s="1"/>
  <c r="D1167" i="37"/>
  <c r="D1168" i="37"/>
  <c r="F1168" i="37" s="1"/>
  <c r="D1169" i="37"/>
  <c r="I1169" i="37" s="1"/>
  <c r="D1170" i="37"/>
  <c r="J1170" i="37" s="1"/>
  <c r="D1171" i="37"/>
  <c r="D1172" i="37"/>
  <c r="D1173" i="37"/>
  <c r="D1174" i="37"/>
  <c r="J1174" i="37" s="1"/>
  <c r="D1175" i="37"/>
  <c r="D1176" i="37"/>
  <c r="I1176" i="37" s="1"/>
  <c r="D1177" i="37"/>
  <c r="I1177" i="37" s="1"/>
  <c r="D1178" i="37"/>
  <c r="J1178" i="37" s="1"/>
  <c r="D1179" i="37"/>
  <c r="D1180" i="37"/>
  <c r="F1180" i="37" s="1"/>
  <c r="D1181" i="37"/>
  <c r="G1181" i="37" s="1"/>
  <c r="D1182" i="37"/>
  <c r="J1182" i="37" s="1"/>
  <c r="D1183" i="37"/>
  <c r="D1184" i="37"/>
  <c r="I1184" i="37" s="1"/>
  <c r="D1185" i="37"/>
  <c r="D1186" i="37"/>
  <c r="J1186" i="37" s="1"/>
  <c r="D1187" i="37"/>
  <c r="D1188" i="37"/>
  <c r="I1188" i="37" s="1"/>
  <c r="D1189" i="37"/>
  <c r="G1189" i="37" s="1"/>
  <c r="D1190" i="37"/>
  <c r="J1190" i="37" s="1"/>
  <c r="D1191" i="37"/>
  <c r="D1192" i="37"/>
  <c r="J1192" i="37" s="1"/>
  <c r="D1193" i="37"/>
  <c r="I1193" i="37" s="1"/>
  <c r="D1194" i="37"/>
  <c r="J1194" i="37" s="1"/>
  <c r="D1195" i="37"/>
  <c r="D1196" i="37"/>
  <c r="J1196" i="37" s="1"/>
  <c r="D1197" i="37"/>
  <c r="D1198" i="37"/>
  <c r="J1198" i="37" s="1"/>
  <c r="D1199" i="37"/>
  <c r="D1200" i="37"/>
  <c r="I1200" i="37" s="1"/>
  <c r="D1201" i="37"/>
  <c r="I1201" i="37" s="1"/>
  <c r="D1202" i="37"/>
  <c r="J1202" i="37" s="1"/>
  <c r="D1203" i="37"/>
  <c r="D1204" i="37"/>
  <c r="F1204" i="37" s="1"/>
  <c r="D1205" i="37"/>
  <c r="I1205" i="37" s="1"/>
  <c r="D1206" i="37"/>
  <c r="J1206" i="37" s="1"/>
  <c r="D1207" i="37"/>
  <c r="D1208" i="37"/>
  <c r="J1208" i="37" s="1"/>
  <c r="D1209" i="37"/>
  <c r="D1210" i="37"/>
  <c r="J1210" i="37" s="1"/>
  <c r="D1211" i="37"/>
  <c r="D1212" i="37"/>
  <c r="F1212" i="37" s="1"/>
  <c r="D1213" i="37"/>
  <c r="D1214" i="37"/>
  <c r="J1214" i="37" s="1"/>
  <c r="D1215" i="37"/>
  <c r="D1216" i="37"/>
  <c r="J1216" i="37" s="1"/>
  <c r="D1217" i="37"/>
  <c r="D1218" i="37"/>
  <c r="J1218" i="37" s="1"/>
  <c r="D1219" i="37"/>
  <c r="D1220" i="37"/>
  <c r="J1220" i="37" s="1"/>
  <c r="D1221" i="37"/>
  <c r="D1222" i="37"/>
  <c r="J1222" i="37" s="1"/>
  <c r="D1223" i="37"/>
  <c r="F1223" i="37" s="1"/>
  <c r="D1224" i="37"/>
  <c r="J1224" i="37" s="1"/>
  <c r="D1225" i="37"/>
  <c r="D1226" i="37"/>
  <c r="J1226" i="37" s="1"/>
  <c r="D1227" i="37"/>
  <c r="J1227" i="37" s="1"/>
  <c r="D1228" i="37"/>
  <c r="I1228" i="37" s="1"/>
  <c r="D1229" i="37"/>
  <c r="D1230" i="37"/>
  <c r="J1230" i="37" s="1"/>
  <c r="D1231" i="37"/>
  <c r="D1232" i="37"/>
  <c r="J1232" i="37" s="1"/>
  <c r="D1233" i="37"/>
  <c r="I1233" i="37" s="1"/>
  <c r="D1234" i="37"/>
  <c r="J1234" i="37" s="1"/>
  <c r="D1235" i="37"/>
  <c r="D1236" i="37"/>
  <c r="F1236" i="37" s="1"/>
  <c r="D1237" i="37"/>
  <c r="D1238" i="37"/>
  <c r="J1238" i="37" s="1"/>
  <c r="D1239" i="37"/>
  <c r="F1239" i="37" s="1"/>
  <c r="D1240" i="37"/>
  <c r="J1240" i="37" s="1"/>
  <c r="D1241" i="37"/>
  <c r="D1242" i="37"/>
  <c r="J1242" i="37" s="1"/>
  <c r="D1243" i="37"/>
  <c r="J1243" i="37" s="1"/>
  <c r="D1244" i="37"/>
  <c r="I1244" i="37" s="1"/>
  <c r="D1245" i="37"/>
  <c r="D1246" i="37"/>
  <c r="J1246" i="37" s="1"/>
  <c r="D1247" i="37"/>
  <c r="D1248" i="37"/>
  <c r="F1248" i="37" s="1"/>
  <c r="D1249" i="37"/>
  <c r="D1250" i="37"/>
  <c r="J1250" i="37" s="1"/>
  <c r="D1251" i="37"/>
  <c r="D1252" i="37"/>
  <c r="I1252" i="37" s="1"/>
  <c r="D1253" i="37"/>
  <c r="I1253" i="37" s="1"/>
  <c r="D1254" i="37"/>
  <c r="J1254" i="37" s="1"/>
  <c r="D1255" i="37"/>
  <c r="F1255" i="37" s="1"/>
  <c r="D1256" i="37"/>
  <c r="I1256" i="37" s="1"/>
  <c r="D1257" i="37"/>
  <c r="G1257" i="37" s="1"/>
  <c r="D1258" i="37"/>
  <c r="J1258" i="37" s="1"/>
  <c r="D1259" i="37"/>
  <c r="D1260" i="37"/>
  <c r="I1260" i="37" s="1"/>
  <c r="D1261" i="37"/>
  <c r="D1262" i="37"/>
  <c r="J1262" i="37" s="1"/>
  <c r="D1263" i="37"/>
  <c r="F1263" i="37" s="1"/>
  <c r="D1264" i="37"/>
  <c r="I1264" i="37" s="1"/>
  <c r="D1265" i="37"/>
  <c r="G1265" i="37" s="1"/>
  <c r="D1266" i="37"/>
  <c r="J1266" i="37" s="1"/>
  <c r="D1267" i="37"/>
  <c r="D1268" i="37"/>
  <c r="I1268" i="37" s="1"/>
  <c r="D1269" i="37"/>
  <c r="I1269" i="37" s="1"/>
  <c r="D1270" i="37"/>
  <c r="J1270" i="37" s="1"/>
  <c r="D1271" i="37"/>
  <c r="F1271" i="37" s="1"/>
  <c r="D1272" i="37"/>
  <c r="G1272" i="37" s="1"/>
  <c r="D1273" i="37"/>
  <c r="I1273" i="37" s="1"/>
  <c r="D1274" i="37"/>
  <c r="J1274" i="37" s="1"/>
  <c r="D1275" i="37"/>
  <c r="D1276" i="37"/>
  <c r="F1276" i="37" s="1"/>
  <c r="D1277" i="37"/>
  <c r="D1278" i="37"/>
  <c r="J1278" i="37" s="1"/>
  <c r="D1279" i="37"/>
  <c r="D1280" i="37"/>
  <c r="J1280" i="37" s="1"/>
  <c r="D1281" i="37"/>
  <c r="D1282" i="37"/>
  <c r="J1282" i="37" s="1"/>
  <c r="D1283" i="37"/>
  <c r="D1284" i="37"/>
  <c r="I1284" i="37" s="1"/>
  <c r="D1285" i="37"/>
  <c r="I1285" i="37" s="1"/>
  <c r="D1286" i="37"/>
  <c r="D1287" i="37"/>
  <c r="F1287" i="37" s="1"/>
  <c r="D1288" i="37"/>
  <c r="J1288" i="37" s="1"/>
  <c r="D1289" i="37"/>
  <c r="I1289" i="37" s="1"/>
  <c r="D1290" i="37"/>
  <c r="J1290" i="37" s="1"/>
  <c r="D1291" i="37"/>
  <c r="D1292" i="37"/>
  <c r="J1292" i="37" s="1"/>
  <c r="D1293" i="37"/>
  <c r="I1293" i="37" s="1"/>
  <c r="D1294" i="37"/>
  <c r="D1295" i="37"/>
  <c r="F1295" i="37" s="1"/>
  <c r="D1296" i="37"/>
  <c r="F1296" i="37" s="1"/>
  <c r="D1297" i="37"/>
  <c r="I1297" i="37" s="1"/>
  <c r="D1298" i="37"/>
  <c r="J1298" i="37" s="1"/>
  <c r="D1299" i="37"/>
  <c r="D1300" i="37"/>
  <c r="I1300" i="37" s="1"/>
  <c r="D1301" i="37"/>
  <c r="D1302" i="37"/>
  <c r="D1303" i="37"/>
  <c r="F1303" i="37" s="1"/>
  <c r="D1304" i="37"/>
  <c r="G1304" i="37" s="1"/>
  <c r="D1305" i="37"/>
  <c r="I1305" i="37" s="1"/>
  <c r="D1306" i="37"/>
  <c r="J1306" i="37" s="1"/>
  <c r="D1307" i="37"/>
  <c r="D1308" i="37"/>
  <c r="J1308" i="37" s="1"/>
  <c r="D1309" i="37"/>
  <c r="I1309" i="37" s="1"/>
  <c r="D1310" i="37"/>
  <c r="D1311" i="37"/>
  <c r="G1311" i="37" s="1"/>
  <c r="D1312" i="37"/>
  <c r="I1312" i="37" s="1"/>
  <c r="D1313" i="37"/>
  <c r="I1313" i="37" s="1"/>
  <c r="D1314" i="37"/>
  <c r="J1314" i="37" s="1"/>
  <c r="D1315" i="37"/>
  <c r="D1316" i="37"/>
  <c r="I1316" i="37" s="1"/>
  <c r="D1317" i="37"/>
  <c r="I1317" i="37" s="1"/>
  <c r="D1318" i="37"/>
  <c r="D1319" i="37"/>
  <c r="D1320" i="37"/>
  <c r="F1320" i="37" s="1"/>
  <c r="D1321" i="37"/>
  <c r="I1321" i="37" s="1"/>
  <c r="D1322" i="37"/>
  <c r="J1322" i="37" s="1"/>
  <c r="D1323" i="37"/>
  <c r="D1324" i="37"/>
  <c r="F1324" i="37" s="1"/>
  <c r="D1325" i="37"/>
  <c r="G1325" i="37" s="1"/>
  <c r="D1326" i="37"/>
  <c r="D1327" i="37"/>
  <c r="D1328" i="37"/>
  <c r="G1328" i="37" s="1"/>
  <c r="D1329" i="37"/>
  <c r="D1330" i="37"/>
  <c r="J1330" i="37" s="1"/>
  <c r="D1331" i="37"/>
  <c r="D1332" i="37"/>
  <c r="F1332" i="37" s="1"/>
  <c r="D1333" i="37"/>
  <c r="I1333" i="37" s="1"/>
  <c r="D1334" i="37"/>
  <c r="D1335" i="37"/>
  <c r="D1336" i="37"/>
  <c r="J1336" i="37" s="1"/>
  <c r="D1337" i="37"/>
  <c r="G1337" i="37" s="1"/>
  <c r="D1338" i="37"/>
  <c r="J1338" i="37" s="1"/>
  <c r="D1339" i="37"/>
  <c r="D1340" i="37"/>
  <c r="F1340" i="37" s="1"/>
  <c r="D1341" i="37"/>
  <c r="I1341" i="37" s="1"/>
  <c r="D1342" i="37"/>
  <c r="D1343" i="37"/>
  <c r="D1344" i="37"/>
  <c r="J1344" i="37" s="1"/>
  <c r="D1345" i="37"/>
  <c r="F1345" i="37" s="1"/>
  <c r="D1346" i="37"/>
  <c r="J1346" i="37" s="1"/>
  <c r="D1347" i="37"/>
  <c r="J1347" i="37" s="1"/>
  <c r="D1348" i="37"/>
  <c r="I1348" i="37" s="1"/>
  <c r="D1349" i="37"/>
  <c r="G1349" i="37" s="1"/>
  <c r="D1350" i="37"/>
  <c r="D1351" i="37"/>
  <c r="G1351" i="37" s="1"/>
  <c r="D1352" i="37"/>
  <c r="F1352" i="37" s="1"/>
  <c r="D1353" i="37"/>
  <c r="D1354" i="37"/>
  <c r="J1354" i="37" s="1"/>
  <c r="D1355" i="37"/>
  <c r="J1355" i="37" s="1"/>
  <c r="D1356" i="37"/>
  <c r="J1356" i="37" s="1"/>
  <c r="D1357" i="37"/>
  <c r="D1358" i="37"/>
  <c r="D1359" i="37"/>
  <c r="D1360" i="37"/>
  <c r="J1360" i="37" s="1"/>
  <c r="D1361" i="37"/>
  <c r="I1361" i="37" s="1"/>
  <c r="D1362" i="37"/>
  <c r="J1362" i="37" s="1"/>
  <c r="D1363" i="37"/>
  <c r="D1364" i="37"/>
  <c r="F1364" i="37" s="1"/>
  <c r="D1365" i="37"/>
  <c r="I1365" i="37" s="1"/>
  <c r="D1366" i="37"/>
  <c r="D1367" i="37"/>
  <c r="D1368" i="37"/>
  <c r="F1368" i="37" s="1"/>
  <c r="D1369" i="37"/>
  <c r="D1370" i="37"/>
  <c r="J1370" i="37" s="1"/>
  <c r="D1371" i="37"/>
  <c r="D1372" i="37"/>
  <c r="F1372" i="37" s="1"/>
  <c r="D1373" i="37"/>
  <c r="I1373" i="37" s="1"/>
  <c r="D1374" i="37"/>
  <c r="D1375" i="37"/>
  <c r="F1375" i="37" s="1"/>
  <c r="D1376" i="37"/>
  <c r="G1376" i="37" s="1"/>
  <c r="D1377" i="37"/>
  <c r="I1377" i="37" s="1"/>
  <c r="D1378" i="37"/>
  <c r="D1379" i="37"/>
  <c r="D1380" i="37"/>
  <c r="J1380" i="37" s="1"/>
  <c r="D1381" i="37"/>
  <c r="D1382" i="37"/>
  <c r="D1383" i="37"/>
  <c r="D1384" i="37"/>
  <c r="F1384" i="37" s="1"/>
  <c r="D1385" i="37"/>
  <c r="J1385" i="37" s="1"/>
  <c r="D1386" i="37"/>
  <c r="D1387" i="37"/>
  <c r="D1388" i="37"/>
  <c r="J1388" i="37" s="1"/>
  <c r="D1389" i="37"/>
  <c r="D1390" i="37"/>
  <c r="D1391" i="37"/>
  <c r="D1392" i="37"/>
  <c r="F1392" i="37" s="1"/>
  <c r="D1393" i="37"/>
  <c r="D1394" i="37"/>
  <c r="D1395" i="37"/>
  <c r="D1396" i="37"/>
  <c r="F1396" i="37" s="1"/>
  <c r="D1397" i="37"/>
  <c r="F1397" i="37" s="1"/>
  <c r="D1398" i="37"/>
  <c r="D1399" i="37"/>
  <c r="F1399" i="37" s="1"/>
  <c r="D1400" i="37"/>
  <c r="F1400" i="37" s="1"/>
  <c r="D1401" i="37"/>
  <c r="D1402" i="37"/>
  <c r="D1403" i="37"/>
  <c r="D1404" i="37"/>
  <c r="J1404" i="37" s="1"/>
  <c r="D1405" i="37"/>
  <c r="I1405" i="37" s="1"/>
  <c r="D1406" i="37"/>
  <c r="D1407" i="37"/>
  <c r="D1408" i="37"/>
  <c r="I1408" i="37" s="1"/>
  <c r="D1409" i="37"/>
  <c r="J1409" i="37" s="1"/>
  <c r="D1410" i="37"/>
  <c r="D1411" i="37"/>
  <c r="F1411" i="37" s="1"/>
  <c r="D1412" i="37"/>
  <c r="J1412" i="37" s="1"/>
  <c r="D1413" i="37"/>
  <c r="D1414" i="37"/>
  <c r="D1415" i="37"/>
  <c r="I1415" i="37" s="1"/>
  <c r="D1416" i="37"/>
  <c r="F1416" i="37" s="1"/>
  <c r="D1417" i="37"/>
  <c r="I1417" i="37" s="1"/>
  <c r="D1418" i="37"/>
  <c r="D1419" i="37"/>
  <c r="D1420" i="37"/>
  <c r="F1420" i="37" s="1"/>
  <c r="D1421" i="37"/>
  <c r="I1421" i="37" s="1"/>
  <c r="D1422" i="37"/>
  <c r="D1423" i="37"/>
  <c r="F1423" i="37" s="1"/>
  <c r="D1424" i="37"/>
  <c r="I1424" i="37" s="1"/>
  <c r="D1425" i="37"/>
  <c r="I1425" i="37" s="1"/>
  <c r="D1426" i="37"/>
  <c r="D1427" i="37"/>
  <c r="D1428" i="37"/>
  <c r="F1428" i="37" s="1"/>
  <c r="D1429" i="37"/>
  <c r="I1429" i="37" s="1"/>
  <c r="D1430" i="37"/>
  <c r="D1431" i="37"/>
  <c r="D1432" i="37"/>
  <c r="F1432" i="37" s="1"/>
  <c r="D1433" i="37"/>
  <c r="I1433" i="37" s="1"/>
  <c r="D1434" i="37"/>
  <c r="D1435" i="37"/>
  <c r="D1436" i="37"/>
  <c r="J1436" i="37" s="1"/>
  <c r="D1437" i="37"/>
  <c r="I1437" i="37" s="1"/>
  <c r="D1438" i="37"/>
  <c r="D1439" i="37"/>
  <c r="F1439" i="37" s="1"/>
  <c r="D1440" i="37"/>
  <c r="I1440" i="37" s="1"/>
  <c r="D1441" i="37"/>
  <c r="J1441" i="37" s="1"/>
  <c r="D1442" i="37"/>
  <c r="D1443" i="37"/>
  <c r="D1444" i="37"/>
  <c r="F1444" i="37" s="1"/>
  <c r="D1445" i="37"/>
  <c r="I1445" i="37" s="1"/>
  <c r="D1446" i="37"/>
  <c r="D1447" i="37"/>
  <c r="J1447" i="37" s="1"/>
  <c r="D1448" i="37"/>
  <c r="F1448" i="37" s="1"/>
  <c r="D1449" i="37"/>
  <c r="I1449" i="37" s="1"/>
  <c r="D1450" i="37"/>
  <c r="D1451" i="37"/>
  <c r="F1451" i="37" s="1"/>
  <c r="D1452" i="37"/>
  <c r="I1452" i="37" s="1"/>
  <c r="D1453" i="37"/>
  <c r="D1454" i="37"/>
  <c r="D1455" i="37"/>
  <c r="J1455" i="37" s="1"/>
  <c r="D1456" i="37"/>
  <c r="F1456" i="37" s="1"/>
  <c r="D1457" i="37"/>
  <c r="J1457" i="37" s="1"/>
  <c r="D1458" i="37"/>
  <c r="D1459" i="37"/>
  <c r="D1460" i="37"/>
  <c r="F1460" i="37" s="1"/>
  <c r="D1461" i="37"/>
  <c r="I1461" i="37" s="1"/>
  <c r="D1462" i="37"/>
  <c r="D1463" i="37"/>
  <c r="F1463" i="37" s="1"/>
  <c r="D1464" i="37"/>
  <c r="G1464" i="37" s="1"/>
  <c r="D1465" i="37"/>
  <c r="F1465" i="37" s="1"/>
  <c r="D1466" i="37"/>
  <c r="D1467" i="37"/>
  <c r="D1468" i="37"/>
  <c r="J1468" i="37" s="1"/>
  <c r="D1469" i="37"/>
  <c r="I1469" i="37" s="1"/>
  <c r="D1470" i="37"/>
  <c r="D1471" i="37"/>
  <c r="D1472" i="37"/>
  <c r="F1472" i="37" s="1"/>
  <c r="D1473" i="37"/>
  <c r="D1474" i="37"/>
  <c r="D1475" i="37"/>
  <c r="D1476" i="37"/>
  <c r="F1476" i="37" s="1"/>
  <c r="D1477" i="37"/>
  <c r="F1477" i="37" s="1"/>
  <c r="D1478" i="37"/>
  <c r="D1479" i="37"/>
  <c r="G1479" i="37" s="1"/>
  <c r="D1480" i="37"/>
  <c r="I1480" i="37" s="1"/>
  <c r="D1481" i="37"/>
  <c r="I1481" i="37" s="1"/>
  <c r="D1482" i="37"/>
  <c r="D1483" i="37"/>
  <c r="D1484" i="37"/>
  <c r="F1484" i="37" s="1"/>
  <c r="D1485" i="37"/>
  <c r="I1485" i="37" s="1"/>
  <c r="D1486" i="37"/>
  <c r="D1487" i="37"/>
  <c r="D1488" i="37"/>
  <c r="I1488" i="37" s="1"/>
  <c r="D1489" i="37"/>
  <c r="J1489" i="37" s="1"/>
  <c r="D1490" i="37"/>
  <c r="D1491" i="37"/>
  <c r="F1491" i="37" s="1"/>
  <c r="D1492" i="37"/>
  <c r="J1492" i="37" s="1"/>
  <c r="D1493" i="37"/>
  <c r="I1493" i="37" s="1"/>
  <c r="D1494" i="37"/>
  <c r="D1495" i="37"/>
  <c r="D1496" i="37"/>
  <c r="G1496" i="37" s="1"/>
  <c r="D1497" i="37"/>
  <c r="F1497" i="37" s="1"/>
  <c r="D1498" i="37"/>
  <c r="D1499" i="37"/>
  <c r="J1499" i="37" s="1"/>
  <c r="D1500" i="37"/>
  <c r="I1500" i="37" s="1"/>
  <c r="D1501" i="37"/>
  <c r="I1501" i="37" s="1"/>
  <c r="D1502" i="37"/>
  <c r="D1503" i="37"/>
  <c r="F1503" i="37" s="1"/>
  <c r="D1504" i="37"/>
  <c r="J1504" i="37" s="1"/>
  <c r="D1505" i="37"/>
  <c r="D1506" i="37"/>
  <c r="D1507" i="37"/>
  <c r="D1508" i="37"/>
  <c r="F1508" i="37" s="1"/>
  <c r="D1509" i="37"/>
  <c r="F1509" i="37" s="1"/>
  <c r="D1510" i="37"/>
  <c r="D1511" i="37"/>
  <c r="J1511" i="37" s="1"/>
  <c r="D1512" i="37"/>
  <c r="F1512" i="37" s="1"/>
  <c r="D1513" i="37"/>
  <c r="I1513" i="37" s="1"/>
  <c r="D1514" i="37"/>
  <c r="D1515" i="37"/>
  <c r="F1515" i="37" s="1"/>
  <c r="D1516" i="37"/>
  <c r="D1517" i="37"/>
  <c r="D1518" i="37"/>
  <c r="D1519" i="37"/>
  <c r="D1520" i="37"/>
  <c r="J1520" i="37" s="1"/>
  <c r="D1521" i="37"/>
  <c r="J1521" i="37" s="1"/>
  <c r="D1522" i="37"/>
  <c r="D1523" i="37"/>
  <c r="F1523" i="37" s="1"/>
  <c r="D1524" i="37"/>
  <c r="F1524" i="37" s="1"/>
  <c r="D1525" i="37"/>
  <c r="F1525" i="37" s="1"/>
  <c r="D1526" i="37"/>
  <c r="D1527" i="37"/>
  <c r="D1528" i="37"/>
  <c r="J1528" i="37" s="1"/>
  <c r="D1529" i="37"/>
  <c r="D1530" i="37"/>
  <c r="D1531" i="37"/>
  <c r="F1531" i="37" s="1"/>
  <c r="D1532" i="37"/>
  <c r="J1532" i="37" s="1"/>
  <c r="D1533" i="37"/>
  <c r="I1533" i="37" s="1"/>
  <c r="D1534" i="37"/>
  <c r="D1535" i="37"/>
  <c r="F1535" i="37" s="1"/>
  <c r="D1536" i="37"/>
  <c r="F1536" i="37" s="1"/>
  <c r="D1537" i="37"/>
  <c r="J1537" i="37" s="1"/>
  <c r="D1538" i="37"/>
  <c r="D1539" i="37"/>
  <c r="J1539" i="37" s="1"/>
  <c r="D1540" i="37"/>
  <c r="J1540" i="37" s="1"/>
  <c r="D1541" i="37"/>
  <c r="F1541" i="37" s="1"/>
  <c r="D1542" i="37"/>
  <c r="D1543" i="37"/>
  <c r="G1543" i="37" s="1"/>
  <c r="D1544" i="37"/>
  <c r="J1544" i="37" s="1"/>
  <c r="D1545" i="37"/>
  <c r="F1545" i="37" s="1"/>
  <c r="D1546" i="37"/>
  <c r="D1547" i="37"/>
  <c r="F1547" i="37" s="1"/>
  <c r="D1548" i="37"/>
  <c r="F1548" i="37" s="1"/>
  <c r="D1549" i="37"/>
  <c r="I1549" i="37" s="1"/>
  <c r="D1550" i="37"/>
  <c r="D1551" i="37"/>
  <c r="J1551" i="37" s="1"/>
  <c r="D1552" i="37"/>
  <c r="F1552" i="37" s="1"/>
  <c r="D1553" i="37"/>
  <c r="J1553" i="37" s="1"/>
  <c r="D1554" i="37"/>
  <c r="D1555" i="37"/>
  <c r="D1556" i="37"/>
  <c r="F1556" i="37" s="1"/>
  <c r="D1557" i="37"/>
  <c r="F1557" i="37" s="1"/>
  <c r="D1558" i="37"/>
  <c r="D1559" i="37"/>
  <c r="D1560" i="37"/>
  <c r="G1560" i="37" s="1"/>
  <c r="D1561" i="37"/>
  <c r="I1561" i="37" s="1"/>
  <c r="D1562" i="37"/>
  <c r="D1563" i="37"/>
  <c r="J1563" i="37" s="1"/>
  <c r="D1564" i="37"/>
  <c r="J1564" i="37" s="1"/>
  <c r="D1565" i="37"/>
  <c r="F1565" i="37" s="1"/>
  <c r="D1566" i="37"/>
  <c r="D1567" i="37"/>
  <c r="F1567" i="37" s="1"/>
  <c r="D1568" i="37"/>
  <c r="J1568" i="37" s="1"/>
  <c r="D1569" i="37"/>
  <c r="J1569" i="37" s="1"/>
  <c r="E65" i="37"/>
  <c r="E66" i="37"/>
  <c r="E67" i="37"/>
  <c r="E68" i="37"/>
  <c r="E69" i="37"/>
  <c r="E70" i="37"/>
  <c r="E71" i="37"/>
  <c r="E72" i="37"/>
  <c r="E73" i="37"/>
  <c r="E74" i="37"/>
  <c r="E75" i="37"/>
  <c r="E76" i="37"/>
  <c r="E77" i="37"/>
  <c r="E78" i="37"/>
  <c r="E79" i="37"/>
  <c r="E80" i="37"/>
  <c r="E81" i="37"/>
  <c r="E82" i="37"/>
  <c r="E83" i="37"/>
  <c r="E84" i="37"/>
  <c r="E85" i="37"/>
  <c r="E86" i="37"/>
  <c r="E87" i="37"/>
  <c r="E88" i="37"/>
  <c r="E89" i="37"/>
  <c r="E90" i="37"/>
  <c r="E91" i="37"/>
  <c r="E92" i="37"/>
  <c r="E93" i="37"/>
  <c r="E94" i="37"/>
  <c r="E95" i="37"/>
  <c r="E96" i="37"/>
  <c r="E97" i="37"/>
  <c r="E98" i="37"/>
  <c r="E99" i="37"/>
  <c r="E100" i="37"/>
  <c r="E101" i="37"/>
  <c r="E102" i="37"/>
  <c r="E103" i="37"/>
  <c r="E104" i="37"/>
  <c r="E105" i="37"/>
  <c r="E106" i="37"/>
  <c r="E107" i="37"/>
  <c r="E108" i="37"/>
  <c r="E109" i="37"/>
  <c r="E110" i="37"/>
  <c r="E111" i="37"/>
  <c r="E112" i="37"/>
  <c r="E113" i="37"/>
  <c r="E114" i="37"/>
  <c r="E115" i="37"/>
  <c r="E116" i="37"/>
  <c r="E117" i="37"/>
  <c r="E118" i="37"/>
  <c r="E119" i="37"/>
  <c r="E120" i="37"/>
  <c r="E121" i="37"/>
  <c r="E122" i="37"/>
  <c r="E123" i="37"/>
  <c r="E124" i="37"/>
  <c r="E125" i="37"/>
  <c r="E126" i="37"/>
  <c r="E127" i="37"/>
  <c r="E128" i="37"/>
  <c r="E129" i="37"/>
  <c r="E130" i="37"/>
  <c r="E131" i="37"/>
  <c r="E132" i="37"/>
  <c r="E133" i="37"/>
  <c r="E134" i="37"/>
  <c r="E135" i="37"/>
  <c r="E136" i="37"/>
  <c r="E137" i="37"/>
  <c r="E138" i="37"/>
  <c r="E139" i="37"/>
  <c r="E140" i="37"/>
  <c r="E141" i="37"/>
  <c r="E142" i="37"/>
  <c r="E143" i="37"/>
  <c r="E144" i="37"/>
  <c r="E145" i="37"/>
  <c r="E146" i="37"/>
  <c r="E147" i="37"/>
  <c r="E148" i="37"/>
  <c r="E149" i="37"/>
  <c r="E150" i="37"/>
  <c r="E151" i="37"/>
  <c r="E152" i="37"/>
  <c r="E153" i="37"/>
  <c r="E154" i="37"/>
  <c r="E155" i="37"/>
  <c r="E156" i="37"/>
  <c r="E157" i="37"/>
  <c r="E158" i="37"/>
  <c r="E159" i="37"/>
  <c r="E160" i="37"/>
  <c r="E161" i="37"/>
  <c r="E162" i="37"/>
  <c r="E163" i="37"/>
  <c r="E164" i="37"/>
  <c r="E165" i="37"/>
  <c r="E166" i="37"/>
  <c r="E167" i="37"/>
  <c r="E168" i="37"/>
  <c r="E169" i="37"/>
  <c r="E170" i="37"/>
  <c r="E171" i="37"/>
  <c r="E172" i="37"/>
  <c r="E173" i="37"/>
  <c r="E174" i="37"/>
  <c r="E175" i="37"/>
  <c r="E176" i="37"/>
  <c r="E177" i="37"/>
  <c r="E178" i="37"/>
  <c r="E179" i="37"/>
  <c r="E180" i="37"/>
  <c r="E181" i="37"/>
  <c r="E182" i="37"/>
  <c r="E183" i="37"/>
  <c r="E184" i="37"/>
  <c r="E185" i="37"/>
  <c r="E186" i="37"/>
  <c r="E187" i="37"/>
  <c r="E188" i="37"/>
  <c r="E189" i="37"/>
  <c r="E190" i="37"/>
  <c r="E191" i="37"/>
  <c r="E192" i="37"/>
  <c r="E193" i="37"/>
  <c r="E194" i="37"/>
  <c r="E195" i="37"/>
  <c r="E196" i="37"/>
  <c r="E197" i="37"/>
  <c r="E198" i="37"/>
  <c r="E199" i="37"/>
  <c r="E200" i="37"/>
  <c r="E201" i="37"/>
  <c r="E202" i="37"/>
  <c r="E203" i="37"/>
  <c r="E204" i="37"/>
  <c r="E205" i="37"/>
  <c r="E206" i="37"/>
  <c r="E207" i="37"/>
  <c r="E208" i="37"/>
  <c r="E209" i="37"/>
  <c r="E210" i="37"/>
  <c r="E211" i="37"/>
  <c r="E212" i="37"/>
  <c r="E213" i="37"/>
  <c r="E214" i="37"/>
  <c r="E215" i="37"/>
  <c r="E216" i="37"/>
  <c r="E217" i="37"/>
  <c r="E218" i="37"/>
  <c r="E219" i="37"/>
  <c r="E220" i="37"/>
  <c r="E221" i="37"/>
  <c r="E222" i="37"/>
  <c r="E223" i="37"/>
  <c r="E224" i="37"/>
  <c r="E225" i="37"/>
  <c r="E226" i="37"/>
  <c r="E227" i="37"/>
  <c r="E228" i="37"/>
  <c r="E229" i="37"/>
  <c r="E230" i="37"/>
  <c r="E231" i="37"/>
  <c r="E232" i="37"/>
  <c r="E233" i="37"/>
  <c r="E234" i="37"/>
  <c r="E235" i="37"/>
  <c r="E236" i="37"/>
  <c r="E237" i="37"/>
  <c r="E238" i="37"/>
  <c r="E239" i="37"/>
  <c r="E240" i="37"/>
  <c r="E241" i="37"/>
  <c r="E242" i="37"/>
  <c r="E243" i="37"/>
  <c r="E244" i="37"/>
  <c r="E245" i="37"/>
  <c r="E246" i="37"/>
  <c r="E247" i="37"/>
  <c r="E248" i="37"/>
  <c r="E249" i="37"/>
  <c r="E250" i="37"/>
  <c r="E251" i="37"/>
  <c r="E252" i="37"/>
  <c r="E253" i="37"/>
  <c r="E254" i="37"/>
  <c r="E255" i="37"/>
  <c r="E256" i="37"/>
  <c r="E257" i="37"/>
  <c r="E258" i="37"/>
  <c r="E259" i="37"/>
  <c r="E260" i="37"/>
  <c r="E261" i="37"/>
  <c r="E262" i="37"/>
  <c r="E263" i="37"/>
  <c r="E264" i="37"/>
  <c r="E265" i="37"/>
  <c r="E266" i="37"/>
  <c r="E267" i="37"/>
  <c r="E268" i="37"/>
  <c r="E269" i="37"/>
  <c r="E270" i="37"/>
  <c r="E271" i="37"/>
  <c r="E272" i="37"/>
  <c r="E273" i="37"/>
  <c r="E274" i="37"/>
  <c r="E275" i="37"/>
  <c r="E276" i="37"/>
  <c r="E277" i="37"/>
  <c r="E278" i="37"/>
  <c r="E279" i="37"/>
  <c r="E280" i="37"/>
  <c r="E281" i="37"/>
  <c r="E282" i="37"/>
  <c r="E283" i="37"/>
  <c r="E284" i="37"/>
  <c r="E285" i="37"/>
  <c r="E286" i="37"/>
  <c r="E287" i="37"/>
  <c r="E288" i="37"/>
  <c r="E289" i="37"/>
  <c r="E290" i="37"/>
  <c r="E291" i="37"/>
  <c r="E292" i="37"/>
  <c r="E293" i="37"/>
  <c r="E294" i="37"/>
  <c r="E295" i="37"/>
  <c r="E296" i="37"/>
  <c r="E297" i="37"/>
  <c r="E298" i="37"/>
  <c r="E299" i="37"/>
  <c r="E300" i="37"/>
  <c r="E301" i="37"/>
  <c r="E302" i="37"/>
  <c r="E303" i="37"/>
  <c r="E304" i="37"/>
  <c r="E305" i="37"/>
  <c r="E306" i="37"/>
  <c r="E307" i="37"/>
  <c r="E308" i="37"/>
  <c r="E309" i="37"/>
  <c r="E310" i="37"/>
  <c r="E311" i="37"/>
  <c r="E312" i="37"/>
  <c r="E313" i="37"/>
  <c r="E314" i="37"/>
  <c r="E315" i="37"/>
  <c r="E316" i="37"/>
  <c r="E317" i="37"/>
  <c r="E318" i="37"/>
  <c r="E319" i="37"/>
  <c r="E320" i="37"/>
  <c r="E321" i="37"/>
  <c r="E322" i="37"/>
  <c r="E323" i="37"/>
  <c r="E324" i="37"/>
  <c r="E325" i="37"/>
  <c r="E326" i="37"/>
  <c r="E327" i="37"/>
  <c r="E328" i="37"/>
  <c r="E329" i="37"/>
  <c r="E330" i="37"/>
  <c r="E331" i="37"/>
  <c r="E332" i="37"/>
  <c r="E333" i="37"/>
  <c r="E334" i="37"/>
  <c r="E335" i="37"/>
  <c r="E336" i="37"/>
  <c r="E337" i="37"/>
  <c r="E338" i="37"/>
  <c r="E339" i="37"/>
  <c r="E340" i="37"/>
  <c r="E341" i="37"/>
  <c r="E342" i="37"/>
  <c r="E343" i="37"/>
  <c r="E344" i="37"/>
  <c r="E345" i="37"/>
  <c r="E346" i="37"/>
  <c r="E347" i="37"/>
  <c r="E348" i="37"/>
  <c r="E349" i="37"/>
  <c r="E350" i="37"/>
  <c r="E351" i="37"/>
  <c r="E352" i="37"/>
  <c r="E353" i="37"/>
  <c r="E354" i="37"/>
  <c r="E355" i="37"/>
  <c r="E356" i="37"/>
  <c r="E357" i="37"/>
  <c r="E358" i="37"/>
  <c r="E359" i="37"/>
  <c r="E360" i="37"/>
  <c r="E361" i="37"/>
  <c r="E362" i="37"/>
  <c r="E363" i="37"/>
  <c r="E364" i="37"/>
  <c r="E365" i="37"/>
  <c r="E366" i="37"/>
  <c r="E367" i="37"/>
  <c r="E368" i="37"/>
  <c r="E369" i="37"/>
  <c r="E370" i="37"/>
  <c r="E371" i="37"/>
  <c r="E372" i="37"/>
  <c r="E373" i="37"/>
  <c r="E374" i="37"/>
  <c r="E375" i="37"/>
  <c r="E376" i="37"/>
  <c r="E377" i="37"/>
  <c r="E378" i="37"/>
  <c r="E379" i="37"/>
  <c r="E380" i="37"/>
  <c r="E381" i="37"/>
  <c r="E382" i="37"/>
  <c r="E383" i="37"/>
  <c r="E384" i="37"/>
  <c r="E385" i="37"/>
  <c r="E386" i="37"/>
  <c r="E387" i="37"/>
  <c r="E388" i="37"/>
  <c r="E389" i="37"/>
  <c r="E390" i="37"/>
  <c r="E391" i="37"/>
  <c r="E392" i="37"/>
  <c r="E393" i="37"/>
  <c r="E394" i="37"/>
  <c r="E395" i="37"/>
  <c r="E396" i="37"/>
  <c r="E397" i="37"/>
  <c r="E398" i="37"/>
  <c r="E399" i="37"/>
  <c r="E400" i="37"/>
  <c r="E401" i="37"/>
  <c r="E402" i="37"/>
  <c r="E403" i="37"/>
  <c r="E404" i="37"/>
  <c r="E405" i="37"/>
  <c r="E406" i="37"/>
  <c r="E407" i="37"/>
  <c r="E408" i="37"/>
  <c r="E409" i="37"/>
  <c r="E410" i="37"/>
  <c r="E411" i="37"/>
  <c r="E412" i="37"/>
  <c r="E413" i="37"/>
  <c r="E414" i="37"/>
  <c r="E415" i="37"/>
  <c r="E416" i="37"/>
  <c r="E417" i="37"/>
  <c r="E418" i="37"/>
  <c r="E419" i="37"/>
  <c r="E420" i="37"/>
  <c r="E421" i="37"/>
  <c r="E422" i="37"/>
  <c r="E423" i="37"/>
  <c r="E424" i="37"/>
  <c r="E425" i="37"/>
  <c r="E426" i="37"/>
  <c r="E427" i="37"/>
  <c r="E428" i="37"/>
  <c r="E429" i="37"/>
  <c r="E430" i="37"/>
  <c r="E431" i="37"/>
  <c r="E432" i="37"/>
  <c r="E433" i="37"/>
  <c r="E434" i="37"/>
  <c r="E435" i="37"/>
  <c r="E436" i="37"/>
  <c r="E437" i="37"/>
  <c r="E438" i="37"/>
  <c r="E439" i="37"/>
  <c r="E440" i="37"/>
  <c r="E441" i="37"/>
  <c r="E442" i="37"/>
  <c r="E443" i="37"/>
  <c r="E444" i="37"/>
  <c r="E445" i="37"/>
  <c r="E446" i="37"/>
  <c r="E447" i="37"/>
  <c r="E448" i="37"/>
  <c r="E449" i="37"/>
  <c r="E450" i="37"/>
  <c r="E451" i="37"/>
  <c r="E452" i="37"/>
  <c r="E453" i="37"/>
  <c r="E454" i="37"/>
  <c r="E455" i="37"/>
  <c r="E456" i="37"/>
  <c r="E457" i="37"/>
  <c r="E458" i="37"/>
  <c r="E459" i="37"/>
  <c r="E460" i="37"/>
  <c r="E461" i="37"/>
  <c r="E462" i="37"/>
  <c r="E463" i="37"/>
  <c r="E464" i="37"/>
  <c r="E465" i="37"/>
  <c r="E466" i="37"/>
  <c r="E467" i="37"/>
  <c r="E468" i="37"/>
  <c r="E469" i="37"/>
  <c r="E470" i="37"/>
  <c r="E471" i="37"/>
  <c r="E472" i="37"/>
  <c r="E473" i="37"/>
  <c r="E474" i="37"/>
  <c r="E475" i="37"/>
  <c r="E476" i="37"/>
  <c r="E477" i="37"/>
  <c r="E478" i="37"/>
  <c r="E479" i="37"/>
  <c r="E480" i="37"/>
  <c r="E481" i="37"/>
  <c r="E482" i="37"/>
  <c r="E483" i="37"/>
  <c r="E484" i="37"/>
  <c r="E485" i="37"/>
  <c r="E486" i="37"/>
  <c r="E487" i="37"/>
  <c r="E488" i="37"/>
  <c r="E489" i="37"/>
  <c r="E490" i="37"/>
  <c r="E491" i="37"/>
  <c r="E492" i="37"/>
  <c r="E493" i="37"/>
  <c r="E494" i="37"/>
  <c r="E495" i="37"/>
  <c r="E496" i="37"/>
  <c r="E497" i="37"/>
  <c r="E498" i="37"/>
  <c r="E499" i="37"/>
  <c r="E500" i="37"/>
  <c r="E501" i="37"/>
  <c r="E502" i="37"/>
  <c r="E503" i="37"/>
  <c r="E504" i="37"/>
  <c r="E505" i="37"/>
  <c r="E506" i="37"/>
  <c r="E507" i="37"/>
  <c r="E508" i="37"/>
  <c r="E509" i="37"/>
  <c r="E510" i="37"/>
  <c r="E511" i="37"/>
  <c r="E512" i="37"/>
  <c r="E513" i="37"/>
  <c r="E514" i="37"/>
  <c r="E515" i="37"/>
  <c r="E516" i="37"/>
  <c r="E517" i="37"/>
  <c r="E518" i="37"/>
  <c r="E519" i="37"/>
  <c r="E520" i="37"/>
  <c r="E521" i="37"/>
  <c r="E522" i="37"/>
  <c r="E523" i="37"/>
  <c r="E524" i="37"/>
  <c r="E525" i="37"/>
  <c r="E526" i="37"/>
  <c r="E527" i="37"/>
  <c r="E528" i="37"/>
  <c r="E529" i="37"/>
  <c r="E530" i="37"/>
  <c r="E531" i="37"/>
  <c r="E532" i="37"/>
  <c r="E533" i="37"/>
  <c r="E534" i="37"/>
  <c r="E535" i="37"/>
  <c r="E536" i="37"/>
  <c r="E537" i="37"/>
  <c r="E538" i="37"/>
  <c r="E539" i="37"/>
  <c r="E540" i="37"/>
  <c r="E541" i="37"/>
  <c r="E542" i="37"/>
  <c r="E543" i="37"/>
  <c r="E544" i="37"/>
  <c r="E545" i="37"/>
  <c r="E546" i="37"/>
  <c r="E547" i="37"/>
  <c r="E548" i="37"/>
  <c r="E549" i="37"/>
  <c r="E550" i="37"/>
  <c r="E551" i="37"/>
  <c r="E552" i="37"/>
  <c r="E553" i="37"/>
  <c r="E554" i="37"/>
  <c r="E555" i="37"/>
  <c r="E556" i="37"/>
  <c r="E557" i="37"/>
  <c r="E558" i="37"/>
  <c r="E559" i="37"/>
  <c r="E560" i="37"/>
  <c r="E561" i="37"/>
  <c r="E562" i="37"/>
  <c r="E563" i="37"/>
  <c r="E564" i="37"/>
  <c r="E565" i="37"/>
  <c r="E566" i="37"/>
  <c r="E567" i="37"/>
  <c r="E568" i="37"/>
  <c r="E569" i="37"/>
  <c r="E570" i="37"/>
  <c r="E571" i="37"/>
  <c r="E572" i="37"/>
  <c r="E573" i="37"/>
  <c r="E574" i="37"/>
  <c r="E575" i="37"/>
  <c r="E576" i="37"/>
  <c r="E577" i="37"/>
  <c r="E578" i="37"/>
  <c r="E579" i="37"/>
  <c r="E580" i="37"/>
  <c r="E581" i="37"/>
  <c r="E582" i="37"/>
  <c r="E583" i="37"/>
  <c r="E584" i="37"/>
  <c r="E585" i="37"/>
  <c r="E586" i="37"/>
  <c r="E587" i="37"/>
  <c r="E588" i="37"/>
  <c r="E589" i="37"/>
  <c r="E590" i="37"/>
  <c r="E591" i="37"/>
  <c r="E592" i="37"/>
  <c r="E593" i="37"/>
  <c r="E594" i="37"/>
  <c r="E595" i="37"/>
  <c r="E596" i="37"/>
  <c r="E597" i="37"/>
  <c r="E598" i="37"/>
  <c r="E599" i="37"/>
  <c r="E600" i="37"/>
  <c r="E601" i="37"/>
  <c r="E602" i="37"/>
  <c r="E603" i="37"/>
  <c r="E604" i="37"/>
  <c r="E605" i="37"/>
  <c r="E606" i="37"/>
  <c r="E607" i="37"/>
  <c r="E608" i="37"/>
  <c r="E609" i="37"/>
  <c r="E610" i="37"/>
  <c r="E611" i="37"/>
  <c r="E612" i="37"/>
  <c r="E613" i="37"/>
  <c r="E614" i="37"/>
  <c r="E615" i="37"/>
  <c r="E616" i="37"/>
  <c r="E617" i="37"/>
  <c r="E618" i="37"/>
  <c r="E619" i="37"/>
  <c r="E620" i="37"/>
  <c r="E621" i="37"/>
  <c r="E622" i="37"/>
  <c r="E623" i="37"/>
  <c r="E624" i="37"/>
  <c r="E625" i="37"/>
  <c r="E626" i="37"/>
  <c r="E627" i="37"/>
  <c r="E628" i="37"/>
  <c r="E629" i="37"/>
  <c r="E630" i="37"/>
  <c r="E631" i="37"/>
  <c r="E632" i="37"/>
  <c r="E633" i="37"/>
  <c r="E634" i="37"/>
  <c r="E635" i="37"/>
  <c r="E636" i="37"/>
  <c r="E637" i="37"/>
  <c r="E638" i="37"/>
  <c r="E639" i="37"/>
  <c r="E640" i="37"/>
  <c r="E641" i="37"/>
  <c r="E642" i="37"/>
  <c r="E643" i="37"/>
  <c r="E644" i="37"/>
  <c r="E645" i="37"/>
  <c r="E646" i="37"/>
  <c r="E647" i="37"/>
  <c r="E648" i="37"/>
  <c r="E649" i="37"/>
  <c r="E650" i="37"/>
  <c r="E651" i="37"/>
  <c r="E652" i="37"/>
  <c r="E653" i="37"/>
  <c r="E654" i="37"/>
  <c r="E655" i="37"/>
  <c r="E656" i="37"/>
  <c r="E657" i="37"/>
  <c r="E658" i="37"/>
  <c r="E659" i="37"/>
  <c r="E660" i="37"/>
  <c r="E661" i="37"/>
  <c r="E662" i="37"/>
  <c r="E663" i="37"/>
  <c r="E664" i="37"/>
  <c r="E665" i="37"/>
  <c r="E666" i="37"/>
  <c r="E667" i="37"/>
  <c r="E668" i="37"/>
  <c r="E669" i="37"/>
  <c r="E670" i="37"/>
  <c r="E671" i="37"/>
  <c r="E672" i="37"/>
  <c r="E673" i="37"/>
  <c r="E674" i="37"/>
  <c r="E675" i="37"/>
  <c r="E676" i="37"/>
  <c r="E677" i="37"/>
  <c r="E678" i="37"/>
  <c r="E679" i="37"/>
  <c r="E680" i="37"/>
  <c r="E681" i="37"/>
  <c r="E682" i="37"/>
  <c r="E683" i="37"/>
  <c r="E684" i="37"/>
  <c r="E685" i="37"/>
  <c r="E686" i="37"/>
  <c r="E687" i="37"/>
  <c r="E688" i="37"/>
  <c r="E689" i="37"/>
  <c r="E690" i="37"/>
  <c r="E691" i="37"/>
  <c r="E692" i="37"/>
  <c r="E693" i="37"/>
  <c r="E694" i="37"/>
  <c r="E695" i="37"/>
  <c r="E696" i="37"/>
  <c r="E697" i="37"/>
  <c r="E698" i="37"/>
  <c r="E699" i="37"/>
  <c r="E700" i="37"/>
  <c r="E701" i="37"/>
  <c r="E702" i="37"/>
  <c r="E703" i="37"/>
  <c r="E704" i="37"/>
  <c r="E705" i="37"/>
  <c r="E706" i="37"/>
  <c r="E707" i="37"/>
  <c r="E708" i="37"/>
  <c r="E709" i="37"/>
  <c r="E710" i="37"/>
  <c r="E711" i="37"/>
  <c r="E712" i="37"/>
  <c r="E713" i="37"/>
  <c r="E714" i="37"/>
  <c r="E715" i="37"/>
  <c r="E716" i="37"/>
  <c r="E717" i="37"/>
  <c r="E718" i="37"/>
  <c r="E719" i="37"/>
  <c r="E720" i="37"/>
  <c r="E721" i="37"/>
  <c r="E722" i="37"/>
  <c r="E723" i="37"/>
  <c r="E724" i="37"/>
  <c r="E725" i="37"/>
  <c r="E726" i="37"/>
  <c r="E727" i="37"/>
  <c r="E728" i="37"/>
  <c r="E729" i="37"/>
  <c r="E730" i="37"/>
  <c r="E731" i="37"/>
  <c r="E732" i="37"/>
  <c r="E733" i="37"/>
  <c r="E734" i="37"/>
  <c r="E735" i="37"/>
  <c r="E736" i="37"/>
  <c r="E737" i="37"/>
  <c r="E738" i="37"/>
  <c r="E739" i="37"/>
  <c r="E740" i="37"/>
  <c r="E741" i="37"/>
  <c r="E742" i="37"/>
  <c r="E743" i="37"/>
  <c r="E744" i="37"/>
  <c r="E745" i="37"/>
  <c r="E746" i="37"/>
  <c r="E747" i="37"/>
  <c r="E748" i="37"/>
  <c r="E749" i="37"/>
  <c r="E750" i="37"/>
  <c r="E751" i="37"/>
  <c r="E752" i="37"/>
  <c r="E753" i="37"/>
  <c r="E754" i="37"/>
  <c r="E755" i="37"/>
  <c r="E756" i="37"/>
  <c r="E757" i="37"/>
  <c r="E758" i="37"/>
  <c r="E759" i="37"/>
  <c r="E760" i="37"/>
  <c r="E761" i="37"/>
  <c r="E762" i="37"/>
  <c r="E763" i="37"/>
  <c r="E764" i="37"/>
  <c r="E765" i="37"/>
  <c r="E766" i="37"/>
  <c r="E767" i="37"/>
  <c r="E768" i="37"/>
  <c r="E769" i="37"/>
  <c r="E770" i="37"/>
  <c r="E771" i="37"/>
  <c r="E772" i="37"/>
  <c r="E773" i="37"/>
  <c r="E774" i="37"/>
  <c r="E775" i="37"/>
  <c r="E776" i="37"/>
  <c r="E777" i="37"/>
  <c r="E778" i="37"/>
  <c r="E779" i="37"/>
  <c r="E780" i="37"/>
  <c r="E781" i="37"/>
  <c r="E782" i="37"/>
  <c r="E783" i="37"/>
  <c r="E784" i="37"/>
  <c r="E785" i="37"/>
  <c r="E786" i="37"/>
  <c r="E787" i="37"/>
  <c r="E788" i="37"/>
  <c r="E789" i="37"/>
  <c r="E790" i="37"/>
  <c r="E791" i="37"/>
  <c r="E792" i="37"/>
  <c r="E793" i="37"/>
  <c r="E794" i="37"/>
  <c r="E795" i="37"/>
  <c r="E796" i="37"/>
  <c r="E797" i="37"/>
  <c r="E798" i="37"/>
  <c r="E799" i="37"/>
  <c r="E800" i="37"/>
  <c r="E801" i="37"/>
  <c r="E802" i="37"/>
  <c r="E803" i="37"/>
  <c r="E804" i="37"/>
  <c r="E805" i="37"/>
  <c r="E806" i="37"/>
  <c r="E807" i="37"/>
  <c r="E808" i="37"/>
  <c r="E809" i="37"/>
  <c r="E810" i="37"/>
  <c r="E811" i="37"/>
  <c r="E812" i="37"/>
  <c r="E813" i="37"/>
  <c r="E814" i="37"/>
  <c r="E815" i="37"/>
  <c r="E816" i="37"/>
  <c r="E817" i="37"/>
  <c r="E818" i="37"/>
  <c r="E819" i="37"/>
  <c r="E820" i="37"/>
  <c r="E821" i="37"/>
  <c r="E822" i="37"/>
  <c r="E823" i="37"/>
  <c r="E824" i="37"/>
  <c r="E825" i="37"/>
  <c r="E826" i="37"/>
  <c r="E827" i="37"/>
  <c r="E828" i="37"/>
  <c r="E829" i="37"/>
  <c r="E830" i="37"/>
  <c r="E831" i="37"/>
  <c r="E832" i="37"/>
  <c r="E833" i="37"/>
  <c r="E834" i="37"/>
  <c r="E835" i="37"/>
  <c r="E836" i="37"/>
  <c r="E837" i="37"/>
  <c r="E838" i="37"/>
  <c r="E839" i="37"/>
  <c r="E840" i="37"/>
  <c r="E841" i="37"/>
  <c r="E842" i="37"/>
  <c r="E843" i="37"/>
  <c r="E844" i="37"/>
  <c r="E845" i="37"/>
  <c r="E846" i="37"/>
  <c r="E847" i="37"/>
  <c r="E848" i="37"/>
  <c r="E849" i="37"/>
  <c r="E850" i="37"/>
  <c r="E851" i="37"/>
  <c r="E852" i="37"/>
  <c r="E853" i="37"/>
  <c r="E854" i="37"/>
  <c r="E855" i="37"/>
  <c r="E856" i="37"/>
  <c r="E857" i="37"/>
  <c r="E858" i="37"/>
  <c r="E859" i="37"/>
  <c r="E860" i="37"/>
  <c r="E861" i="37"/>
  <c r="E862" i="37"/>
  <c r="E863" i="37"/>
  <c r="E864" i="37"/>
  <c r="E865" i="37"/>
  <c r="E866" i="37"/>
  <c r="E867" i="37"/>
  <c r="E868" i="37"/>
  <c r="E869" i="37"/>
  <c r="E870" i="37"/>
  <c r="E871" i="37"/>
  <c r="E872" i="37"/>
  <c r="E873" i="37"/>
  <c r="E874" i="37"/>
  <c r="E875" i="37"/>
  <c r="E876" i="37"/>
  <c r="E877" i="37"/>
  <c r="E878" i="37"/>
  <c r="E879" i="37"/>
  <c r="E880" i="37"/>
  <c r="E881" i="37"/>
  <c r="E882" i="37"/>
  <c r="E883" i="37"/>
  <c r="E884" i="37"/>
  <c r="E885" i="37"/>
  <c r="E886" i="37"/>
  <c r="E887" i="37"/>
  <c r="E888" i="37"/>
  <c r="E889" i="37"/>
  <c r="E890" i="37"/>
  <c r="E891" i="37"/>
  <c r="E892" i="37"/>
  <c r="E893" i="37"/>
  <c r="E894" i="37"/>
  <c r="E895" i="37"/>
  <c r="E896" i="37"/>
  <c r="E897" i="37"/>
  <c r="E898" i="37"/>
  <c r="E899" i="37"/>
  <c r="E900" i="37"/>
  <c r="E901" i="37"/>
  <c r="E902" i="37"/>
  <c r="E903" i="37"/>
  <c r="E904" i="37"/>
  <c r="E905" i="37"/>
  <c r="E906" i="37"/>
  <c r="E907" i="37"/>
  <c r="E908" i="37"/>
  <c r="E909" i="37"/>
  <c r="E910" i="37"/>
  <c r="E911" i="37"/>
  <c r="E912" i="37"/>
  <c r="E913" i="37"/>
  <c r="E914" i="37"/>
  <c r="E915" i="37"/>
  <c r="E916" i="37"/>
  <c r="E917" i="37"/>
  <c r="E918" i="37"/>
  <c r="E919" i="37"/>
  <c r="E920" i="37"/>
  <c r="E921" i="37"/>
  <c r="E922" i="37"/>
  <c r="E923" i="37"/>
  <c r="E924" i="37"/>
  <c r="E925" i="37"/>
  <c r="E926" i="37"/>
  <c r="E927" i="37"/>
  <c r="E928" i="37"/>
  <c r="E929" i="37"/>
  <c r="E930" i="37"/>
  <c r="E931" i="37"/>
  <c r="E932" i="37"/>
  <c r="E933" i="37"/>
  <c r="E934" i="37"/>
  <c r="E935" i="37"/>
  <c r="E936" i="37"/>
  <c r="E937" i="37"/>
  <c r="E938" i="37"/>
  <c r="E939" i="37"/>
  <c r="E940" i="37"/>
  <c r="E941" i="37"/>
  <c r="E942" i="37"/>
  <c r="E943" i="37"/>
  <c r="E944" i="37"/>
  <c r="E945" i="37"/>
  <c r="E946" i="37"/>
  <c r="E947" i="37"/>
  <c r="E948" i="37"/>
  <c r="E949" i="37"/>
  <c r="E950" i="37"/>
  <c r="E951" i="37"/>
  <c r="E952" i="37"/>
  <c r="E953" i="37"/>
  <c r="E954" i="37"/>
  <c r="E955" i="37"/>
  <c r="E956" i="37"/>
  <c r="E957" i="37"/>
  <c r="E958" i="37"/>
  <c r="E959" i="37"/>
  <c r="E960" i="37"/>
  <c r="E961" i="37"/>
  <c r="E962" i="37"/>
  <c r="E963" i="37"/>
  <c r="E964" i="37"/>
  <c r="E965" i="37"/>
  <c r="E966" i="37"/>
  <c r="E967" i="37"/>
  <c r="E968" i="37"/>
  <c r="E969" i="37"/>
  <c r="E970" i="37"/>
  <c r="E971" i="37"/>
  <c r="E972" i="37"/>
  <c r="E973" i="37"/>
  <c r="E974" i="37"/>
  <c r="E975" i="37"/>
  <c r="E976" i="37"/>
  <c r="E977" i="37"/>
  <c r="E978" i="37"/>
  <c r="E979" i="37"/>
  <c r="E980" i="37"/>
  <c r="E981" i="37"/>
  <c r="E982" i="37"/>
  <c r="E983" i="37"/>
  <c r="E984" i="37"/>
  <c r="E985" i="37"/>
  <c r="E986" i="37"/>
  <c r="E987" i="37"/>
  <c r="E988" i="37"/>
  <c r="E989" i="37"/>
  <c r="E990" i="37"/>
  <c r="E991" i="37"/>
  <c r="E992" i="37"/>
  <c r="E993" i="37"/>
  <c r="E994" i="37"/>
  <c r="E995" i="37"/>
  <c r="E996" i="37"/>
  <c r="E997" i="37"/>
  <c r="E998" i="37"/>
  <c r="E999" i="37"/>
  <c r="E1000" i="37"/>
  <c r="E1001" i="37"/>
  <c r="E1002" i="37"/>
  <c r="E1003" i="37"/>
  <c r="E1004" i="37"/>
  <c r="E1005" i="37"/>
  <c r="E1006" i="37"/>
  <c r="E1007" i="37"/>
  <c r="E1008" i="37"/>
  <c r="E1009" i="37"/>
  <c r="E1010" i="37"/>
  <c r="E1011" i="37"/>
  <c r="E1012" i="37"/>
  <c r="E1013" i="37"/>
  <c r="E1014" i="37"/>
  <c r="E1015" i="37"/>
  <c r="E1016" i="37"/>
  <c r="E1017" i="37"/>
  <c r="E1018" i="37"/>
  <c r="E1019" i="37"/>
  <c r="E1020" i="37"/>
  <c r="E1021" i="37"/>
  <c r="E1022" i="37"/>
  <c r="E1023" i="37"/>
  <c r="E1024" i="37"/>
  <c r="E1025" i="37"/>
  <c r="E1026" i="37"/>
  <c r="E1027" i="37"/>
  <c r="E1028" i="37"/>
  <c r="E1029" i="37"/>
  <c r="E1030" i="37"/>
  <c r="E1031" i="37"/>
  <c r="E1032" i="37"/>
  <c r="E1033" i="37"/>
  <c r="E1034" i="37"/>
  <c r="E1035" i="37"/>
  <c r="E1036" i="37"/>
  <c r="E1037" i="37"/>
  <c r="E1038" i="37"/>
  <c r="E1039" i="37"/>
  <c r="E1040" i="37"/>
  <c r="E1041" i="37"/>
  <c r="E1042" i="37"/>
  <c r="E1043" i="37"/>
  <c r="E1044" i="37"/>
  <c r="E1045" i="37"/>
  <c r="E1046" i="37"/>
  <c r="E1047" i="37"/>
  <c r="E1048" i="37"/>
  <c r="E1049" i="37"/>
  <c r="E1050" i="37"/>
  <c r="E1051" i="37"/>
  <c r="E1052" i="37"/>
  <c r="E1053" i="37"/>
  <c r="E1054" i="37"/>
  <c r="E1055" i="37"/>
  <c r="E1056" i="37"/>
  <c r="E1057" i="37"/>
  <c r="E1058" i="37"/>
  <c r="E1059" i="37"/>
  <c r="E1060" i="37"/>
  <c r="E1061" i="37"/>
  <c r="E1062" i="37"/>
  <c r="E1063" i="37"/>
  <c r="E1064" i="37"/>
  <c r="E1065" i="37"/>
  <c r="E1066" i="37"/>
  <c r="E1067" i="37"/>
  <c r="E1068" i="37"/>
  <c r="E1069" i="37"/>
  <c r="E1070" i="37"/>
  <c r="E1071" i="37"/>
  <c r="E1072" i="37"/>
  <c r="E1073" i="37"/>
  <c r="E1074" i="37"/>
  <c r="E1075" i="37"/>
  <c r="E1076" i="37"/>
  <c r="E1077" i="37"/>
  <c r="E1078" i="37"/>
  <c r="E1079" i="37"/>
  <c r="E1080" i="37"/>
  <c r="E1081" i="37"/>
  <c r="E1082" i="37"/>
  <c r="E1083" i="37"/>
  <c r="E1084" i="37"/>
  <c r="E1085" i="37"/>
  <c r="E1086" i="37"/>
  <c r="E1087" i="37"/>
  <c r="E1088" i="37"/>
  <c r="E1089" i="37"/>
  <c r="E1090" i="37"/>
  <c r="E1091" i="37"/>
  <c r="E1092" i="37"/>
  <c r="E1093" i="37"/>
  <c r="E1094" i="37"/>
  <c r="E1095" i="37"/>
  <c r="E1096" i="37"/>
  <c r="E1097" i="37"/>
  <c r="E1098" i="37"/>
  <c r="E1099" i="37"/>
  <c r="E1100" i="37"/>
  <c r="E1101" i="37"/>
  <c r="E1102" i="37"/>
  <c r="E1103" i="37"/>
  <c r="E1104" i="37"/>
  <c r="E1105" i="37"/>
  <c r="E1106" i="37"/>
  <c r="E1107" i="37"/>
  <c r="E1108" i="37"/>
  <c r="E1109" i="37"/>
  <c r="E1110" i="37"/>
  <c r="E1111" i="37"/>
  <c r="E1112" i="37"/>
  <c r="E1113" i="37"/>
  <c r="E1114" i="37"/>
  <c r="E1115" i="37"/>
  <c r="E1116" i="37"/>
  <c r="E1117" i="37"/>
  <c r="E1118" i="37"/>
  <c r="E1119" i="37"/>
  <c r="E1120" i="37"/>
  <c r="E1121" i="37"/>
  <c r="E1122" i="37"/>
  <c r="E1123" i="37"/>
  <c r="E1124" i="37"/>
  <c r="E1125" i="37"/>
  <c r="E1126" i="37"/>
  <c r="E1127" i="37"/>
  <c r="E1128" i="37"/>
  <c r="E1129" i="37"/>
  <c r="E1130" i="37"/>
  <c r="E1131" i="37"/>
  <c r="E1132" i="37"/>
  <c r="E1133" i="37"/>
  <c r="E1134" i="37"/>
  <c r="E1135" i="37"/>
  <c r="E1136" i="37"/>
  <c r="E1137" i="37"/>
  <c r="E1138" i="37"/>
  <c r="E1139" i="37"/>
  <c r="E1140" i="37"/>
  <c r="E1141" i="37"/>
  <c r="E1142" i="37"/>
  <c r="E1143" i="37"/>
  <c r="E1144" i="37"/>
  <c r="E1145" i="37"/>
  <c r="E1146" i="37"/>
  <c r="E1147" i="37"/>
  <c r="E1148" i="37"/>
  <c r="E1149" i="37"/>
  <c r="E1150" i="37"/>
  <c r="E1151" i="37"/>
  <c r="E1152" i="37"/>
  <c r="E1153" i="37"/>
  <c r="E1154" i="37"/>
  <c r="E1155" i="37"/>
  <c r="E1156" i="37"/>
  <c r="E1157" i="37"/>
  <c r="E1158" i="37"/>
  <c r="E1159" i="37"/>
  <c r="E1160" i="37"/>
  <c r="E1161" i="37"/>
  <c r="E1162" i="37"/>
  <c r="E1163" i="37"/>
  <c r="E1164" i="37"/>
  <c r="E1165" i="37"/>
  <c r="E1166" i="37"/>
  <c r="E1167" i="37"/>
  <c r="E1168" i="37"/>
  <c r="E1169" i="37"/>
  <c r="E1170" i="37"/>
  <c r="E1171" i="37"/>
  <c r="E1172" i="37"/>
  <c r="E1173" i="37"/>
  <c r="E1174" i="37"/>
  <c r="E1175" i="37"/>
  <c r="E1176" i="37"/>
  <c r="E1177" i="37"/>
  <c r="E1178" i="37"/>
  <c r="E1179" i="37"/>
  <c r="E1180" i="37"/>
  <c r="E1181" i="37"/>
  <c r="E1182" i="37"/>
  <c r="E1183" i="37"/>
  <c r="E1184" i="37"/>
  <c r="E1185" i="37"/>
  <c r="E1186" i="37"/>
  <c r="E1187" i="37"/>
  <c r="E1188" i="37"/>
  <c r="E1189" i="37"/>
  <c r="E1190" i="37"/>
  <c r="E1191" i="37"/>
  <c r="E1192" i="37"/>
  <c r="E1193" i="37"/>
  <c r="E1194" i="37"/>
  <c r="E1195" i="37"/>
  <c r="E1196" i="37"/>
  <c r="E1197" i="37"/>
  <c r="E1198" i="37"/>
  <c r="E1199" i="37"/>
  <c r="E1200" i="37"/>
  <c r="E1201" i="37"/>
  <c r="E1202" i="37"/>
  <c r="E1203" i="37"/>
  <c r="E1204" i="37"/>
  <c r="E1205" i="37"/>
  <c r="E1206" i="37"/>
  <c r="E1207" i="37"/>
  <c r="E1208" i="37"/>
  <c r="E1209" i="37"/>
  <c r="E1210" i="37"/>
  <c r="E1211" i="37"/>
  <c r="E1212" i="37"/>
  <c r="E1213" i="37"/>
  <c r="E1214" i="37"/>
  <c r="E1215" i="37"/>
  <c r="E1216" i="37"/>
  <c r="E1217" i="37"/>
  <c r="E1218" i="37"/>
  <c r="E1219" i="37"/>
  <c r="E1220" i="37"/>
  <c r="E1221" i="37"/>
  <c r="E1222" i="37"/>
  <c r="E1223" i="37"/>
  <c r="E1224" i="37"/>
  <c r="E1225" i="37"/>
  <c r="E1226" i="37"/>
  <c r="E1227" i="37"/>
  <c r="E1228" i="37"/>
  <c r="E1229" i="37"/>
  <c r="E1230" i="37"/>
  <c r="E1231" i="37"/>
  <c r="E1232" i="37"/>
  <c r="E1233" i="37"/>
  <c r="E1234" i="37"/>
  <c r="E1235" i="37"/>
  <c r="E1236" i="37"/>
  <c r="E1237" i="37"/>
  <c r="E1238" i="37"/>
  <c r="E1239" i="37"/>
  <c r="E1240" i="37"/>
  <c r="E1241" i="37"/>
  <c r="E1242" i="37"/>
  <c r="E1243" i="37"/>
  <c r="E1244" i="37"/>
  <c r="E1245" i="37"/>
  <c r="E1246" i="37"/>
  <c r="E1247" i="37"/>
  <c r="E1248" i="37"/>
  <c r="E1249" i="37"/>
  <c r="E1250" i="37"/>
  <c r="E1251" i="37"/>
  <c r="E1252" i="37"/>
  <c r="E1253" i="37"/>
  <c r="E1254" i="37"/>
  <c r="E1255" i="37"/>
  <c r="E1256" i="37"/>
  <c r="E1257" i="37"/>
  <c r="E1258" i="37"/>
  <c r="E1259" i="37"/>
  <c r="E1260" i="37"/>
  <c r="E1261" i="37"/>
  <c r="E1262" i="37"/>
  <c r="E1263" i="37"/>
  <c r="E1264" i="37"/>
  <c r="E1265" i="37"/>
  <c r="E1266" i="37"/>
  <c r="E1267" i="37"/>
  <c r="E1268" i="37"/>
  <c r="E1269" i="37"/>
  <c r="E1270" i="37"/>
  <c r="E1271" i="37"/>
  <c r="E1272" i="37"/>
  <c r="E1273" i="37"/>
  <c r="E1274" i="37"/>
  <c r="E1275" i="37"/>
  <c r="E1276" i="37"/>
  <c r="E1277" i="37"/>
  <c r="E1278" i="37"/>
  <c r="E1279" i="37"/>
  <c r="E1280" i="37"/>
  <c r="E1281" i="37"/>
  <c r="E1282" i="37"/>
  <c r="E1283" i="37"/>
  <c r="E1284" i="37"/>
  <c r="E1285" i="37"/>
  <c r="E1286" i="37"/>
  <c r="E1287" i="37"/>
  <c r="E1288" i="37"/>
  <c r="E1289" i="37"/>
  <c r="E1290" i="37"/>
  <c r="E1291" i="37"/>
  <c r="E1292" i="37"/>
  <c r="E1293" i="37"/>
  <c r="E1294" i="37"/>
  <c r="E1295" i="37"/>
  <c r="E1296" i="37"/>
  <c r="E1297" i="37"/>
  <c r="E1298" i="37"/>
  <c r="E1299" i="37"/>
  <c r="E1300" i="37"/>
  <c r="E1301" i="37"/>
  <c r="E1302" i="37"/>
  <c r="E1303" i="37"/>
  <c r="E1304" i="37"/>
  <c r="E1305" i="37"/>
  <c r="E1306" i="37"/>
  <c r="E1307" i="37"/>
  <c r="E1308" i="37"/>
  <c r="E1309" i="37"/>
  <c r="E1310" i="37"/>
  <c r="E1311" i="37"/>
  <c r="E1312" i="37"/>
  <c r="E1313" i="37"/>
  <c r="E1314" i="37"/>
  <c r="E1315" i="37"/>
  <c r="E1316" i="37"/>
  <c r="E1317" i="37"/>
  <c r="E1318" i="37"/>
  <c r="E1319" i="37"/>
  <c r="E1320" i="37"/>
  <c r="E1321" i="37"/>
  <c r="E1322" i="37"/>
  <c r="E1323" i="37"/>
  <c r="E1324" i="37"/>
  <c r="E1325" i="37"/>
  <c r="E1326" i="37"/>
  <c r="E1327" i="37"/>
  <c r="E1328" i="37"/>
  <c r="E1329" i="37"/>
  <c r="E1330" i="37"/>
  <c r="E1331" i="37"/>
  <c r="E1332" i="37"/>
  <c r="E1333" i="37"/>
  <c r="E1334" i="37"/>
  <c r="E1335" i="37"/>
  <c r="E1336" i="37"/>
  <c r="E1337" i="37"/>
  <c r="E1338" i="37"/>
  <c r="E1339" i="37"/>
  <c r="E1340" i="37"/>
  <c r="E1341" i="37"/>
  <c r="E1342" i="37"/>
  <c r="E1343" i="37"/>
  <c r="E1344" i="37"/>
  <c r="E1345" i="37"/>
  <c r="E1346" i="37"/>
  <c r="E1347" i="37"/>
  <c r="E1348" i="37"/>
  <c r="E1349" i="37"/>
  <c r="E1350" i="37"/>
  <c r="E1351" i="37"/>
  <c r="E1352" i="37"/>
  <c r="E1353" i="37"/>
  <c r="E1354" i="37"/>
  <c r="E1355" i="37"/>
  <c r="E1356" i="37"/>
  <c r="E1357" i="37"/>
  <c r="E1358" i="37"/>
  <c r="E1359" i="37"/>
  <c r="E1360" i="37"/>
  <c r="E1361" i="37"/>
  <c r="E1362" i="37"/>
  <c r="E1363" i="37"/>
  <c r="E1364" i="37"/>
  <c r="E1365" i="37"/>
  <c r="E1366" i="37"/>
  <c r="E1367" i="37"/>
  <c r="E1368" i="37"/>
  <c r="E1369" i="37"/>
  <c r="E1370" i="37"/>
  <c r="E1371" i="37"/>
  <c r="E1372" i="37"/>
  <c r="E1373" i="37"/>
  <c r="E1374" i="37"/>
  <c r="E1375" i="37"/>
  <c r="E1376" i="37"/>
  <c r="E1377" i="37"/>
  <c r="E1378" i="37"/>
  <c r="E1379" i="37"/>
  <c r="E1380" i="37"/>
  <c r="E1381" i="37"/>
  <c r="E1382" i="37"/>
  <c r="E1383" i="37"/>
  <c r="E1384" i="37"/>
  <c r="E1385" i="37"/>
  <c r="E1386" i="37"/>
  <c r="E1387" i="37"/>
  <c r="E1388" i="37"/>
  <c r="E1389" i="37"/>
  <c r="E1390" i="37"/>
  <c r="E1391" i="37"/>
  <c r="E1392" i="37"/>
  <c r="E1393" i="37"/>
  <c r="E1394" i="37"/>
  <c r="E1395" i="37"/>
  <c r="E1396" i="37"/>
  <c r="E1397" i="37"/>
  <c r="E1398" i="37"/>
  <c r="E1399" i="37"/>
  <c r="E1400" i="37"/>
  <c r="E1401" i="37"/>
  <c r="E1402" i="37"/>
  <c r="E1403" i="37"/>
  <c r="E1404" i="37"/>
  <c r="E1405" i="37"/>
  <c r="E1406" i="37"/>
  <c r="E1407" i="37"/>
  <c r="E1408" i="37"/>
  <c r="E1409" i="37"/>
  <c r="E1410" i="37"/>
  <c r="E1411" i="37"/>
  <c r="E1412" i="37"/>
  <c r="E1413" i="37"/>
  <c r="E1414" i="37"/>
  <c r="E1415" i="37"/>
  <c r="E1416" i="37"/>
  <c r="E1417" i="37"/>
  <c r="E1418" i="37"/>
  <c r="E1419" i="37"/>
  <c r="E1420" i="37"/>
  <c r="E1421" i="37"/>
  <c r="E1422" i="37"/>
  <c r="E1423" i="37"/>
  <c r="E1424" i="37"/>
  <c r="E1425" i="37"/>
  <c r="E1426" i="37"/>
  <c r="E1427" i="37"/>
  <c r="E1428" i="37"/>
  <c r="E1429" i="37"/>
  <c r="E1430" i="37"/>
  <c r="E1431" i="37"/>
  <c r="E1432" i="37"/>
  <c r="E1433" i="37"/>
  <c r="E1434" i="37"/>
  <c r="E1435" i="37"/>
  <c r="E1436" i="37"/>
  <c r="E1437" i="37"/>
  <c r="E1438" i="37"/>
  <c r="E1439" i="37"/>
  <c r="E1440" i="37"/>
  <c r="E1441" i="37"/>
  <c r="E1442" i="37"/>
  <c r="E1443" i="37"/>
  <c r="E1444" i="37"/>
  <c r="E1445" i="37"/>
  <c r="E1446" i="37"/>
  <c r="E1447" i="37"/>
  <c r="E1448" i="37"/>
  <c r="E1449" i="37"/>
  <c r="E1450" i="37"/>
  <c r="E1451" i="37"/>
  <c r="E1452" i="37"/>
  <c r="E1453" i="37"/>
  <c r="E1454" i="37"/>
  <c r="E1455" i="37"/>
  <c r="E1456" i="37"/>
  <c r="E1457" i="37"/>
  <c r="E1458" i="37"/>
  <c r="E1459" i="37"/>
  <c r="E1460" i="37"/>
  <c r="E1461" i="37"/>
  <c r="E1462" i="37"/>
  <c r="E1463" i="37"/>
  <c r="E1464" i="37"/>
  <c r="E1465" i="37"/>
  <c r="E1466" i="37"/>
  <c r="E1467" i="37"/>
  <c r="E1468" i="37"/>
  <c r="E1469" i="37"/>
  <c r="E1470" i="37"/>
  <c r="E1471" i="37"/>
  <c r="E1472" i="37"/>
  <c r="E1473" i="37"/>
  <c r="E1474" i="37"/>
  <c r="E1475" i="37"/>
  <c r="E1476" i="37"/>
  <c r="E1477" i="37"/>
  <c r="E1478" i="37"/>
  <c r="E1479" i="37"/>
  <c r="E1480" i="37"/>
  <c r="E1481" i="37"/>
  <c r="E1482" i="37"/>
  <c r="E1483" i="37"/>
  <c r="E1484" i="37"/>
  <c r="E1485" i="37"/>
  <c r="E1486" i="37"/>
  <c r="E1487" i="37"/>
  <c r="E1488" i="37"/>
  <c r="E1489" i="37"/>
  <c r="E1490" i="37"/>
  <c r="E1491" i="37"/>
  <c r="E1492" i="37"/>
  <c r="E1493" i="37"/>
  <c r="E1494" i="37"/>
  <c r="E1495" i="37"/>
  <c r="E1496" i="37"/>
  <c r="E1497" i="37"/>
  <c r="E1498" i="37"/>
  <c r="E1499" i="37"/>
  <c r="E1500" i="37"/>
  <c r="E1501" i="37"/>
  <c r="E1502" i="37"/>
  <c r="E1503" i="37"/>
  <c r="E1504" i="37"/>
  <c r="E1505" i="37"/>
  <c r="E1506" i="37"/>
  <c r="E1507" i="37"/>
  <c r="E1508" i="37"/>
  <c r="E1509" i="37"/>
  <c r="E1510" i="37"/>
  <c r="E1511" i="37"/>
  <c r="E1512" i="37"/>
  <c r="E1513" i="37"/>
  <c r="E1514" i="37"/>
  <c r="E1515" i="37"/>
  <c r="E1516" i="37"/>
  <c r="E1517" i="37"/>
  <c r="E1518" i="37"/>
  <c r="E1519" i="37"/>
  <c r="E1520" i="37"/>
  <c r="E1521" i="37"/>
  <c r="E1522" i="37"/>
  <c r="E1523" i="37"/>
  <c r="E1524" i="37"/>
  <c r="E1525" i="37"/>
  <c r="E1526" i="37"/>
  <c r="E1527" i="37"/>
  <c r="E1528" i="37"/>
  <c r="E1529" i="37"/>
  <c r="E1530" i="37"/>
  <c r="E1531" i="37"/>
  <c r="E1532" i="37"/>
  <c r="E1533" i="37"/>
  <c r="E1534" i="37"/>
  <c r="E1535" i="37"/>
  <c r="E1536" i="37"/>
  <c r="E1537" i="37"/>
  <c r="E1538" i="37"/>
  <c r="E1539" i="37"/>
  <c r="E1540" i="37"/>
  <c r="E1541" i="37"/>
  <c r="E1542" i="37"/>
  <c r="E1543" i="37"/>
  <c r="E1544" i="37"/>
  <c r="E1545" i="37"/>
  <c r="E1546" i="37"/>
  <c r="E1547" i="37"/>
  <c r="E1548" i="37"/>
  <c r="E1549" i="37"/>
  <c r="E1550" i="37"/>
  <c r="E1551" i="37"/>
  <c r="E1552" i="37"/>
  <c r="E1553" i="37"/>
  <c r="E1554" i="37"/>
  <c r="E1555" i="37"/>
  <c r="E1556" i="37"/>
  <c r="E1557" i="37"/>
  <c r="E1558" i="37"/>
  <c r="E1559" i="37"/>
  <c r="E1560" i="37"/>
  <c r="E1561" i="37"/>
  <c r="E1562" i="37"/>
  <c r="E1563" i="37"/>
  <c r="E1564" i="37"/>
  <c r="E1565" i="37"/>
  <c r="E1566" i="37"/>
  <c r="E1567" i="37"/>
  <c r="E1568" i="37"/>
  <c r="E1569" i="37"/>
  <c r="F152" i="37"/>
  <c r="F376" i="37"/>
  <c r="F463" i="37"/>
  <c r="F575" i="37"/>
  <c r="G83" i="37"/>
  <c r="G104" i="37"/>
  <c r="G125" i="37"/>
  <c r="G147" i="37"/>
  <c r="G168" i="37"/>
  <c r="G189" i="37"/>
  <c r="G211" i="37"/>
  <c r="G232" i="37"/>
  <c r="G253" i="37"/>
  <c r="G275" i="37"/>
  <c r="G280" i="37"/>
  <c r="G333" i="37"/>
  <c r="G376" i="37"/>
  <c r="G407" i="37"/>
  <c r="G415" i="37"/>
  <c r="G439" i="37"/>
  <c r="G471" i="37"/>
  <c r="G491" i="37"/>
  <c r="G531" i="37"/>
  <c r="G575" i="37"/>
  <c r="G607" i="37"/>
  <c r="G639" i="37"/>
  <c r="G671" i="37"/>
  <c r="G703" i="37"/>
  <c r="G735" i="37"/>
  <c r="H67" i="37"/>
  <c r="H68" i="37"/>
  <c r="H69" i="37"/>
  <c r="H70" i="37"/>
  <c r="H71" i="37"/>
  <c r="H72" i="37"/>
  <c r="H73" i="37"/>
  <c r="H74" i="37"/>
  <c r="H75" i="37"/>
  <c r="H76" i="37"/>
  <c r="H77" i="37"/>
  <c r="H78" i="37"/>
  <c r="H79" i="37"/>
  <c r="H80" i="37"/>
  <c r="H81" i="37"/>
  <c r="H82" i="37"/>
  <c r="H83" i="37"/>
  <c r="H84" i="37"/>
  <c r="H85" i="37"/>
  <c r="H86" i="37"/>
  <c r="H87" i="37"/>
  <c r="H88" i="37"/>
  <c r="H89" i="37"/>
  <c r="H90" i="37"/>
  <c r="H91" i="37"/>
  <c r="H92" i="37"/>
  <c r="H93" i="37"/>
  <c r="H94" i="37"/>
  <c r="H95" i="37"/>
  <c r="H96" i="37"/>
  <c r="H97" i="37"/>
  <c r="H98" i="37"/>
  <c r="H99" i="37"/>
  <c r="H100" i="37"/>
  <c r="H101" i="37"/>
  <c r="H102" i="37"/>
  <c r="H103" i="37"/>
  <c r="H104" i="37"/>
  <c r="H105" i="37"/>
  <c r="H106" i="37"/>
  <c r="H107" i="37"/>
  <c r="H108" i="37"/>
  <c r="H109" i="37"/>
  <c r="H110" i="37"/>
  <c r="H111" i="37"/>
  <c r="H112" i="37"/>
  <c r="H113" i="37"/>
  <c r="H114" i="37"/>
  <c r="H115" i="37"/>
  <c r="H116" i="37"/>
  <c r="H117" i="37"/>
  <c r="H118" i="37"/>
  <c r="H119" i="37"/>
  <c r="H120" i="37"/>
  <c r="H121" i="37"/>
  <c r="H122" i="37"/>
  <c r="H123" i="37"/>
  <c r="H124" i="37"/>
  <c r="H125" i="37"/>
  <c r="H126" i="37"/>
  <c r="H127" i="37"/>
  <c r="H128" i="37"/>
  <c r="H129" i="37"/>
  <c r="H130" i="37"/>
  <c r="H131" i="37"/>
  <c r="H132" i="37"/>
  <c r="H133" i="37"/>
  <c r="H134" i="37"/>
  <c r="H135" i="37"/>
  <c r="H136" i="37"/>
  <c r="H137" i="37"/>
  <c r="H138" i="37"/>
  <c r="H139" i="37"/>
  <c r="H140" i="37"/>
  <c r="H141" i="37"/>
  <c r="H142" i="37"/>
  <c r="H143" i="37"/>
  <c r="H144" i="37"/>
  <c r="H145" i="37"/>
  <c r="H146" i="37"/>
  <c r="H147" i="37"/>
  <c r="H148" i="37"/>
  <c r="H149" i="37"/>
  <c r="H150" i="37"/>
  <c r="H151" i="37"/>
  <c r="H152" i="37"/>
  <c r="H153" i="37"/>
  <c r="H154" i="37"/>
  <c r="H155" i="37"/>
  <c r="H156" i="37"/>
  <c r="H157" i="37"/>
  <c r="H158" i="37"/>
  <c r="H159" i="37"/>
  <c r="H160" i="37"/>
  <c r="H161" i="37"/>
  <c r="H162" i="37"/>
  <c r="H163" i="37"/>
  <c r="H164" i="37"/>
  <c r="H165" i="37"/>
  <c r="H166" i="37"/>
  <c r="H167" i="37"/>
  <c r="H168" i="37"/>
  <c r="H169" i="37"/>
  <c r="H170" i="37"/>
  <c r="H171" i="37"/>
  <c r="H172" i="37"/>
  <c r="H173" i="37"/>
  <c r="H174" i="37"/>
  <c r="H175" i="37"/>
  <c r="H176" i="37"/>
  <c r="H177" i="37"/>
  <c r="H178" i="37"/>
  <c r="H179" i="37"/>
  <c r="H180" i="37"/>
  <c r="H181" i="37"/>
  <c r="H182" i="37"/>
  <c r="H183" i="37"/>
  <c r="H184" i="37"/>
  <c r="H185" i="37"/>
  <c r="H186" i="37"/>
  <c r="H187" i="37"/>
  <c r="H188" i="37"/>
  <c r="H189" i="37"/>
  <c r="H190" i="37"/>
  <c r="H191" i="37"/>
  <c r="H192" i="37"/>
  <c r="H193" i="37"/>
  <c r="H194" i="37"/>
  <c r="H195" i="37"/>
  <c r="H196" i="37"/>
  <c r="H197" i="37"/>
  <c r="H198" i="37"/>
  <c r="H199" i="37"/>
  <c r="H200" i="37"/>
  <c r="H201" i="37"/>
  <c r="H202" i="37"/>
  <c r="H203" i="37"/>
  <c r="H204" i="37"/>
  <c r="H205" i="37"/>
  <c r="H206" i="37"/>
  <c r="H207" i="37"/>
  <c r="H208" i="37"/>
  <c r="H209" i="37"/>
  <c r="H210" i="37"/>
  <c r="H211" i="37"/>
  <c r="H212" i="37"/>
  <c r="H213" i="37"/>
  <c r="H214" i="37"/>
  <c r="H215" i="37"/>
  <c r="H216" i="37"/>
  <c r="H217" i="37"/>
  <c r="H218" i="37"/>
  <c r="H219" i="37"/>
  <c r="H220" i="37"/>
  <c r="H221" i="37"/>
  <c r="H222" i="37"/>
  <c r="H223" i="37"/>
  <c r="H224" i="37"/>
  <c r="H225" i="37"/>
  <c r="H226" i="37"/>
  <c r="H227" i="37"/>
  <c r="H228" i="37"/>
  <c r="H229" i="37"/>
  <c r="H230" i="37"/>
  <c r="H231" i="37"/>
  <c r="H232" i="37"/>
  <c r="H233" i="37"/>
  <c r="H234" i="37"/>
  <c r="H235" i="37"/>
  <c r="H236" i="37"/>
  <c r="H237" i="37"/>
  <c r="H238" i="37"/>
  <c r="H239" i="37"/>
  <c r="H240" i="37"/>
  <c r="H241" i="37"/>
  <c r="H242" i="37"/>
  <c r="H243" i="37"/>
  <c r="H244" i="37"/>
  <c r="H245" i="37"/>
  <c r="H246" i="37"/>
  <c r="H247" i="37"/>
  <c r="H248" i="37"/>
  <c r="H249" i="37"/>
  <c r="H250" i="37"/>
  <c r="H251" i="37"/>
  <c r="H252" i="37"/>
  <c r="H253" i="37"/>
  <c r="H254" i="37"/>
  <c r="H255" i="37"/>
  <c r="H256" i="37"/>
  <c r="H257" i="37"/>
  <c r="H258" i="37"/>
  <c r="H259" i="37"/>
  <c r="H260" i="37"/>
  <c r="H261" i="37"/>
  <c r="H262" i="37"/>
  <c r="H263" i="37"/>
  <c r="H264" i="37"/>
  <c r="H265" i="37"/>
  <c r="H266" i="37"/>
  <c r="H267" i="37"/>
  <c r="H268" i="37"/>
  <c r="H269" i="37"/>
  <c r="H270" i="37"/>
  <c r="H271" i="37"/>
  <c r="H272" i="37"/>
  <c r="H273" i="37"/>
  <c r="H274" i="37"/>
  <c r="H275" i="37"/>
  <c r="H276" i="37"/>
  <c r="H277" i="37"/>
  <c r="H278" i="37"/>
  <c r="H279" i="37"/>
  <c r="H280" i="37"/>
  <c r="H281" i="37"/>
  <c r="H282" i="37"/>
  <c r="H283" i="37"/>
  <c r="H284" i="37"/>
  <c r="H285" i="37"/>
  <c r="H286" i="37"/>
  <c r="H287" i="37"/>
  <c r="H288" i="37"/>
  <c r="H289" i="37"/>
  <c r="H290" i="37"/>
  <c r="H291" i="37"/>
  <c r="H292" i="37"/>
  <c r="H293" i="37"/>
  <c r="H294" i="37"/>
  <c r="H295" i="37"/>
  <c r="H296" i="37"/>
  <c r="H297" i="37"/>
  <c r="H298" i="37"/>
  <c r="H299" i="37"/>
  <c r="H300" i="37"/>
  <c r="H301" i="37"/>
  <c r="H302" i="37"/>
  <c r="H303" i="37"/>
  <c r="H304" i="37"/>
  <c r="H305" i="37"/>
  <c r="H306" i="37"/>
  <c r="H307" i="37"/>
  <c r="H308" i="37"/>
  <c r="H309" i="37"/>
  <c r="H310" i="37"/>
  <c r="H311" i="37"/>
  <c r="H312" i="37"/>
  <c r="H313" i="37"/>
  <c r="H314" i="37"/>
  <c r="H315" i="37"/>
  <c r="H316" i="37"/>
  <c r="H317" i="37"/>
  <c r="H318" i="37"/>
  <c r="H319" i="37"/>
  <c r="H320" i="37"/>
  <c r="H321" i="37"/>
  <c r="H322" i="37"/>
  <c r="H323" i="37"/>
  <c r="H324" i="37"/>
  <c r="H325" i="37"/>
  <c r="H326" i="37"/>
  <c r="H327" i="37"/>
  <c r="H328" i="37"/>
  <c r="H329" i="37"/>
  <c r="H330" i="37"/>
  <c r="H331" i="37"/>
  <c r="H332" i="37"/>
  <c r="H333" i="37"/>
  <c r="H334" i="37"/>
  <c r="H335" i="37"/>
  <c r="H336" i="37"/>
  <c r="H337" i="37"/>
  <c r="H338" i="37"/>
  <c r="H339" i="37"/>
  <c r="H340" i="37"/>
  <c r="H341" i="37"/>
  <c r="H342" i="37"/>
  <c r="H343" i="37"/>
  <c r="H344" i="37"/>
  <c r="H345" i="37"/>
  <c r="H346" i="37"/>
  <c r="H347" i="37"/>
  <c r="H348" i="37"/>
  <c r="H349" i="37"/>
  <c r="H350" i="37"/>
  <c r="H351" i="37"/>
  <c r="H352" i="37"/>
  <c r="H353" i="37"/>
  <c r="H354" i="37"/>
  <c r="H355" i="37"/>
  <c r="H356" i="37"/>
  <c r="H357" i="37"/>
  <c r="H358" i="37"/>
  <c r="H359" i="37"/>
  <c r="H360" i="37"/>
  <c r="H361" i="37"/>
  <c r="H362" i="37"/>
  <c r="H363" i="37"/>
  <c r="H364" i="37"/>
  <c r="H365" i="37"/>
  <c r="H366" i="37"/>
  <c r="H367" i="37"/>
  <c r="H368" i="37"/>
  <c r="H369" i="37"/>
  <c r="H370" i="37"/>
  <c r="H371" i="37"/>
  <c r="H372" i="37"/>
  <c r="H373" i="37"/>
  <c r="H374" i="37"/>
  <c r="H375" i="37"/>
  <c r="H376" i="37"/>
  <c r="H377" i="37"/>
  <c r="H378" i="37"/>
  <c r="H379" i="37"/>
  <c r="H380" i="37"/>
  <c r="H381" i="37"/>
  <c r="H382" i="37"/>
  <c r="H383" i="37"/>
  <c r="H384" i="37"/>
  <c r="H385" i="37"/>
  <c r="H386" i="37"/>
  <c r="H387" i="37"/>
  <c r="H388" i="37"/>
  <c r="H389" i="37"/>
  <c r="H390" i="37"/>
  <c r="H391" i="37"/>
  <c r="H392" i="37"/>
  <c r="H393" i="37"/>
  <c r="H394" i="37"/>
  <c r="H395" i="37"/>
  <c r="H396" i="37"/>
  <c r="H397" i="37"/>
  <c r="H398" i="37"/>
  <c r="H399" i="37"/>
  <c r="H400" i="37"/>
  <c r="H401" i="37"/>
  <c r="H402" i="37"/>
  <c r="H403" i="37"/>
  <c r="H404" i="37"/>
  <c r="H405" i="37"/>
  <c r="H406" i="37"/>
  <c r="H407" i="37"/>
  <c r="H408" i="37"/>
  <c r="H409" i="37"/>
  <c r="H410" i="37"/>
  <c r="H411" i="37"/>
  <c r="H412" i="37"/>
  <c r="H413" i="37"/>
  <c r="H414" i="37"/>
  <c r="H415" i="37"/>
  <c r="H416" i="37"/>
  <c r="H417" i="37"/>
  <c r="H418" i="37"/>
  <c r="H419" i="37"/>
  <c r="H420" i="37"/>
  <c r="H421" i="37"/>
  <c r="H422" i="37"/>
  <c r="H423" i="37"/>
  <c r="H424" i="37"/>
  <c r="H425" i="37"/>
  <c r="H426" i="37"/>
  <c r="H427" i="37"/>
  <c r="H428" i="37"/>
  <c r="H429" i="37"/>
  <c r="H430" i="37"/>
  <c r="H431" i="37"/>
  <c r="H432" i="37"/>
  <c r="H433" i="37"/>
  <c r="H434" i="37"/>
  <c r="H435" i="37"/>
  <c r="H436" i="37"/>
  <c r="H437" i="37"/>
  <c r="H438" i="37"/>
  <c r="H439" i="37"/>
  <c r="H440" i="37"/>
  <c r="H441" i="37"/>
  <c r="H442" i="37"/>
  <c r="H443" i="37"/>
  <c r="H444" i="37"/>
  <c r="H445" i="37"/>
  <c r="H446" i="37"/>
  <c r="H447" i="37"/>
  <c r="H448" i="37"/>
  <c r="H449" i="37"/>
  <c r="H450" i="37"/>
  <c r="H451" i="37"/>
  <c r="H452" i="37"/>
  <c r="H453" i="37"/>
  <c r="H454" i="37"/>
  <c r="H455" i="37"/>
  <c r="H456" i="37"/>
  <c r="H457" i="37"/>
  <c r="H458" i="37"/>
  <c r="H459" i="37"/>
  <c r="H460" i="37"/>
  <c r="H461" i="37"/>
  <c r="H462" i="37"/>
  <c r="H463" i="37"/>
  <c r="H464" i="37"/>
  <c r="H465" i="37"/>
  <c r="H466" i="37"/>
  <c r="H467" i="37"/>
  <c r="H468" i="37"/>
  <c r="H469" i="37"/>
  <c r="H470" i="37"/>
  <c r="H471" i="37"/>
  <c r="H472" i="37"/>
  <c r="H473" i="37"/>
  <c r="H474" i="37"/>
  <c r="H475" i="37"/>
  <c r="H476" i="37"/>
  <c r="H477" i="37"/>
  <c r="H478" i="37"/>
  <c r="H479" i="37"/>
  <c r="H480" i="37"/>
  <c r="H481" i="37"/>
  <c r="H482" i="37"/>
  <c r="H483" i="37"/>
  <c r="H484" i="37"/>
  <c r="H485" i="37"/>
  <c r="H486" i="37"/>
  <c r="H487" i="37"/>
  <c r="H488" i="37"/>
  <c r="H489" i="37"/>
  <c r="H490" i="37"/>
  <c r="H491" i="37"/>
  <c r="H492" i="37"/>
  <c r="H493" i="37"/>
  <c r="H494" i="37"/>
  <c r="H495" i="37"/>
  <c r="H496" i="37"/>
  <c r="H497" i="37"/>
  <c r="H498" i="37"/>
  <c r="H499" i="37"/>
  <c r="H500" i="37"/>
  <c r="H501" i="37"/>
  <c r="H502" i="37"/>
  <c r="H503" i="37"/>
  <c r="H504" i="37"/>
  <c r="H505" i="37"/>
  <c r="H506" i="37"/>
  <c r="H507" i="37"/>
  <c r="H508" i="37"/>
  <c r="H509" i="37"/>
  <c r="H510" i="37"/>
  <c r="H511" i="37"/>
  <c r="H512" i="37"/>
  <c r="H513" i="37"/>
  <c r="H514" i="37"/>
  <c r="H515" i="37"/>
  <c r="H516" i="37"/>
  <c r="H517" i="37"/>
  <c r="H518" i="37"/>
  <c r="H519" i="37"/>
  <c r="H520" i="37"/>
  <c r="H521" i="37"/>
  <c r="H522" i="37"/>
  <c r="H523" i="37"/>
  <c r="H524" i="37"/>
  <c r="H525" i="37"/>
  <c r="H526" i="37"/>
  <c r="H527" i="37"/>
  <c r="H528" i="37"/>
  <c r="H529" i="37"/>
  <c r="H530" i="37"/>
  <c r="H531" i="37"/>
  <c r="H532" i="37"/>
  <c r="H533" i="37"/>
  <c r="H534" i="37"/>
  <c r="H535" i="37"/>
  <c r="H536" i="37"/>
  <c r="H537" i="37"/>
  <c r="H538" i="37"/>
  <c r="H539" i="37"/>
  <c r="H540" i="37"/>
  <c r="H541" i="37"/>
  <c r="H542" i="37"/>
  <c r="H543" i="37"/>
  <c r="H544" i="37"/>
  <c r="H545" i="37"/>
  <c r="H546" i="37"/>
  <c r="H547" i="37"/>
  <c r="H548" i="37"/>
  <c r="H549" i="37"/>
  <c r="H550" i="37"/>
  <c r="H551" i="37"/>
  <c r="H552" i="37"/>
  <c r="H553" i="37"/>
  <c r="H554" i="37"/>
  <c r="H555" i="37"/>
  <c r="H556" i="37"/>
  <c r="H557" i="37"/>
  <c r="H558" i="37"/>
  <c r="H559" i="37"/>
  <c r="H560" i="37"/>
  <c r="H561" i="37"/>
  <c r="H562" i="37"/>
  <c r="H563" i="37"/>
  <c r="H564" i="37"/>
  <c r="H565" i="37"/>
  <c r="H566" i="37"/>
  <c r="H567" i="37"/>
  <c r="H568" i="37"/>
  <c r="H569" i="37"/>
  <c r="H570" i="37"/>
  <c r="H571" i="37"/>
  <c r="H572" i="37"/>
  <c r="H573" i="37"/>
  <c r="H574" i="37"/>
  <c r="H575" i="37"/>
  <c r="H576" i="37"/>
  <c r="H577" i="37"/>
  <c r="H578" i="37"/>
  <c r="H579" i="37"/>
  <c r="H580" i="37"/>
  <c r="H581" i="37"/>
  <c r="H582" i="37"/>
  <c r="H583" i="37"/>
  <c r="H584" i="37"/>
  <c r="H585" i="37"/>
  <c r="H586" i="37"/>
  <c r="H587" i="37"/>
  <c r="H588" i="37"/>
  <c r="H589" i="37"/>
  <c r="H590" i="37"/>
  <c r="H591" i="37"/>
  <c r="H592" i="37"/>
  <c r="H593" i="37"/>
  <c r="H594" i="37"/>
  <c r="H595" i="37"/>
  <c r="H596" i="37"/>
  <c r="H597" i="37"/>
  <c r="H598" i="37"/>
  <c r="H599" i="37"/>
  <c r="H600" i="37"/>
  <c r="H601" i="37"/>
  <c r="H602" i="37"/>
  <c r="H603" i="37"/>
  <c r="H604" i="37"/>
  <c r="H605" i="37"/>
  <c r="H606" i="37"/>
  <c r="H607" i="37"/>
  <c r="H608" i="37"/>
  <c r="H609" i="37"/>
  <c r="H610" i="37"/>
  <c r="H611" i="37"/>
  <c r="H612" i="37"/>
  <c r="H613" i="37"/>
  <c r="H614" i="37"/>
  <c r="H615" i="37"/>
  <c r="H616" i="37"/>
  <c r="H617" i="37"/>
  <c r="H618" i="37"/>
  <c r="H619" i="37"/>
  <c r="H620" i="37"/>
  <c r="H621" i="37"/>
  <c r="H622" i="37"/>
  <c r="H623" i="37"/>
  <c r="H624" i="37"/>
  <c r="H625" i="37"/>
  <c r="H626" i="37"/>
  <c r="H627" i="37"/>
  <c r="H628" i="37"/>
  <c r="H629" i="37"/>
  <c r="H630" i="37"/>
  <c r="H631" i="37"/>
  <c r="H632" i="37"/>
  <c r="H633" i="37"/>
  <c r="H634" i="37"/>
  <c r="H635" i="37"/>
  <c r="H636" i="37"/>
  <c r="H637" i="37"/>
  <c r="H638" i="37"/>
  <c r="H639" i="37"/>
  <c r="H640" i="37"/>
  <c r="H641" i="37"/>
  <c r="H642" i="37"/>
  <c r="H643" i="37"/>
  <c r="H644" i="37"/>
  <c r="H645" i="37"/>
  <c r="H646" i="37"/>
  <c r="H647" i="37"/>
  <c r="H648" i="37"/>
  <c r="H649" i="37"/>
  <c r="H650" i="37"/>
  <c r="H651" i="37"/>
  <c r="H652" i="37"/>
  <c r="H653" i="37"/>
  <c r="H654" i="37"/>
  <c r="H655" i="37"/>
  <c r="H656" i="37"/>
  <c r="H657" i="37"/>
  <c r="H658" i="37"/>
  <c r="H659" i="37"/>
  <c r="H660" i="37"/>
  <c r="H661" i="37"/>
  <c r="H662" i="37"/>
  <c r="H663" i="37"/>
  <c r="H664" i="37"/>
  <c r="H665" i="37"/>
  <c r="H666" i="37"/>
  <c r="H667" i="37"/>
  <c r="H668" i="37"/>
  <c r="H669" i="37"/>
  <c r="H670" i="37"/>
  <c r="H671" i="37"/>
  <c r="H672" i="37"/>
  <c r="H673" i="37"/>
  <c r="H674" i="37"/>
  <c r="H675" i="37"/>
  <c r="H676" i="37"/>
  <c r="H677" i="37"/>
  <c r="H678" i="37"/>
  <c r="H679" i="37"/>
  <c r="H680" i="37"/>
  <c r="H681" i="37"/>
  <c r="H682" i="37"/>
  <c r="H683" i="37"/>
  <c r="H684" i="37"/>
  <c r="H685" i="37"/>
  <c r="H686" i="37"/>
  <c r="H687" i="37"/>
  <c r="H688" i="37"/>
  <c r="H689" i="37"/>
  <c r="H690" i="37"/>
  <c r="H691" i="37"/>
  <c r="H692" i="37"/>
  <c r="H693" i="37"/>
  <c r="H694" i="37"/>
  <c r="H695" i="37"/>
  <c r="H696" i="37"/>
  <c r="H697" i="37"/>
  <c r="H698" i="37"/>
  <c r="H699" i="37"/>
  <c r="H700" i="37"/>
  <c r="H701" i="37"/>
  <c r="H702" i="37"/>
  <c r="H703" i="37"/>
  <c r="H704" i="37"/>
  <c r="H705" i="37"/>
  <c r="H706" i="37"/>
  <c r="H707" i="37"/>
  <c r="H708" i="37"/>
  <c r="H709" i="37"/>
  <c r="H710" i="37"/>
  <c r="H711" i="37"/>
  <c r="H712" i="37"/>
  <c r="H713" i="37"/>
  <c r="H714" i="37"/>
  <c r="H715" i="37"/>
  <c r="H716" i="37"/>
  <c r="H717" i="37"/>
  <c r="H718" i="37"/>
  <c r="H719" i="37"/>
  <c r="H720" i="37"/>
  <c r="H721" i="37"/>
  <c r="H722" i="37"/>
  <c r="H723" i="37"/>
  <c r="H724" i="37"/>
  <c r="H725" i="37"/>
  <c r="H726" i="37"/>
  <c r="H727" i="37"/>
  <c r="H728" i="37"/>
  <c r="H729" i="37"/>
  <c r="H730" i="37"/>
  <c r="H731" i="37"/>
  <c r="H732" i="37"/>
  <c r="H733" i="37"/>
  <c r="H734" i="37"/>
  <c r="H735" i="37"/>
  <c r="H736" i="37"/>
  <c r="H737" i="37"/>
  <c r="H738" i="37"/>
  <c r="H739" i="37"/>
  <c r="H740" i="37"/>
  <c r="H741" i="37"/>
  <c r="H742" i="37"/>
  <c r="H743" i="37"/>
  <c r="H744" i="37"/>
  <c r="H745" i="37"/>
  <c r="H746" i="37"/>
  <c r="H747" i="37"/>
  <c r="H748" i="37"/>
  <c r="H749" i="37"/>
  <c r="H750" i="37"/>
  <c r="H751" i="37"/>
  <c r="H752" i="37"/>
  <c r="H753" i="37"/>
  <c r="H754" i="37"/>
  <c r="H755" i="37"/>
  <c r="H756" i="37"/>
  <c r="H757" i="37"/>
  <c r="H758" i="37"/>
  <c r="H759" i="37"/>
  <c r="H760" i="37"/>
  <c r="H761" i="37"/>
  <c r="H762" i="37"/>
  <c r="H763" i="37"/>
  <c r="H764" i="37"/>
  <c r="H765" i="37"/>
  <c r="H766" i="37"/>
  <c r="H767" i="37"/>
  <c r="H768" i="37"/>
  <c r="H769" i="37"/>
  <c r="H770" i="37"/>
  <c r="H771" i="37"/>
  <c r="H772" i="37"/>
  <c r="H773" i="37"/>
  <c r="H774" i="37"/>
  <c r="H775" i="37"/>
  <c r="H776" i="37"/>
  <c r="H777" i="37"/>
  <c r="H778" i="37"/>
  <c r="H779" i="37"/>
  <c r="H780" i="37"/>
  <c r="H781" i="37"/>
  <c r="H782" i="37"/>
  <c r="H783" i="37"/>
  <c r="H784" i="37"/>
  <c r="H785" i="37"/>
  <c r="H786" i="37"/>
  <c r="H787" i="37"/>
  <c r="H788" i="37"/>
  <c r="H789" i="37"/>
  <c r="H790" i="37"/>
  <c r="H791" i="37"/>
  <c r="H792" i="37"/>
  <c r="H793" i="37"/>
  <c r="H794" i="37"/>
  <c r="H795" i="37"/>
  <c r="H796" i="37"/>
  <c r="H797" i="37"/>
  <c r="H798" i="37"/>
  <c r="H799" i="37"/>
  <c r="H800" i="37"/>
  <c r="H801" i="37"/>
  <c r="H802" i="37"/>
  <c r="H803" i="37"/>
  <c r="H804" i="37"/>
  <c r="H805" i="37"/>
  <c r="H806" i="37"/>
  <c r="H807" i="37"/>
  <c r="H808" i="37"/>
  <c r="H809" i="37"/>
  <c r="H810" i="37"/>
  <c r="H811" i="37"/>
  <c r="H812" i="37"/>
  <c r="H813" i="37"/>
  <c r="H814" i="37"/>
  <c r="H815" i="37"/>
  <c r="H816" i="37"/>
  <c r="H817" i="37"/>
  <c r="H818" i="37"/>
  <c r="H819" i="37"/>
  <c r="H820" i="37"/>
  <c r="H821" i="37"/>
  <c r="H822" i="37"/>
  <c r="H823" i="37"/>
  <c r="H824" i="37"/>
  <c r="H825" i="37"/>
  <c r="H826" i="37"/>
  <c r="H827" i="37"/>
  <c r="H828" i="37"/>
  <c r="H829" i="37"/>
  <c r="H830" i="37"/>
  <c r="H831" i="37"/>
  <c r="H832" i="37"/>
  <c r="H833" i="37"/>
  <c r="H834" i="37"/>
  <c r="H835" i="37"/>
  <c r="H836" i="37"/>
  <c r="H837" i="37"/>
  <c r="H838" i="37"/>
  <c r="H839" i="37"/>
  <c r="H840" i="37"/>
  <c r="H841" i="37"/>
  <c r="H842" i="37"/>
  <c r="H843" i="37"/>
  <c r="H844" i="37"/>
  <c r="H845" i="37"/>
  <c r="H846" i="37"/>
  <c r="H847" i="37"/>
  <c r="H848" i="37"/>
  <c r="H849" i="37"/>
  <c r="H850" i="37"/>
  <c r="H851" i="37"/>
  <c r="H852" i="37"/>
  <c r="H853" i="37"/>
  <c r="H854" i="37"/>
  <c r="H855" i="37"/>
  <c r="H856" i="37"/>
  <c r="H857" i="37"/>
  <c r="H858" i="37"/>
  <c r="H859" i="37"/>
  <c r="H860" i="37"/>
  <c r="H861" i="37"/>
  <c r="H862" i="37"/>
  <c r="H863" i="37"/>
  <c r="H864" i="37"/>
  <c r="H865" i="37"/>
  <c r="H866" i="37"/>
  <c r="H867" i="37"/>
  <c r="H868" i="37"/>
  <c r="H869" i="37"/>
  <c r="H870" i="37"/>
  <c r="H871" i="37"/>
  <c r="H872" i="37"/>
  <c r="H873" i="37"/>
  <c r="H874" i="37"/>
  <c r="H875" i="37"/>
  <c r="H876" i="37"/>
  <c r="H877" i="37"/>
  <c r="H878" i="37"/>
  <c r="H879" i="37"/>
  <c r="H880" i="37"/>
  <c r="H881" i="37"/>
  <c r="H882" i="37"/>
  <c r="H883" i="37"/>
  <c r="H884" i="37"/>
  <c r="H885" i="37"/>
  <c r="H886" i="37"/>
  <c r="H887" i="37"/>
  <c r="H888" i="37"/>
  <c r="H889" i="37"/>
  <c r="H890" i="37"/>
  <c r="H891" i="37"/>
  <c r="H892" i="37"/>
  <c r="H893" i="37"/>
  <c r="H894" i="37"/>
  <c r="H895" i="37"/>
  <c r="H896" i="37"/>
  <c r="H897" i="37"/>
  <c r="H898" i="37"/>
  <c r="H899" i="37"/>
  <c r="H900" i="37"/>
  <c r="H901" i="37"/>
  <c r="H902" i="37"/>
  <c r="H903" i="37"/>
  <c r="H904" i="37"/>
  <c r="H905" i="37"/>
  <c r="H906" i="37"/>
  <c r="H907" i="37"/>
  <c r="H908" i="37"/>
  <c r="H909" i="37"/>
  <c r="H910" i="37"/>
  <c r="H911" i="37"/>
  <c r="H912" i="37"/>
  <c r="H913" i="37"/>
  <c r="H914" i="37"/>
  <c r="H915" i="37"/>
  <c r="H916" i="37"/>
  <c r="H917" i="37"/>
  <c r="H918" i="37"/>
  <c r="H919" i="37"/>
  <c r="H920" i="37"/>
  <c r="H921" i="37"/>
  <c r="H922" i="37"/>
  <c r="H923" i="37"/>
  <c r="H924" i="37"/>
  <c r="H925" i="37"/>
  <c r="H926" i="37"/>
  <c r="H927" i="37"/>
  <c r="H928" i="37"/>
  <c r="H929" i="37"/>
  <c r="H930" i="37"/>
  <c r="H931" i="37"/>
  <c r="H932" i="37"/>
  <c r="H933" i="37"/>
  <c r="H934" i="37"/>
  <c r="H935" i="37"/>
  <c r="H936" i="37"/>
  <c r="H937" i="37"/>
  <c r="H938" i="37"/>
  <c r="H939" i="37"/>
  <c r="H940" i="37"/>
  <c r="H941" i="37"/>
  <c r="H942" i="37"/>
  <c r="H943" i="37"/>
  <c r="H944" i="37"/>
  <c r="H945" i="37"/>
  <c r="H946" i="37"/>
  <c r="H947" i="37"/>
  <c r="H948" i="37"/>
  <c r="H949" i="37"/>
  <c r="H950" i="37"/>
  <c r="H951" i="37"/>
  <c r="H952" i="37"/>
  <c r="H953" i="37"/>
  <c r="H954" i="37"/>
  <c r="H955" i="37"/>
  <c r="H956" i="37"/>
  <c r="H957" i="37"/>
  <c r="H958" i="37"/>
  <c r="H959" i="37"/>
  <c r="H960" i="37"/>
  <c r="H961" i="37"/>
  <c r="H962" i="37"/>
  <c r="H963" i="37"/>
  <c r="H964" i="37"/>
  <c r="H965" i="37"/>
  <c r="H966" i="37"/>
  <c r="H967" i="37"/>
  <c r="H968" i="37"/>
  <c r="H969" i="37"/>
  <c r="H970" i="37"/>
  <c r="H971" i="37"/>
  <c r="H972" i="37"/>
  <c r="H973" i="37"/>
  <c r="H974" i="37"/>
  <c r="H975" i="37"/>
  <c r="H976" i="37"/>
  <c r="H977" i="37"/>
  <c r="H978" i="37"/>
  <c r="H979" i="37"/>
  <c r="H980" i="37"/>
  <c r="H981" i="37"/>
  <c r="H982" i="37"/>
  <c r="H983" i="37"/>
  <c r="H984" i="37"/>
  <c r="H985" i="37"/>
  <c r="H986" i="37"/>
  <c r="H987" i="37"/>
  <c r="H988" i="37"/>
  <c r="H989" i="37"/>
  <c r="H990" i="37"/>
  <c r="H991" i="37"/>
  <c r="H992" i="37"/>
  <c r="H993" i="37"/>
  <c r="H994" i="37"/>
  <c r="H995" i="37"/>
  <c r="H996" i="37"/>
  <c r="H997" i="37"/>
  <c r="H998" i="37"/>
  <c r="H999" i="37"/>
  <c r="H1000" i="37"/>
  <c r="H1001" i="37"/>
  <c r="H1002" i="37"/>
  <c r="H1003" i="37"/>
  <c r="H1004" i="37"/>
  <c r="H1005" i="37"/>
  <c r="H1006" i="37"/>
  <c r="H1007" i="37"/>
  <c r="H1008" i="37"/>
  <c r="H1009" i="37"/>
  <c r="H1010" i="37"/>
  <c r="H1011" i="37"/>
  <c r="H1012" i="37"/>
  <c r="H1013" i="37"/>
  <c r="H1014" i="37"/>
  <c r="H1015" i="37"/>
  <c r="H1016" i="37"/>
  <c r="H1017" i="37"/>
  <c r="H1018" i="37"/>
  <c r="H1019" i="37"/>
  <c r="H1020" i="37"/>
  <c r="H1021" i="37"/>
  <c r="H1022" i="37"/>
  <c r="H1023" i="37"/>
  <c r="H1024" i="37"/>
  <c r="H1025" i="37"/>
  <c r="H1026" i="37"/>
  <c r="H1027" i="37"/>
  <c r="H1028" i="37"/>
  <c r="H1029" i="37"/>
  <c r="H1030" i="37"/>
  <c r="H1031" i="37"/>
  <c r="H1032" i="37"/>
  <c r="H1033" i="37"/>
  <c r="H1034" i="37"/>
  <c r="H1035" i="37"/>
  <c r="H1036" i="37"/>
  <c r="H1037" i="37"/>
  <c r="H1038" i="37"/>
  <c r="H1039" i="37"/>
  <c r="H1040" i="37"/>
  <c r="H1041" i="37"/>
  <c r="H1042" i="37"/>
  <c r="H1043" i="37"/>
  <c r="H1044" i="37"/>
  <c r="H1045" i="37"/>
  <c r="H1046" i="37"/>
  <c r="H1047" i="37"/>
  <c r="H1048" i="37"/>
  <c r="H1049" i="37"/>
  <c r="H1050" i="37"/>
  <c r="H1051" i="37"/>
  <c r="H1052" i="37"/>
  <c r="H1053" i="37"/>
  <c r="H1054" i="37"/>
  <c r="H1055" i="37"/>
  <c r="H1056" i="37"/>
  <c r="H1057" i="37"/>
  <c r="H1058" i="37"/>
  <c r="H1059" i="37"/>
  <c r="H1060" i="37"/>
  <c r="H1061" i="37"/>
  <c r="H1062" i="37"/>
  <c r="H1063" i="37"/>
  <c r="H1064" i="37"/>
  <c r="H1065" i="37"/>
  <c r="H1066" i="37"/>
  <c r="H1067" i="37"/>
  <c r="H1068" i="37"/>
  <c r="H1069" i="37"/>
  <c r="H1070" i="37"/>
  <c r="H1071" i="37"/>
  <c r="H1072" i="37"/>
  <c r="H1073" i="37"/>
  <c r="H1074" i="37"/>
  <c r="H1075" i="37"/>
  <c r="H1076" i="37"/>
  <c r="H1077" i="37"/>
  <c r="H1078" i="37"/>
  <c r="H1079" i="37"/>
  <c r="H1080" i="37"/>
  <c r="H1081" i="37"/>
  <c r="H1082" i="37"/>
  <c r="H1083" i="37"/>
  <c r="H1084" i="37"/>
  <c r="H1085" i="37"/>
  <c r="H1086" i="37"/>
  <c r="H1087" i="37"/>
  <c r="H1088" i="37"/>
  <c r="H1089" i="37"/>
  <c r="H1090" i="37"/>
  <c r="H1091" i="37"/>
  <c r="H1092" i="37"/>
  <c r="H1093" i="37"/>
  <c r="H1094" i="37"/>
  <c r="H1095" i="37"/>
  <c r="H1096" i="37"/>
  <c r="H1097" i="37"/>
  <c r="H1098" i="37"/>
  <c r="H1099" i="37"/>
  <c r="H1100" i="37"/>
  <c r="H1101" i="37"/>
  <c r="H1102" i="37"/>
  <c r="H1103" i="37"/>
  <c r="H1104" i="37"/>
  <c r="H1105" i="37"/>
  <c r="H1106" i="37"/>
  <c r="H1107" i="37"/>
  <c r="H1108" i="37"/>
  <c r="H1109" i="37"/>
  <c r="H1110" i="37"/>
  <c r="H1111" i="37"/>
  <c r="H1112" i="37"/>
  <c r="H1113" i="37"/>
  <c r="H1114" i="37"/>
  <c r="H1115" i="37"/>
  <c r="H1116" i="37"/>
  <c r="H1117" i="37"/>
  <c r="H1118" i="37"/>
  <c r="H1119" i="37"/>
  <c r="H1120" i="37"/>
  <c r="H1121" i="37"/>
  <c r="H1122" i="37"/>
  <c r="H1123" i="37"/>
  <c r="H1124" i="37"/>
  <c r="H1125" i="37"/>
  <c r="H1126" i="37"/>
  <c r="H1127" i="37"/>
  <c r="H1128" i="37"/>
  <c r="H1129" i="37"/>
  <c r="H1130" i="37"/>
  <c r="H1131" i="37"/>
  <c r="H1132" i="37"/>
  <c r="H1133" i="37"/>
  <c r="H1134" i="37"/>
  <c r="H1135" i="37"/>
  <c r="H1136" i="37"/>
  <c r="H1137" i="37"/>
  <c r="H1138" i="37"/>
  <c r="H1139" i="37"/>
  <c r="H1140" i="37"/>
  <c r="H1141" i="37"/>
  <c r="H1142" i="37"/>
  <c r="H1143" i="37"/>
  <c r="H1144" i="37"/>
  <c r="H1145" i="37"/>
  <c r="H1146" i="37"/>
  <c r="H1147" i="37"/>
  <c r="H1148" i="37"/>
  <c r="H1149" i="37"/>
  <c r="H1150" i="37"/>
  <c r="H1151" i="37"/>
  <c r="H1152" i="37"/>
  <c r="H1153" i="37"/>
  <c r="H1154" i="37"/>
  <c r="H1155" i="37"/>
  <c r="H1156" i="37"/>
  <c r="H1157" i="37"/>
  <c r="H1158" i="37"/>
  <c r="H1159" i="37"/>
  <c r="H1160" i="37"/>
  <c r="H1161" i="37"/>
  <c r="H1162" i="37"/>
  <c r="H1163" i="37"/>
  <c r="H1164" i="37"/>
  <c r="H1165" i="37"/>
  <c r="H1166" i="37"/>
  <c r="H1167" i="37"/>
  <c r="H1168" i="37"/>
  <c r="H1169" i="37"/>
  <c r="H1170" i="37"/>
  <c r="H1171" i="37"/>
  <c r="H1172" i="37"/>
  <c r="H1173" i="37"/>
  <c r="H1174" i="37"/>
  <c r="H1175" i="37"/>
  <c r="H1176" i="37"/>
  <c r="H1177" i="37"/>
  <c r="H1178" i="37"/>
  <c r="H1179" i="37"/>
  <c r="H1180" i="37"/>
  <c r="H1181" i="37"/>
  <c r="H1182" i="37"/>
  <c r="H1183" i="37"/>
  <c r="H1184" i="37"/>
  <c r="H1185" i="37"/>
  <c r="H1186" i="37"/>
  <c r="H1187" i="37"/>
  <c r="H1188" i="37"/>
  <c r="H1189" i="37"/>
  <c r="H1190" i="37"/>
  <c r="H1191" i="37"/>
  <c r="H1192" i="37"/>
  <c r="H1193" i="37"/>
  <c r="H1195" i="37"/>
  <c r="H1196" i="37"/>
  <c r="H1197" i="37"/>
  <c r="H1199" i="37"/>
  <c r="H1200" i="37"/>
  <c r="H1201" i="37"/>
  <c r="H1203" i="37"/>
  <c r="H1204" i="37"/>
  <c r="H1205" i="37"/>
  <c r="H1207" i="37"/>
  <c r="H1208" i="37"/>
  <c r="H1209" i="37"/>
  <c r="H1211" i="37"/>
  <c r="H1212" i="37"/>
  <c r="H1213" i="37"/>
  <c r="H1215" i="37"/>
  <c r="H1216" i="37"/>
  <c r="H1217" i="37"/>
  <c r="H1219" i="37"/>
  <c r="H1220" i="37"/>
  <c r="H1221" i="37"/>
  <c r="H1223" i="37"/>
  <c r="H1224" i="37"/>
  <c r="H1225" i="37"/>
  <c r="H1227" i="37"/>
  <c r="H1228" i="37"/>
  <c r="H1229" i="37"/>
  <c r="H1231" i="37"/>
  <c r="H1232" i="37"/>
  <c r="H1233" i="37"/>
  <c r="H1235" i="37"/>
  <c r="H1236" i="37"/>
  <c r="H1237" i="37"/>
  <c r="H1239" i="37"/>
  <c r="H1240" i="37"/>
  <c r="H1241" i="37"/>
  <c r="H1243" i="37"/>
  <c r="H1244" i="37"/>
  <c r="H1245" i="37"/>
  <c r="H1247" i="37"/>
  <c r="H1248" i="37"/>
  <c r="H1249" i="37"/>
  <c r="H1251" i="37"/>
  <c r="H1252" i="37"/>
  <c r="H1253" i="37"/>
  <c r="H1255" i="37"/>
  <c r="H1256" i="37"/>
  <c r="H1257" i="37"/>
  <c r="H1259" i="37"/>
  <c r="H1260" i="37"/>
  <c r="H1261" i="37"/>
  <c r="H1263" i="37"/>
  <c r="H1264" i="37"/>
  <c r="H1265" i="37"/>
  <c r="H1267" i="37"/>
  <c r="H1268" i="37"/>
  <c r="H1269" i="37"/>
  <c r="H1271" i="37"/>
  <c r="H1272" i="37"/>
  <c r="H1273" i="37"/>
  <c r="H1275" i="37"/>
  <c r="H1276" i="37"/>
  <c r="H1277" i="37"/>
  <c r="H1279" i="37"/>
  <c r="H1280" i="37"/>
  <c r="H1281" i="37"/>
  <c r="H1283" i="37"/>
  <c r="H1284" i="37"/>
  <c r="H1285" i="37"/>
  <c r="H1287" i="37"/>
  <c r="H1288" i="37"/>
  <c r="H1289" i="37"/>
  <c r="H1291" i="37"/>
  <c r="H1292" i="37"/>
  <c r="H1293" i="37"/>
  <c r="H1295" i="37"/>
  <c r="H1296" i="37"/>
  <c r="H1297" i="37"/>
  <c r="H1299" i="37"/>
  <c r="H1300" i="37"/>
  <c r="H1301" i="37"/>
  <c r="H1303" i="37"/>
  <c r="H1304" i="37"/>
  <c r="H1305" i="37"/>
  <c r="H1307" i="37"/>
  <c r="H1308" i="37"/>
  <c r="H1309" i="37"/>
  <c r="H1311" i="37"/>
  <c r="H1312" i="37"/>
  <c r="H1313" i="37"/>
  <c r="H1315" i="37"/>
  <c r="H1316" i="37"/>
  <c r="H1317" i="37"/>
  <c r="H1319" i="37"/>
  <c r="H1320" i="37"/>
  <c r="H1321" i="37"/>
  <c r="H1323" i="37"/>
  <c r="H1324" i="37"/>
  <c r="H1325" i="37"/>
  <c r="H1327" i="37"/>
  <c r="H1328" i="37"/>
  <c r="H1329" i="37"/>
  <c r="H1331" i="37"/>
  <c r="H1332" i="37"/>
  <c r="H1333" i="37"/>
  <c r="H1335" i="37"/>
  <c r="H1336" i="37"/>
  <c r="H1337" i="37"/>
  <c r="H1339" i="37"/>
  <c r="H1340" i="37"/>
  <c r="H1341" i="37"/>
  <c r="H1343" i="37"/>
  <c r="H1344" i="37"/>
  <c r="H1345" i="37"/>
  <c r="H1347" i="37"/>
  <c r="H1348" i="37"/>
  <c r="H1349" i="37"/>
  <c r="H1351" i="37"/>
  <c r="H1352" i="37"/>
  <c r="H1353" i="37"/>
  <c r="H1355" i="37"/>
  <c r="H1356" i="37"/>
  <c r="H1357" i="37"/>
  <c r="H1359" i="37"/>
  <c r="H1360" i="37"/>
  <c r="H1361" i="37"/>
  <c r="H1363" i="37"/>
  <c r="H1364" i="37"/>
  <c r="H1365" i="37"/>
  <c r="H1367" i="37"/>
  <c r="H1368" i="37"/>
  <c r="H1369" i="37"/>
  <c r="H1371" i="37"/>
  <c r="H1372" i="37"/>
  <c r="H1373" i="37"/>
  <c r="H1375" i="37"/>
  <c r="H1376" i="37"/>
  <c r="H1377" i="37"/>
  <c r="H1379" i="37"/>
  <c r="H1380" i="37"/>
  <c r="H1381" i="37"/>
  <c r="H1383" i="37"/>
  <c r="H1384" i="37"/>
  <c r="H1385" i="37"/>
  <c r="H1387" i="37"/>
  <c r="H1388" i="37"/>
  <c r="H1389" i="37"/>
  <c r="H1391" i="37"/>
  <c r="H1392" i="37"/>
  <c r="H1393" i="37"/>
  <c r="H1395" i="37"/>
  <c r="H1396" i="37"/>
  <c r="H1397" i="37"/>
  <c r="H1399" i="37"/>
  <c r="H1400" i="37"/>
  <c r="H1401" i="37"/>
  <c r="H1403" i="37"/>
  <c r="H1404" i="37"/>
  <c r="H1405" i="37"/>
  <c r="H1407" i="37"/>
  <c r="H1408" i="37"/>
  <c r="H1409" i="37"/>
  <c r="H1411" i="37"/>
  <c r="H1412" i="37"/>
  <c r="H1413" i="37"/>
  <c r="H1415" i="37"/>
  <c r="H1416" i="37"/>
  <c r="H1417" i="37"/>
  <c r="H1419" i="37"/>
  <c r="H1420" i="37"/>
  <c r="H1421" i="37"/>
  <c r="H1423" i="37"/>
  <c r="H1424" i="37"/>
  <c r="H1425" i="37"/>
  <c r="H1427" i="37"/>
  <c r="H1428" i="37"/>
  <c r="H1429" i="37"/>
  <c r="H1431" i="37"/>
  <c r="H1432" i="37"/>
  <c r="H1433" i="37"/>
  <c r="H1435" i="37"/>
  <c r="H1436" i="37"/>
  <c r="H1437" i="37"/>
  <c r="H1439" i="37"/>
  <c r="H1440" i="37"/>
  <c r="H1441" i="37"/>
  <c r="H1443" i="37"/>
  <c r="H1444" i="37"/>
  <c r="H1445" i="37"/>
  <c r="H1447" i="37"/>
  <c r="H1448" i="37"/>
  <c r="H1449" i="37"/>
  <c r="H1451" i="37"/>
  <c r="H1452" i="37"/>
  <c r="H1453" i="37"/>
  <c r="H1455" i="37"/>
  <c r="H1456" i="37"/>
  <c r="H1457" i="37"/>
  <c r="H1459" i="37"/>
  <c r="H1460" i="37"/>
  <c r="H1461" i="37"/>
  <c r="H1463" i="37"/>
  <c r="H1464" i="37"/>
  <c r="H1465" i="37"/>
  <c r="H1467" i="37"/>
  <c r="H1468" i="37"/>
  <c r="H1469" i="37"/>
  <c r="H1471" i="37"/>
  <c r="H1472" i="37"/>
  <c r="H1473" i="37"/>
  <c r="H1475" i="37"/>
  <c r="H1476" i="37"/>
  <c r="H1477" i="37"/>
  <c r="H1479" i="37"/>
  <c r="H1480" i="37"/>
  <c r="H1481" i="37"/>
  <c r="H1483" i="37"/>
  <c r="H1484" i="37"/>
  <c r="H1485" i="37"/>
  <c r="H1487" i="37"/>
  <c r="H1488" i="37"/>
  <c r="H1489" i="37"/>
  <c r="H1491" i="37"/>
  <c r="H1492" i="37"/>
  <c r="H1493" i="37"/>
  <c r="H1495" i="37"/>
  <c r="H1496" i="37"/>
  <c r="H1497" i="37"/>
  <c r="H1499" i="37"/>
  <c r="H1500" i="37"/>
  <c r="H1501" i="37"/>
  <c r="H1503" i="37"/>
  <c r="H1504" i="37"/>
  <c r="H1505" i="37"/>
  <c r="H1507" i="37"/>
  <c r="H1508" i="37"/>
  <c r="H1509" i="37"/>
  <c r="H1511" i="37"/>
  <c r="H1512" i="37"/>
  <c r="H1513" i="37"/>
  <c r="H1515" i="37"/>
  <c r="H1516" i="37"/>
  <c r="H1517" i="37"/>
  <c r="H1519" i="37"/>
  <c r="H1520" i="37"/>
  <c r="H1521" i="37"/>
  <c r="H1523" i="37"/>
  <c r="H1524" i="37"/>
  <c r="H1525" i="37"/>
  <c r="H1527" i="37"/>
  <c r="H1528" i="37"/>
  <c r="H1529" i="37"/>
  <c r="H1531" i="37"/>
  <c r="H1532" i="37"/>
  <c r="H1533" i="37"/>
  <c r="H1535" i="37"/>
  <c r="H1536" i="37"/>
  <c r="H1537" i="37"/>
  <c r="H1539" i="37"/>
  <c r="H1540" i="37"/>
  <c r="H1541" i="37"/>
  <c r="H1543" i="37"/>
  <c r="H1544" i="37"/>
  <c r="H1545" i="37"/>
  <c r="H1547" i="37"/>
  <c r="H1548" i="37"/>
  <c r="H1549" i="37"/>
  <c r="H1551" i="37"/>
  <c r="H1552" i="37"/>
  <c r="H1553" i="37"/>
  <c r="H1555" i="37"/>
  <c r="H1556" i="37"/>
  <c r="H1557" i="37"/>
  <c r="H1559" i="37"/>
  <c r="H1560" i="37"/>
  <c r="H1561" i="37"/>
  <c r="H1563" i="37"/>
  <c r="H1564" i="37"/>
  <c r="H1565" i="37"/>
  <c r="H1567" i="37"/>
  <c r="H1568" i="37"/>
  <c r="H1569" i="37"/>
  <c r="I67" i="37"/>
  <c r="I72" i="37"/>
  <c r="I77" i="37"/>
  <c r="I83" i="37"/>
  <c r="I85" i="37"/>
  <c r="I88" i="37"/>
  <c r="I93" i="37"/>
  <c r="I95" i="37"/>
  <c r="I99" i="37"/>
  <c r="I101" i="37"/>
  <c r="I104" i="37"/>
  <c r="I107" i="37"/>
  <c r="I109" i="37"/>
  <c r="I115" i="37"/>
  <c r="I120" i="37"/>
  <c r="I125" i="37"/>
  <c r="I128" i="37"/>
  <c r="I131" i="37"/>
  <c r="I136" i="37"/>
  <c r="I141" i="37"/>
  <c r="I144" i="37"/>
  <c r="I147" i="37"/>
  <c r="I149" i="37"/>
  <c r="I152" i="37"/>
  <c r="I157" i="37"/>
  <c r="I163" i="37"/>
  <c r="I168" i="37"/>
  <c r="I171" i="37"/>
  <c r="I173" i="37"/>
  <c r="I179" i="37"/>
  <c r="I184" i="37"/>
  <c r="I187" i="37"/>
  <c r="I189" i="37"/>
  <c r="I195" i="37"/>
  <c r="I197" i="37"/>
  <c r="I200" i="37"/>
  <c r="I205" i="37"/>
  <c r="I211" i="37"/>
  <c r="I213" i="37"/>
  <c r="I216" i="37"/>
  <c r="I221" i="37"/>
  <c r="I227" i="37"/>
  <c r="I229" i="37"/>
  <c r="I232" i="37"/>
  <c r="I237" i="37"/>
  <c r="I240" i="37"/>
  <c r="I243" i="37"/>
  <c r="I248" i="37"/>
  <c r="I253" i="37"/>
  <c r="I256" i="37"/>
  <c r="I259" i="37"/>
  <c r="I264" i="37"/>
  <c r="I269" i="37"/>
  <c r="I272" i="37"/>
  <c r="I275" i="37"/>
  <c r="I280" i="37"/>
  <c r="I285" i="37"/>
  <c r="I291" i="37"/>
  <c r="I296" i="37"/>
  <c r="I301" i="37"/>
  <c r="I307" i="37"/>
  <c r="I312" i="37"/>
  <c r="I315" i="37"/>
  <c r="I317" i="37"/>
  <c r="I323" i="37"/>
  <c r="I328" i="37"/>
  <c r="I333" i="37"/>
  <c r="I339" i="37"/>
  <c r="I344" i="37"/>
  <c r="I347" i="37"/>
  <c r="I349" i="37"/>
  <c r="I355" i="37"/>
  <c r="I360" i="37"/>
  <c r="I363" i="37"/>
  <c r="I365" i="37"/>
  <c r="I371" i="37"/>
  <c r="I376" i="37"/>
  <c r="I381" i="37"/>
  <c r="I384" i="37"/>
  <c r="I387" i="37"/>
  <c r="I392" i="37"/>
  <c r="I397" i="37"/>
  <c r="I403" i="37"/>
  <c r="I407" i="37"/>
  <c r="I411" i="37"/>
  <c r="I412" i="37"/>
  <c r="I415" i="37"/>
  <c r="I419" i="37"/>
  <c r="I423" i="37"/>
  <c r="I425" i="37"/>
  <c r="I427" i="37"/>
  <c r="I431" i="37"/>
  <c r="I435" i="37"/>
  <c r="I437" i="37"/>
  <c r="I439" i="37"/>
  <c r="I443" i="37"/>
  <c r="I447" i="37"/>
  <c r="I449" i="37"/>
  <c r="I451" i="37"/>
  <c r="I455" i="37"/>
  <c r="I459" i="37"/>
  <c r="I463" i="37"/>
  <c r="I467" i="37"/>
  <c r="I471" i="37"/>
  <c r="I475" i="37"/>
  <c r="I479" i="37"/>
  <c r="I483" i="37"/>
  <c r="I487" i="37"/>
  <c r="I491" i="37"/>
  <c r="I495" i="37"/>
  <c r="I499" i="37"/>
  <c r="I503" i="37"/>
  <c r="I505" i="37"/>
  <c r="I507" i="37"/>
  <c r="I511" i="37"/>
  <c r="I515" i="37"/>
  <c r="I517" i="37"/>
  <c r="I519" i="37"/>
  <c r="I523" i="37"/>
  <c r="I527" i="37"/>
  <c r="I529" i="37"/>
  <c r="I531" i="37"/>
  <c r="I535" i="37"/>
  <c r="I537" i="37"/>
  <c r="I539" i="37"/>
  <c r="I543" i="37"/>
  <c r="I547" i="37"/>
  <c r="I549" i="37"/>
  <c r="I551" i="37"/>
  <c r="I555" i="37"/>
  <c r="I559" i="37"/>
  <c r="I561" i="37"/>
  <c r="I563" i="37"/>
  <c r="I567" i="37"/>
  <c r="I571" i="37"/>
  <c r="I575" i="37"/>
  <c r="I579" i="37"/>
  <c r="I583" i="37"/>
  <c r="I587" i="37"/>
  <c r="I591" i="37"/>
  <c r="I593" i="37"/>
  <c r="I595" i="37"/>
  <c r="I599" i="37"/>
  <c r="I603" i="37"/>
  <c r="I607" i="37"/>
  <c r="I611" i="37"/>
  <c r="I615" i="37"/>
  <c r="I617" i="37"/>
  <c r="I619" i="37"/>
  <c r="I623" i="37"/>
  <c r="I627" i="37"/>
  <c r="I629" i="37"/>
  <c r="I631" i="37"/>
  <c r="I635" i="37"/>
  <c r="I639" i="37"/>
  <c r="I643" i="37"/>
  <c r="I645" i="37"/>
  <c r="I647" i="37"/>
  <c r="I651" i="37"/>
  <c r="I655" i="37"/>
  <c r="I659" i="37"/>
  <c r="I663" i="37"/>
  <c r="I667" i="37"/>
  <c r="I671" i="37"/>
  <c r="I675" i="37"/>
  <c r="I679" i="37"/>
  <c r="I683" i="37"/>
  <c r="I687" i="37"/>
  <c r="I691" i="37"/>
  <c r="I695" i="37"/>
  <c r="I699" i="37"/>
  <c r="I703" i="37"/>
  <c r="I707" i="37"/>
  <c r="I711" i="37"/>
  <c r="I715" i="37"/>
  <c r="I719" i="37"/>
  <c r="I721" i="37"/>
  <c r="I723" i="37"/>
  <c r="I727" i="37"/>
  <c r="I731" i="37"/>
  <c r="I735" i="37"/>
  <c r="I739" i="37"/>
  <c r="I743" i="37"/>
  <c r="I745" i="37"/>
  <c r="I747" i="37"/>
  <c r="I751" i="37"/>
  <c r="I755" i="37"/>
  <c r="I757" i="37"/>
  <c r="I759" i="37"/>
  <c r="I763" i="37"/>
  <c r="I767" i="37"/>
  <c r="I769" i="37"/>
  <c r="I771" i="37"/>
  <c r="I775" i="37"/>
  <c r="I779" i="37"/>
  <c r="I783" i="37"/>
  <c r="I787" i="37"/>
  <c r="I791" i="37"/>
  <c r="I793" i="37"/>
  <c r="I795" i="37"/>
  <c r="I803" i="37"/>
  <c r="I811" i="37"/>
  <c r="I819" i="37"/>
  <c r="I821" i="37"/>
  <c r="I823" i="37"/>
  <c r="I831" i="37"/>
  <c r="I833" i="37"/>
  <c r="I839" i="37"/>
  <c r="I843" i="37"/>
  <c r="I847" i="37"/>
  <c r="I851" i="37"/>
  <c r="I855" i="37"/>
  <c r="I857" i="37"/>
  <c r="I859" i="37"/>
  <c r="I889" i="37"/>
  <c r="I903" i="37"/>
  <c r="I919" i="37"/>
  <c r="I927" i="37"/>
  <c r="I933" i="37"/>
  <c r="I949" i="37"/>
  <c r="I951" i="37"/>
  <c r="I959" i="37"/>
  <c r="I967" i="37"/>
  <c r="I977" i="37"/>
  <c r="I999" i="37"/>
  <c r="I1009" i="37"/>
  <c r="I1017" i="37"/>
  <c r="I1035" i="37"/>
  <c r="I1043" i="37"/>
  <c r="I1051" i="37"/>
  <c r="I1059" i="37"/>
  <c r="I1075" i="37"/>
  <c r="I1091" i="37"/>
  <c r="I1115" i="37"/>
  <c r="I1125" i="37"/>
  <c r="I1145" i="37"/>
  <c r="I1155" i="37"/>
  <c r="I1203" i="37"/>
  <c r="I1217" i="37"/>
  <c r="I1223" i="37"/>
  <c r="I1227" i="37"/>
  <c r="I1239" i="37"/>
  <c r="I1251" i="37"/>
  <c r="I1271" i="37"/>
  <c r="I1281" i="37"/>
  <c r="I1283" i="37"/>
  <c r="I1291" i="37"/>
  <c r="I1301" i="37"/>
  <c r="I1303" i="37"/>
  <c r="I1329" i="37"/>
  <c r="I1331" i="37"/>
  <c r="I1339" i="37"/>
  <c r="I1353" i="37"/>
  <c r="I1357" i="37"/>
  <c r="I1369" i="37"/>
  <c r="I1371" i="37"/>
  <c r="I1379" i="37"/>
  <c r="I1399" i="37"/>
  <c r="I1411" i="37"/>
  <c r="I1423" i="37"/>
  <c r="I1435" i="37"/>
  <c r="I1443" i="37"/>
  <c r="I1479" i="37"/>
  <c r="I1495" i="37"/>
  <c r="I1519" i="37"/>
  <c r="J67" i="37"/>
  <c r="J72" i="37"/>
  <c r="J75" i="37"/>
  <c r="J77" i="37"/>
  <c r="J80" i="37"/>
  <c r="J83" i="37"/>
  <c r="J85" i="37"/>
  <c r="L85" i="37" s="1"/>
  <c r="J88" i="37"/>
  <c r="J91" i="37"/>
  <c r="J93" i="37"/>
  <c r="J96" i="37"/>
  <c r="J99" i="37"/>
  <c r="J101" i="37"/>
  <c r="J104" i="37"/>
  <c r="J107" i="37"/>
  <c r="J109" i="37"/>
  <c r="J112" i="37"/>
  <c r="J115" i="37"/>
  <c r="J117" i="37"/>
  <c r="J120" i="37"/>
  <c r="J123" i="37"/>
  <c r="J125" i="37"/>
  <c r="J131" i="37"/>
  <c r="J133" i="37"/>
  <c r="J136" i="37"/>
  <c r="J139" i="37"/>
  <c r="J141" i="37"/>
  <c r="J144" i="37"/>
  <c r="J147" i="37"/>
  <c r="J149" i="37"/>
  <c r="J152" i="37"/>
  <c r="L152" i="37" s="1"/>
  <c r="J155" i="37"/>
  <c r="J157" i="37"/>
  <c r="J163" i="37"/>
  <c r="J168" i="37"/>
  <c r="J173" i="37"/>
  <c r="J176" i="37"/>
  <c r="J179" i="37"/>
  <c r="J181" i="37"/>
  <c r="J184" i="37"/>
  <c r="J187" i="37"/>
  <c r="J189" i="37"/>
  <c r="J192" i="37"/>
  <c r="J195" i="37"/>
  <c r="J197" i="37"/>
  <c r="J200" i="37"/>
  <c r="J203" i="37"/>
  <c r="L203" i="37" s="1"/>
  <c r="J205" i="37"/>
  <c r="J208" i="37"/>
  <c r="J211" i="37"/>
  <c r="J216" i="37"/>
  <c r="J219" i="37"/>
  <c r="J221" i="37"/>
  <c r="J224" i="37"/>
  <c r="J227" i="37"/>
  <c r="J229" i="37"/>
  <c r="J232" i="37"/>
  <c r="J235" i="37"/>
  <c r="J237" i="37"/>
  <c r="J240" i="37"/>
  <c r="J243" i="37"/>
  <c r="J248" i="37"/>
  <c r="J251" i="37"/>
  <c r="L251" i="37" s="1"/>
  <c r="J253" i="37"/>
  <c r="J259" i="37"/>
  <c r="J260" i="37"/>
  <c r="J261" i="37"/>
  <c r="J264" i="37"/>
  <c r="J269" i="37"/>
  <c r="J275" i="37"/>
  <c r="J280" i="37"/>
  <c r="J285" i="37"/>
  <c r="J288" i="37"/>
  <c r="J291" i="37"/>
  <c r="J296" i="37"/>
  <c r="J299" i="37"/>
  <c r="J301" i="37"/>
  <c r="J307" i="37"/>
  <c r="J312" i="37"/>
  <c r="J317" i="37"/>
  <c r="J323" i="37"/>
  <c r="J328" i="37"/>
  <c r="J333" i="37"/>
  <c r="J336" i="37"/>
  <c r="J339" i="37"/>
  <c r="J344" i="37"/>
  <c r="J347" i="37"/>
  <c r="J349" i="37"/>
  <c r="L349" i="37" s="1"/>
  <c r="J355" i="37"/>
  <c r="J360" i="37"/>
  <c r="J363" i="37"/>
  <c r="J365" i="37"/>
  <c r="J371" i="37"/>
  <c r="J373" i="37"/>
  <c r="J376" i="37"/>
  <c r="J381" i="37"/>
  <c r="J384" i="37"/>
  <c r="J387" i="37"/>
  <c r="J389" i="37"/>
  <c r="J392" i="37"/>
  <c r="J397" i="37"/>
  <c r="J403" i="37"/>
  <c r="J407" i="37"/>
  <c r="J409" i="37"/>
  <c r="J411" i="37"/>
  <c r="J415" i="37"/>
  <c r="J417" i="37"/>
  <c r="J419" i="37"/>
  <c r="J423" i="37"/>
  <c r="J425" i="37"/>
  <c r="J427" i="37"/>
  <c r="J431" i="37"/>
  <c r="J435" i="37"/>
  <c r="J437" i="37"/>
  <c r="J439" i="37"/>
  <c r="J443" i="37"/>
  <c r="J447" i="37"/>
  <c r="J451" i="37"/>
  <c r="J453" i="37"/>
  <c r="J455" i="37"/>
  <c r="J457" i="37"/>
  <c r="J459" i="37"/>
  <c r="J463" i="37"/>
  <c r="J467" i="37"/>
  <c r="J469" i="37"/>
  <c r="J471" i="37"/>
  <c r="J475" i="37"/>
  <c r="J479" i="37"/>
  <c r="J483" i="37"/>
  <c r="J485" i="37"/>
  <c r="J487" i="37"/>
  <c r="J491" i="37"/>
  <c r="J495" i="37"/>
  <c r="L495" i="37" s="1"/>
  <c r="J497" i="37"/>
  <c r="J499" i="37"/>
  <c r="J503" i="37"/>
  <c r="J505" i="37"/>
  <c r="J507" i="37"/>
  <c r="J511" i="37"/>
  <c r="L511" i="37" s="1"/>
  <c r="J513" i="37"/>
  <c r="J515" i="37"/>
  <c r="J519" i="37"/>
  <c r="J521" i="37"/>
  <c r="J523" i="37"/>
  <c r="J527" i="37"/>
  <c r="L527" i="37" s="1"/>
  <c r="J531" i="37"/>
  <c r="J533" i="37"/>
  <c r="J535" i="37"/>
  <c r="J539" i="37"/>
  <c r="J543" i="37"/>
  <c r="J547" i="37"/>
  <c r="J551" i="37"/>
  <c r="J555" i="37"/>
  <c r="J559" i="37"/>
  <c r="J563" i="37"/>
  <c r="J567" i="37"/>
  <c r="J571" i="37"/>
  <c r="J575" i="37"/>
  <c r="J579" i="37"/>
  <c r="J583" i="37"/>
  <c r="J587" i="37"/>
  <c r="J591" i="37"/>
  <c r="J595" i="37"/>
  <c r="J599" i="37"/>
  <c r="J603" i="37"/>
  <c r="J607" i="37"/>
  <c r="J611" i="37"/>
  <c r="J615" i="37"/>
  <c r="J619" i="37"/>
  <c r="J623" i="37"/>
  <c r="J627" i="37"/>
  <c r="J631" i="37"/>
  <c r="J635" i="37"/>
  <c r="J639" i="37"/>
  <c r="J643" i="37"/>
  <c r="J647" i="37"/>
  <c r="J651" i="37"/>
  <c r="J655" i="37"/>
  <c r="J659" i="37"/>
  <c r="J663" i="37"/>
  <c r="J667" i="37"/>
  <c r="J671" i="37"/>
  <c r="J675" i="37"/>
  <c r="J679" i="37"/>
  <c r="J683" i="37"/>
  <c r="J687" i="37"/>
  <c r="J691" i="37"/>
  <c r="J695" i="37"/>
  <c r="J699" i="37"/>
  <c r="J703" i="37"/>
  <c r="J707" i="37"/>
  <c r="J711" i="37"/>
  <c r="J715" i="37"/>
  <c r="J719" i="37"/>
  <c r="J723" i="37"/>
  <c r="J727" i="37"/>
  <c r="J731" i="37"/>
  <c r="J735" i="37"/>
  <c r="J739" i="37"/>
  <c r="J743" i="37"/>
  <c r="J747" i="37"/>
  <c r="J751" i="37"/>
  <c r="J755" i="37"/>
  <c r="J759" i="37"/>
  <c r="J763" i="37"/>
  <c r="J771" i="37"/>
  <c r="J779" i="37"/>
  <c r="J787" i="37"/>
  <c r="J795" i="37"/>
  <c r="J803" i="37"/>
  <c r="J811" i="37"/>
  <c r="J819" i="37"/>
  <c r="J827" i="37"/>
  <c r="J835" i="37"/>
  <c r="J843" i="37"/>
  <c r="J851" i="37"/>
  <c r="J852" i="37"/>
  <c r="J875" i="37"/>
  <c r="J883" i="37"/>
  <c r="J907" i="37"/>
  <c r="J915" i="37"/>
  <c r="J939" i="37"/>
  <c r="J947" i="37"/>
  <c r="J971" i="37"/>
  <c r="J979" i="37"/>
  <c r="J1003" i="37"/>
  <c r="J1011" i="37"/>
  <c r="J1031" i="37"/>
  <c r="J1039" i="37"/>
  <c r="J1047" i="37"/>
  <c r="J1055" i="37"/>
  <c r="J1063" i="37"/>
  <c r="J1071" i="37"/>
  <c r="J1079" i="37"/>
  <c r="J1087" i="37"/>
  <c r="J1095" i="37"/>
  <c r="J1103" i="37"/>
  <c r="J1111" i="37"/>
  <c r="J1119" i="37"/>
  <c r="J1127" i="37"/>
  <c r="J1135" i="37"/>
  <c r="J1143" i="37"/>
  <c r="J1151" i="37"/>
  <c r="J1159" i="37"/>
  <c r="J1167" i="37"/>
  <c r="J1175" i="37"/>
  <c r="J1183" i="37"/>
  <c r="J1191" i="37"/>
  <c r="J1199" i="37"/>
  <c r="J1207" i="37"/>
  <c r="J1215" i="37"/>
  <c r="J1223" i="37"/>
  <c r="J1231" i="37"/>
  <c r="J1239" i="37"/>
  <c r="J1247" i="37"/>
  <c r="J1255" i="37"/>
  <c r="J1263" i="37"/>
  <c r="J1271" i="37"/>
  <c r="J1279" i="37"/>
  <c r="J1287" i="37"/>
  <c r="J1295" i="37"/>
  <c r="J1303" i="37"/>
  <c r="J1311" i="37"/>
  <c r="J1319" i="37"/>
  <c r="J1327" i="37"/>
  <c r="J1335" i="37"/>
  <c r="J1343" i="37"/>
  <c r="J1351" i="37"/>
  <c r="J1359" i="37"/>
  <c r="J1367" i="37"/>
  <c r="J1375" i="37"/>
  <c r="J1377" i="37"/>
  <c r="J1381" i="37"/>
  <c r="J1387" i="37"/>
  <c r="J1393" i="37"/>
  <c r="J1399" i="37"/>
  <c r="J1401" i="37"/>
  <c r="J1403" i="37"/>
  <c r="J1411" i="37"/>
  <c r="J1413" i="37"/>
  <c r="J1415" i="37"/>
  <c r="J1423" i="37"/>
  <c r="J1425" i="37"/>
  <c r="J1427" i="37"/>
  <c r="J1433" i="37"/>
  <c r="J1439" i="37"/>
  <c r="J1445" i="37"/>
  <c r="J1449" i="37"/>
  <c r="J1451" i="37"/>
  <c r="J1461" i="37"/>
  <c r="J1463" i="37"/>
  <c r="J1467" i="37"/>
  <c r="J1473" i="37"/>
  <c r="J1475" i="37"/>
  <c r="J1479" i="37"/>
  <c r="J1487" i="37"/>
  <c r="J1491" i="37"/>
  <c r="J1503" i="37"/>
  <c r="J1505" i="37"/>
  <c r="J1513" i="37"/>
  <c r="J1515" i="37"/>
  <c r="J1527" i="37"/>
  <c r="J1529" i="37"/>
  <c r="J1565" i="37"/>
  <c r="J1567" i="37"/>
  <c r="Y7" i="37"/>
  <c r="X7" i="37"/>
  <c r="X6" i="37"/>
  <c r="P134" i="35"/>
  <c r="P135" i="35"/>
  <c r="P136" i="35"/>
  <c r="R136" i="35" s="1"/>
  <c r="P137" i="35"/>
  <c r="R137" i="35" s="1"/>
  <c r="P138" i="35"/>
  <c r="P139" i="35"/>
  <c r="P140" i="35"/>
  <c r="R140" i="35" s="1"/>
  <c r="P141" i="35"/>
  <c r="P142" i="35"/>
  <c r="P143" i="35"/>
  <c r="P144" i="35"/>
  <c r="R144" i="35" s="1"/>
  <c r="P145" i="35"/>
  <c r="P146" i="35"/>
  <c r="P147" i="35"/>
  <c r="P148" i="35"/>
  <c r="R148" i="35" s="1"/>
  <c r="P149" i="35"/>
  <c r="R149" i="35" s="1"/>
  <c r="P150" i="35"/>
  <c r="P151" i="35"/>
  <c r="P152" i="35"/>
  <c r="R152" i="35" s="1"/>
  <c r="P153" i="35"/>
  <c r="R153" i="35" s="1"/>
  <c r="P154" i="35"/>
  <c r="P155" i="35"/>
  <c r="P156" i="35"/>
  <c r="R156" i="35" s="1"/>
  <c r="P157" i="35"/>
  <c r="P158" i="35"/>
  <c r="P159" i="35"/>
  <c r="P160" i="35"/>
  <c r="R160" i="35" s="1"/>
  <c r="P161" i="35"/>
  <c r="P162" i="35"/>
  <c r="P163" i="35"/>
  <c r="P164" i="35"/>
  <c r="R164" i="35" s="1"/>
  <c r="P165" i="35"/>
  <c r="R165" i="35" s="1"/>
  <c r="P166" i="35"/>
  <c r="P167" i="35"/>
  <c r="P168" i="35"/>
  <c r="R168" i="35" s="1"/>
  <c r="P169" i="35"/>
  <c r="R169" i="35" s="1"/>
  <c r="P170" i="35"/>
  <c r="P171" i="35"/>
  <c r="P172" i="35"/>
  <c r="R172" i="35" s="1"/>
  <c r="P173" i="35"/>
  <c r="P174" i="35"/>
  <c r="P175" i="35"/>
  <c r="P176" i="35"/>
  <c r="R176" i="35" s="1"/>
  <c r="P177" i="35"/>
  <c r="P178" i="35"/>
  <c r="P179" i="35"/>
  <c r="P180" i="35"/>
  <c r="R180" i="35" s="1"/>
  <c r="P181" i="35"/>
  <c r="R181" i="35" s="1"/>
  <c r="P182" i="35"/>
  <c r="P183" i="35"/>
  <c r="P184" i="35"/>
  <c r="R184" i="35" s="1"/>
  <c r="P185" i="35"/>
  <c r="R185" i="35" s="1"/>
  <c r="P186" i="35"/>
  <c r="P187" i="35"/>
  <c r="P188" i="35"/>
  <c r="R188" i="35" s="1"/>
  <c r="P189" i="35"/>
  <c r="P190" i="35"/>
  <c r="P191" i="35"/>
  <c r="P192" i="35"/>
  <c r="R192" i="35" s="1"/>
  <c r="P193" i="35"/>
  <c r="P194" i="35"/>
  <c r="P195" i="35"/>
  <c r="P196" i="35"/>
  <c r="R196" i="35" s="1"/>
  <c r="P197" i="35"/>
  <c r="R197" i="35" s="1"/>
  <c r="P198" i="35"/>
  <c r="P199" i="35"/>
  <c r="P200" i="35"/>
  <c r="R200" i="35" s="1"/>
  <c r="P201" i="35"/>
  <c r="R201" i="35" s="1"/>
  <c r="P202" i="35"/>
  <c r="P203" i="35"/>
  <c r="P204" i="35"/>
  <c r="R204" i="35" s="1"/>
  <c r="P205" i="35"/>
  <c r="P206" i="35"/>
  <c r="P207" i="35"/>
  <c r="P208" i="35"/>
  <c r="R208" i="35" s="1"/>
  <c r="P209" i="35"/>
  <c r="P210" i="35"/>
  <c r="P211" i="35"/>
  <c r="P212" i="35"/>
  <c r="R212" i="35" s="1"/>
  <c r="P213" i="35"/>
  <c r="R213" i="35" s="1"/>
  <c r="P214" i="35"/>
  <c r="P215" i="35"/>
  <c r="P216" i="35"/>
  <c r="R216" i="35" s="1"/>
  <c r="P217" i="35"/>
  <c r="R217" i="35" s="1"/>
  <c r="P218" i="35"/>
  <c r="P219" i="35"/>
  <c r="P220" i="35"/>
  <c r="R220" i="35" s="1"/>
  <c r="P221" i="35"/>
  <c r="P222" i="35"/>
  <c r="P223" i="35"/>
  <c r="P224" i="35"/>
  <c r="R224" i="35" s="1"/>
  <c r="P225" i="35"/>
  <c r="P226" i="35"/>
  <c r="P227" i="35"/>
  <c r="P228" i="35"/>
  <c r="R228" i="35" s="1"/>
  <c r="P229" i="35"/>
  <c r="R229" i="35" s="1"/>
  <c r="P230" i="35"/>
  <c r="P231" i="35"/>
  <c r="P232" i="35"/>
  <c r="R232" i="35" s="1"/>
  <c r="P233" i="35"/>
  <c r="R233" i="35" s="1"/>
  <c r="P234" i="35"/>
  <c r="P235" i="35"/>
  <c r="P236" i="35"/>
  <c r="R236" i="35" s="1"/>
  <c r="P237" i="35"/>
  <c r="P238" i="35"/>
  <c r="P239" i="35"/>
  <c r="P240" i="35"/>
  <c r="R240" i="35" s="1"/>
  <c r="P241" i="35"/>
  <c r="P242" i="35"/>
  <c r="P243" i="35"/>
  <c r="P244" i="35"/>
  <c r="R244" i="35" s="1"/>
  <c r="P245" i="35"/>
  <c r="R245" i="35" s="1"/>
  <c r="P246" i="35"/>
  <c r="P247" i="35"/>
  <c r="P248" i="35"/>
  <c r="R248" i="35" s="1"/>
  <c r="P249" i="35"/>
  <c r="R249" i="35" s="1"/>
  <c r="P250" i="35"/>
  <c r="P251" i="35"/>
  <c r="P252" i="35"/>
  <c r="R252" i="35" s="1"/>
  <c r="P253" i="35"/>
  <c r="P254" i="35"/>
  <c r="P255" i="35"/>
  <c r="P256" i="35"/>
  <c r="R256" i="35" s="1"/>
  <c r="P257" i="35"/>
  <c r="P258" i="35"/>
  <c r="P259" i="35"/>
  <c r="P260" i="35"/>
  <c r="R260" i="35" s="1"/>
  <c r="P261" i="35"/>
  <c r="R261" i="35" s="1"/>
  <c r="P262" i="35"/>
  <c r="P263" i="35"/>
  <c r="P264" i="35"/>
  <c r="R264" i="35" s="1"/>
  <c r="P265" i="35"/>
  <c r="R265" i="35" s="1"/>
  <c r="P266" i="35"/>
  <c r="P267" i="35"/>
  <c r="P268" i="35"/>
  <c r="R268" i="35" s="1"/>
  <c r="P269" i="35"/>
  <c r="P270" i="35"/>
  <c r="P271" i="35"/>
  <c r="P272" i="35"/>
  <c r="R272" i="35" s="1"/>
  <c r="P273" i="35"/>
  <c r="P274" i="35"/>
  <c r="P275" i="35"/>
  <c r="P276" i="35"/>
  <c r="R276" i="35" s="1"/>
  <c r="P277" i="35"/>
  <c r="R277" i="35" s="1"/>
  <c r="P278" i="35"/>
  <c r="P279" i="35"/>
  <c r="P280" i="35"/>
  <c r="R280" i="35" s="1"/>
  <c r="P281" i="35"/>
  <c r="R281" i="35" s="1"/>
  <c r="P282" i="35"/>
  <c r="P283" i="35"/>
  <c r="P284" i="35"/>
  <c r="R284" i="35" s="1"/>
  <c r="P285" i="35"/>
  <c r="P286" i="35"/>
  <c r="P287" i="35"/>
  <c r="P288" i="35"/>
  <c r="R288" i="35" s="1"/>
  <c r="P289" i="35"/>
  <c r="P290" i="35"/>
  <c r="P291" i="35"/>
  <c r="P292" i="35"/>
  <c r="R292" i="35" s="1"/>
  <c r="P293" i="35"/>
  <c r="R293" i="35" s="1"/>
  <c r="P294" i="35"/>
  <c r="P295" i="35"/>
  <c r="P296" i="35"/>
  <c r="R296" i="35" s="1"/>
  <c r="P297" i="35"/>
  <c r="R297" i="35" s="1"/>
  <c r="P298" i="35"/>
  <c r="P299" i="35"/>
  <c r="P300" i="35"/>
  <c r="R300" i="35" s="1"/>
  <c r="P301" i="35"/>
  <c r="P302" i="35"/>
  <c r="P303" i="35"/>
  <c r="P304" i="35"/>
  <c r="R304" i="35" s="1"/>
  <c r="P305" i="35"/>
  <c r="P306" i="35"/>
  <c r="P307" i="35"/>
  <c r="P308" i="35"/>
  <c r="R308" i="35" s="1"/>
  <c r="P309" i="35"/>
  <c r="R309" i="35" s="1"/>
  <c r="P310" i="35"/>
  <c r="P311" i="35"/>
  <c r="P312" i="35"/>
  <c r="R312" i="35" s="1"/>
  <c r="P313" i="35"/>
  <c r="R313" i="35" s="1"/>
  <c r="P314" i="35"/>
  <c r="P315" i="35"/>
  <c r="P316" i="35"/>
  <c r="R316" i="35" s="1"/>
  <c r="P317" i="35"/>
  <c r="P318" i="35"/>
  <c r="P319" i="35"/>
  <c r="P320" i="35"/>
  <c r="R320" i="35" s="1"/>
  <c r="P321" i="35"/>
  <c r="P322" i="35"/>
  <c r="P323" i="35"/>
  <c r="P324" i="35"/>
  <c r="R324" i="35" s="1"/>
  <c r="P325" i="35"/>
  <c r="R325" i="35" s="1"/>
  <c r="P326" i="35"/>
  <c r="P327" i="35"/>
  <c r="P328" i="35"/>
  <c r="R328" i="35" s="1"/>
  <c r="P329" i="35"/>
  <c r="R329" i="35" s="1"/>
  <c r="P330" i="35"/>
  <c r="P331" i="35"/>
  <c r="P332" i="35"/>
  <c r="R332" i="35" s="1"/>
  <c r="P333" i="35"/>
  <c r="P334" i="35"/>
  <c r="P335" i="35"/>
  <c r="P336" i="35"/>
  <c r="R336" i="35" s="1"/>
  <c r="P337" i="35"/>
  <c r="P338" i="35"/>
  <c r="P339" i="35"/>
  <c r="P340" i="35"/>
  <c r="R340" i="35" s="1"/>
  <c r="P341" i="35"/>
  <c r="R341" i="35" s="1"/>
  <c r="P342" i="35"/>
  <c r="P343" i="35"/>
  <c r="P344" i="35"/>
  <c r="R344" i="35" s="1"/>
  <c r="P345" i="35"/>
  <c r="R345" i="35" s="1"/>
  <c r="P346" i="35"/>
  <c r="P347" i="35"/>
  <c r="P348" i="35"/>
  <c r="R348" i="35" s="1"/>
  <c r="P349" i="35"/>
  <c r="P350" i="35"/>
  <c r="P351" i="35"/>
  <c r="P352" i="35"/>
  <c r="R352" i="35" s="1"/>
  <c r="P353" i="35"/>
  <c r="P354" i="35"/>
  <c r="P355" i="35"/>
  <c r="P356" i="35"/>
  <c r="R356" i="35" s="1"/>
  <c r="P357" i="35"/>
  <c r="R357" i="35" s="1"/>
  <c r="P358" i="35"/>
  <c r="P359" i="35"/>
  <c r="P360" i="35"/>
  <c r="R360" i="35" s="1"/>
  <c r="P361" i="35"/>
  <c r="R361" i="35" s="1"/>
  <c r="P362" i="35"/>
  <c r="P363" i="35"/>
  <c r="P364" i="35"/>
  <c r="R364" i="35" s="1"/>
  <c r="P365" i="35"/>
  <c r="P366" i="35"/>
  <c r="P367" i="35"/>
  <c r="P368" i="35"/>
  <c r="R368" i="35" s="1"/>
  <c r="P369" i="35"/>
  <c r="P370" i="35"/>
  <c r="P371" i="35"/>
  <c r="P372" i="35"/>
  <c r="R372" i="35" s="1"/>
  <c r="P373" i="35"/>
  <c r="R373" i="35" s="1"/>
  <c r="P374" i="35"/>
  <c r="P375" i="35"/>
  <c r="P376" i="35"/>
  <c r="R376" i="35" s="1"/>
  <c r="P377" i="35"/>
  <c r="R377" i="35" s="1"/>
  <c r="P378" i="35"/>
  <c r="P379" i="35"/>
  <c r="P380" i="35"/>
  <c r="R380" i="35" s="1"/>
  <c r="P381" i="35"/>
  <c r="P382" i="35"/>
  <c r="P383" i="35"/>
  <c r="P384" i="35"/>
  <c r="R384" i="35" s="1"/>
  <c r="P385" i="35"/>
  <c r="P386" i="35"/>
  <c r="P387" i="35"/>
  <c r="P388" i="35"/>
  <c r="R388" i="35" s="1"/>
  <c r="P389" i="35"/>
  <c r="R389" i="35" s="1"/>
  <c r="P390" i="35"/>
  <c r="P391" i="35"/>
  <c r="P392" i="35"/>
  <c r="R392" i="35" s="1"/>
  <c r="P393" i="35"/>
  <c r="R393" i="35" s="1"/>
  <c r="P394" i="35"/>
  <c r="P395" i="35"/>
  <c r="P396" i="35"/>
  <c r="R396" i="35" s="1"/>
  <c r="P397" i="35"/>
  <c r="P398" i="35"/>
  <c r="P399" i="35"/>
  <c r="P400" i="35"/>
  <c r="R400" i="35" s="1"/>
  <c r="P401" i="35"/>
  <c r="P402" i="35"/>
  <c r="P403" i="35"/>
  <c r="P404" i="35"/>
  <c r="R404" i="35" s="1"/>
  <c r="P405" i="35"/>
  <c r="R405" i="35" s="1"/>
  <c r="P406" i="35"/>
  <c r="P407" i="35"/>
  <c r="P408" i="35"/>
  <c r="R408" i="35" s="1"/>
  <c r="P409" i="35"/>
  <c r="R409" i="35" s="1"/>
  <c r="P410" i="35"/>
  <c r="P411" i="35"/>
  <c r="P412" i="35"/>
  <c r="R412" i="35" s="1"/>
  <c r="P413" i="35"/>
  <c r="P414" i="35"/>
  <c r="P415" i="35"/>
  <c r="P416" i="35"/>
  <c r="R416" i="35" s="1"/>
  <c r="P417" i="35"/>
  <c r="P418" i="35"/>
  <c r="P419" i="35"/>
  <c r="P420" i="35"/>
  <c r="R420" i="35" s="1"/>
  <c r="P421" i="35"/>
  <c r="R421" i="35" s="1"/>
  <c r="P422" i="35"/>
  <c r="P423" i="35"/>
  <c r="P424" i="35"/>
  <c r="R424" i="35" s="1"/>
  <c r="P425" i="35"/>
  <c r="R425" i="35" s="1"/>
  <c r="P426" i="35"/>
  <c r="P427" i="35"/>
  <c r="P428" i="35"/>
  <c r="R428" i="35" s="1"/>
  <c r="P429" i="35"/>
  <c r="P430" i="35"/>
  <c r="P431" i="35"/>
  <c r="P432" i="35"/>
  <c r="R432" i="35" s="1"/>
  <c r="P433" i="35"/>
  <c r="P434" i="35"/>
  <c r="P435" i="35"/>
  <c r="P436" i="35"/>
  <c r="R436" i="35" s="1"/>
  <c r="P437" i="35"/>
  <c r="R437" i="35" s="1"/>
  <c r="P438" i="35"/>
  <c r="P439" i="35"/>
  <c r="P440" i="35"/>
  <c r="R440" i="35" s="1"/>
  <c r="P441" i="35"/>
  <c r="R441" i="35" s="1"/>
  <c r="P442" i="35"/>
  <c r="P443" i="35"/>
  <c r="P444" i="35"/>
  <c r="R444" i="35" s="1"/>
  <c r="P445" i="35"/>
  <c r="P446" i="35"/>
  <c r="P447" i="35"/>
  <c r="P448" i="35"/>
  <c r="R448" i="35" s="1"/>
  <c r="P449" i="35"/>
  <c r="P450" i="35"/>
  <c r="P451" i="35"/>
  <c r="P452" i="35"/>
  <c r="R452" i="35" s="1"/>
  <c r="P453" i="35"/>
  <c r="R453" i="35" s="1"/>
  <c r="P454" i="35"/>
  <c r="P455" i="35"/>
  <c r="P456" i="35"/>
  <c r="R456" i="35" s="1"/>
  <c r="P457" i="35"/>
  <c r="R457" i="35" s="1"/>
  <c r="P458" i="35"/>
  <c r="P459" i="35"/>
  <c r="P460" i="35"/>
  <c r="R460" i="35" s="1"/>
  <c r="P461" i="35"/>
  <c r="P462" i="35"/>
  <c r="P463" i="35"/>
  <c r="P464" i="35"/>
  <c r="R464" i="35" s="1"/>
  <c r="P465" i="35"/>
  <c r="P466" i="35"/>
  <c r="P467" i="35"/>
  <c r="P468" i="35"/>
  <c r="R468" i="35" s="1"/>
  <c r="P469" i="35"/>
  <c r="R469" i="35" s="1"/>
  <c r="P470" i="35"/>
  <c r="P471" i="35"/>
  <c r="P472" i="35"/>
  <c r="R472" i="35" s="1"/>
  <c r="P473" i="35"/>
  <c r="R473" i="35" s="1"/>
  <c r="P474" i="35"/>
  <c r="P475" i="35"/>
  <c r="P476" i="35"/>
  <c r="R476" i="35" s="1"/>
  <c r="P477" i="35"/>
  <c r="R477" i="35" s="1"/>
  <c r="P478" i="35"/>
  <c r="P479" i="35"/>
  <c r="P480" i="35"/>
  <c r="P481" i="35"/>
  <c r="R481" i="35" s="1"/>
  <c r="P482" i="35"/>
  <c r="P483" i="35"/>
  <c r="P484" i="35"/>
  <c r="P485" i="35"/>
  <c r="R485" i="35" s="1"/>
  <c r="P486" i="35"/>
  <c r="P487" i="35"/>
  <c r="P488" i="35"/>
  <c r="R488" i="35" s="1"/>
  <c r="P489" i="35"/>
  <c r="R489" i="35" s="1"/>
  <c r="P490" i="35"/>
  <c r="P491" i="35"/>
  <c r="P492" i="35"/>
  <c r="R492" i="35" s="1"/>
  <c r="P493" i="35"/>
  <c r="R493" i="35" s="1"/>
  <c r="P494" i="35"/>
  <c r="P495" i="35"/>
  <c r="P496" i="35"/>
  <c r="P497" i="35"/>
  <c r="R497" i="35" s="1"/>
  <c r="P498" i="35"/>
  <c r="P499" i="35"/>
  <c r="P500" i="35"/>
  <c r="P501" i="35"/>
  <c r="R501" i="35" s="1"/>
  <c r="P502" i="35"/>
  <c r="P503" i="35"/>
  <c r="P504" i="35"/>
  <c r="R504" i="35" s="1"/>
  <c r="P505" i="35"/>
  <c r="R505" i="35" s="1"/>
  <c r="P506" i="35"/>
  <c r="P507" i="35"/>
  <c r="P508" i="35"/>
  <c r="R508" i="35" s="1"/>
  <c r="P509" i="35"/>
  <c r="R509" i="35" s="1"/>
  <c r="P510" i="35"/>
  <c r="P511" i="35"/>
  <c r="P512" i="35"/>
  <c r="P513" i="35"/>
  <c r="R513" i="35" s="1"/>
  <c r="P514" i="35"/>
  <c r="P515" i="35"/>
  <c r="P516" i="35"/>
  <c r="P517" i="35"/>
  <c r="R517" i="35" s="1"/>
  <c r="P518" i="35"/>
  <c r="P519" i="35"/>
  <c r="P520" i="35"/>
  <c r="R520" i="35" s="1"/>
  <c r="P521" i="35"/>
  <c r="R521" i="35" s="1"/>
  <c r="P522" i="35"/>
  <c r="P523" i="35"/>
  <c r="P524" i="35"/>
  <c r="R524" i="35" s="1"/>
  <c r="P525" i="35"/>
  <c r="R525" i="35" s="1"/>
  <c r="P526" i="35"/>
  <c r="P527" i="35"/>
  <c r="P528" i="35"/>
  <c r="P529" i="35"/>
  <c r="R529" i="35" s="1"/>
  <c r="P530" i="35"/>
  <c r="P531" i="35"/>
  <c r="P532" i="35"/>
  <c r="P533" i="35"/>
  <c r="R533" i="35" s="1"/>
  <c r="P534" i="35"/>
  <c r="P535" i="35"/>
  <c r="P536" i="35"/>
  <c r="R536" i="35" s="1"/>
  <c r="P537" i="35"/>
  <c r="R537" i="35" s="1"/>
  <c r="P538" i="35"/>
  <c r="P539" i="35"/>
  <c r="P540" i="35"/>
  <c r="R540" i="35" s="1"/>
  <c r="P541" i="35"/>
  <c r="R541" i="35" s="1"/>
  <c r="P542" i="35"/>
  <c r="P543" i="35"/>
  <c r="P544" i="35"/>
  <c r="P545" i="35"/>
  <c r="R545" i="35" s="1"/>
  <c r="P546" i="35"/>
  <c r="P547" i="35"/>
  <c r="P548" i="35"/>
  <c r="P549" i="35"/>
  <c r="R549" i="35" s="1"/>
  <c r="P550" i="35"/>
  <c r="P551" i="35"/>
  <c r="P552" i="35"/>
  <c r="R552" i="35" s="1"/>
  <c r="P553" i="35"/>
  <c r="R553" i="35" s="1"/>
  <c r="P554" i="35"/>
  <c r="P555" i="35"/>
  <c r="P556" i="35"/>
  <c r="R556" i="35" s="1"/>
  <c r="P557" i="35"/>
  <c r="R557" i="35" s="1"/>
  <c r="P558" i="35"/>
  <c r="P559" i="35"/>
  <c r="P560" i="35"/>
  <c r="P561" i="35"/>
  <c r="R561" i="35" s="1"/>
  <c r="P562" i="35"/>
  <c r="P563" i="35"/>
  <c r="P564" i="35"/>
  <c r="P565" i="35"/>
  <c r="R565" i="35" s="1"/>
  <c r="P566" i="35"/>
  <c r="P567" i="35"/>
  <c r="P568" i="35"/>
  <c r="R568" i="35" s="1"/>
  <c r="P569" i="35"/>
  <c r="R569" i="35" s="1"/>
  <c r="P570" i="35"/>
  <c r="P571" i="35"/>
  <c r="P572" i="35"/>
  <c r="R572" i="35" s="1"/>
  <c r="P573" i="35"/>
  <c r="R573" i="35" s="1"/>
  <c r="P574" i="35"/>
  <c r="P575" i="35"/>
  <c r="P576" i="35"/>
  <c r="P577" i="35"/>
  <c r="R577" i="35" s="1"/>
  <c r="P578" i="35"/>
  <c r="P579" i="35"/>
  <c r="P580" i="35"/>
  <c r="P581" i="35"/>
  <c r="R581" i="35" s="1"/>
  <c r="P582" i="35"/>
  <c r="P583" i="35"/>
  <c r="P584" i="35"/>
  <c r="R584" i="35" s="1"/>
  <c r="P585" i="35"/>
  <c r="R585" i="35" s="1"/>
  <c r="P586" i="35"/>
  <c r="P587" i="35"/>
  <c r="P588" i="35"/>
  <c r="R588" i="35" s="1"/>
  <c r="P589" i="35"/>
  <c r="R589" i="35" s="1"/>
  <c r="P590" i="35"/>
  <c r="P591" i="35"/>
  <c r="P592" i="35"/>
  <c r="P593" i="35"/>
  <c r="R593" i="35" s="1"/>
  <c r="P594" i="35"/>
  <c r="P595" i="35"/>
  <c r="P596" i="35"/>
  <c r="P597" i="35"/>
  <c r="R597" i="35" s="1"/>
  <c r="P598" i="35"/>
  <c r="P599" i="35"/>
  <c r="P600" i="35"/>
  <c r="R600" i="35" s="1"/>
  <c r="P601" i="35"/>
  <c r="R601" i="35" s="1"/>
  <c r="P602" i="35"/>
  <c r="P603" i="35"/>
  <c r="P604" i="35"/>
  <c r="R604" i="35" s="1"/>
  <c r="P605" i="35"/>
  <c r="R605" i="35" s="1"/>
  <c r="P606" i="35"/>
  <c r="P607" i="35"/>
  <c r="P608" i="35"/>
  <c r="P609" i="35"/>
  <c r="R609" i="35" s="1"/>
  <c r="P610" i="35"/>
  <c r="P611" i="35"/>
  <c r="P612" i="35"/>
  <c r="P613" i="35"/>
  <c r="R613" i="35" s="1"/>
  <c r="P614" i="35"/>
  <c r="P615" i="35"/>
  <c r="P616" i="35"/>
  <c r="R616" i="35" s="1"/>
  <c r="P617" i="35"/>
  <c r="R617" i="35" s="1"/>
  <c r="P618" i="35"/>
  <c r="P619" i="35"/>
  <c r="P620" i="35"/>
  <c r="R620" i="35" s="1"/>
  <c r="P621" i="35"/>
  <c r="R621" i="35" s="1"/>
  <c r="P622" i="35"/>
  <c r="P623" i="35"/>
  <c r="P624" i="35"/>
  <c r="P625" i="35"/>
  <c r="R625" i="35" s="1"/>
  <c r="P626" i="35"/>
  <c r="P627" i="35"/>
  <c r="P628" i="35"/>
  <c r="P629" i="35"/>
  <c r="R629" i="35" s="1"/>
  <c r="P630" i="35"/>
  <c r="P631" i="35"/>
  <c r="P632" i="35"/>
  <c r="R632" i="35" s="1"/>
  <c r="P633" i="35"/>
  <c r="R633" i="35" s="1"/>
  <c r="P634" i="35"/>
  <c r="P635" i="35"/>
  <c r="P636" i="35"/>
  <c r="R636" i="35" s="1"/>
  <c r="P637" i="35"/>
  <c r="R637" i="35" s="1"/>
  <c r="P638" i="35"/>
  <c r="P639" i="35"/>
  <c r="P640" i="35"/>
  <c r="P641" i="35"/>
  <c r="R641" i="35" s="1"/>
  <c r="P642" i="35"/>
  <c r="P643" i="35"/>
  <c r="P644" i="35"/>
  <c r="P645" i="35"/>
  <c r="R645" i="35" s="1"/>
  <c r="P646" i="35"/>
  <c r="P647" i="35"/>
  <c r="P648" i="35"/>
  <c r="R648" i="35" s="1"/>
  <c r="P649" i="35"/>
  <c r="R649" i="35" s="1"/>
  <c r="P650" i="35"/>
  <c r="P651" i="35"/>
  <c r="P652" i="35"/>
  <c r="R652" i="35" s="1"/>
  <c r="P653" i="35"/>
  <c r="R653" i="35" s="1"/>
  <c r="P654" i="35"/>
  <c r="P655" i="35"/>
  <c r="P656" i="35"/>
  <c r="P657" i="35"/>
  <c r="R657" i="35" s="1"/>
  <c r="P658" i="35"/>
  <c r="P659" i="35"/>
  <c r="P660" i="35"/>
  <c r="P661" i="35"/>
  <c r="R661" i="35" s="1"/>
  <c r="P662" i="35"/>
  <c r="P663" i="35"/>
  <c r="P664" i="35"/>
  <c r="R664" i="35" s="1"/>
  <c r="P665" i="35"/>
  <c r="R665" i="35" s="1"/>
  <c r="P666" i="35"/>
  <c r="P667" i="35"/>
  <c r="P668" i="35"/>
  <c r="R668" i="35" s="1"/>
  <c r="P669" i="35"/>
  <c r="R669" i="35" s="1"/>
  <c r="P670" i="35"/>
  <c r="P671" i="35"/>
  <c r="P672" i="35"/>
  <c r="P673" i="35"/>
  <c r="R673" i="35" s="1"/>
  <c r="P674" i="35"/>
  <c r="P675" i="35"/>
  <c r="P676" i="35"/>
  <c r="P677" i="35"/>
  <c r="R677" i="35" s="1"/>
  <c r="P678" i="35"/>
  <c r="P679" i="35"/>
  <c r="P680" i="35"/>
  <c r="R680" i="35" s="1"/>
  <c r="P681" i="35"/>
  <c r="R681" i="35" s="1"/>
  <c r="P682" i="35"/>
  <c r="P683" i="35"/>
  <c r="P684" i="35"/>
  <c r="R684" i="35" s="1"/>
  <c r="P685" i="35"/>
  <c r="R685" i="35" s="1"/>
  <c r="P686" i="35"/>
  <c r="P687" i="35"/>
  <c r="P688" i="35"/>
  <c r="P689" i="35"/>
  <c r="R689" i="35" s="1"/>
  <c r="P690" i="35"/>
  <c r="P691" i="35"/>
  <c r="P692" i="35"/>
  <c r="P693" i="35"/>
  <c r="R693" i="35" s="1"/>
  <c r="P694" i="35"/>
  <c r="P695" i="35"/>
  <c r="P696" i="35"/>
  <c r="R696" i="35" s="1"/>
  <c r="P697" i="35"/>
  <c r="R697" i="35" s="1"/>
  <c r="P698" i="35"/>
  <c r="P699" i="35"/>
  <c r="P700" i="35"/>
  <c r="R700" i="35" s="1"/>
  <c r="P701" i="35"/>
  <c r="R701" i="35" s="1"/>
  <c r="P702" i="35"/>
  <c r="P703" i="35"/>
  <c r="P704" i="35"/>
  <c r="P705" i="35"/>
  <c r="R705" i="35" s="1"/>
  <c r="P706" i="35"/>
  <c r="P707" i="35"/>
  <c r="P708" i="35"/>
  <c r="P709" i="35"/>
  <c r="R709" i="35" s="1"/>
  <c r="P710" i="35"/>
  <c r="P711" i="35"/>
  <c r="P712" i="35"/>
  <c r="R712" i="35" s="1"/>
  <c r="P713" i="35"/>
  <c r="R713" i="35" s="1"/>
  <c r="P714" i="35"/>
  <c r="P715" i="35"/>
  <c r="P716" i="35"/>
  <c r="R716" i="35" s="1"/>
  <c r="P717" i="35"/>
  <c r="R717" i="35" s="1"/>
  <c r="P718" i="35"/>
  <c r="P719" i="35"/>
  <c r="P720" i="35"/>
  <c r="P721" i="35"/>
  <c r="R721" i="35" s="1"/>
  <c r="P722" i="35"/>
  <c r="P723" i="35"/>
  <c r="P724" i="35"/>
  <c r="P725" i="35"/>
  <c r="R725" i="35" s="1"/>
  <c r="P726" i="35"/>
  <c r="P727" i="35"/>
  <c r="P728" i="35"/>
  <c r="R728" i="35" s="1"/>
  <c r="P729" i="35"/>
  <c r="R729" i="35" s="1"/>
  <c r="P730" i="35"/>
  <c r="P731" i="35"/>
  <c r="P732" i="35"/>
  <c r="R732" i="35" s="1"/>
  <c r="P733" i="35"/>
  <c r="R733" i="35" s="1"/>
  <c r="P734" i="35"/>
  <c r="P735" i="35"/>
  <c r="P736" i="35"/>
  <c r="P737" i="35"/>
  <c r="R737" i="35" s="1"/>
  <c r="P738" i="35"/>
  <c r="P739" i="35"/>
  <c r="P740" i="35"/>
  <c r="P741" i="35"/>
  <c r="R741" i="35" s="1"/>
  <c r="P742" i="35"/>
  <c r="P743" i="35"/>
  <c r="P744" i="35"/>
  <c r="R744" i="35" s="1"/>
  <c r="P745" i="35"/>
  <c r="R745" i="35" s="1"/>
  <c r="P746" i="35"/>
  <c r="P747" i="35"/>
  <c r="P748" i="35"/>
  <c r="R748" i="35" s="1"/>
  <c r="P749" i="35"/>
  <c r="R749" i="35" s="1"/>
  <c r="P750" i="35"/>
  <c r="P751" i="35"/>
  <c r="P752" i="35"/>
  <c r="P753" i="35"/>
  <c r="R753" i="35" s="1"/>
  <c r="P754" i="35"/>
  <c r="P755" i="35"/>
  <c r="P756" i="35"/>
  <c r="P757" i="35"/>
  <c r="R757" i="35" s="1"/>
  <c r="P758" i="35"/>
  <c r="P759" i="35"/>
  <c r="P760" i="35"/>
  <c r="R760" i="35" s="1"/>
  <c r="P761" i="35"/>
  <c r="R761" i="35" s="1"/>
  <c r="P762" i="35"/>
  <c r="P763" i="35"/>
  <c r="P764" i="35"/>
  <c r="R764" i="35" s="1"/>
  <c r="P765" i="35"/>
  <c r="R765" i="35" s="1"/>
  <c r="P766" i="35"/>
  <c r="P767" i="35"/>
  <c r="P768" i="35"/>
  <c r="P769" i="35"/>
  <c r="R769" i="35" s="1"/>
  <c r="P770" i="35"/>
  <c r="P771" i="35"/>
  <c r="P772" i="35"/>
  <c r="P773" i="35"/>
  <c r="R773" i="35" s="1"/>
  <c r="P774" i="35"/>
  <c r="P775" i="35"/>
  <c r="P776" i="35"/>
  <c r="R776" i="35" s="1"/>
  <c r="P777" i="35"/>
  <c r="R777" i="35" s="1"/>
  <c r="P778" i="35"/>
  <c r="P779" i="35"/>
  <c r="P780" i="35"/>
  <c r="R780" i="35" s="1"/>
  <c r="P781" i="35"/>
  <c r="R781" i="35" s="1"/>
  <c r="P782" i="35"/>
  <c r="P783" i="35"/>
  <c r="P784" i="35"/>
  <c r="P785" i="35"/>
  <c r="R785" i="35" s="1"/>
  <c r="P786" i="35"/>
  <c r="P787" i="35"/>
  <c r="P788" i="35"/>
  <c r="P789" i="35"/>
  <c r="R789" i="35" s="1"/>
  <c r="P790" i="35"/>
  <c r="P791" i="35"/>
  <c r="P792" i="35"/>
  <c r="R792" i="35" s="1"/>
  <c r="P793" i="35"/>
  <c r="R793" i="35" s="1"/>
  <c r="P794" i="35"/>
  <c r="P795" i="35"/>
  <c r="P796" i="35"/>
  <c r="R796" i="35" s="1"/>
  <c r="P797" i="35"/>
  <c r="R797" i="35" s="1"/>
  <c r="P798" i="35"/>
  <c r="P799" i="35"/>
  <c r="P800" i="35"/>
  <c r="P801" i="35"/>
  <c r="R801" i="35" s="1"/>
  <c r="P802" i="35"/>
  <c r="P803" i="35"/>
  <c r="P804" i="35"/>
  <c r="P805" i="35"/>
  <c r="R805" i="35" s="1"/>
  <c r="P806" i="35"/>
  <c r="P807" i="35"/>
  <c r="P808" i="35"/>
  <c r="R808" i="35" s="1"/>
  <c r="P809" i="35"/>
  <c r="R809" i="35" s="1"/>
  <c r="P810" i="35"/>
  <c r="P811" i="35"/>
  <c r="P812" i="35"/>
  <c r="R812" i="35" s="1"/>
  <c r="P813" i="35"/>
  <c r="R813" i="35" s="1"/>
  <c r="P814" i="35"/>
  <c r="P815" i="35"/>
  <c r="P816" i="35"/>
  <c r="P817" i="35"/>
  <c r="R817" i="35" s="1"/>
  <c r="P818" i="35"/>
  <c r="P819" i="35"/>
  <c r="P820" i="35"/>
  <c r="P821" i="35"/>
  <c r="R821" i="35" s="1"/>
  <c r="P822" i="35"/>
  <c r="P823" i="35"/>
  <c r="P824" i="35"/>
  <c r="R824" i="35" s="1"/>
  <c r="P825" i="35"/>
  <c r="R825" i="35" s="1"/>
  <c r="P826" i="35"/>
  <c r="P827" i="35"/>
  <c r="P828" i="35"/>
  <c r="R828" i="35" s="1"/>
  <c r="P829" i="35"/>
  <c r="R829" i="35" s="1"/>
  <c r="P830" i="35"/>
  <c r="P831" i="35"/>
  <c r="P832" i="35"/>
  <c r="P833" i="35"/>
  <c r="R833" i="35" s="1"/>
  <c r="P834" i="35"/>
  <c r="P835" i="35"/>
  <c r="P836" i="35"/>
  <c r="P837" i="35"/>
  <c r="R837" i="35" s="1"/>
  <c r="P838" i="35"/>
  <c r="P839" i="35"/>
  <c r="P840" i="35"/>
  <c r="R840" i="35" s="1"/>
  <c r="P841" i="35"/>
  <c r="R841" i="35" s="1"/>
  <c r="P842" i="35"/>
  <c r="P843" i="35"/>
  <c r="P844" i="35"/>
  <c r="R844" i="35" s="1"/>
  <c r="P845" i="35"/>
  <c r="R845" i="35" s="1"/>
  <c r="P846" i="35"/>
  <c r="P847" i="35"/>
  <c r="P848" i="35"/>
  <c r="P849" i="35"/>
  <c r="R849" i="35" s="1"/>
  <c r="P850" i="35"/>
  <c r="P851" i="35"/>
  <c r="P852" i="35"/>
  <c r="P853" i="35"/>
  <c r="R853" i="35" s="1"/>
  <c r="P854" i="35"/>
  <c r="P855" i="35"/>
  <c r="P856" i="35"/>
  <c r="R856" i="35" s="1"/>
  <c r="P857" i="35"/>
  <c r="R857" i="35" s="1"/>
  <c r="P858" i="35"/>
  <c r="P859" i="35"/>
  <c r="P860" i="35"/>
  <c r="R860" i="35" s="1"/>
  <c r="P861" i="35"/>
  <c r="R861" i="35" s="1"/>
  <c r="P862" i="35"/>
  <c r="P863" i="35"/>
  <c r="P864" i="35"/>
  <c r="P865" i="35"/>
  <c r="R865" i="35" s="1"/>
  <c r="P866" i="35"/>
  <c r="P867" i="35"/>
  <c r="P868" i="35"/>
  <c r="P869" i="35"/>
  <c r="R869" i="35" s="1"/>
  <c r="P870" i="35"/>
  <c r="P871" i="35"/>
  <c r="P872" i="35"/>
  <c r="R872" i="35" s="1"/>
  <c r="P873" i="35"/>
  <c r="R873" i="35" s="1"/>
  <c r="P874" i="35"/>
  <c r="P875" i="35"/>
  <c r="P876" i="35"/>
  <c r="R876" i="35" s="1"/>
  <c r="P877" i="35"/>
  <c r="R877" i="35" s="1"/>
  <c r="P878" i="35"/>
  <c r="P879" i="35"/>
  <c r="P880" i="35"/>
  <c r="P881" i="35"/>
  <c r="R881" i="35" s="1"/>
  <c r="P882" i="35"/>
  <c r="P883" i="35"/>
  <c r="P884" i="35"/>
  <c r="P885" i="35"/>
  <c r="R885" i="35" s="1"/>
  <c r="P886" i="35"/>
  <c r="P887" i="35"/>
  <c r="P888" i="35"/>
  <c r="R888" i="35" s="1"/>
  <c r="P889" i="35"/>
  <c r="R889" i="35" s="1"/>
  <c r="P890" i="35"/>
  <c r="P891" i="35"/>
  <c r="P892" i="35"/>
  <c r="R892" i="35" s="1"/>
  <c r="P893" i="35"/>
  <c r="R893" i="35" s="1"/>
  <c r="P894" i="35"/>
  <c r="P895" i="35"/>
  <c r="P896" i="35"/>
  <c r="P897" i="35"/>
  <c r="R897" i="35" s="1"/>
  <c r="P898" i="35"/>
  <c r="P899" i="35"/>
  <c r="P900" i="35"/>
  <c r="P901" i="35"/>
  <c r="R901" i="35" s="1"/>
  <c r="P902" i="35"/>
  <c r="P903" i="35"/>
  <c r="P904" i="35"/>
  <c r="R904" i="35" s="1"/>
  <c r="P905" i="35"/>
  <c r="R905" i="35" s="1"/>
  <c r="P906" i="35"/>
  <c r="P907" i="35"/>
  <c r="P908" i="35"/>
  <c r="R908" i="35" s="1"/>
  <c r="P909" i="35"/>
  <c r="R909" i="35" s="1"/>
  <c r="P910" i="35"/>
  <c r="P911" i="35"/>
  <c r="P912" i="35"/>
  <c r="P913" i="35"/>
  <c r="R913" i="35" s="1"/>
  <c r="P914" i="35"/>
  <c r="P915" i="35"/>
  <c r="P916" i="35"/>
  <c r="P917" i="35"/>
  <c r="R917" i="35" s="1"/>
  <c r="P918" i="35"/>
  <c r="P919" i="35"/>
  <c r="P920" i="35"/>
  <c r="R920" i="35" s="1"/>
  <c r="P921" i="35"/>
  <c r="R921" i="35" s="1"/>
  <c r="P922" i="35"/>
  <c r="P923" i="35"/>
  <c r="P924" i="35"/>
  <c r="R924" i="35" s="1"/>
  <c r="P925" i="35"/>
  <c r="R925" i="35" s="1"/>
  <c r="P926" i="35"/>
  <c r="P927" i="35"/>
  <c r="P928" i="35"/>
  <c r="P929" i="35"/>
  <c r="R929" i="35" s="1"/>
  <c r="P930" i="35"/>
  <c r="P931" i="35"/>
  <c r="P932" i="35"/>
  <c r="P933" i="35"/>
  <c r="R933" i="35" s="1"/>
  <c r="P934" i="35"/>
  <c r="P935" i="35"/>
  <c r="P936" i="35"/>
  <c r="R936" i="35" s="1"/>
  <c r="P937" i="35"/>
  <c r="R937" i="35" s="1"/>
  <c r="P938" i="35"/>
  <c r="P939" i="35"/>
  <c r="P940" i="35"/>
  <c r="R940" i="35" s="1"/>
  <c r="P941" i="35"/>
  <c r="R941" i="35" s="1"/>
  <c r="P942" i="35"/>
  <c r="P943" i="35"/>
  <c r="P944" i="35"/>
  <c r="P945" i="35"/>
  <c r="R945" i="35" s="1"/>
  <c r="P946" i="35"/>
  <c r="P947" i="35"/>
  <c r="P948" i="35"/>
  <c r="P949" i="35"/>
  <c r="R949" i="35" s="1"/>
  <c r="P950" i="35"/>
  <c r="P951" i="35"/>
  <c r="P952" i="35"/>
  <c r="R952" i="35" s="1"/>
  <c r="P953" i="35"/>
  <c r="R953" i="35" s="1"/>
  <c r="P954" i="35"/>
  <c r="P955" i="35"/>
  <c r="P956" i="35"/>
  <c r="R956" i="35" s="1"/>
  <c r="P957" i="35"/>
  <c r="R957" i="35" s="1"/>
  <c r="P958" i="35"/>
  <c r="P959" i="35"/>
  <c r="P960" i="35"/>
  <c r="P961" i="35"/>
  <c r="R961" i="35" s="1"/>
  <c r="P962" i="35"/>
  <c r="P963" i="35"/>
  <c r="P964" i="35"/>
  <c r="P965" i="35"/>
  <c r="R965" i="35" s="1"/>
  <c r="P966" i="35"/>
  <c r="P967" i="35"/>
  <c r="P968" i="35"/>
  <c r="R968" i="35" s="1"/>
  <c r="P969" i="35"/>
  <c r="R969" i="35" s="1"/>
  <c r="P970" i="35"/>
  <c r="P971" i="35"/>
  <c r="P972" i="35"/>
  <c r="R972" i="35" s="1"/>
  <c r="P973" i="35"/>
  <c r="R973" i="35" s="1"/>
  <c r="P974" i="35"/>
  <c r="P975" i="35"/>
  <c r="P976" i="35"/>
  <c r="P977" i="35"/>
  <c r="R977" i="35" s="1"/>
  <c r="P978" i="35"/>
  <c r="P979" i="35"/>
  <c r="P980" i="35"/>
  <c r="P981" i="35"/>
  <c r="R981" i="35" s="1"/>
  <c r="P982" i="35"/>
  <c r="P983" i="35"/>
  <c r="P984" i="35"/>
  <c r="R984" i="35" s="1"/>
  <c r="P985" i="35"/>
  <c r="R985" i="35" s="1"/>
  <c r="P986" i="35"/>
  <c r="P987" i="35"/>
  <c r="P988" i="35"/>
  <c r="R988" i="35" s="1"/>
  <c r="P989" i="35"/>
  <c r="R989" i="35" s="1"/>
  <c r="P990" i="35"/>
  <c r="P991" i="35"/>
  <c r="P992" i="35"/>
  <c r="P993" i="35"/>
  <c r="R993" i="35" s="1"/>
  <c r="P994" i="35"/>
  <c r="P995" i="35"/>
  <c r="P996" i="35"/>
  <c r="P997" i="35"/>
  <c r="R997" i="35" s="1"/>
  <c r="P998" i="35"/>
  <c r="P999" i="35"/>
  <c r="P1000" i="35"/>
  <c r="R1000" i="35" s="1"/>
  <c r="P1001" i="35"/>
  <c r="R1001" i="35" s="1"/>
  <c r="P1002" i="35"/>
  <c r="P1003" i="35"/>
  <c r="P1004" i="35"/>
  <c r="R1004" i="35" s="1"/>
  <c r="P1005" i="35"/>
  <c r="R1005" i="35" s="1"/>
  <c r="P1006" i="35"/>
  <c r="P1007" i="35"/>
  <c r="P1008" i="35"/>
  <c r="P1009" i="35"/>
  <c r="R1009" i="35" s="1"/>
  <c r="P1010" i="35"/>
  <c r="P1011" i="35"/>
  <c r="P1012" i="35"/>
  <c r="P1013" i="35"/>
  <c r="R1013" i="35" s="1"/>
  <c r="P1014" i="35"/>
  <c r="P1015" i="35"/>
  <c r="P1016" i="35"/>
  <c r="R1016" i="35" s="1"/>
  <c r="P1017" i="35"/>
  <c r="R1017" i="35" s="1"/>
  <c r="P1018" i="35"/>
  <c r="P1019" i="35"/>
  <c r="P1020" i="35"/>
  <c r="R1020" i="35" s="1"/>
  <c r="P1021" i="35"/>
  <c r="R1021" i="35" s="1"/>
  <c r="P1022" i="35"/>
  <c r="P1023" i="35"/>
  <c r="P1024" i="35"/>
  <c r="P1025" i="35"/>
  <c r="R1025" i="35" s="1"/>
  <c r="P1026" i="35"/>
  <c r="P1027" i="35"/>
  <c r="P1028" i="35"/>
  <c r="P1029" i="35"/>
  <c r="R1029" i="35" s="1"/>
  <c r="P1030" i="35"/>
  <c r="P1031" i="35"/>
  <c r="P1032" i="35"/>
  <c r="R1032" i="35" s="1"/>
  <c r="P1033" i="35"/>
  <c r="R1033" i="35" s="1"/>
  <c r="P1034" i="35"/>
  <c r="P1035" i="35"/>
  <c r="P1036" i="35"/>
  <c r="R1036" i="35" s="1"/>
  <c r="P1037" i="35"/>
  <c r="R1037" i="35" s="1"/>
  <c r="P1038" i="35"/>
  <c r="P1039" i="35"/>
  <c r="P1040" i="35"/>
  <c r="P1041" i="35"/>
  <c r="R1041" i="35" s="1"/>
  <c r="P1042" i="35"/>
  <c r="P1043" i="35"/>
  <c r="P1044" i="35"/>
  <c r="P1045" i="35"/>
  <c r="R1045" i="35" s="1"/>
  <c r="P1046" i="35"/>
  <c r="P1047" i="35"/>
  <c r="P1048" i="35"/>
  <c r="R1048" i="35" s="1"/>
  <c r="P1049" i="35"/>
  <c r="R1049" i="35" s="1"/>
  <c r="P1050" i="35"/>
  <c r="P1051" i="35"/>
  <c r="P1052" i="35"/>
  <c r="R1052" i="35" s="1"/>
  <c r="P1053" i="35"/>
  <c r="R1053" i="35" s="1"/>
  <c r="P1054" i="35"/>
  <c r="P1055" i="35"/>
  <c r="P1056" i="35"/>
  <c r="P1057" i="35"/>
  <c r="R1057" i="35" s="1"/>
  <c r="P1058" i="35"/>
  <c r="P1059" i="35"/>
  <c r="P1060" i="35"/>
  <c r="P1061" i="35"/>
  <c r="R1061" i="35" s="1"/>
  <c r="P1062" i="35"/>
  <c r="P1063" i="35"/>
  <c r="P1064" i="35"/>
  <c r="R1064" i="35" s="1"/>
  <c r="P1065" i="35"/>
  <c r="R1065" i="35" s="1"/>
  <c r="P1066" i="35"/>
  <c r="P1067" i="35"/>
  <c r="P1068" i="35"/>
  <c r="R1068" i="35" s="1"/>
  <c r="P1069" i="35"/>
  <c r="R1069" i="35" s="1"/>
  <c r="P1070" i="35"/>
  <c r="P1071" i="35"/>
  <c r="P1072" i="35"/>
  <c r="R1072" i="35" s="1"/>
  <c r="P1073" i="35"/>
  <c r="R1073" i="35" s="1"/>
  <c r="P1074" i="35"/>
  <c r="P1075" i="35"/>
  <c r="P1076" i="35"/>
  <c r="R1076" i="35" s="1"/>
  <c r="P1077" i="35"/>
  <c r="R1077" i="35" s="1"/>
  <c r="P1078" i="35"/>
  <c r="P1079" i="35"/>
  <c r="P1080" i="35"/>
  <c r="R1080" i="35" s="1"/>
  <c r="P1081" i="35"/>
  <c r="R1081" i="35" s="1"/>
  <c r="P1082" i="35"/>
  <c r="P1083" i="35"/>
  <c r="P1084" i="35"/>
  <c r="R1084" i="35" s="1"/>
  <c r="P1085" i="35"/>
  <c r="R1085" i="35" s="1"/>
  <c r="P1086" i="35"/>
  <c r="P1087" i="35"/>
  <c r="P1088" i="35"/>
  <c r="R1088" i="35" s="1"/>
  <c r="P1089" i="35"/>
  <c r="R1089" i="35" s="1"/>
  <c r="P1090" i="35"/>
  <c r="P1091" i="35"/>
  <c r="P1092" i="35"/>
  <c r="R1092" i="35" s="1"/>
  <c r="P1093" i="35"/>
  <c r="R1093" i="35" s="1"/>
  <c r="P1094" i="35"/>
  <c r="P1095" i="35"/>
  <c r="P1096" i="35"/>
  <c r="R1096" i="35" s="1"/>
  <c r="P1097" i="35"/>
  <c r="R1097" i="35" s="1"/>
  <c r="P1098" i="35"/>
  <c r="P1099" i="35"/>
  <c r="P1100" i="35"/>
  <c r="R1100" i="35" s="1"/>
  <c r="P1101" i="35"/>
  <c r="R1101" i="35" s="1"/>
  <c r="P1102" i="35"/>
  <c r="P1103" i="35"/>
  <c r="P1104" i="35"/>
  <c r="R1104" i="35" s="1"/>
  <c r="P1105" i="35"/>
  <c r="R1105" i="35" s="1"/>
  <c r="P1106" i="35"/>
  <c r="P1107" i="35"/>
  <c r="P1108" i="35"/>
  <c r="R1108" i="35" s="1"/>
  <c r="P1109" i="35"/>
  <c r="R1109" i="35" s="1"/>
  <c r="P1110" i="35"/>
  <c r="P1111" i="35"/>
  <c r="P1112" i="35"/>
  <c r="R1112" i="35" s="1"/>
  <c r="P1113" i="35"/>
  <c r="R1113" i="35" s="1"/>
  <c r="P1114" i="35"/>
  <c r="P1115" i="35"/>
  <c r="P1116" i="35"/>
  <c r="R1116" i="35" s="1"/>
  <c r="P1117" i="35"/>
  <c r="R1117" i="35" s="1"/>
  <c r="P1118" i="35"/>
  <c r="P1119" i="35"/>
  <c r="P1120" i="35"/>
  <c r="R1120" i="35" s="1"/>
  <c r="P1121" i="35"/>
  <c r="R1121" i="35" s="1"/>
  <c r="P1122" i="35"/>
  <c r="P1123" i="35"/>
  <c r="P1124" i="35"/>
  <c r="R1124" i="35" s="1"/>
  <c r="P1125" i="35"/>
  <c r="R1125" i="35" s="1"/>
  <c r="P1126" i="35"/>
  <c r="P1127" i="35"/>
  <c r="P1128" i="35"/>
  <c r="R1128" i="35" s="1"/>
  <c r="P1129" i="35"/>
  <c r="R1129" i="35" s="1"/>
  <c r="P1130" i="35"/>
  <c r="P1131" i="35"/>
  <c r="P1132" i="35"/>
  <c r="R1132" i="35" s="1"/>
  <c r="P1133" i="35"/>
  <c r="R1133" i="35" s="1"/>
  <c r="P1134" i="35"/>
  <c r="P1135" i="35"/>
  <c r="P1136" i="35"/>
  <c r="R1136" i="35" s="1"/>
  <c r="P1137" i="35"/>
  <c r="R1137" i="35" s="1"/>
  <c r="P1138" i="35"/>
  <c r="P1139" i="35"/>
  <c r="P1140" i="35"/>
  <c r="R1140" i="35" s="1"/>
  <c r="P1141" i="35"/>
  <c r="R1141" i="35" s="1"/>
  <c r="P1142" i="35"/>
  <c r="P1143" i="35"/>
  <c r="P1144" i="35"/>
  <c r="R1144" i="35" s="1"/>
  <c r="P1145" i="35"/>
  <c r="R1145" i="35" s="1"/>
  <c r="P1146" i="35"/>
  <c r="P1147" i="35"/>
  <c r="P1148" i="35"/>
  <c r="R1148" i="35" s="1"/>
  <c r="P1149" i="35"/>
  <c r="R1149" i="35" s="1"/>
  <c r="P1150" i="35"/>
  <c r="P1151" i="35"/>
  <c r="P1152" i="35"/>
  <c r="R1152" i="35" s="1"/>
  <c r="P1153" i="35"/>
  <c r="R1153" i="35" s="1"/>
  <c r="P1154" i="35"/>
  <c r="P1155" i="35"/>
  <c r="P1156" i="35"/>
  <c r="R1156" i="35" s="1"/>
  <c r="P1157" i="35"/>
  <c r="R1157" i="35" s="1"/>
  <c r="P1158" i="35"/>
  <c r="P1159" i="35"/>
  <c r="P1160" i="35"/>
  <c r="R1160" i="35" s="1"/>
  <c r="P1161" i="35"/>
  <c r="R1161" i="35" s="1"/>
  <c r="P1162" i="35"/>
  <c r="P1163" i="35"/>
  <c r="P1164" i="35"/>
  <c r="R1164" i="35" s="1"/>
  <c r="P1165" i="35"/>
  <c r="R1165" i="35" s="1"/>
  <c r="P1166" i="35"/>
  <c r="P1167" i="35"/>
  <c r="P1168" i="35"/>
  <c r="R1168" i="35" s="1"/>
  <c r="P1169" i="35"/>
  <c r="R1169" i="35" s="1"/>
  <c r="P1170" i="35"/>
  <c r="P1171" i="35"/>
  <c r="P1172" i="35"/>
  <c r="R1172" i="35" s="1"/>
  <c r="P1173" i="35"/>
  <c r="R1173" i="35" s="1"/>
  <c r="P1174" i="35"/>
  <c r="P1175" i="35"/>
  <c r="P1176" i="35"/>
  <c r="R1176" i="35" s="1"/>
  <c r="P1177" i="35"/>
  <c r="R1177" i="35" s="1"/>
  <c r="P1178" i="35"/>
  <c r="P1179" i="35"/>
  <c r="P1180" i="35"/>
  <c r="R1180" i="35" s="1"/>
  <c r="P1181" i="35"/>
  <c r="R1181" i="35" s="1"/>
  <c r="P1182" i="35"/>
  <c r="P1183" i="35"/>
  <c r="P1184" i="35"/>
  <c r="R1184" i="35" s="1"/>
  <c r="P1185" i="35"/>
  <c r="R1185" i="35" s="1"/>
  <c r="P1186" i="35"/>
  <c r="P1187" i="35"/>
  <c r="P1188" i="35"/>
  <c r="R1188" i="35" s="1"/>
  <c r="P1189" i="35"/>
  <c r="R1189" i="35" s="1"/>
  <c r="P1190" i="35"/>
  <c r="P1191" i="35"/>
  <c r="P1192" i="35"/>
  <c r="R1192" i="35" s="1"/>
  <c r="P1193" i="35"/>
  <c r="R1193" i="35" s="1"/>
  <c r="P1194" i="35"/>
  <c r="P1195" i="35"/>
  <c r="P1196" i="35"/>
  <c r="R1196" i="35" s="1"/>
  <c r="P1197" i="35"/>
  <c r="R1197" i="35" s="1"/>
  <c r="P1198" i="35"/>
  <c r="P1199" i="35"/>
  <c r="P1200" i="35"/>
  <c r="R1200" i="35" s="1"/>
  <c r="P1201" i="35"/>
  <c r="R1201" i="35" s="1"/>
  <c r="P1202" i="35"/>
  <c r="P1203" i="35"/>
  <c r="P1204" i="35"/>
  <c r="R1204" i="35" s="1"/>
  <c r="P1205" i="35"/>
  <c r="R1205" i="35" s="1"/>
  <c r="P1206" i="35"/>
  <c r="P1207" i="35"/>
  <c r="P1208" i="35"/>
  <c r="R1208" i="35" s="1"/>
  <c r="P1209" i="35"/>
  <c r="R1209" i="35" s="1"/>
  <c r="P1210" i="35"/>
  <c r="P1211" i="35"/>
  <c r="P1212" i="35"/>
  <c r="R1212" i="35" s="1"/>
  <c r="P1213" i="35"/>
  <c r="R1213" i="35" s="1"/>
  <c r="P1214" i="35"/>
  <c r="P1215" i="35"/>
  <c r="P1216" i="35"/>
  <c r="R1216" i="35" s="1"/>
  <c r="P1217" i="35"/>
  <c r="R1217" i="35" s="1"/>
  <c r="P1218" i="35"/>
  <c r="P1219" i="35"/>
  <c r="P1220" i="35"/>
  <c r="R1220" i="35" s="1"/>
  <c r="P1221" i="35"/>
  <c r="R1221" i="35" s="1"/>
  <c r="P1222" i="35"/>
  <c r="P1223" i="35"/>
  <c r="P1224" i="35"/>
  <c r="R1224" i="35" s="1"/>
  <c r="P1225" i="35"/>
  <c r="R1225" i="35" s="1"/>
  <c r="P1226" i="35"/>
  <c r="P1227" i="35"/>
  <c r="P1228" i="35"/>
  <c r="R1228" i="35" s="1"/>
  <c r="P1229" i="35"/>
  <c r="R1229" i="35" s="1"/>
  <c r="P1230" i="35"/>
  <c r="P1231" i="35"/>
  <c r="P1232" i="35"/>
  <c r="R1232" i="35" s="1"/>
  <c r="P1233" i="35"/>
  <c r="R1233" i="35" s="1"/>
  <c r="P1234" i="35"/>
  <c r="P1235" i="35"/>
  <c r="P1236" i="35"/>
  <c r="R1236" i="35" s="1"/>
  <c r="P1237" i="35"/>
  <c r="R1237" i="35" s="1"/>
  <c r="P1238" i="35"/>
  <c r="P1239" i="35"/>
  <c r="P1240" i="35"/>
  <c r="R1240" i="35" s="1"/>
  <c r="P1241" i="35"/>
  <c r="R1241" i="35" s="1"/>
  <c r="P1242" i="35"/>
  <c r="P1243" i="35"/>
  <c r="P1244" i="35"/>
  <c r="R1244" i="35" s="1"/>
  <c r="P1245" i="35"/>
  <c r="R1245" i="35" s="1"/>
  <c r="P1246" i="35"/>
  <c r="P1247" i="35"/>
  <c r="P1248" i="35"/>
  <c r="R1248" i="35" s="1"/>
  <c r="P1249" i="35"/>
  <c r="R1249" i="35" s="1"/>
  <c r="P1250" i="35"/>
  <c r="P1251" i="35"/>
  <c r="P1252" i="35"/>
  <c r="R1252" i="35" s="1"/>
  <c r="P1253" i="35"/>
  <c r="R1253" i="35" s="1"/>
  <c r="P1254" i="35"/>
  <c r="P1255" i="35"/>
  <c r="P1256" i="35"/>
  <c r="R1256" i="35" s="1"/>
  <c r="P1257" i="35"/>
  <c r="R1257" i="35" s="1"/>
  <c r="P1258" i="35"/>
  <c r="P1259" i="35"/>
  <c r="R134" i="35"/>
  <c r="R135" i="35"/>
  <c r="R138" i="35"/>
  <c r="R139" i="35"/>
  <c r="R141" i="35"/>
  <c r="R142" i="35"/>
  <c r="R143" i="35"/>
  <c r="R145" i="35"/>
  <c r="R146" i="35"/>
  <c r="R147" i="35"/>
  <c r="R150" i="35"/>
  <c r="R151" i="35"/>
  <c r="R154" i="35"/>
  <c r="R155" i="35"/>
  <c r="R157" i="35"/>
  <c r="R158" i="35"/>
  <c r="R159" i="35"/>
  <c r="R161" i="35"/>
  <c r="R162" i="35"/>
  <c r="R163" i="35"/>
  <c r="R166" i="35"/>
  <c r="R167" i="35"/>
  <c r="R170" i="35"/>
  <c r="R171" i="35"/>
  <c r="R173" i="35"/>
  <c r="R174" i="35"/>
  <c r="R175" i="35"/>
  <c r="R177" i="35"/>
  <c r="R178" i="35"/>
  <c r="R179" i="35"/>
  <c r="R182" i="35"/>
  <c r="R183" i="35"/>
  <c r="R186" i="35"/>
  <c r="R187" i="35"/>
  <c r="R189" i="35"/>
  <c r="R190" i="35"/>
  <c r="R191" i="35"/>
  <c r="R193" i="35"/>
  <c r="R194" i="35"/>
  <c r="R195" i="35"/>
  <c r="R198" i="35"/>
  <c r="R199" i="35"/>
  <c r="R202" i="35"/>
  <c r="R203" i="35"/>
  <c r="R205" i="35"/>
  <c r="R206" i="35"/>
  <c r="R207" i="35"/>
  <c r="R209" i="35"/>
  <c r="R210" i="35"/>
  <c r="R211" i="35"/>
  <c r="R214" i="35"/>
  <c r="R215" i="35"/>
  <c r="R218" i="35"/>
  <c r="R219" i="35"/>
  <c r="R221" i="35"/>
  <c r="R222" i="35"/>
  <c r="R223" i="35"/>
  <c r="R225" i="35"/>
  <c r="R226" i="35"/>
  <c r="R227" i="35"/>
  <c r="R230" i="35"/>
  <c r="R231" i="35"/>
  <c r="R234" i="35"/>
  <c r="R235" i="35"/>
  <c r="R237" i="35"/>
  <c r="R238" i="35"/>
  <c r="R239" i="35"/>
  <c r="R241" i="35"/>
  <c r="R242" i="35"/>
  <c r="R243" i="35"/>
  <c r="R246" i="35"/>
  <c r="R247" i="35"/>
  <c r="R250" i="35"/>
  <c r="R251" i="35"/>
  <c r="R253" i="35"/>
  <c r="R254" i="35"/>
  <c r="R255" i="35"/>
  <c r="R257" i="35"/>
  <c r="R258" i="35"/>
  <c r="R259" i="35"/>
  <c r="R262" i="35"/>
  <c r="R263" i="35"/>
  <c r="R266" i="35"/>
  <c r="R267" i="35"/>
  <c r="R269" i="35"/>
  <c r="R270" i="35"/>
  <c r="R271" i="35"/>
  <c r="R273" i="35"/>
  <c r="R274" i="35"/>
  <c r="R275" i="35"/>
  <c r="R278" i="35"/>
  <c r="R279" i="35"/>
  <c r="R282" i="35"/>
  <c r="R283" i="35"/>
  <c r="R285" i="35"/>
  <c r="R286" i="35"/>
  <c r="R287" i="35"/>
  <c r="R289" i="35"/>
  <c r="R290" i="35"/>
  <c r="R291" i="35"/>
  <c r="R294" i="35"/>
  <c r="R295" i="35"/>
  <c r="R298" i="35"/>
  <c r="R299" i="35"/>
  <c r="R301" i="35"/>
  <c r="R302" i="35"/>
  <c r="R303" i="35"/>
  <c r="R305" i="35"/>
  <c r="R306" i="35"/>
  <c r="R307" i="35"/>
  <c r="R310" i="35"/>
  <c r="R311" i="35"/>
  <c r="R314" i="35"/>
  <c r="R315" i="35"/>
  <c r="R317" i="35"/>
  <c r="R318" i="35"/>
  <c r="R319" i="35"/>
  <c r="R321" i="35"/>
  <c r="R322" i="35"/>
  <c r="R323" i="35"/>
  <c r="R326" i="35"/>
  <c r="R327" i="35"/>
  <c r="R330" i="35"/>
  <c r="R331" i="35"/>
  <c r="R333" i="35"/>
  <c r="R334" i="35"/>
  <c r="R335" i="35"/>
  <c r="R337" i="35"/>
  <c r="R338" i="35"/>
  <c r="R339" i="35"/>
  <c r="R342" i="35"/>
  <c r="R343" i="35"/>
  <c r="R346" i="35"/>
  <c r="R347" i="35"/>
  <c r="R349" i="35"/>
  <c r="R350" i="35"/>
  <c r="R351" i="35"/>
  <c r="R353" i="35"/>
  <c r="R354" i="35"/>
  <c r="R355" i="35"/>
  <c r="R358" i="35"/>
  <c r="R359" i="35"/>
  <c r="R362" i="35"/>
  <c r="R363" i="35"/>
  <c r="R365" i="35"/>
  <c r="R366" i="35"/>
  <c r="R367" i="35"/>
  <c r="R369" i="35"/>
  <c r="R370" i="35"/>
  <c r="R371" i="35"/>
  <c r="R374" i="35"/>
  <c r="R375" i="35"/>
  <c r="R378" i="35"/>
  <c r="R379" i="35"/>
  <c r="R381" i="35"/>
  <c r="R382" i="35"/>
  <c r="R383" i="35"/>
  <c r="R385" i="35"/>
  <c r="R386" i="35"/>
  <c r="R387" i="35"/>
  <c r="R390" i="35"/>
  <c r="R391" i="35"/>
  <c r="R394" i="35"/>
  <c r="R395" i="35"/>
  <c r="R397" i="35"/>
  <c r="R398" i="35"/>
  <c r="R399" i="35"/>
  <c r="R401" i="35"/>
  <c r="R402" i="35"/>
  <c r="R403" i="35"/>
  <c r="R406" i="35"/>
  <c r="R407" i="35"/>
  <c r="R410" i="35"/>
  <c r="R411" i="35"/>
  <c r="R413" i="35"/>
  <c r="R414" i="35"/>
  <c r="R415" i="35"/>
  <c r="R417" i="35"/>
  <c r="R418" i="35"/>
  <c r="R419" i="35"/>
  <c r="R422" i="35"/>
  <c r="R423" i="35"/>
  <c r="R426" i="35"/>
  <c r="R427" i="35"/>
  <c r="R429" i="35"/>
  <c r="R430" i="35"/>
  <c r="R431" i="35"/>
  <c r="R433" i="35"/>
  <c r="R434" i="35"/>
  <c r="R435" i="35"/>
  <c r="R438" i="35"/>
  <c r="R439" i="35"/>
  <c r="R442" i="35"/>
  <c r="R443" i="35"/>
  <c r="R445" i="35"/>
  <c r="R446" i="35"/>
  <c r="R447" i="35"/>
  <c r="R449" i="35"/>
  <c r="R450" i="35"/>
  <c r="R451" i="35"/>
  <c r="R454" i="35"/>
  <c r="R455" i="35"/>
  <c r="R458" i="35"/>
  <c r="R459" i="35"/>
  <c r="R461" i="35"/>
  <c r="R462" i="35"/>
  <c r="R463" i="35"/>
  <c r="R465" i="35"/>
  <c r="R466" i="35"/>
  <c r="R467" i="35"/>
  <c r="R470" i="35"/>
  <c r="R471" i="35"/>
  <c r="R474" i="35"/>
  <c r="R475" i="35"/>
  <c r="R478" i="35"/>
  <c r="R479" i="35"/>
  <c r="R480" i="35"/>
  <c r="R482" i="35"/>
  <c r="R483" i="35"/>
  <c r="R484" i="35"/>
  <c r="R486" i="35"/>
  <c r="R487" i="35"/>
  <c r="R490" i="35"/>
  <c r="R491" i="35"/>
  <c r="R494" i="35"/>
  <c r="R495" i="35"/>
  <c r="R496" i="35"/>
  <c r="R498" i="35"/>
  <c r="R499" i="35"/>
  <c r="R500" i="35"/>
  <c r="R502" i="35"/>
  <c r="R503" i="35"/>
  <c r="R506" i="35"/>
  <c r="R507" i="35"/>
  <c r="R510" i="35"/>
  <c r="R511" i="35"/>
  <c r="R512" i="35"/>
  <c r="R514" i="35"/>
  <c r="R515" i="35"/>
  <c r="R516" i="35"/>
  <c r="R518" i="35"/>
  <c r="R519" i="35"/>
  <c r="R522" i="35"/>
  <c r="R523" i="35"/>
  <c r="R526" i="35"/>
  <c r="R527" i="35"/>
  <c r="R528" i="35"/>
  <c r="R530" i="35"/>
  <c r="R531" i="35"/>
  <c r="R532" i="35"/>
  <c r="R534" i="35"/>
  <c r="R535" i="35"/>
  <c r="R538" i="35"/>
  <c r="R539" i="35"/>
  <c r="R542" i="35"/>
  <c r="R543" i="35"/>
  <c r="R544" i="35"/>
  <c r="R546" i="35"/>
  <c r="R547" i="35"/>
  <c r="R548" i="35"/>
  <c r="R550" i="35"/>
  <c r="R551" i="35"/>
  <c r="R554" i="35"/>
  <c r="R555" i="35"/>
  <c r="R558" i="35"/>
  <c r="R559" i="35"/>
  <c r="R560" i="35"/>
  <c r="R562" i="35"/>
  <c r="R563" i="35"/>
  <c r="R564" i="35"/>
  <c r="R566" i="35"/>
  <c r="R567" i="35"/>
  <c r="R570" i="35"/>
  <c r="R571" i="35"/>
  <c r="R574" i="35"/>
  <c r="R575" i="35"/>
  <c r="R576" i="35"/>
  <c r="R578" i="35"/>
  <c r="R579" i="35"/>
  <c r="R580" i="35"/>
  <c r="R582" i="35"/>
  <c r="R583" i="35"/>
  <c r="R586" i="35"/>
  <c r="R587" i="35"/>
  <c r="R590" i="35"/>
  <c r="R591" i="35"/>
  <c r="R592" i="35"/>
  <c r="R594" i="35"/>
  <c r="R595" i="35"/>
  <c r="R596" i="35"/>
  <c r="R598" i="35"/>
  <c r="R599" i="35"/>
  <c r="R602" i="35"/>
  <c r="R603" i="35"/>
  <c r="R606" i="35"/>
  <c r="R607" i="35"/>
  <c r="R608" i="35"/>
  <c r="R610" i="35"/>
  <c r="R611" i="35"/>
  <c r="R612" i="35"/>
  <c r="R614" i="35"/>
  <c r="R615" i="35"/>
  <c r="R618" i="35"/>
  <c r="R619" i="35"/>
  <c r="R622" i="35"/>
  <c r="R623" i="35"/>
  <c r="R624" i="35"/>
  <c r="R626" i="35"/>
  <c r="R627" i="35"/>
  <c r="R628" i="35"/>
  <c r="R630" i="35"/>
  <c r="R631" i="35"/>
  <c r="R634" i="35"/>
  <c r="R635" i="35"/>
  <c r="R638" i="35"/>
  <c r="R639" i="35"/>
  <c r="R640" i="35"/>
  <c r="R642" i="35"/>
  <c r="R643" i="35"/>
  <c r="R644" i="35"/>
  <c r="R646" i="35"/>
  <c r="R647" i="35"/>
  <c r="R650" i="35"/>
  <c r="R651" i="35"/>
  <c r="R654" i="35"/>
  <c r="R655" i="35"/>
  <c r="R656" i="35"/>
  <c r="R658" i="35"/>
  <c r="R659" i="35"/>
  <c r="R660" i="35"/>
  <c r="R662" i="35"/>
  <c r="R663" i="35"/>
  <c r="R666" i="35"/>
  <c r="R667" i="35"/>
  <c r="R670" i="35"/>
  <c r="R671" i="35"/>
  <c r="R672" i="35"/>
  <c r="R674" i="35"/>
  <c r="R675" i="35"/>
  <c r="R676" i="35"/>
  <c r="R678" i="35"/>
  <c r="R679" i="35"/>
  <c r="R682" i="35"/>
  <c r="R683" i="35"/>
  <c r="R686" i="35"/>
  <c r="R687" i="35"/>
  <c r="R688" i="35"/>
  <c r="R690" i="35"/>
  <c r="R691" i="35"/>
  <c r="R692" i="35"/>
  <c r="R694" i="35"/>
  <c r="R695" i="35"/>
  <c r="R698" i="35"/>
  <c r="R699" i="35"/>
  <c r="R702" i="35"/>
  <c r="R703" i="35"/>
  <c r="R704" i="35"/>
  <c r="R706" i="35"/>
  <c r="R707" i="35"/>
  <c r="R708" i="35"/>
  <c r="R710" i="35"/>
  <c r="R711" i="35"/>
  <c r="R714" i="35"/>
  <c r="R715" i="35"/>
  <c r="R718" i="35"/>
  <c r="R719" i="35"/>
  <c r="R720" i="35"/>
  <c r="R722" i="35"/>
  <c r="R723" i="35"/>
  <c r="R724" i="35"/>
  <c r="R726" i="35"/>
  <c r="R727" i="35"/>
  <c r="R730" i="35"/>
  <c r="R731" i="35"/>
  <c r="R734" i="35"/>
  <c r="R735" i="35"/>
  <c r="R736" i="35"/>
  <c r="R738" i="35"/>
  <c r="R739" i="35"/>
  <c r="R740" i="35"/>
  <c r="R742" i="35"/>
  <c r="R743" i="35"/>
  <c r="R746" i="35"/>
  <c r="R747" i="35"/>
  <c r="R750" i="35"/>
  <c r="R751" i="35"/>
  <c r="R752" i="35"/>
  <c r="R754" i="35"/>
  <c r="R755" i="35"/>
  <c r="R756" i="35"/>
  <c r="R758" i="35"/>
  <c r="R759" i="35"/>
  <c r="R762" i="35"/>
  <c r="R763" i="35"/>
  <c r="R766" i="35"/>
  <c r="R767" i="35"/>
  <c r="R768" i="35"/>
  <c r="R770" i="35"/>
  <c r="R771" i="35"/>
  <c r="R772" i="35"/>
  <c r="R774" i="35"/>
  <c r="R775" i="35"/>
  <c r="R778" i="35"/>
  <c r="R779" i="35"/>
  <c r="R782" i="35"/>
  <c r="R783" i="35"/>
  <c r="R784" i="35"/>
  <c r="R786" i="35"/>
  <c r="R787" i="35"/>
  <c r="R788" i="35"/>
  <c r="R790" i="35"/>
  <c r="R791" i="35"/>
  <c r="R794" i="35"/>
  <c r="R795" i="35"/>
  <c r="R798" i="35"/>
  <c r="R799" i="35"/>
  <c r="R800" i="35"/>
  <c r="R802" i="35"/>
  <c r="R803" i="35"/>
  <c r="R804" i="35"/>
  <c r="R806" i="35"/>
  <c r="R807" i="35"/>
  <c r="R810" i="35"/>
  <c r="R811" i="35"/>
  <c r="R814" i="35"/>
  <c r="R815" i="35"/>
  <c r="R816" i="35"/>
  <c r="R818" i="35"/>
  <c r="R819" i="35"/>
  <c r="R820" i="35"/>
  <c r="R822" i="35"/>
  <c r="R823" i="35"/>
  <c r="R826" i="35"/>
  <c r="R827" i="35"/>
  <c r="R830" i="35"/>
  <c r="R831" i="35"/>
  <c r="R832" i="35"/>
  <c r="R834" i="35"/>
  <c r="R835" i="35"/>
  <c r="R836" i="35"/>
  <c r="R838" i="35"/>
  <c r="R839" i="35"/>
  <c r="R842" i="35"/>
  <c r="R843" i="35"/>
  <c r="R846" i="35"/>
  <c r="R847" i="35"/>
  <c r="R848" i="35"/>
  <c r="R850" i="35"/>
  <c r="R851" i="35"/>
  <c r="R852" i="35"/>
  <c r="R854" i="35"/>
  <c r="R855" i="35"/>
  <c r="R858" i="35"/>
  <c r="R859" i="35"/>
  <c r="R862" i="35"/>
  <c r="R863" i="35"/>
  <c r="R864" i="35"/>
  <c r="R866" i="35"/>
  <c r="R867" i="35"/>
  <c r="R868" i="35"/>
  <c r="R870" i="35"/>
  <c r="R871" i="35"/>
  <c r="R874" i="35"/>
  <c r="R875" i="35"/>
  <c r="R878" i="35"/>
  <c r="R879" i="35"/>
  <c r="R880" i="35"/>
  <c r="R882" i="35"/>
  <c r="R883" i="35"/>
  <c r="R884" i="35"/>
  <c r="R886" i="35"/>
  <c r="R887" i="35"/>
  <c r="R890" i="35"/>
  <c r="R891" i="35"/>
  <c r="R894" i="35"/>
  <c r="R895" i="35"/>
  <c r="R896" i="35"/>
  <c r="R898" i="35"/>
  <c r="R899" i="35"/>
  <c r="R900" i="35"/>
  <c r="R902" i="35"/>
  <c r="R903" i="35"/>
  <c r="R906" i="35"/>
  <c r="R907" i="35"/>
  <c r="R910" i="35"/>
  <c r="R911" i="35"/>
  <c r="R912" i="35"/>
  <c r="R914" i="35"/>
  <c r="R915" i="35"/>
  <c r="R916" i="35"/>
  <c r="R918" i="35"/>
  <c r="R919" i="35"/>
  <c r="R922" i="35"/>
  <c r="R923" i="35"/>
  <c r="R926" i="35"/>
  <c r="R927" i="35"/>
  <c r="R928" i="35"/>
  <c r="R930" i="35"/>
  <c r="R931" i="35"/>
  <c r="R932" i="35"/>
  <c r="R934" i="35"/>
  <c r="R935" i="35"/>
  <c r="R938" i="35"/>
  <c r="R939" i="35"/>
  <c r="R942" i="35"/>
  <c r="R943" i="35"/>
  <c r="R944" i="35"/>
  <c r="R946" i="35"/>
  <c r="R947" i="35"/>
  <c r="R948" i="35"/>
  <c r="R950" i="35"/>
  <c r="R951" i="35"/>
  <c r="R954" i="35"/>
  <c r="R955" i="35"/>
  <c r="R958" i="35"/>
  <c r="R959" i="35"/>
  <c r="R960" i="35"/>
  <c r="R962" i="35"/>
  <c r="R963" i="35"/>
  <c r="R964" i="35"/>
  <c r="R966" i="35"/>
  <c r="R967" i="35"/>
  <c r="R970" i="35"/>
  <c r="R971" i="35"/>
  <c r="R974" i="35"/>
  <c r="R975" i="35"/>
  <c r="R976" i="35"/>
  <c r="R978" i="35"/>
  <c r="R979" i="35"/>
  <c r="R980" i="35"/>
  <c r="R982" i="35"/>
  <c r="R983" i="35"/>
  <c r="R986" i="35"/>
  <c r="R987" i="35"/>
  <c r="R990" i="35"/>
  <c r="R991" i="35"/>
  <c r="R992" i="35"/>
  <c r="R994" i="35"/>
  <c r="R995" i="35"/>
  <c r="R996" i="35"/>
  <c r="R998" i="35"/>
  <c r="R999" i="35"/>
  <c r="R1002" i="35"/>
  <c r="R1003" i="35"/>
  <c r="R1006" i="35"/>
  <c r="R1007" i="35"/>
  <c r="R1008" i="35"/>
  <c r="R1010" i="35"/>
  <c r="R1011" i="35"/>
  <c r="R1012" i="35"/>
  <c r="R1014" i="35"/>
  <c r="R1015" i="35"/>
  <c r="R1018" i="35"/>
  <c r="R1019" i="35"/>
  <c r="R1022" i="35"/>
  <c r="R1023" i="35"/>
  <c r="R1024" i="35"/>
  <c r="R1026" i="35"/>
  <c r="R1027" i="35"/>
  <c r="R1028" i="35"/>
  <c r="R1030" i="35"/>
  <c r="R1031" i="35"/>
  <c r="R1034" i="35"/>
  <c r="R1035" i="35"/>
  <c r="R1038" i="35"/>
  <c r="R1039" i="35"/>
  <c r="R1040" i="35"/>
  <c r="R1042" i="35"/>
  <c r="R1043" i="35"/>
  <c r="R1044" i="35"/>
  <c r="R1046" i="35"/>
  <c r="R1047" i="35"/>
  <c r="R1050" i="35"/>
  <c r="R1051" i="35"/>
  <c r="R1054" i="35"/>
  <c r="R1055" i="35"/>
  <c r="R1056" i="35"/>
  <c r="R1058" i="35"/>
  <c r="R1059" i="35"/>
  <c r="R1060" i="35"/>
  <c r="R1062" i="35"/>
  <c r="R1063" i="35"/>
  <c r="R1066" i="35"/>
  <c r="R1067" i="35"/>
  <c r="R1070" i="35"/>
  <c r="R1071" i="35"/>
  <c r="R1074" i="35"/>
  <c r="R1075" i="35"/>
  <c r="R1078" i="35"/>
  <c r="R1079" i="35"/>
  <c r="R1082" i="35"/>
  <c r="R1083" i="35"/>
  <c r="R1086" i="35"/>
  <c r="R1087" i="35"/>
  <c r="R1090" i="35"/>
  <c r="R1091" i="35"/>
  <c r="R1094" i="35"/>
  <c r="R1095" i="35"/>
  <c r="R1098" i="35"/>
  <c r="R1099" i="35"/>
  <c r="R1102" i="35"/>
  <c r="R1103" i="35"/>
  <c r="R1106" i="35"/>
  <c r="R1107" i="35"/>
  <c r="R1110" i="35"/>
  <c r="R1111" i="35"/>
  <c r="R1114" i="35"/>
  <c r="R1115" i="35"/>
  <c r="R1118" i="35"/>
  <c r="R1119" i="35"/>
  <c r="R1122" i="35"/>
  <c r="R1123" i="35"/>
  <c r="R1126" i="35"/>
  <c r="R1127" i="35"/>
  <c r="R1130" i="35"/>
  <c r="R1131" i="35"/>
  <c r="R1134" i="35"/>
  <c r="R1135" i="35"/>
  <c r="R1138" i="35"/>
  <c r="R1139" i="35"/>
  <c r="R1142" i="35"/>
  <c r="R1143" i="35"/>
  <c r="R1146" i="35"/>
  <c r="R1147" i="35"/>
  <c r="R1150" i="35"/>
  <c r="R1151" i="35"/>
  <c r="R1154" i="35"/>
  <c r="R1155" i="35"/>
  <c r="R1158" i="35"/>
  <c r="R1159" i="35"/>
  <c r="R1162" i="35"/>
  <c r="R1163" i="35"/>
  <c r="R1166" i="35"/>
  <c r="R1167" i="35"/>
  <c r="R1170" i="35"/>
  <c r="R1171" i="35"/>
  <c r="R1174" i="35"/>
  <c r="R1175" i="35"/>
  <c r="R1178" i="35"/>
  <c r="R1179" i="35"/>
  <c r="R1182" i="35"/>
  <c r="R1183" i="35"/>
  <c r="R1186" i="35"/>
  <c r="R1187" i="35"/>
  <c r="R1190" i="35"/>
  <c r="R1191" i="35"/>
  <c r="R1194" i="35"/>
  <c r="R1195" i="35"/>
  <c r="R1198" i="35"/>
  <c r="R1199" i="35"/>
  <c r="R1202" i="35"/>
  <c r="R1203" i="35"/>
  <c r="R1206" i="35"/>
  <c r="R1207" i="35"/>
  <c r="R1210" i="35"/>
  <c r="R1211" i="35"/>
  <c r="R1214" i="35"/>
  <c r="R1215" i="35"/>
  <c r="R1218" i="35"/>
  <c r="R1219" i="35"/>
  <c r="R1222" i="35"/>
  <c r="R1223" i="35"/>
  <c r="R1226" i="35"/>
  <c r="R1227" i="35"/>
  <c r="R1230" i="35"/>
  <c r="R1231" i="35"/>
  <c r="R1234" i="35"/>
  <c r="R1235" i="35"/>
  <c r="R1238" i="35"/>
  <c r="R1239" i="35"/>
  <c r="R1242" i="35"/>
  <c r="R1243" i="35"/>
  <c r="R1246" i="35"/>
  <c r="R1247" i="35"/>
  <c r="R1250" i="35"/>
  <c r="R1251" i="35"/>
  <c r="R1254" i="35"/>
  <c r="R1255" i="35"/>
  <c r="R1258" i="35"/>
  <c r="R1259" i="35"/>
  <c r="P67" i="35"/>
  <c r="P68" i="35"/>
  <c r="P69" i="35"/>
  <c r="R69" i="35" s="1"/>
  <c r="P70" i="35"/>
  <c r="R70" i="35" s="1"/>
  <c r="P71" i="35"/>
  <c r="P72" i="35"/>
  <c r="P73" i="35"/>
  <c r="R73" i="35" s="1"/>
  <c r="P74" i="35"/>
  <c r="R74" i="35" s="1"/>
  <c r="P75" i="35"/>
  <c r="P76" i="35"/>
  <c r="P77" i="35"/>
  <c r="R77" i="35" s="1"/>
  <c r="P78" i="35"/>
  <c r="R78" i="35" s="1"/>
  <c r="P79" i="35"/>
  <c r="P80" i="35"/>
  <c r="P81" i="35"/>
  <c r="R81" i="35" s="1"/>
  <c r="P82" i="35"/>
  <c r="R82" i="35" s="1"/>
  <c r="P83" i="35"/>
  <c r="P84" i="35"/>
  <c r="P85" i="35"/>
  <c r="R85" i="35" s="1"/>
  <c r="P86" i="35"/>
  <c r="R86" i="35" s="1"/>
  <c r="P87" i="35"/>
  <c r="P88" i="35"/>
  <c r="P89" i="35"/>
  <c r="R89" i="35" s="1"/>
  <c r="P90" i="35"/>
  <c r="R90" i="35" s="1"/>
  <c r="P91" i="35"/>
  <c r="P92" i="35"/>
  <c r="P93" i="35"/>
  <c r="R93" i="35" s="1"/>
  <c r="P94" i="35"/>
  <c r="R94" i="35" s="1"/>
  <c r="P95" i="35"/>
  <c r="P96" i="35"/>
  <c r="P97" i="35"/>
  <c r="R97" i="35" s="1"/>
  <c r="P98" i="35"/>
  <c r="R98" i="35" s="1"/>
  <c r="P99" i="35"/>
  <c r="P100" i="35"/>
  <c r="P101" i="35"/>
  <c r="R101" i="35" s="1"/>
  <c r="P102" i="35"/>
  <c r="R102" i="35" s="1"/>
  <c r="P103" i="35"/>
  <c r="P104" i="35"/>
  <c r="P105" i="35"/>
  <c r="R105" i="35" s="1"/>
  <c r="P106" i="35"/>
  <c r="R106" i="35" s="1"/>
  <c r="P107" i="35"/>
  <c r="P108" i="35"/>
  <c r="P109" i="35"/>
  <c r="R109" i="35" s="1"/>
  <c r="P110" i="35"/>
  <c r="R110" i="35" s="1"/>
  <c r="P111" i="35"/>
  <c r="P112" i="35"/>
  <c r="P113" i="35"/>
  <c r="R113" i="35" s="1"/>
  <c r="P114" i="35"/>
  <c r="R114" i="35" s="1"/>
  <c r="P115" i="35"/>
  <c r="P116" i="35"/>
  <c r="P117" i="35"/>
  <c r="R117" i="35" s="1"/>
  <c r="P118" i="35"/>
  <c r="R118" i="35" s="1"/>
  <c r="P119" i="35"/>
  <c r="P120" i="35"/>
  <c r="P121" i="35"/>
  <c r="R121" i="35" s="1"/>
  <c r="P122" i="35"/>
  <c r="R122" i="35" s="1"/>
  <c r="P123" i="35"/>
  <c r="P124" i="35"/>
  <c r="P125" i="35"/>
  <c r="R125" i="35" s="1"/>
  <c r="P126" i="35"/>
  <c r="R126" i="35" s="1"/>
  <c r="P127" i="35"/>
  <c r="P128" i="35"/>
  <c r="P129" i="35"/>
  <c r="R129" i="35" s="1"/>
  <c r="P130" i="35"/>
  <c r="R130" i="35" s="1"/>
  <c r="P131" i="35"/>
  <c r="P132" i="35"/>
  <c r="P133" i="35"/>
  <c r="R133" i="35" s="1"/>
  <c r="R67" i="35"/>
  <c r="R68" i="35"/>
  <c r="R71" i="35"/>
  <c r="R72" i="35"/>
  <c r="R75" i="35"/>
  <c r="R76" i="35"/>
  <c r="R79" i="35"/>
  <c r="R80" i="35"/>
  <c r="R83" i="35"/>
  <c r="R84" i="35"/>
  <c r="R87" i="35"/>
  <c r="R88" i="35"/>
  <c r="R91" i="35"/>
  <c r="R92" i="35"/>
  <c r="R95" i="35"/>
  <c r="R96" i="35"/>
  <c r="R99" i="35"/>
  <c r="R100" i="35"/>
  <c r="R103" i="35"/>
  <c r="R104" i="35"/>
  <c r="R107" i="35"/>
  <c r="R108" i="35"/>
  <c r="R111" i="35"/>
  <c r="R112" i="35"/>
  <c r="R115" i="35"/>
  <c r="R116" i="35"/>
  <c r="R119" i="35"/>
  <c r="R120" i="35"/>
  <c r="R123" i="35"/>
  <c r="R124" i="35"/>
  <c r="R127" i="35"/>
  <c r="R128" i="35"/>
  <c r="R131" i="35"/>
  <c r="R132" i="35"/>
  <c r="P44" i="35"/>
  <c r="J444" i="37" l="1"/>
  <c r="J1428" i="37"/>
  <c r="J1384" i="37"/>
  <c r="J1136" i="37"/>
  <c r="I1376" i="37"/>
  <c r="J1264" i="37"/>
  <c r="J1200" i="37"/>
  <c r="J972" i="37"/>
  <c r="J876" i="37"/>
  <c r="J788" i="37"/>
  <c r="J180" i="37"/>
  <c r="J153" i="37"/>
  <c r="I201" i="37"/>
  <c r="I191" i="37"/>
  <c r="J1328" i="37"/>
  <c r="L1328" i="37" s="1"/>
  <c r="J1072" i="37"/>
  <c r="J928" i="37"/>
  <c r="J329" i="37"/>
  <c r="J1296" i="37"/>
  <c r="J1168" i="37"/>
  <c r="J456" i="37"/>
  <c r="J416" i="37"/>
  <c r="L416" i="37" s="1"/>
  <c r="I1360" i="37"/>
  <c r="J1444" i="37"/>
  <c r="J672" i="37"/>
  <c r="J600" i="37"/>
  <c r="J388" i="37"/>
  <c r="J287" i="37"/>
  <c r="I1476" i="37"/>
  <c r="J1481" i="37"/>
  <c r="J400" i="37"/>
  <c r="J379" i="37"/>
  <c r="L379" i="37" s="1"/>
  <c r="J368" i="37"/>
  <c r="J304" i="37"/>
  <c r="J293" i="37"/>
  <c r="I1065" i="37"/>
  <c r="I633" i="37"/>
  <c r="I577" i="37"/>
  <c r="I465" i="37"/>
  <c r="I357" i="37"/>
  <c r="I293" i="37"/>
  <c r="I277" i="37"/>
  <c r="J1525" i="37"/>
  <c r="J1429" i="37"/>
  <c r="J501" i="37"/>
  <c r="J473" i="37"/>
  <c r="J441" i="37"/>
  <c r="J433" i="37"/>
  <c r="J1545" i="37"/>
  <c r="J1493" i="37"/>
  <c r="J1465" i="37"/>
  <c r="J1417" i="37"/>
  <c r="J1397" i="37"/>
  <c r="J489" i="37"/>
  <c r="J421" i="37"/>
  <c r="J341" i="37"/>
  <c r="J283" i="37"/>
  <c r="I1257" i="37"/>
  <c r="I1029" i="37"/>
  <c r="I997" i="37"/>
  <c r="I497" i="37"/>
  <c r="K497" i="37" s="1"/>
  <c r="I379" i="37"/>
  <c r="I341" i="37"/>
  <c r="I261" i="37"/>
  <c r="K261" i="37" s="1"/>
  <c r="J1376" i="37"/>
  <c r="L1376" i="37" s="1"/>
  <c r="J1312" i="37"/>
  <c r="J1248" i="37"/>
  <c r="J1184" i="37"/>
  <c r="J1120" i="37"/>
  <c r="J1056" i="37"/>
  <c r="J776" i="37"/>
  <c r="J648" i="37"/>
  <c r="J584" i="37"/>
  <c r="J500" i="37"/>
  <c r="J297" i="37"/>
  <c r="I1508" i="37"/>
  <c r="I1400" i="37"/>
  <c r="I351" i="37"/>
  <c r="J1512" i="37"/>
  <c r="J1496" i="37"/>
  <c r="L1496" i="37" s="1"/>
  <c r="J1152" i="37"/>
  <c r="J1088" i="37"/>
  <c r="J1020" i="37"/>
  <c r="J808" i="37"/>
  <c r="J616" i="37"/>
  <c r="J552" i="37"/>
  <c r="J424" i="37"/>
  <c r="J212" i="37"/>
  <c r="J143" i="37"/>
  <c r="L143" i="37" s="1"/>
  <c r="I1556" i="37"/>
  <c r="I1296" i="37"/>
  <c r="I1212" i="37"/>
  <c r="I420" i="37"/>
  <c r="G468" i="37"/>
  <c r="J1561" i="37"/>
  <c r="J1541" i="37"/>
  <c r="I1349" i="37"/>
  <c r="I1337" i="37"/>
  <c r="I1325" i="37"/>
  <c r="J1557" i="37"/>
  <c r="J1509" i="37"/>
  <c r="J1497" i="37"/>
  <c r="J1477" i="37"/>
  <c r="I1545" i="37"/>
  <c r="I1345" i="37"/>
  <c r="J1556" i="37"/>
  <c r="K1556" i="37" s="1"/>
  <c r="J1508" i="37"/>
  <c r="J1440" i="37"/>
  <c r="J1372" i="37"/>
  <c r="J1340" i="37"/>
  <c r="J1276" i="37"/>
  <c r="J1244" i="37"/>
  <c r="J1228" i="37"/>
  <c r="J1164" i="37"/>
  <c r="J1100" i="37"/>
  <c r="J1036" i="37"/>
  <c r="J892" i="37"/>
  <c r="J844" i="37"/>
  <c r="J780" i="37"/>
  <c r="I1532" i="37"/>
  <c r="I1392" i="37"/>
  <c r="I1364" i="37"/>
  <c r="I1356" i="37"/>
  <c r="I1332" i="37"/>
  <c r="I1220" i="37"/>
  <c r="F480" i="37"/>
  <c r="J1500" i="37"/>
  <c r="J1448" i="37"/>
  <c r="J1432" i="37"/>
  <c r="J1324" i="37"/>
  <c r="J1260" i="37"/>
  <c r="J1212" i="37"/>
  <c r="K1212" i="37" s="1"/>
  <c r="J1180" i="37"/>
  <c r="J1004" i="37"/>
  <c r="J832" i="37"/>
  <c r="J768" i="37"/>
  <c r="I1484" i="37"/>
  <c r="I1372" i="37"/>
  <c r="I1324" i="37"/>
  <c r="I1192" i="37"/>
  <c r="J1536" i="37"/>
  <c r="J1524" i="37"/>
  <c r="J1456" i="37"/>
  <c r="J1396" i="37"/>
  <c r="J956" i="37"/>
  <c r="J936" i="37"/>
  <c r="J864" i="37"/>
  <c r="J656" i="37"/>
  <c r="J624" i="37"/>
  <c r="J560" i="37"/>
  <c r="J532" i="37"/>
  <c r="J508" i="37"/>
  <c r="I1168" i="37"/>
  <c r="J1476" i="37"/>
  <c r="J1460" i="37"/>
  <c r="J1392" i="37"/>
  <c r="J992" i="37"/>
  <c r="J940" i="37"/>
  <c r="J916" i="37"/>
  <c r="J904" i="37"/>
  <c r="J640" i="37"/>
  <c r="J608" i="37"/>
  <c r="J576" i="37"/>
  <c r="J544" i="37"/>
  <c r="J520" i="37"/>
  <c r="J468" i="37"/>
  <c r="I1448" i="37"/>
  <c r="I1016" i="37"/>
  <c r="I940" i="37"/>
  <c r="I888" i="37"/>
  <c r="J1484" i="37"/>
  <c r="J1472" i="37"/>
  <c r="J1464" i="37"/>
  <c r="L1464" i="37" s="1"/>
  <c r="J1420" i="37"/>
  <c r="J1408" i="37"/>
  <c r="J1400" i="37"/>
  <c r="J1368" i="37"/>
  <c r="J1348" i="37"/>
  <c r="J1316" i="37"/>
  <c r="J1304" i="37"/>
  <c r="L1304" i="37" s="1"/>
  <c r="J1284" i="37"/>
  <c r="J1272" i="37"/>
  <c r="L1272" i="37" s="1"/>
  <c r="J1252" i="37"/>
  <c r="J1188" i="37"/>
  <c r="J1176" i="37"/>
  <c r="J1144" i="37"/>
  <c r="J1124" i="37"/>
  <c r="J1112" i="37"/>
  <c r="J1080" i="37"/>
  <c r="J1060" i="37"/>
  <c r="J1048" i="37"/>
  <c r="J1024" i="37"/>
  <c r="J1008" i="37"/>
  <c r="J996" i="37"/>
  <c r="J932" i="37"/>
  <c r="J880" i="37"/>
  <c r="J868" i="37"/>
  <c r="J824" i="37"/>
  <c r="J752" i="37"/>
  <c r="J744" i="37"/>
  <c r="J728" i="37"/>
  <c r="J720" i="37"/>
  <c r="J712" i="37"/>
  <c r="J704" i="37"/>
  <c r="J688" i="37"/>
  <c r="J680" i="37"/>
  <c r="J664" i="37"/>
  <c r="I1460" i="37"/>
  <c r="I1204" i="37"/>
  <c r="I1180" i="37"/>
  <c r="I1120" i="37"/>
  <c r="I1096" i="37"/>
  <c r="I1036" i="37"/>
  <c r="I972" i="37"/>
  <c r="I920" i="37"/>
  <c r="I912" i="37"/>
  <c r="I788" i="37"/>
  <c r="I636" i="37"/>
  <c r="I588" i="37"/>
  <c r="I532" i="37"/>
  <c r="I468" i="37"/>
  <c r="F1528" i="37"/>
  <c r="I1528" i="37"/>
  <c r="F1436" i="37"/>
  <c r="I1436" i="37"/>
  <c r="F1344" i="37"/>
  <c r="I1344" i="37"/>
  <c r="G1208" i="37"/>
  <c r="L1208" i="37" s="1"/>
  <c r="I1208" i="37"/>
  <c r="F1140" i="37"/>
  <c r="I1140" i="37"/>
  <c r="F1076" i="37"/>
  <c r="G1076" i="37"/>
  <c r="F1064" i="37"/>
  <c r="I1064" i="37"/>
  <c r="F1012" i="37"/>
  <c r="I1012" i="37"/>
  <c r="J1012" i="37"/>
  <c r="G1000" i="37"/>
  <c r="L1000" i="37" s="1"/>
  <c r="I1000" i="37"/>
  <c r="F988" i="37"/>
  <c r="G988" i="37"/>
  <c r="J988" i="37"/>
  <c r="I988" i="37"/>
  <c r="F980" i="37"/>
  <c r="I980" i="37"/>
  <c r="G976" i="37"/>
  <c r="J976" i="37"/>
  <c r="I964" i="37"/>
  <c r="J964" i="37"/>
  <c r="F952" i="37"/>
  <c r="I952" i="37"/>
  <c r="G948" i="37"/>
  <c r="J948" i="37"/>
  <c r="G924" i="37"/>
  <c r="I924" i="37"/>
  <c r="J924" i="37"/>
  <c r="F908" i="37"/>
  <c r="G908" i="37"/>
  <c r="L908" i="37" s="1"/>
  <c r="F900" i="37"/>
  <c r="J900" i="37"/>
  <c r="G896" i="37"/>
  <c r="L896" i="37" s="1"/>
  <c r="F896" i="37"/>
  <c r="I896" i="37"/>
  <c r="F884" i="37"/>
  <c r="J884" i="37"/>
  <c r="I884" i="37"/>
  <c r="F876" i="37"/>
  <c r="G876" i="37"/>
  <c r="F872" i="37"/>
  <c r="I872" i="37"/>
  <c r="J860" i="37"/>
  <c r="I860" i="37"/>
  <c r="F856" i="37"/>
  <c r="I856" i="37"/>
  <c r="F848" i="37"/>
  <c r="G848" i="37"/>
  <c r="J848" i="37"/>
  <c r="F840" i="37"/>
  <c r="I840" i="37"/>
  <c r="J836" i="37"/>
  <c r="I836" i="37"/>
  <c r="F820" i="37"/>
  <c r="I820" i="37"/>
  <c r="J816" i="37"/>
  <c r="I816" i="37"/>
  <c r="F812" i="37"/>
  <c r="G812" i="37"/>
  <c r="L812" i="37" s="1"/>
  <c r="I812" i="37"/>
  <c r="G804" i="37"/>
  <c r="F804" i="37"/>
  <c r="I804" i="37"/>
  <c r="J804" i="37"/>
  <c r="F800" i="37"/>
  <c r="I800" i="37"/>
  <c r="F796" i="37"/>
  <c r="I796" i="37"/>
  <c r="F780" i="37"/>
  <c r="G780" i="37"/>
  <c r="F772" i="37"/>
  <c r="G772" i="37"/>
  <c r="J772" i="37"/>
  <c r="F760" i="37"/>
  <c r="I760" i="37"/>
  <c r="G760" i="37"/>
  <c r="L760" i="37" s="1"/>
  <c r="F748" i="37"/>
  <c r="I748" i="37"/>
  <c r="G736" i="37"/>
  <c r="F736" i="37"/>
  <c r="I736" i="37"/>
  <c r="F724" i="37"/>
  <c r="I724" i="37"/>
  <c r="G724" i="37"/>
  <c r="F716" i="37"/>
  <c r="G716" i="37"/>
  <c r="G712" i="37"/>
  <c r="F712" i="37"/>
  <c r="F696" i="37"/>
  <c r="G696" i="37"/>
  <c r="I696" i="37"/>
  <c r="F684" i="37"/>
  <c r="G684" i="37"/>
  <c r="I684" i="37"/>
  <c r="G676" i="37"/>
  <c r="F676" i="37"/>
  <c r="I676" i="37"/>
  <c r="F660" i="37"/>
  <c r="I660" i="37"/>
  <c r="F652" i="37"/>
  <c r="I652" i="37"/>
  <c r="G652" i="37"/>
  <c r="F644" i="37"/>
  <c r="G644" i="37"/>
  <c r="I644" i="37"/>
  <c r="F632" i="37"/>
  <c r="I632" i="37"/>
  <c r="G620" i="37"/>
  <c r="I620" i="37"/>
  <c r="F596" i="37"/>
  <c r="I596" i="37"/>
  <c r="G596" i="37"/>
  <c r="G592" i="37"/>
  <c r="L592" i="37" s="1"/>
  <c r="F592" i="37"/>
  <c r="F580" i="37"/>
  <c r="G580" i="37"/>
  <c r="F568" i="37"/>
  <c r="I568" i="37"/>
  <c r="F556" i="37"/>
  <c r="I556" i="37"/>
  <c r="G556" i="37"/>
  <c r="G548" i="37"/>
  <c r="I548" i="37"/>
  <c r="F528" i="37"/>
  <c r="G528" i="37"/>
  <c r="I528" i="37"/>
  <c r="J528" i="37"/>
  <c r="I524" i="37"/>
  <c r="J524" i="37"/>
  <c r="F516" i="37"/>
  <c r="I516" i="37"/>
  <c r="J516" i="37"/>
  <c r="F504" i="37"/>
  <c r="I504" i="37"/>
  <c r="J504" i="37"/>
  <c r="F496" i="37"/>
  <c r="G496" i="37"/>
  <c r="I496" i="37"/>
  <c r="J496" i="37"/>
  <c r="I492" i="37"/>
  <c r="J492" i="37"/>
  <c r="F488" i="37"/>
  <c r="G488" i="37"/>
  <c r="L488" i="37" s="1"/>
  <c r="I488" i="37"/>
  <c r="I484" i="37"/>
  <c r="J484" i="37"/>
  <c r="G480" i="37"/>
  <c r="L480" i="37" s="1"/>
  <c r="I480" i="37"/>
  <c r="F472" i="37"/>
  <c r="G472" i="37"/>
  <c r="J472" i="37"/>
  <c r="I464" i="37"/>
  <c r="J464" i="37"/>
  <c r="F460" i="37"/>
  <c r="I460" i="37"/>
  <c r="J460" i="37"/>
  <c r="J452" i="37"/>
  <c r="I452" i="37"/>
  <c r="G448" i="37"/>
  <c r="I448" i="37"/>
  <c r="F448" i="37"/>
  <c r="G440" i="37"/>
  <c r="F440" i="37"/>
  <c r="I440" i="37"/>
  <c r="J440" i="37"/>
  <c r="F436" i="37"/>
  <c r="G436" i="37"/>
  <c r="L436" i="37" s="1"/>
  <c r="I436" i="37"/>
  <c r="I432" i="37"/>
  <c r="J432" i="37"/>
  <c r="I428" i="37"/>
  <c r="J428" i="37"/>
  <c r="F408" i="37"/>
  <c r="I408" i="37"/>
  <c r="J408" i="37"/>
  <c r="F404" i="37"/>
  <c r="I404" i="37"/>
  <c r="G404" i="37"/>
  <c r="L404" i="37" s="1"/>
  <c r="I399" i="37"/>
  <c r="J399" i="37"/>
  <c r="F393" i="37"/>
  <c r="I393" i="37"/>
  <c r="J393" i="37"/>
  <c r="J383" i="37"/>
  <c r="I383" i="37"/>
  <c r="F377" i="37"/>
  <c r="I377" i="37"/>
  <c r="I372" i="37"/>
  <c r="J372" i="37"/>
  <c r="F367" i="37"/>
  <c r="G367" i="37"/>
  <c r="L367" i="37" s="1"/>
  <c r="I367" i="37"/>
  <c r="F361" i="37"/>
  <c r="I361" i="37"/>
  <c r="J361" i="37"/>
  <c r="F345" i="37"/>
  <c r="G345" i="37"/>
  <c r="I345" i="37"/>
  <c r="J345" i="37"/>
  <c r="G340" i="37"/>
  <c r="I340" i="37"/>
  <c r="I335" i="37"/>
  <c r="J335" i="37"/>
  <c r="F324" i="37"/>
  <c r="G324" i="37"/>
  <c r="I324" i="37"/>
  <c r="F319" i="37"/>
  <c r="I319" i="37"/>
  <c r="G319" i="37"/>
  <c r="L319" i="37" s="1"/>
  <c r="G313" i="37"/>
  <c r="L313" i="37" s="1"/>
  <c r="F313" i="37"/>
  <c r="I313" i="37"/>
  <c r="F308" i="37"/>
  <c r="G308" i="37"/>
  <c r="L308" i="37" s="1"/>
  <c r="I308" i="37"/>
  <c r="I303" i="37"/>
  <c r="J303" i="37"/>
  <c r="F292" i="37"/>
  <c r="I292" i="37"/>
  <c r="J292" i="37"/>
  <c r="F281" i="37"/>
  <c r="G281" i="37"/>
  <c r="I281" i="37"/>
  <c r="J281" i="37"/>
  <c r="I276" i="37"/>
  <c r="J276" i="37"/>
  <c r="F271" i="37"/>
  <c r="J271" i="37"/>
  <c r="G255" i="37"/>
  <c r="I255" i="37"/>
  <c r="F255" i="37"/>
  <c r="J255" i="37"/>
  <c r="F244" i="37"/>
  <c r="G244" i="37"/>
  <c r="I244" i="37"/>
  <c r="J244" i="37"/>
  <c r="F239" i="37"/>
  <c r="I239" i="37"/>
  <c r="I233" i="37"/>
  <c r="J233" i="37"/>
  <c r="F228" i="37"/>
  <c r="G228" i="37"/>
  <c r="L228" i="37" s="1"/>
  <c r="I228" i="37"/>
  <c r="G217" i="37"/>
  <c r="L217" i="37" s="1"/>
  <c r="I217" i="37"/>
  <c r="F217" i="37"/>
  <c r="F212" i="37"/>
  <c r="K212" i="37" s="1"/>
  <c r="G212" i="37"/>
  <c r="F201" i="37"/>
  <c r="G201" i="37"/>
  <c r="G196" i="37"/>
  <c r="J196" i="37"/>
  <c r="G191" i="37"/>
  <c r="L191" i="37" s="1"/>
  <c r="F191" i="37"/>
  <c r="K191" i="37" s="1"/>
  <c r="F185" i="37"/>
  <c r="I185" i="37"/>
  <c r="J185" i="37"/>
  <c r="I175" i="37"/>
  <c r="J175" i="37"/>
  <c r="G169" i="37"/>
  <c r="J169" i="37"/>
  <c r="I164" i="37"/>
  <c r="J164" i="37"/>
  <c r="I159" i="37"/>
  <c r="G159" i="37"/>
  <c r="F159" i="37"/>
  <c r="J159" i="37"/>
  <c r="I148" i="37"/>
  <c r="J148" i="37"/>
  <c r="I137" i="37"/>
  <c r="J137" i="37"/>
  <c r="I127" i="37"/>
  <c r="F127" i="37"/>
  <c r="G127" i="37"/>
  <c r="L127" i="37" s="1"/>
  <c r="I121" i="37"/>
  <c r="J121" i="37"/>
  <c r="F116" i="37"/>
  <c r="I116" i="37"/>
  <c r="G116" i="37"/>
  <c r="L116" i="37" s="1"/>
  <c r="F111" i="37"/>
  <c r="I111" i="37"/>
  <c r="G111" i="37"/>
  <c r="J111" i="37"/>
  <c r="F100" i="37"/>
  <c r="J100" i="37"/>
  <c r="G95" i="37"/>
  <c r="L95" i="37" s="1"/>
  <c r="F95" i="37"/>
  <c r="K95" i="37" s="1"/>
  <c r="F89" i="37"/>
  <c r="J89" i="37"/>
  <c r="F84" i="37"/>
  <c r="G84" i="37"/>
  <c r="L84" i="37" s="1"/>
  <c r="I84" i="37"/>
  <c r="G79" i="37"/>
  <c r="I79" i="37"/>
  <c r="J79" i="37"/>
  <c r="F73" i="37"/>
  <c r="I73" i="37"/>
  <c r="G73" i="37"/>
  <c r="L73" i="37" s="1"/>
  <c r="F68" i="37"/>
  <c r="I68" i="37"/>
  <c r="F1516" i="37"/>
  <c r="I1516" i="37"/>
  <c r="F1492" i="37"/>
  <c r="I1492" i="37"/>
  <c r="F1468" i="37"/>
  <c r="I1468" i="37"/>
  <c r="I1404" i="37"/>
  <c r="G1404" i="37"/>
  <c r="L1404" i="37" s="1"/>
  <c r="F1308" i="37"/>
  <c r="I1308" i="37"/>
  <c r="G1292" i="37"/>
  <c r="L1292" i="37" s="1"/>
  <c r="I1292" i="37"/>
  <c r="F1280" i="37"/>
  <c r="I1280" i="37"/>
  <c r="F1216" i="37"/>
  <c r="I1216" i="37"/>
  <c r="G1196" i="37"/>
  <c r="I1196" i="37"/>
  <c r="F1172" i="37"/>
  <c r="I1172" i="37"/>
  <c r="G1132" i="37"/>
  <c r="L1132" i="37" s="1"/>
  <c r="I1132" i="37"/>
  <c r="F1116" i="37"/>
  <c r="I1116" i="37"/>
  <c r="F1104" i="37"/>
  <c r="I1104" i="37"/>
  <c r="G1092" i="37"/>
  <c r="L1092" i="37" s="1"/>
  <c r="F1092" i="37"/>
  <c r="F1052" i="37"/>
  <c r="I1052" i="37"/>
  <c r="F1040" i="37"/>
  <c r="I1040" i="37"/>
  <c r="G1032" i="37"/>
  <c r="I1032" i="37"/>
  <c r="I1028" i="37"/>
  <c r="J1028" i="37"/>
  <c r="F960" i="37"/>
  <c r="I960" i="37"/>
  <c r="F944" i="37"/>
  <c r="I944" i="37"/>
  <c r="J1516" i="37"/>
  <c r="J1488" i="37"/>
  <c r="J1480" i="37"/>
  <c r="J1452" i="37"/>
  <c r="J1424" i="37"/>
  <c r="J1416" i="37"/>
  <c r="J1364" i="37"/>
  <c r="J1352" i="37"/>
  <c r="J1332" i="37"/>
  <c r="J1320" i="37"/>
  <c r="J1300" i="37"/>
  <c r="J1268" i="37"/>
  <c r="J1256" i="37"/>
  <c r="J1236" i="37"/>
  <c r="J1204" i="37"/>
  <c r="J1172" i="37"/>
  <c r="J1160" i="37"/>
  <c r="J1140" i="37"/>
  <c r="K1140" i="37" s="1"/>
  <c r="J1128" i="37"/>
  <c r="J1108" i="37"/>
  <c r="J1076" i="37"/>
  <c r="J1064" i="37"/>
  <c r="J1044" i="37"/>
  <c r="J1032" i="37"/>
  <c r="J984" i="37"/>
  <c r="J952" i="37"/>
  <c r="J888" i="37"/>
  <c r="J856" i="37"/>
  <c r="J828" i="37"/>
  <c r="J792" i="37"/>
  <c r="J764" i="37"/>
  <c r="J756" i="37"/>
  <c r="J748" i="37"/>
  <c r="J740" i="37"/>
  <c r="J732" i="37"/>
  <c r="J724" i="37"/>
  <c r="L724" i="37" s="1"/>
  <c r="J716" i="37"/>
  <c r="J708" i="37"/>
  <c r="J700" i="37"/>
  <c r="J692" i="37"/>
  <c r="J684" i="37"/>
  <c r="L684" i="37" s="1"/>
  <c r="J676" i="37"/>
  <c r="J668" i="37"/>
  <c r="J660" i="37"/>
  <c r="J652" i="37"/>
  <c r="J644" i="37"/>
  <c r="J628" i="37"/>
  <c r="J620" i="37"/>
  <c r="L620" i="37" s="1"/>
  <c r="J612" i="37"/>
  <c r="J604" i="37"/>
  <c r="J596" i="37"/>
  <c r="J588" i="37"/>
  <c r="J580" i="37"/>
  <c r="J572" i="37"/>
  <c r="J564" i="37"/>
  <c r="J556" i="37"/>
  <c r="J548" i="37"/>
  <c r="J540" i="37"/>
  <c r="J512" i="37"/>
  <c r="J476" i="37"/>
  <c r="J448" i="37"/>
  <c r="J377" i="37"/>
  <c r="J340" i="37"/>
  <c r="I1428" i="37"/>
  <c r="K1428" i="37" s="1"/>
  <c r="I1236" i="37"/>
  <c r="I1160" i="37"/>
  <c r="I1108" i="37"/>
  <c r="I1088" i="37"/>
  <c r="K1088" i="37" s="1"/>
  <c r="I1048" i="37"/>
  <c r="I984" i="37"/>
  <c r="I928" i="37"/>
  <c r="I916" i="37"/>
  <c r="I784" i="37"/>
  <c r="I716" i="37"/>
  <c r="I708" i="37"/>
  <c r="I592" i="37"/>
  <c r="I536" i="37"/>
  <c r="I472" i="37"/>
  <c r="I424" i="37"/>
  <c r="I416" i="37"/>
  <c r="I356" i="37"/>
  <c r="I271" i="37"/>
  <c r="I207" i="37"/>
  <c r="I153" i="37"/>
  <c r="I100" i="37"/>
  <c r="I89" i="37"/>
  <c r="G1036" i="37"/>
  <c r="L1036" i="37" s="1"/>
  <c r="L333" i="37"/>
  <c r="G1559" i="37"/>
  <c r="I1559" i="37"/>
  <c r="F1555" i="37"/>
  <c r="J1555" i="37"/>
  <c r="F1519" i="37"/>
  <c r="J1519" i="37"/>
  <c r="F1507" i="37"/>
  <c r="J1507" i="37"/>
  <c r="G1495" i="37"/>
  <c r="J1495" i="37"/>
  <c r="F1483" i="37"/>
  <c r="I1483" i="37"/>
  <c r="J1483" i="37"/>
  <c r="F1475" i="37"/>
  <c r="I1475" i="37"/>
  <c r="F1471" i="37"/>
  <c r="I1471" i="37"/>
  <c r="J1471" i="37"/>
  <c r="F1459" i="37"/>
  <c r="J1459" i="37"/>
  <c r="I1459" i="37"/>
  <c r="F1443" i="37"/>
  <c r="J1443" i="37"/>
  <c r="F1435" i="37"/>
  <c r="J1435" i="37"/>
  <c r="G1431" i="37"/>
  <c r="J1431" i="37"/>
  <c r="F1427" i="37"/>
  <c r="I1427" i="37"/>
  <c r="F1419" i="37"/>
  <c r="J1419" i="37"/>
  <c r="F1407" i="37"/>
  <c r="J1407" i="37"/>
  <c r="F1403" i="37"/>
  <c r="I1403" i="37"/>
  <c r="F1395" i="37"/>
  <c r="J1395" i="37"/>
  <c r="F1391" i="37"/>
  <c r="I1391" i="37"/>
  <c r="J1391" i="37"/>
  <c r="G1383" i="37"/>
  <c r="J1383" i="37"/>
  <c r="F1379" i="37"/>
  <c r="J1379" i="37"/>
  <c r="F1371" i="37"/>
  <c r="J1371" i="37"/>
  <c r="F1363" i="37"/>
  <c r="J1363" i="37"/>
  <c r="F1359" i="37"/>
  <c r="I1359" i="37"/>
  <c r="F1343" i="37"/>
  <c r="I1343" i="37"/>
  <c r="F1339" i="37"/>
  <c r="J1339" i="37"/>
  <c r="F1335" i="37"/>
  <c r="I1335" i="37"/>
  <c r="F1331" i="37"/>
  <c r="J1331" i="37"/>
  <c r="F1323" i="37"/>
  <c r="J1323" i="37"/>
  <c r="F1315" i="37"/>
  <c r="J1315" i="37"/>
  <c r="F1307" i="37"/>
  <c r="I1307" i="37"/>
  <c r="J1307" i="37"/>
  <c r="F1299" i="37"/>
  <c r="J1299" i="37"/>
  <c r="F1291" i="37"/>
  <c r="J1291" i="37"/>
  <c r="F1283" i="37"/>
  <c r="J1283" i="37"/>
  <c r="F1275" i="37"/>
  <c r="I1275" i="37"/>
  <c r="J1275" i="37"/>
  <c r="F1267" i="37"/>
  <c r="I1267" i="37"/>
  <c r="J1267" i="37"/>
  <c r="F1259" i="37"/>
  <c r="J1259" i="37"/>
  <c r="I1259" i="37"/>
  <c r="F1251" i="37"/>
  <c r="J1251" i="37"/>
  <c r="F1247" i="37"/>
  <c r="I1247" i="37"/>
  <c r="F1235" i="37"/>
  <c r="J1235" i="37"/>
  <c r="I1235" i="37"/>
  <c r="F1219" i="37"/>
  <c r="J1219" i="37"/>
  <c r="F1211" i="37"/>
  <c r="J1211" i="37"/>
  <c r="F1203" i="37"/>
  <c r="J1203" i="37"/>
  <c r="F1195" i="37"/>
  <c r="I1195" i="37"/>
  <c r="J1195" i="37"/>
  <c r="F1187" i="37"/>
  <c r="J1187" i="37"/>
  <c r="I1187" i="37"/>
  <c r="F1179" i="37"/>
  <c r="J1179" i="37"/>
  <c r="F1171" i="37"/>
  <c r="I1171" i="37"/>
  <c r="J1171" i="37"/>
  <c r="F1163" i="37"/>
  <c r="J1163" i="37"/>
  <c r="I1163" i="37"/>
  <c r="F1155" i="37"/>
  <c r="J1155" i="37"/>
  <c r="F1147" i="37"/>
  <c r="I1147" i="37"/>
  <c r="J1147" i="37"/>
  <c r="F1139" i="37"/>
  <c r="I1139" i="37"/>
  <c r="J1139" i="37"/>
  <c r="F1131" i="37"/>
  <c r="J1131" i="37"/>
  <c r="I1131" i="37"/>
  <c r="F1127" i="37"/>
  <c r="I1127" i="37"/>
  <c r="F1123" i="37"/>
  <c r="J1123" i="37"/>
  <c r="I1123" i="37"/>
  <c r="F1115" i="37"/>
  <c r="J1115" i="37"/>
  <c r="F1107" i="37"/>
  <c r="J1107" i="37"/>
  <c r="F1103" i="37"/>
  <c r="I1103" i="37"/>
  <c r="F1099" i="37"/>
  <c r="J1099" i="37"/>
  <c r="I1083" i="37"/>
  <c r="J1083" i="37"/>
  <c r="F1079" i="37"/>
  <c r="I1079" i="37"/>
  <c r="F1075" i="37"/>
  <c r="J1075" i="37"/>
  <c r="F1071" i="37"/>
  <c r="I1071" i="37"/>
  <c r="F1067" i="37"/>
  <c r="I1067" i="37"/>
  <c r="J1067" i="37"/>
  <c r="F1063" i="37"/>
  <c r="I1063" i="37"/>
  <c r="F1059" i="37"/>
  <c r="J1059" i="37"/>
  <c r="F1051" i="37"/>
  <c r="J1051" i="37"/>
  <c r="F1047" i="37"/>
  <c r="I1047" i="37"/>
  <c r="F1039" i="37"/>
  <c r="I1039" i="37"/>
  <c r="F1031" i="37"/>
  <c r="I1031" i="37"/>
  <c r="F1019" i="37"/>
  <c r="I1019" i="37"/>
  <c r="J1019" i="37"/>
  <c r="F995" i="37"/>
  <c r="I995" i="37"/>
  <c r="J995" i="37"/>
  <c r="J991" i="37"/>
  <c r="I991" i="37"/>
  <c r="F987" i="37"/>
  <c r="I987" i="37"/>
  <c r="J987" i="37"/>
  <c r="F955" i="37"/>
  <c r="I955" i="37"/>
  <c r="J955" i="37"/>
  <c r="F931" i="37"/>
  <c r="J931" i="37"/>
  <c r="I931" i="37"/>
  <c r="F923" i="37"/>
  <c r="I923" i="37"/>
  <c r="J923" i="37"/>
  <c r="F899" i="37"/>
  <c r="J899" i="37"/>
  <c r="I899" i="37"/>
  <c r="F891" i="37"/>
  <c r="I891" i="37"/>
  <c r="J891" i="37"/>
  <c r="F867" i="37"/>
  <c r="J867" i="37"/>
  <c r="I867" i="37"/>
  <c r="J859" i="37"/>
  <c r="K859" i="37" s="1"/>
  <c r="J1559" i="37"/>
  <c r="L1559" i="37" s="1"/>
  <c r="J1531" i="37"/>
  <c r="L407" i="37"/>
  <c r="I1535" i="37"/>
  <c r="I1555" i="37"/>
  <c r="J1543" i="37"/>
  <c r="L1543" i="37" s="1"/>
  <c r="J1547" i="37"/>
  <c r="J1535" i="37"/>
  <c r="K1535" i="37" s="1"/>
  <c r="J1523" i="37"/>
  <c r="I1567" i="37"/>
  <c r="K1567" i="37" s="1"/>
  <c r="I1547" i="37"/>
  <c r="G1352" i="37"/>
  <c r="L1352" i="37" s="1"/>
  <c r="G1012" i="37"/>
  <c r="L1012" i="37" s="1"/>
  <c r="F976" i="37"/>
  <c r="G1460" i="37"/>
  <c r="G1064" i="37"/>
  <c r="G940" i="37"/>
  <c r="G820" i="37"/>
  <c r="L820" i="37" s="1"/>
  <c r="F1404" i="37"/>
  <c r="F832" i="37"/>
  <c r="I1543" i="37"/>
  <c r="I1523" i="37"/>
  <c r="I1507" i="37"/>
  <c r="I1491" i="37"/>
  <c r="K1491" i="37" s="1"/>
  <c r="I1463" i="37"/>
  <c r="K1463" i="37" s="1"/>
  <c r="I1451" i="37"/>
  <c r="K1451" i="37" s="1"/>
  <c r="I1439" i="37"/>
  <c r="K1439" i="37" s="1"/>
  <c r="I1431" i="37"/>
  <c r="I1419" i="37"/>
  <c r="I1383" i="37"/>
  <c r="I1315" i="37"/>
  <c r="I1295" i="37"/>
  <c r="K1295" i="37" s="1"/>
  <c r="I1263" i="37"/>
  <c r="K1263" i="37" s="1"/>
  <c r="I1255" i="37"/>
  <c r="K1255" i="37" s="1"/>
  <c r="I1219" i="37"/>
  <c r="I1211" i="37"/>
  <c r="I1179" i="37"/>
  <c r="I1107" i="37"/>
  <c r="I1099" i="37"/>
  <c r="I1087" i="37"/>
  <c r="K1087" i="37" s="1"/>
  <c r="G1051" i="37"/>
  <c r="F1563" i="37"/>
  <c r="I1563" i="37"/>
  <c r="F1551" i="37"/>
  <c r="I1551" i="37"/>
  <c r="F1539" i="37"/>
  <c r="I1539" i="37"/>
  <c r="F1527" i="37"/>
  <c r="I1527" i="37"/>
  <c r="G1511" i="37"/>
  <c r="L1511" i="37" s="1"/>
  <c r="I1511" i="37"/>
  <c r="F1499" i="37"/>
  <c r="I1499" i="37"/>
  <c r="F1487" i="37"/>
  <c r="I1487" i="37"/>
  <c r="F1467" i="37"/>
  <c r="I1467" i="37"/>
  <c r="F1455" i="37"/>
  <c r="I1455" i="37"/>
  <c r="G1447" i="37"/>
  <c r="L1447" i="37" s="1"/>
  <c r="I1447" i="37"/>
  <c r="F1387" i="37"/>
  <c r="I1387" i="37"/>
  <c r="G1367" i="37"/>
  <c r="L1367" i="37" s="1"/>
  <c r="I1367" i="37"/>
  <c r="F1355" i="37"/>
  <c r="I1355" i="37"/>
  <c r="F1347" i="37"/>
  <c r="I1347" i="37"/>
  <c r="F1327" i="37"/>
  <c r="I1327" i="37"/>
  <c r="G1319" i="37"/>
  <c r="L1319" i="37" s="1"/>
  <c r="I1319" i="37"/>
  <c r="G1279" i="37"/>
  <c r="L1279" i="37" s="1"/>
  <c r="I1279" i="37"/>
  <c r="F1243" i="37"/>
  <c r="I1243" i="37"/>
  <c r="F1231" i="37"/>
  <c r="I1231" i="37"/>
  <c r="F1227" i="37"/>
  <c r="K1227" i="37" s="1"/>
  <c r="G1227" i="37"/>
  <c r="F1215" i="37"/>
  <c r="I1215" i="37"/>
  <c r="F1207" i="37"/>
  <c r="I1207" i="37"/>
  <c r="F1199" i="37"/>
  <c r="I1199" i="37"/>
  <c r="F1191" i="37"/>
  <c r="I1191" i="37"/>
  <c r="F1183" i="37"/>
  <c r="I1183" i="37"/>
  <c r="F1175" i="37"/>
  <c r="I1175" i="37"/>
  <c r="F1167" i="37"/>
  <c r="I1167" i="37"/>
  <c r="F1159" i="37"/>
  <c r="I1159" i="37"/>
  <c r="F1151" i="37"/>
  <c r="I1151" i="37"/>
  <c r="F1143" i="37"/>
  <c r="I1143" i="37"/>
  <c r="F1135" i="37"/>
  <c r="I1135" i="37"/>
  <c r="F1119" i="37"/>
  <c r="I1119" i="37"/>
  <c r="F1111" i="37"/>
  <c r="I1111" i="37"/>
  <c r="F1095" i="37"/>
  <c r="I1095" i="37"/>
  <c r="F1027" i="37"/>
  <c r="I1027" i="37"/>
  <c r="G1023" i="37"/>
  <c r="J1023" i="37"/>
  <c r="F1015" i="37"/>
  <c r="J1015" i="37"/>
  <c r="F1007" i="37"/>
  <c r="J1007" i="37"/>
  <c r="F999" i="37"/>
  <c r="J999" i="37"/>
  <c r="F983" i="37"/>
  <c r="J983" i="37"/>
  <c r="F975" i="37"/>
  <c r="J975" i="37"/>
  <c r="F967" i="37"/>
  <c r="J967" i="37"/>
  <c r="F963" i="37"/>
  <c r="I963" i="37"/>
  <c r="G959" i="37"/>
  <c r="J959" i="37"/>
  <c r="F951" i="37"/>
  <c r="J951" i="37"/>
  <c r="L951" i="37" s="1"/>
  <c r="F943" i="37"/>
  <c r="I943" i="37"/>
  <c r="J943" i="37"/>
  <c r="F935" i="37"/>
  <c r="I935" i="37"/>
  <c r="J935" i="37"/>
  <c r="F919" i="37"/>
  <c r="J919" i="37"/>
  <c r="F911" i="37"/>
  <c r="J911" i="37"/>
  <c r="F903" i="37"/>
  <c r="J903" i="37"/>
  <c r="G895" i="37"/>
  <c r="I895" i="37"/>
  <c r="J895" i="37"/>
  <c r="F887" i="37"/>
  <c r="G887" i="37"/>
  <c r="I887" i="37"/>
  <c r="J887" i="37"/>
  <c r="F879" i="37"/>
  <c r="I879" i="37"/>
  <c r="J879" i="37"/>
  <c r="F871" i="37"/>
  <c r="I871" i="37"/>
  <c r="J871" i="37"/>
  <c r="I863" i="37"/>
  <c r="J863" i="37"/>
  <c r="F855" i="37"/>
  <c r="J855" i="37"/>
  <c r="F847" i="37"/>
  <c r="G847" i="37"/>
  <c r="J847" i="37"/>
  <c r="F839" i="37"/>
  <c r="J839" i="37"/>
  <c r="F835" i="37"/>
  <c r="I835" i="37"/>
  <c r="F827" i="37"/>
  <c r="I827" i="37"/>
  <c r="F823" i="37"/>
  <c r="J823" i="37"/>
  <c r="F815" i="37"/>
  <c r="I815" i="37"/>
  <c r="J815" i="37"/>
  <c r="F807" i="37"/>
  <c r="I807" i="37"/>
  <c r="J807" i="37"/>
  <c r="G807" i="37"/>
  <c r="F799" i="37"/>
  <c r="I799" i="37"/>
  <c r="J799" i="37"/>
  <c r="F791" i="37"/>
  <c r="J791" i="37"/>
  <c r="F783" i="37"/>
  <c r="J783" i="37"/>
  <c r="F775" i="37"/>
  <c r="J775" i="37"/>
  <c r="J767" i="37"/>
  <c r="K767" i="37" s="1"/>
  <c r="G1451" i="37"/>
  <c r="G1512" i="37"/>
  <c r="L1512" i="37" s="1"/>
  <c r="G1432" i="37"/>
  <c r="G1372" i="37"/>
  <c r="L1372" i="37" s="1"/>
  <c r="G1308" i="37"/>
  <c r="L1308" i="37" s="1"/>
  <c r="G1140" i="37"/>
  <c r="L1140" i="37" s="1"/>
  <c r="F1256" i="37"/>
  <c r="G1492" i="37"/>
  <c r="L1492" i="37" s="1"/>
  <c r="G1420" i="37"/>
  <c r="G1364" i="37"/>
  <c r="G1296" i="37"/>
  <c r="G1116" i="37"/>
  <c r="L1116" i="37" s="1"/>
  <c r="G1040" i="37"/>
  <c r="L1040" i="37" s="1"/>
  <c r="G960" i="37"/>
  <c r="L960" i="37" s="1"/>
  <c r="G900" i="37"/>
  <c r="G796" i="37"/>
  <c r="L796" i="37" s="1"/>
  <c r="G748" i="37"/>
  <c r="L748" i="37" s="1"/>
  <c r="G660" i="37"/>
  <c r="G632" i="37"/>
  <c r="L632" i="37" s="1"/>
  <c r="G516" i="37"/>
  <c r="L516" i="37" s="1"/>
  <c r="G424" i="37"/>
  <c r="G393" i="37"/>
  <c r="G292" i="37"/>
  <c r="G271" i="37"/>
  <c r="L271" i="37" s="1"/>
  <c r="G239" i="37"/>
  <c r="L239" i="37" s="1"/>
  <c r="G185" i="37"/>
  <c r="G153" i="37"/>
  <c r="G100" i="37"/>
  <c r="G68" i="37"/>
  <c r="L68" i="37" s="1"/>
  <c r="F1132" i="37"/>
  <c r="K1132" i="37" s="1"/>
  <c r="F948" i="37"/>
  <c r="F788" i="37"/>
  <c r="F620" i="37"/>
  <c r="F340" i="37"/>
  <c r="G1516" i="37"/>
  <c r="G1392" i="37"/>
  <c r="G1324" i="37"/>
  <c r="G1180" i="37"/>
  <c r="F1292" i="37"/>
  <c r="G1539" i="37"/>
  <c r="L1539" i="37" s="1"/>
  <c r="I1557" i="37"/>
  <c r="I1525" i="37"/>
  <c r="K1525" i="37" s="1"/>
  <c r="G1425" i="37"/>
  <c r="L1425" i="37" s="1"/>
  <c r="F85" i="37"/>
  <c r="K85" i="37" s="1"/>
  <c r="G1195" i="37"/>
  <c r="G1107" i="37"/>
  <c r="G995" i="37"/>
  <c r="F1311" i="37"/>
  <c r="G1039" i="37"/>
  <c r="L1039" i="37" s="1"/>
  <c r="J241" i="37"/>
  <c r="L241" i="37" s="1"/>
  <c r="I1568" i="37"/>
  <c r="I1548" i="37"/>
  <c r="I1540" i="37"/>
  <c r="I1531" i="37"/>
  <c r="I1524" i="37"/>
  <c r="I1515" i="37"/>
  <c r="K1515" i="37" s="1"/>
  <c r="I1503" i="37"/>
  <c r="K1503" i="37" s="1"/>
  <c r="I1496" i="37"/>
  <c r="I1472" i="37"/>
  <c r="K1472" i="37" s="1"/>
  <c r="I1464" i="37"/>
  <c r="I1456" i="37"/>
  <c r="I1444" i="37"/>
  <c r="I1432" i="37"/>
  <c r="I1416" i="37"/>
  <c r="I1407" i="37"/>
  <c r="I1395" i="37"/>
  <c r="I1384" i="37"/>
  <c r="I1375" i="37"/>
  <c r="K1375" i="37" s="1"/>
  <c r="I1363" i="37"/>
  <c r="I1351" i="37"/>
  <c r="I1340" i="37"/>
  <c r="I1328" i="37"/>
  <c r="I1323" i="37"/>
  <c r="I1311" i="37"/>
  <c r="I1299" i="37"/>
  <c r="I1287" i="37"/>
  <c r="K1287" i="37" s="1"/>
  <c r="I1272" i="37"/>
  <c r="G1524" i="37"/>
  <c r="G1484" i="37"/>
  <c r="G1384" i="37"/>
  <c r="G1340" i="37"/>
  <c r="L1340" i="37" s="1"/>
  <c r="G1256" i="37"/>
  <c r="G1160" i="37"/>
  <c r="G1088" i="37"/>
  <c r="G1048" i="37"/>
  <c r="G1024" i="37"/>
  <c r="G972" i="37"/>
  <c r="L972" i="37" s="1"/>
  <c r="G928" i="37"/>
  <c r="L928" i="37" s="1"/>
  <c r="G884" i="37"/>
  <c r="L884" i="37" s="1"/>
  <c r="G832" i="37"/>
  <c r="L832" i="37" s="1"/>
  <c r="G800" i="37"/>
  <c r="L800" i="37" s="1"/>
  <c r="G767" i="37"/>
  <c r="F1196" i="37"/>
  <c r="F1000" i="37"/>
  <c r="F892" i="37"/>
  <c r="J134" i="37"/>
  <c r="J750" i="37"/>
  <c r="L415" i="37"/>
  <c r="J362" i="37"/>
  <c r="J186" i="37"/>
  <c r="L186" i="37" s="1"/>
  <c r="J1010" i="37"/>
  <c r="J402" i="37"/>
  <c r="J394" i="37"/>
  <c r="J718" i="37"/>
  <c r="J366" i="37"/>
  <c r="J326" i="37"/>
  <c r="J318" i="37"/>
  <c r="J190" i="37"/>
  <c r="J138" i="37"/>
  <c r="L138" i="37" s="1"/>
  <c r="J86" i="37"/>
  <c r="G1427" i="37"/>
  <c r="L1427" i="37" s="1"/>
  <c r="G1403" i="37"/>
  <c r="L1403" i="37" s="1"/>
  <c r="G1371" i="37"/>
  <c r="G1339" i="37"/>
  <c r="G1139" i="37"/>
  <c r="G983" i="37"/>
  <c r="G943" i="37"/>
  <c r="G903" i="37"/>
  <c r="G775" i="37"/>
  <c r="G583" i="37"/>
  <c r="L583" i="37" s="1"/>
  <c r="G551" i="37"/>
  <c r="L551" i="37" s="1"/>
  <c r="G365" i="37"/>
  <c r="L365" i="37" s="1"/>
  <c r="G323" i="37"/>
  <c r="L323" i="37" s="1"/>
  <c r="G291" i="37"/>
  <c r="L291" i="37" s="1"/>
  <c r="F1351" i="37"/>
  <c r="F527" i="37"/>
  <c r="K527" i="37" s="1"/>
  <c r="F248" i="37"/>
  <c r="K248" i="37" s="1"/>
  <c r="J638" i="37"/>
  <c r="L468" i="37"/>
  <c r="J206" i="37"/>
  <c r="L206" i="37" s="1"/>
  <c r="J126" i="37"/>
  <c r="G1567" i="37"/>
  <c r="L1567" i="37" s="1"/>
  <c r="G1515" i="37"/>
  <c r="L1515" i="37" s="1"/>
  <c r="G1243" i="37"/>
  <c r="L1243" i="37" s="1"/>
  <c r="G1171" i="37"/>
  <c r="G1123" i="37"/>
  <c r="G859" i="37"/>
  <c r="G799" i="37"/>
  <c r="G743" i="37"/>
  <c r="L743" i="37" s="1"/>
  <c r="G711" i="37"/>
  <c r="L711" i="37" s="1"/>
  <c r="G679" i="37"/>
  <c r="L679" i="37" s="1"/>
  <c r="G647" i="37"/>
  <c r="L647" i="37" s="1"/>
  <c r="G615" i="37"/>
  <c r="L615" i="37" s="1"/>
  <c r="G543" i="37"/>
  <c r="L543" i="37" s="1"/>
  <c r="G447" i="37"/>
  <c r="L447" i="37" s="1"/>
  <c r="G264" i="37"/>
  <c r="L264" i="37" s="1"/>
  <c r="G243" i="37"/>
  <c r="L243" i="37" s="1"/>
  <c r="G221" i="37"/>
  <c r="L221" i="37" s="1"/>
  <c r="G200" i="37"/>
  <c r="L200" i="37" s="1"/>
  <c r="G179" i="37"/>
  <c r="L179" i="37" s="1"/>
  <c r="G157" i="37"/>
  <c r="L157" i="37" s="1"/>
  <c r="G136" i="37"/>
  <c r="L136" i="37" s="1"/>
  <c r="G115" i="37"/>
  <c r="L115" i="37" s="1"/>
  <c r="G93" i="37"/>
  <c r="L93" i="37" s="1"/>
  <c r="G72" i="37"/>
  <c r="L72" i="37" s="1"/>
  <c r="F895" i="37"/>
  <c r="F511" i="37"/>
  <c r="K511" i="37" s="1"/>
  <c r="F88" i="37"/>
  <c r="K88" i="37" s="1"/>
  <c r="J846" i="37"/>
  <c r="J590" i="37"/>
  <c r="J346" i="37"/>
  <c r="J334" i="37"/>
  <c r="J210" i="37"/>
  <c r="J158" i="37"/>
  <c r="L158" i="37" s="1"/>
  <c r="J942" i="37"/>
  <c r="J830" i="37"/>
  <c r="J1050" i="37"/>
  <c r="J970" i="37"/>
  <c r="J910" i="37"/>
  <c r="J814" i="37"/>
  <c r="J686" i="37"/>
  <c r="J574" i="37"/>
  <c r="G1533" i="37"/>
  <c r="J1058" i="37"/>
  <c r="J1018" i="37"/>
  <c r="J990" i="37"/>
  <c r="J894" i="37"/>
  <c r="J766" i="37"/>
  <c r="J654" i="37"/>
  <c r="J558" i="37"/>
  <c r="J390" i="37"/>
  <c r="J386" i="37"/>
  <c r="J374" i="37"/>
  <c r="J370" i="37"/>
  <c r="G277" i="37"/>
  <c r="I1544" i="37"/>
  <c r="F1544" i="37"/>
  <c r="F1532" i="37"/>
  <c r="G1532" i="37"/>
  <c r="L1532" i="37" s="1"/>
  <c r="F1520" i="37"/>
  <c r="G1520" i="37"/>
  <c r="L1520" i="37" s="1"/>
  <c r="G1504" i="37"/>
  <c r="L1504" i="37" s="1"/>
  <c r="F1504" i="37"/>
  <c r="F1500" i="37"/>
  <c r="K1500" i="37" s="1"/>
  <c r="G1500" i="37"/>
  <c r="F1488" i="37"/>
  <c r="G1488" i="37"/>
  <c r="F1480" i="37"/>
  <c r="G1480" i="37"/>
  <c r="F1452" i="37"/>
  <c r="G1452" i="37"/>
  <c r="F1440" i="37"/>
  <c r="G1440" i="37"/>
  <c r="L1440" i="37" s="1"/>
  <c r="F1424" i="37"/>
  <c r="G1424" i="37"/>
  <c r="F1412" i="37"/>
  <c r="G1412" i="37"/>
  <c r="L1412" i="37" s="1"/>
  <c r="G1408" i="37"/>
  <c r="F1408" i="37"/>
  <c r="F1388" i="37"/>
  <c r="G1388" i="37"/>
  <c r="L1388" i="37" s="1"/>
  <c r="F1380" i="37"/>
  <c r="G1380" i="37"/>
  <c r="L1380" i="37" s="1"/>
  <c r="F1360" i="37"/>
  <c r="G1360" i="37"/>
  <c r="L1360" i="37" s="1"/>
  <c r="G1356" i="37"/>
  <c r="L1356" i="37" s="1"/>
  <c r="F1356" i="37"/>
  <c r="F1348" i="37"/>
  <c r="G1348" i="37"/>
  <c r="G1336" i="37"/>
  <c r="L1336" i="37" s="1"/>
  <c r="F1336" i="37"/>
  <c r="F1312" i="37"/>
  <c r="G1312" i="37"/>
  <c r="F1300" i="37"/>
  <c r="G1300" i="37"/>
  <c r="F1288" i="37"/>
  <c r="G1288" i="37"/>
  <c r="L1288" i="37" s="1"/>
  <c r="G1284" i="37"/>
  <c r="F1284" i="37"/>
  <c r="F1268" i="37"/>
  <c r="G1268" i="37"/>
  <c r="G1264" i="37"/>
  <c r="L1264" i="37" s="1"/>
  <c r="F1264" i="37"/>
  <c r="K1264" i="37" s="1"/>
  <c r="G1260" i="37"/>
  <c r="L1260" i="37" s="1"/>
  <c r="F1260" i="37"/>
  <c r="F1244" i="37"/>
  <c r="G1244" i="37"/>
  <c r="G1240" i="37"/>
  <c r="L1240" i="37" s="1"/>
  <c r="F1240" i="37"/>
  <c r="F1232" i="37"/>
  <c r="G1232" i="37"/>
  <c r="L1232" i="37" s="1"/>
  <c r="G1228" i="37"/>
  <c r="F1228" i="37"/>
  <c r="F1224" i="37"/>
  <c r="G1224" i="37"/>
  <c r="L1224" i="37" s="1"/>
  <c r="G1192" i="37"/>
  <c r="L1192" i="37" s="1"/>
  <c r="F1192" i="37"/>
  <c r="K1192" i="37" s="1"/>
  <c r="G1188" i="37"/>
  <c r="F1188" i="37"/>
  <c r="F1184" i="37"/>
  <c r="G1184" i="37"/>
  <c r="L1184" i="37" s="1"/>
  <c r="F1164" i="37"/>
  <c r="G1164" i="37"/>
  <c r="L1164" i="37" s="1"/>
  <c r="G1156" i="37"/>
  <c r="L1156" i="37" s="1"/>
  <c r="F1156" i="37"/>
  <c r="F1152" i="37"/>
  <c r="K1152" i="37" s="1"/>
  <c r="G1152" i="37"/>
  <c r="G1148" i="37"/>
  <c r="L1148" i="37" s="1"/>
  <c r="F1148" i="37"/>
  <c r="G1144" i="37"/>
  <c r="F1144" i="37"/>
  <c r="K1144" i="37" s="1"/>
  <c r="G1124" i="37"/>
  <c r="L1124" i="37" s="1"/>
  <c r="F1124" i="37"/>
  <c r="G1112" i="37"/>
  <c r="F1112" i="37"/>
  <c r="F1096" i="37"/>
  <c r="G1096" i="37"/>
  <c r="L1096" i="37" s="1"/>
  <c r="F1084" i="37"/>
  <c r="G1084" i="37"/>
  <c r="L1084" i="37" s="1"/>
  <c r="G1072" i="37"/>
  <c r="F1072" i="37"/>
  <c r="K1072" i="37" s="1"/>
  <c r="F1068" i="37"/>
  <c r="G1068" i="37"/>
  <c r="L1068" i="37" s="1"/>
  <c r="F1056" i="37"/>
  <c r="G1056" i="37"/>
  <c r="F1044" i="37"/>
  <c r="G1044" i="37"/>
  <c r="F1028" i="37"/>
  <c r="G1028" i="37"/>
  <c r="F1020" i="37"/>
  <c r="G1020" i="37"/>
  <c r="G1016" i="37"/>
  <c r="L1016" i="37" s="1"/>
  <c r="F1016" i="37"/>
  <c r="K1016" i="37" s="1"/>
  <c r="F1008" i="37"/>
  <c r="G1008" i="37"/>
  <c r="F996" i="37"/>
  <c r="G996" i="37"/>
  <c r="F992" i="37"/>
  <c r="G992" i="37"/>
  <c r="G968" i="37"/>
  <c r="L968" i="37" s="1"/>
  <c r="F968" i="37"/>
  <c r="G964" i="37"/>
  <c r="F964" i="37"/>
  <c r="F956" i="37"/>
  <c r="G956" i="37"/>
  <c r="F932" i="37"/>
  <c r="G932" i="37"/>
  <c r="G920" i="37"/>
  <c r="L920" i="37" s="1"/>
  <c r="F920" i="37"/>
  <c r="F912" i="37"/>
  <c r="G912" i="37"/>
  <c r="L912" i="37" s="1"/>
  <c r="G904" i="37"/>
  <c r="F904" i="37"/>
  <c r="K904" i="37" s="1"/>
  <c r="G880" i="37"/>
  <c r="F880" i="37"/>
  <c r="F868" i="37"/>
  <c r="G868" i="37"/>
  <c r="F860" i="37"/>
  <c r="G860" i="37"/>
  <c r="F852" i="37"/>
  <c r="K852" i="37" s="1"/>
  <c r="G852" i="37"/>
  <c r="L852" i="37" s="1"/>
  <c r="F836" i="37"/>
  <c r="G836" i="37"/>
  <c r="F828" i="37"/>
  <c r="G828" i="37"/>
  <c r="G824" i="37"/>
  <c r="F824" i="37"/>
  <c r="K824" i="37" s="1"/>
  <c r="F816" i="37"/>
  <c r="G816" i="37"/>
  <c r="F808" i="37"/>
  <c r="G808" i="37"/>
  <c r="F792" i="37"/>
  <c r="K792" i="37" s="1"/>
  <c r="G792" i="37"/>
  <c r="F784" i="37"/>
  <c r="G784" i="37"/>
  <c r="L784" i="37" s="1"/>
  <c r="F776" i="37"/>
  <c r="K776" i="37" s="1"/>
  <c r="G776" i="37"/>
  <c r="F768" i="37"/>
  <c r="G768" i="37"/>
  <c r="F764" i="37"/>
  <c r="G764" i="37"/>
  <c r="F756" i="37"/>
  <c r="G756" i="37"/>
  <c r="G752" i="37"/>
  <c r="L752" i="37" s="1"/>
  <c r="F752" i="37"/>
  <c r="F744" i="37"/>
  <c r="G744" i="37"/>
  <c r="F740" i="37"/>
  <c r="K740" i="37" s="1"/>
  <c r="G740" i="37"/>
  <c r="F732" i="37"/>
  <c r="G732" i="37"/>
  <c r="G728" i="37"/>
  <c r="F728" i="37"/>
  <c r="G720" i="37"/>
  <c r="F720" i="37"/>
  <c r="K720" i="37" s="1"/>
  <c r="F704" i="37"/>
  <c r="G704" i="37"/>
  <c r="L704" i="37" s="1"/>
  <c r="F700" i="37"/>
  <c r="G700" i="37"/>
  <c r="F692" i="37"/>
  <c r="G692" i="37"/>
  <c r="F688" i="37"/>
  <c r="G688" i="37"/>
  <c r="F680" i="37"/>
  <c r="G680" i="37"/>
  <c r="F672" i="37"/>
  <c r="K672" i="37" s="1"/>
  <c r="G672" i="37"/>
  <c r="F668" i="37"/>
  <c r="G668" i="37"/>
  <c r="G664" i="37"/>
  <c r="F664" i="37"/>
  <c r="F656" i="37"/>
  <c r="G656" i="37"/>
  <c r="L656" i="37" s="1"/>
  <c r="G648" i="37"/>
  <c r="F648" i="37"/>
  <c r="F640" i="37"/>
  <c r="G640" i="37"/>
  <c r="F636" i="37"/>
  <c r="G636" i="37"/>
  <c r="L636" i="37" s="1"/>
  <c r="F628" i="37"/>
  <c r="G628" i="37"/>
  <c r="F624" i="37"/>
  <c r="G624" i="37"/>
  <c r="F616" i="37"/>
  <c r="G616" i="37"/>
  <c r="G612" i="37"/>
  <c r="F612" i="37"/>
  <c r="K612" i="37" s="1"/>
  <c r="G608" i="37"/>
  <c r="F608" i="37"/>
  <c r="F604" i="37"/>
  <c r="G604" i="37"/>
  <c r="F600" i="37"/>
  <c r="K600" i="37" s="1"/>
  <c r="G600" i="37"/>
  <c r="L600" i="37" s="1"/>
  <c r="F584" i="37"/>
  <c r="K584" i="37" s="1"/>
  <c r="G584" i="37"/>
  <c r="F576" i="37"/>
  <c r="G576" i="37"/>
  <c r="F572" i="37"/>
  <c r="G572" i="37"/>
  <c r="F564" i="37"/>
  <c r="G564" i="37"/>
  <c r="F560" i="37"/>
  <c r="G560" i="37"/>
  <c r="L560" i="37" s="1"/>
  <c r="F552" i="37"/>
  <c r="G552" i="37"/>
  <c r="F544" i="37"/>
  <c r="G544" i="37"/>
  <c r="F540" i="37"/>
  <c r="K540" i="37" s="1"/>
  <c r="G540" i="37"/>
  <c r="G536" i="37"/>
  <c r="L536" i="37" s="1"/>
  <c r="F536" i="37"/>
  <c r="K536" i="37" s="1"/>
  <c r="F524" i="37"/>
  <c r="G524" i="37"/>
  <c r="F520" i="37"/>
  <c r="G520" i="37"/>
  <c r="F512" i="37"/>
  <c r="G512" i="37"/>
  <c r="F508" i="37"/>
  <c r="G508" i="37"/>
  <c r="F500" i="37"/>
  <c r="G500" i="37"/>
  <c r="F492" i="37"/>
  <c r="G492" i="37"/>
  <c r="L492" i="37" s="1"/>
  <c r="F484" i="37"/>
  <c r="G484" i="37"/>
  <c r="F476" i="37"/>
  <c r="G476" i="37"/>
  <c r="G464" i="37"/>
  <c r="F464" i="37"/>
  <c r="G456" i="37"/>
  <c r="L456" i="37" s="1"/>
  <c r="F456" i="37"/>
  <c r="F452" i="37"/>
  <c r="G452" i="37"/>
  <c r="F444" i="37"/>
  <c r="K444" i="37" s="1"/>
  <c r="G444" i="37"/>
  <c r="L444" i="37" s="1"/>
  <c r="F432" i="37"/>
  <c r="G432" i="37"/>
  <c r="F428" i="37"/>
  <c r="G428" i="37"/>
  <c r="F420" i="37"/>
  <c r="G420" i="37"/>
  <c r="L420" i="37" s="1"/>
  <c r="F412" i="37"/>
  <c r="K412" i="37" s="1"/>
  <c r="G412" i="37"/>
  <c r="L412" i="37" s="1"/>
  <c r="F399" i="37"/>
  <c r="G399" i="37"/>
  <c r="F388" i="37"/>
  <c r="G388" i="37"/>
  <c r="F383" i="37"/>
  <c r="G383" i="37"/>
  <c r="F372" i="37"/>
  <c r="G372" i="37"/>
  <c r="L372" i="37" s="1"/>
  <c r="F356" i="37"/>
  <c r="G356" i="37"/>
  <c r="L356" i="37" s="1"/>
  <c r="F351" i="37"/>
  <c r="G351" i="37"/>
  <c r="L351" i="37" s="1"/>
  <c r="F335" i="37"/>
  <c r="G335" i="37"/>
  <c r="F329" i="37"/>
  <c r="K329" i="37" s="1"/>
  <c r="G329" i="37"/>
  <c r="L329" i="37" s="1"/>
  <c r="F303" i="37"/>
  <c r="G303" i="37"/>
  <c r="F297" i="37"/>
  <c r="G297" i="37"/>
  <c r="G287" i="37"/>
  <c r="F287" i="37"/>
  <c r="K287" i="37" s="1"/>
  <c r="F276" i="37"/>
  <c r="G276" i="37"/>
  <c r="F265" i="37"/>
  <c r="G265" i="37"/>
  <c r="L265" i="37" s="1"/>
  <c r="I265" i="37"/>
  <c r="F260" i="37"/>
  <c r="K260" i="37" s="1"/>
  <c r="G260" i="37"/>
  <c r="L260" i="37" s="1"/>
  <c r="F249" i="37"/>
  <c r="G249" i="37"/>
  <c r="L249" i="37" s="1"/>
  <c r="I249" i="37"/>
  <c r="G233" i="37"/>
  <c r="F233" i="37"/>
  <c r="F223" i="37"/>
  <c r="G223" i="37"/>
  <c r="L223" i="37" s="1"/>
  <c r="I223" i="37"/>
  <c r="G207" i="37"/>
  <c r="L207" i="37" s="1"/>
  <c r="F207" i="37"/>
  <c r="F196" i="37"/>
  <c r="I196" i="37"/>
  <c r="F180" i="37"/>
  <c r="G180" i="37"/>
  <c r="G175" i="37"/>
  <c r="F175" i="37"/>
  <c r="F169" i="37"/>
  <c r="I169" i="37"/>
  <c r="F164" i="37"/>
  <c r="G164" i="37"/>
  <c r="F148" i="37"/>
  <c r="G148" i="37"/>
  <c r="F143" i="37"/>
  <c r="I143" i="37"/>
  <c r="G137" i="37"/>
  <c r="F137" i="37"/>
  <c r="F132" i="37"/>
  <c r="G132" i="37"/>
  <c r="L132" i="37" s="1"/>
  <c r="I132" i="37"/>
  <c r="F121" i="37"/>
  <c r="G121" i="37"/>
  <c r="G105" i="37"/>
  <c r="L105" i="37" s="1"/>
  <c r="F105" i="37"/>
  <c r="I105" i="37"/>
  <c r="J1042" i="37"/>
  <c r="J1026" i="37"/>
  <c r="J978" i="37"/>
  <c r="J958" i="37"/>
  <c r="J878" i="37"/>
  <c r="J782" i="37"/>
  <c r="J702" i="37"/>
  <c r="J622" i="37"/>
  <c r="I1552" i="37"/>
  <c r="I1520" i="37"/>
  <c r="I1512" i="37"/>
  <c r="I1504" i="37"/>
  <c r="I1420" i="37"/>
  <c r="I1412" i="37"/>
  <c r="I1396" i="37"/>
  <c r="K1396" i="37" s="1"/>
  <c r="I1388" i="37"/>
  <c r="I1380" i="37"/>
  <c r="I1368" i="37"/>
  <c r="I1352" i="37"/>
  <c r="I1336" i="37"/>
  <c r="I1320" i="37"/>
  <c r="I1304" i="37"/>
  <c r="I1288" i="37"/>
  <c r="I1276" i="37"/>
  <c r="I1248" i="37"/>
  <c r="I1240" i="37"/>
  <c r="I1232" i="37"/>
  <c r="I1224" i="37"/>
  <c r="I1156" i="37"/>
  <c r="I1148" i="37"/>
  <c r="I1128" i="37"/>
  <c r="I1100" i="37"/>
  <c r="I1092" i="37"/>
  <c r="I1084" i="37"/>
  <c r="I1076" i="37"/>
  <c r="I1068" i="37"/>
  <c r="I1024" i="37"/>
  <c r="I1004" i="37"/>
  <c r="I976" i="37"/>
  <c r="I968" i="37"/>
  <c r="I948" i="37"/>
  <c r="I936" i="37"/>
  <c r="I908" i="37"/>
  <c r="I900" i="37"/>
  <c r="I892" i="37"/>
  <c r="I864" i="37"/>
  <c r="K864" i="37" s="1"/>
  <c r="I844" i="37"/>
  <c r="G1472" i="37"/>
  <c r="G1280" i="37"/>
  <c r="G1212" i="37"/>
  <c r="G1168" i="37"/>
  <c r="L1168" i="37" s="1"/>
  <c r="G1128" i="37"/>
  <c r="G1104" i="37"/>
  <c r="L1104" i="37" s="1"/>
  <c r="G1052" i="37"/>
  <c r="L1052" i="37" s="1"/>
  <c r="G1004" i="37"/>
  <c r="G980" i="37"/>
  <c r="L980" i="37" s="1"/>
  <c r="G944" i="37"/>
  <c r="L944" i="37" s="1"/>
  <c r="G916" i="37"/>
  <c r="L916" i="37" s="1"/>
  <c r="G864" i="37"/>
  <c r="G844" i="37"/>
  <c r="G708" i="37"/>
  <c r="G588" i="37"/>
  <c r="G568" i="37"/>
  <c r="L568" i="37" s="1"/>
  <c r="G532" i="37"/>
  <c r="G504" i="37"/>
  <c r="G460" i="37"/>
  <c r="G408" i="37"/>
  <c r="G377" i="37"/>
  <c r="G361" i="37"/>
  <c r="F1464" i="37"/>
  <c r="F1032" i="37"/>
  <c r="F924" i="37"/>
  <c r="F548" i="37"/>
  <c r="F416" i="37"/>
  <c r="G89" i="37"/>
  <c r="F79" i="37"/>
  <c r="G1563" i="37"/>
  <c r="L1563" i="37" s="1"/>
  <c r="G1535" i="37"/>
  <c r="G1523" i="37"/>
  <c r="G1475" i="37"/>
  <c r="L1475" i="37" s="1"/>
  <c r="G1411" i="37"/>
  <c r="L1411" i="37" s="1"/>
  <c r="G1395" i="37"/>
  <c r="G1327" i="37"/>
  <c r="L1327" i="37" s="1"/>
  <c r="G1295" i="37"/>
  <c r="L1295" i="37" s="1"/>
  <c r="G1275" i="37"/>
  <c r="G1251" i="37"/>
  <c r="G1235" i="37"/>
  <c r="G1211" i="37"/>
  <c r="G1135" i="37"/>
  <c r="L1135" i="37" s="1"/>
  <c r="G1119" i="37"/>
  <c r="L1119" i="37" s="1"/>
  <c r="G1075" i="37"/>
  <c r="G1059" i="37"/>
  <c r="G1007" i="37"/>
  <c r="G967" i="37"/>
  <c r="F959" i="37"/>
  <c r="G1551" i="37"/>
  <c r="L1551" i="37" s="1"/>
  <c r="G1503" i="37"/>
  <c r="L1503" i="37" s="1"/>
  <c r="G1487" i="37"/>
  <c r="L1487" i="37" s="1"/>
  <c r="G1455" i="37"/>
  <c r="L1455" i="37" s="1"/>
  <c r="G1439" i="37"/>
  <c r="L1439" i="37" s="1"/>
  <c r="G1407" i="37"/>
  <c r="G1379" i="37"/>
  <c r="G1343" i="37"/>
  <c r="L1343" i="37" s="1"/>
  <c r="G1307" i="37"/>
  <c r="G1247" i="37"/>
  <c r="L1247" i="37" s="1"/>
  <c r="G1219" i="37"/>
  <c r="G1203" i="37"/>
  <c r="G1183" i="37"/>
  <c r="L1183" i="37" s="1"/>
  <c r="G1151" i="37"/>
  <c r="L1151" i="37" s="1"/>
  <c r="G1131" i="37"/>
  <c r="G1103" i="37"/>
  <c r="L1103" i="37" s="1"/>
  <c r="G1087" i="37"/>
  <c r="L1087" i="37" s="1"/>
  <c r="G1071" i="37"/>
  <c r="L1071" i="37" s="1"/>
  <c r="G1031" i="37"/>
  <c r="L1031" i="37" s="1"/>
  <c r="G1015" i="37"/>
  <c r="G923" i="37"/>
  <c r="G911" i="37"/>
  <c r="G867" i="37"/>
  <c r="G855" i="37"/>
  <c r="G815" i="37"/>
  <c r="G783" i="37"/>
  <c r="G751" i="37"/>
  <c r="L751" i="37" s="1"/>
  <c r="G719" i="37"/>
  <c r="L719" i="37" s="1"/>
  <c r="G687" i="37"/>
  <c r="L687" i="37" s="1"/>
  <c r="G655" i="37"/>
  <c r="L655" i="37" s="1"/>
  <c r="G623" i="37"/>
  <c r="L623" i="37" s="1"/>
  <c r="G591" i="37"/>
  <c r="L591" i="37" s="1"/>
  <c r="G559" i="37"/>
  <c r="L559" i="37" s="1"/>
  <c r="G499" i="37"/>
  <c r="L499" i="37" s="1"/>
  <c r="G455" i="37"/>
  <c r="L455" i="37" s="1"/>
  <c r="G423" i="37"/>
  <c r="L423" i="37" s="1"/>
  <c r="G387" i="37"/>
  <c r="L387" i="37" s="1"/>
  <c r="G344" i="37"/>
  <c r="L344" i="37" s="1"/>
  <c r="G301" i="37"/>
  <c r="L301" i="37" s="1"/>
  <c r="F1023" i="37"/>
  <c r="F312" i="37"/>
  <c r="K312" i="37" s="1"/>
  <c r="F285" i="37"/>
  <c r="K285" i="37" s="1"/>
  <c r="G1547" i="37"/>
  <c r="G1467" i="37"/>
  <c r="G1359" i="37"/>
  <c r="L1359" i="37" s="1"/>
  <c r="G1315" i="37"/>
  <c r="G1283" i="37"/>
  <c r="G1263" i="37"/>
  <c r="L1263" i="37" s="1"/>
  <c r="G1231" i="37"/>
  <c r="L1231" i="37" s="1"/>
  <c r="G1215" i="37"/>
  <c r="L1215" i="37" s="1"/>
  <c r="G1163" i="37"/>
  <c r="L1163" i="37" s="1"/>
  <c r="G1115" i="37"/>
  <c r="G1099" i="37"/>
  <c r="G987" i="37"/>
  <c r="G975" i="37"/>
  <c r="G931" i="37"/>
  <c r="G919" i="37"/>
  <c r="G879" i="37"/>
  <c r="G839" i="37"/>
  <c r="G823" i="37"/>
  <c r="G791" i="37"/>
  <c r="G759" i="37"/>
  <c r="L759" i="37" s="1"/>
  <c r="G727" i="37"/>
  <c r="L727" i="37" s="1"/>
  <c r="G695" i="37"/>
  <c r="L695" i="37" s="1"/>
  <c r="G663" i="37"/>
  <c r="L663" i="37" s="1"/>
  <c r="G631" i="37"/>
  <c r="L631" i="37" s="1"/>
  <c r="G599" i="37"/>
  <c r="L599" i="37" s="1"/>
  <c r="G567" i="37"/>
  <c r="L567" i="37" s="1"/>
  <c r="G523" i="37"/>
  <c r="L523" i="37" s="1"/>
  <c r="G431" i="37"/>
  <c r="L431" i="37" s="1"/>
  <c r="G397" i="37"/>
  <c r="L397" i="37" s="1"/>
  <c r="G355" i="37"/>
  <c r="L355" i="37" s="1"/>
  <c r="F495" i="37"/>
  <c r="K495" i="37" s="1"/>
  <c r="F381" i="37"/>
  <c r="K381" i="37" s="1"/>
  <c r="F349" i="37"/>
  <c r="K349" i="37" s="1"/>
  <c r="F1091" i="37"/>
  <c r="K1091" i="37" s="1"/>
  <c r="G1091" i="37"/>
  <c r="L1091" i="37" s="1"/>
  <c r="F1083" i="37"/>
  <c r="G1083" i="37"/>
  <c r="G1055" i="37"/>
  <c r="L1055" i="37" s="1"/>
  <c r="F1055" i="37"/>
  <c r="K1055" i="37" s="1"/>
  <c r="F1043" i="37"/>
  <c r="K1043" i="37" s="1"/>
  <c r="G1043" i="37"/>
  <c r="L1043" i="37" s="1"/>
  <c r="F1035" i="37"/>
  <c r="K1035" i="37" s="1"/>
  <c r="G1035" i="37"/>
  <c r="L1035" i="37" s="1"/>
  <c r="F1011" i="37"/>
  <c r="K1011" i="37" s="1"/>
  <c r="G1011" i="37"/>
  <c r="L1011" i="37" s="1"/>
  <c r="F1003" i="37"/>
  <c r="K1003" i="37" s="1"/>
  <c r="G1003" i="37"/>
  <c r="L1003" i="37" s="1"/>
  <c r="G991" i="37"/>
  <c r="F991" i="37"/>
  <c r="F979" i="37"/>
  <c r="K979" i="37" s="1"/>
  <c r="G979" i="37"/>
  <c r="L979" i="37" s="1"/>
  <c r="F971" i="37"/>
  <c r="K971" i="37" s="1"/>
  <c r="G971" i="37"/>
  <c r="L971" i="37" s="1"/>
  <c r="F947" i="37"/>
  <c r="K947" i="37" s="1"/>
  <c r="G947" i="37"/>
  <c r="L947" i="37" s="1"/>
  <c r="F939" i="37"/>
  <c r="K939" i="37" s="1"/>
  <c r="G939" i="37"/>
  <c r="L939" i="37" s="1"/>
  <c r="G927" i="37"/>
  <c r="L927" i="37" s="1"/>
  <c r="F927" i="37"/>
  <c r="K927" i="37" s="1"/>
  <c r="F915" i="37"/>
  <c r="K915" i="37" s="1"/>
  <c r="G915" i="37"/>
  <c r="L915" i="37" s="1"/>
  <c r="F907" i="37"/>
  <c r="K907" i="37" s="1"/>
  <c r="G907" i="37"/>
  <c r="L907" i="37" s="1"/>
  <c r="F883" i="37"/>
  <c r="K883" i="37" s="1"/>
  <c r="G883" i="37"/>
  <c r="L883" i="37" s="1"/>
  <c r="F875" i="37"/>
  <c r="K875" i="37" s="1"/>
  <c r="G875" i="37"/>
  <c r="L875" i="37" s="1"/>
  <c r="G863" i="37"/>
  <c r="F863" i="37"/>
  <c r="F851" i="37"/>
  <c r="K851" i="37" s="1"/>
  <c r="G851" i="37"/>
  <c r="L851" i="37" s="1"/>
  <c r="F843" i="37"/>
  <c r="K843" i="37" s="1"/>
  <c r="G843" i="37"/>
  <c r="L843" i="37" s="1"/>
  <c r="F831" i="37"/>
  <c r="G831" i="37"/>
  <c r="L831" i="37" s="1"/>
  <c r="F819" i="37"/>
  <c r="K819" i="37" s="1"/>
  <c r="G819" i="37"/>
  <c r="L819" i="37" s="1"/>
  <c r="F811" i="37"/>
  <c r="K811" i="37" s="1"/>
  <c r="G811" i="37"/>
  <c r="L811" i="37" s="1"/>
  <c r="F803" i="37"/>
  <c r="K803" i="37" s="1"/>
  <c r="G803" i="37"/>
  <c r="L803" i="37" s="1"/>
  <c r="F795" i="37"/>
  <c r="K795" i="37" s="1"/>
  <c r="G795" i="37"/>
  <c r="L795" i="37" s="1"/>
  <c r="F787" i="37"/>
  <c r="K787" i="37" s="1"/>
  <c r="G787" i="37"/>
  <c r="L787" i="37" s="1"/>
  <c r="F779" i="37"/>
  <c r="K779" i="37" s="1"/>
  <c r="G779" i="37"/>
  <c r="L779" i="37" s="1"/>
  <c r="F771" i="37"/>
  <c r="K771" i="37" s="1"/>
  <c r="G771" i="37"/>
  <c r="L771" i="37" s="1"/>
  <c r="F763" i="37"/>
  <c r="G763" i="37"/>
  <c r="L763" i="37" s="1"/>
  <c r="F755" i="37"/>
  <c r="K755" i="37" s="1"/>
  <c r="G755" i="37"/>
  <c r="L755" i="37" s="1"/>
  <c r="F747" i="37"/>
  <c r="K747" i="37" s="1"/>
  <c r="G747" i="37"/>
  <c r="L747" i="37" s="1"/>
  <c r="F739" i="37"/>
  <c r="K739" i="37" s="1"/>
  <c r="G739" i="37"/>
  <c r="L739" i="37" s="1"/>
  <c r="F731" i="37"/>
  <c r="K731" i="37" s="1"/>
  <c r="G731" i="37"/>
  <c r="L731" i="37" s="1"/>
  <c r="F723" i="37"/>
  <c r="K723" i="37" s="1"/>
  <c r="G723" i="37"/>
  <c r="L723" i="37" s="1"/>
  <c r="F715" i="37"/>
  <c r="K715" i="37" s="1"/>
  <c r="G715" i="37"/>
  <c r="L715" i="37" s="1"/>
  <c r="F707" i="37"/>
  <c r="K707" i="37" s="1"/>
  <c r="G707" i="37"/>
  <c r="L707" i="37" s="1"/>
  <c r="F699" i="37"/>
  <c r="K699" i="37" s="1"/>
  <c r="G699" i="37"/>
  <c r="L699" i="37" s="1"/>
  <c r="F691" i="37"/>
  <c r="K691" i="37" s="1"/>
  <c r="G691" i="37"/>
  <c r="L691" i="37" s="1"/>
  <c r="F683" i="37"/>
  <c r="K683" i="37" s="1"/>
  <c r="G683" i="37"/>
  <c r="L683" i="37" s="1"/>
  <c r="F675" i="37"/>
  <c r="K675" i="37" s="1"/>
  <c r="G675" i="37"/>
  <c r="L675" i="37" s="1"/>
  <c r="F667" i="37"/>
  <c r="K667" i="37" s="1"/>
  <c r="G667" i="37"/>
  <c r="L667" i="37" s="1"/>
  <c r="F659" i="37"/>
  <c r="K659" i="37" s="1"/>
  <c r="G659" i="37"/>
  <c r="L659" i="37" s="1"/>
  <c r="F651" i="37"/>
  <c r="K651" i="37" s="1"/>
  <c r="G651" i="37"/>
  <c r="L651" i="37" s="1"/>
  <c r="F643" i="37"/>
  <c r="K643" i="37" s="1"/>
  <c r="G643" i="37"/>
  <c r="L643" i="37" s="1"/>
  <c r="F635" i="37"/>
  <c r="K635" i="37" s="1"/>
  <c r="G635" i="37"/>
  <c r="L635" i="37" s="1"/>
  <c r="F627" i="37"/>
  <c r="K627" i="37" s="1"/>
  <c r="G627" i="37"/>
  <c r="L627" i="37" s="1"/>
  <c r="F619" i="37"/>
  <c r="K619" i="37" s="1"/>
  <c r="G619" i="37"/>
  <c r="L619" i="37" s="1"/>
  <c r="F611" i="37"/>
  <c r="K611" i="37" s="1"/>
  <c r="G611" i="37"/>
  <c r="L611" i="37" s="1"/>
  <c r="F603" i="37"/>
  <c r="K603" i="37" s="1"/>
  <c r="G603" i="37"/>
  <c r="L603" i="37" s="1"/>
  <c r="F595" i="37"/>
  <c r="K595" i="37" s="1"/>
  <c r="G595" i="37"/>
  <c r="L595" i="37" s="1"/>
  <c r="F587" i="37"/>
  <c r="K587" i="37" s="1"/>
  <c r="G587" i="37"/>
  <c r="L587" i="37" s="1"/>
  <c r="F579" i="37"/>
  <c r="K579" i="37" s="1"/>
  <c r="G579" i="37"/>
  <c r="L579" i="37" s="1"/>
  <c r="F571" i="37"/>
  <c r="K571" i="37" s="1"/>
  <c r="G571" i="37"/>
  <c r="L571" i="37" s="1"/>
  <c r="F563" i="37"/>
  <c r="K563" i="37" s="1"/>
  <c r="G563" i="37"/>
  <c r="L563" i="37" s="1"/>
  <c r="F555" i="37"/>
  <c r="K555" i="37" s="1"/>
  <c r="G555" i="37"/>
  <c r="L555" i="37" s="1"/>
  <c r="F547" i="37"/>
  <c r="K547" i="37" s="1"/>
  <c r="G547" i="37"/>
  <c r="L547" i="37" s="1"/>
  <c r="F515" i="37"/>
  <c r="K515" i="37" s="1"/>
  <c r="G515" i="37"/>
  <c r="L515" i="37" s="1"/>
  <c r="F507" i="37"/>
  <c r="K507" i="37" s="1"/>
  <c r="G507" i="37"/>
  <c r="L507" i="37" s="1"/>
  <c r="F483" i="37"/>
  <c r="K483" i="37" s="1"/>
  <c r="G483" i="37"/>
  <c r="L483" i="37" s="1"/>
  <c r="F475" i="37"/>
  <c r="K475" i="37" s="1"/>
  <c r="G475" i="37"/>
  <c r="L475" i="37" s="1"/>
  <c r="F467" i="37"/>
  <c r="K467" i="37" s="1"/>
  <c r="G467" i="37"/>
  <c r="L467" i="37" s="1"/>
  <c r="F459" i="37"/>
  <c r="K459" i="37" s="1"/>
  <c r="G459" i="37"/>
  <c r="L459" i="37" s="1"/>
  <c r="F451" i="37"/>
  <c r="K451" i="37" s="1"/>
  <c r="G451" i="37"/>
  <c r="L451" i="37" s="1"/>
  <c r="F443" i="37"/>
  <c r="K443" i="37" s="1"/>
  <c r="G443" i="37"/>
  <c r="L443" i="37" s="1"/>
  <c r="F435" i="37"/>
  <c r="K435" i="37" s="1"/>
  <c r="G435" i="37"/>
  <c r="L435" i="37" s="1"/>
  <c r="F427" i="37"/>
  <c r="K427" i="37" s="1"/>
  <c r="G427" i="37"/>
  <c r="L427" i="37" s="1"/>
  <c r="F419" i="37"/>
  <c r="G419" i="37"/>
  <c r="L419" i="37" s="1"/>
  <c r="F411" i="37"/>
  <c r="K411" i="37" s="1"/>
  <c r="G411" i="37"/>
  <c r="L411" i="37" s="1"/>
  <c r="F403" i="37"/>
  <c r="K403" i="37" s="1"/>
  <c r="G403" i="37"/>
  <c r="L403" i="37" s="1"/>
  <c r="F392" i="37"/>
  <c r="K392" i="37" s="1"/>
  <c r="G392" i="37"/>
  <c r="L392" i="37" s="1"/>
  <c r="F371" i="37"/>
  <c r="K371" i="37" s="1"/>
  <c r="G371" i="37"/>
  <c r="L371" i="37" s="1"/>
  <c r="F360" i="37"/>
  <c r="K360" i="37" s="1"/>
  <c r="G360" i="37"/>
  <c r="L360" i="37" s="1"/>
  <c r="F339" i="37"/>
  <c r="K339" i="37" s="1"/>
  <c r="G339" i="37"/>
  <c r="L339" i="37" s="1"/>
  <c r="F328" i="37"/>
  <c r="K328" i="37" s="1"/>
  <c r="G328" i="37"/>
  <c r="L328" i="37" s="1"/>
  <c r="G317" i="37"/>
  <c r="L317" i="37" s="1"/>
  <c r="F317" i="37"/>
  <c r="K317" i="37" s="1"/>
  <c r="F307" i="37"/>
  <c r="K307" i="37" s="1"/>
  <c r="G307" i="37"/>
  <c r="L307" i="37" s="1"/>
  <c r="F296" i="37"/>
  <c r="K296" i="37" s="1"/>
  <c r="G296" i="37"/>
  <c r="L296" i="37" s="1"/>
  <c r="F269" i="37"/>
  <c r="K269" i="37" s="1"/>
  <c r="G269" i="37"/>
  <c r="L269" i="37" s="1"/>
  <c r="F259" i="37"/>
  <c r="K259" i="37" s="1"/>
  <c r="G259" i="37"/>
  <c r="L259" i="37" s="1"/>
  <c r="F237" i="37"/>
  <c r="K237" i="37" s="1"/>
  <c r="G237" i="37"/>
  <c r="L237" i="37" s="1"/>
  <c r="F227" i="37"/>
  <c r="K227" i="37" s="1"/>
  <c r="G227" i="37"/>
  <c r="L227" i="37" s="1"/>
  <c r="F216" i="37"/>
  <c r="K216" i="37" s="1"/>
  <c r="G216" i="37"/>
  <c r="L216" i="37" s="1"/>
  <c r="F205" i="37"/>
  <c r="K205" i="37" s="1"/>
  <c r="G205" i="37"/>
  <c r="L205" i="37" s="1"/>
  <c r="F195" i="37"/>
  <c r="K195" i="37" s="1"/>
  <c r="G195" i="37"/>
  <c r="L195" i="37" s="1"/>
  <c r="F184" i="37"/>
  <c r="K184" i="37" s="1"/>
  <c r="G184" i="37"/>
  <c r="L184" i="37" s="1"/>
  <c r="F173" i="37"/>
  <c r="K173" i="37" s="1"/>
  <c r="G173" i="37"/>
  <c r="L173" i="37" s="1"/>
  <c r="F163" i="37"/>
  <c r="K163" i="37" s="1"/>
  <c r="G163" i="37"/>
  <c r="L163" i="37" s="1"/>
  <c r="F141" i="37"/>
  <c r="K141" i="37" s="1"/>
  <c r="G141" i="37"/>
  <c r="L141" i="37" s="1"/>
  <c r="F131" i="37"/>
  <c r="K131" i="37" s="1"/>
  <c r="G131" i="37"/>
  <c r="L131" i="37" s="1"/>
  <c r="F120" i="37"/>
  <c r="K120" i="37" s="1"/>
  <c r="G120" i="37"/>
  <c r="L120" i="37" s="1"/>
  <c r="F109" i="37"/>
  <c r="K109" i="37" s="1"/>
  <c r="G109" i="37"/>
  <c r="L109" i="37" s="1"/>
  <c r="F99" i="37"/>
  <c r="K99" i="37" s="1"/>
  <c r="G99" i="37"/>
  <c r="L99" i="37" s="1"/>
  <c r="F77" i="37"/>
  <c r="K77" i="37" s="1"/>
  <c r="G77" i="37"/>
  <c r="L77" i="37" s="1"/>
  <c r="F67" i="37"/>
  <c r="K67" i="37" s="1"/>
  <c r="G67" i="37"/>
  <c r="L67" i="37" s="1"/>
  <c r="J1034" i="37"/>
  <c r="J1002" i="37"/>
  <c r="J926" i="37"/>
  <c r="J862" i="37"/>
  <c r="J798" i="37"/>
  <c r="J734" i="37"/>
  <c r="J670" i="37"/>
  <c r="J606" i="37"/>
  <c r="J542" i="37"/>
  <c r="J398" i="37"/>
  <c r="L398" i="37" s="1"/>
  <c r="J382" i="37"/>
  <c r="J378" i="37"/>
  <c r="L378" i="37" s="1"/>
  <c r="J342" i="37"/>
  <c r="J338" i="37"/>
  <c r="J322" i="37"/>
  <c r="J214" i="37"/>
  <c r="L189" i="37"/>
  <c r="J150" i="37"/>
  <c r="J146" i="37"/>
  <c r="J90" i="37"/>
  <c r="L90" i="37" s="1"/>
  <c r="G1552" i="37"/>
  <c r="G1536" i="37"/>
  <c r="L1536" i="37" s="1"/>
  <c r="G1531" i="37"/>
  <c r="G1519" i="37"/>
  <c r="L1519" i="37" s="1"/>
  <c r="G1491" i="37"/>
  <c r="L1491" i="37" s="1"/>
  <c r="G1483" i="37"/>
  <c r="G1468" i="37"/>
  <c r="L1468" i="37" s="1"/>
  <c r="G1459" i="37"/>
  <c r="G1444" i="37"/>
  <c r="L1444" i="37" s="1"/>
  <c r="G1428" i="37"/>
  <c r="L1428" i="37" s="1"/>
  <c r="G1423" i="37"/>
  <c r="L1423" i="37" s="1"/>
  <c r="G1400" i="37"/>
  <c r="G1387" i="37"/>
  <c r="L1387" i="37" s="1"/>
  <c r="G1375" i="37"/>
  <c r="L1375" i="37" s="1"/>
  <c r="G1347" i="37"/>
  <c r="L1347" i="37" s="1"/>
  <c r="G1331" i="37"/>
  <c r="L1331" i="37" s="1"/>
  <c r="G1259" i="37"/>
  <c r="F1496" i="37"/>
  <c r="F1376" i="37"/>
  <c r="F1279" i="37"/>
  <c r="L104" i="37"/>
  <c r="L736" i="37"/>
  <c r="L253" i="37"/>
  <c r="L232" i="37"/>
  <c r="L211" i="37"/>
  <c r="G1549" i="37"/>
  <c r="G1528" i="37"/>
  <c r="L1528" i="37" s="1"/>
  <c r="G1508" i="37"/>
  <c r="G1476" i="37"/>
  <c r="G1456" i="37"/>
  <c r="G1448" i="37"/>
  <c r="G1436" i="37"/>
  <c r="L1436" i="37" s="1"/>
  <c r="G1416" i="37"/>
  <c r="G1396" i="37"/>
  <c r="G1368" i="37"/>
  <c r="G1344" i="37"/>
  <c r="L1344" i="37" s="1"/>
  <c r="G1332" i="37"/>
  <c r="G1320" i="37"/>
  <c r="G1276" i="37"/>
  <c r="G1248" i="37"/>
  <c r="G1236" i="37"/>
  <c r="G1216" i="37"/>
  <c r="L1216" i="37" s="1"/>
  <c r="G1204" i="37"/>
  <c r="G1172" i="37"/>
  <c r="G1120" i="37"/>
  <c r="G1108" i="37"/>
  <c r="G1100" i="37"/>
  <c r="F1328" i="37"/>
  <c r="G1370" i="37"/>
  <c r="L1370" i="37" s="1"/>
  <c r="I1370" i="37"/>
  <c r="G1362" i="37"/>
  <c r="L1362" i="37" s="1"/>
  <c r="I1362" i="37"/>
  <c r="G1354" i="37"/>
  <c r="L1354" i="37" s="1"/>
  <c r="I1354" i="37"/>
  <c r="G1346" i="37"/>
  <c r="L1346" i="37" s="1"/>
  <c r="I1346" i="37"/>
  <c r="G1338" i="37"/>
  <c r="L1338" i="37" s="1"/>
  <c r="I1338" i="37"/>
  <c r="G1334" i="37"/>
  <c r="I1334" i="37"/>
  <c r="G1326" i="37"/>
  <c r="I1326" i="37"/>
  <c r="G1318" i="37"/>
  <c r="I1318" i="37"/>
  <c r="G1310" i="37"/>
  <c r="I1310" i="37"/>
  <c r="G1302" i="37"/>
  <c r="I1302" i="37"/>
  <c r="G1294" i="37"/>
  <c r="I1294" i="37"/>
  <c r="G1286" i="37"/>
  <c r="I1286" i="37"/>
  <c r="I82" i="37"/>
  <c r="J82" i="37"/>
  <c r="G1366" i="37"/>
  <c r="I1366" i="37"/>
  <c r="G1358" i="37"/>
  <c r="I1358" i="37"/>
  <c r="G1350" i="37"/>
  <c r="I1350" i="37"/>
  <c r="G1342" i="37"/>
  <c r="I1342" i="37"/>
  <c r="G1330" i="37"/>
  <c r="L1330" i="37" s="1"/>
  <c r="I1330" i="37"/>
  <c r="G1322" i="37"/>
  <c r="L1322" i="37" s="1"/>
  <c r="I1322" i="37"/>
  <c r="G1314" i="37"/>
  <c r="L1314" i="37" s="1"/>
  <c r="I1314" i="37"/>
  <c r="G1306" i="37"/>
  <c r="L1306" i="37" s="1"/>
  <c r="I1306" i="37"/>
  <c r="G1298" i="37"/>
  <c r="L1298" i="37" s="1"/>
  <c r="I1298" i="37"/>
  <c r="G1290" i="37"/>
  <c r="L1290" i="37" s="1"/>
  <c r="I1290" i="37"/>
  <c r="G1282" i="37"/>
  <c r="L1282" i="37" s="1"/>
  <c r="I1282" i="37"/>
  <c r="J1552" i="37"/>
  <c r="J1366" i="37"/>
  <c r="J1350" i="37"/>
  <c r="J1334" i="37"/>
  <c r="J1318" i="37"/>
  <c r="J1302" i="37"/>
  <c r="J1286" i="37"/>
  <c r="J1046" i="37"/>
  <c r="J1030" i="37"/>
  <c r="J1014" i="37"/>
  <c r="J986" i="37"/>
  <c r="J974" i="37"/>
  <c r="J962" i="37"/>
  <c r="J930" i="37"/>
  <c r="J898" i="37"/>
  <c r="J866" i="37"/>
  <c r="J834" i="37"/>
  <c r="J802" i="37"/>
  <c r="J770" i="37"/>
  <c r="J738" i="37"/>
  <c r="J706" i="37"/>
  <c r="J674" i="37"/>
  <c r="J642" i="37"/>
  <c r="J610" i="37"/>
  <c r="J578" i="37"/>
  <c r="J546" i="37"/>
  <c r="I1560" i="37"/>
  <c r="G1556" i="37"/>
  <c r="G1548" i="37"/>
  <c r="F1560" i="37"/>
  <c r="F1568" i="37"/>
  <c r="G1568" i="37"/>
  <c r="L1568" i="37" s="1"/>
  <c r="F1564" i="37"/>
  <c r="I1564" i="37"/>
  <c r="F1540" i="37"/>
  <c r="G1540" i="37"/>
  <c r="L1540" i="37" s="1"/>
  <c r="J1560" i="37"/>
  <c r="L1560" i="37" s="1"/>
  <c r="J1548" i="37"/>
  <c r="J1358" i="37"/>
  <c r="J1342" i="37"/>
  <c r="J1326" i="37"/>
  <c r="J1310" i="37"/>
  <c r="J1294" i="37"/>
  <c r="J1054" i="37"/>
  <c r="J1038" i="37"/>
  <c r="J1022" i="37"/>
  <c r="J1006" i="37"/>
  <c r="J994" i="37"/>
  <c r="J946" i="37"/>
  <c r="J914" i="37"/>
  <c r="J882" i="37"/>
  <c r="J850" i="37"/>
  <c r="J818" i="37"/>
  <c r="J786" i="37"/>
  <c r="J754" i="37"/>
  <c r="J722" i="37"/>
  <c r="J690" i="37"/>
  <c r="J658" i="37"/>
  <c r="J626" i="37"/>
  <c r="J594" i="37"/>
  <c r="J562" i="37"/>
  <c r="G1564" i="37"/>
  <c r="L1564" i="37" s="1"/>
  <c r="G1544" i="37"/>
  <c r="L1544" i="37" s="1"/>
  <c r="I1536" i="37"/>
  <c r="G1507" i="37"/>
  <c r="G1499" i="37"/>
  <c r="L1499" i="37" s="1"/>
  <c r="G1471" i="37"/>
  <c r="G1443" i="37"/>
  <c r="G1435" i="37"/>
  <c r="G1419" i="37"/>
  <c r="G1391" i="37"/>
  <c r="G1363" i="37"/>
  <c r="G1355" i="37"/>
  <c r="L1355" i="37" s="1"/>
  <c r="G1323" i="37"/>
  <c r="G1299" i="37"/>
  <c r="G1291" i="37"/>
  <c r="G1267" i="37"/>
  <c r="G1199" i="37"/>
  <c r="L1199" i="37" s="1"/>
  <c r="G1187" i="37"/>
  <c r="G1179" i="37"/>
  <c r="G1167" i="37"/>
  <c r="L1167" i="37" s="1"/>
  <c r="G1155" i="37"/>
  <c r="G1147" i="37"/>
  <c r="G1067" i="37"/>
  <c r="G1027" i="37"/>
  <c r="L1027" i="37" s="1"/>
  <c r="G1019" i="37"/>
  <c r="G999" i="37"/>
  <c r="G963" i="37"/>
  <c r="L963" i="37" s="1"/>
  <c r="G955" i="37"/>
  <c r="G935" i="37"/>
  <c r="G899" i="37"/>
  <c r="G891" i="37"/>
  <c r="G871" i="37"/>
  <c r="G835" i="37"/>
  <c r="L835" i="37" s="1"/>
  <c r="G827" i="37"/>
  <c r="L827" i="37" s="1"/>
  <c r="G535" i="37"/>
  <c r="L535" i="37" s="1"/>
  <c r="G519" i="37"/>
  <c r="L519" i="37" s="1"/>
  <c r="G503" i="37"/>
  <c r="L503" i="37" s="1"/>
  <c r="G487" i="37"/>
  <c r="L487" i="37" s="1"/>
  <c r="G479" i="37"/>
  <c r="L479" i="37" s="1"/>
  <c r="G657" i="37"/>
  <c r="G433" i="37"/>
  <c r="G112" i="37"/>
  <c r="L112" i="37" s="1"/>
  <c r="F1425" i="37"/>
  <c r="K1425" i="37" s="1"/>
  <c r="I1265" i="37"/>
  <c r="I657" i="37"/>
  <c r="I581" i="37"/>
  <c r="I513" i="37"/>
  <c r="K513" i="37" s="1"/>
  <c r="I501" i="37"/>
  <c r="I433" i="37"/>
  <c r="I421" i="37"/>
  <c r="I400" i="37"/>
  <c r="I299" i="37"/>
  <c r="K299" i="37" s="1"/>
  <c r="I208" i="37"/>
  <c r="G609" i="37"/>
  <c r="G293" i="37"/>
  <c r="L471" i="37"/>
  <c r="L83" i="37"/>
  <c r="G645" i="37"/>
  <c r="G561" i="37"/>
  <c r="F549" i="37"/>
  <c r="F509" i="37"/>
  <c r="G1555" i="37"/>
  <c r="I998" i="37"/>
  <c r="J998" i="37"/>
  <c r="I982" i="37"/>
  <c r="J982" i="37"/>
  <c r="I966" i="37"/>
  <c r="J966" i="37"/>
  <c r="I954" i="37"/>
  <c r="J954" i="37"/>
  <c r="I950" i="37"/>
  <c r="J950" i="37"/>
  <c r="I938" i="37"/>
  <c r="J938" i="37"/>
  <c r="I934" i="37"/>
  <c r="J934" i="37"/>
  <c r="I922" i="37"/>
  <c r="J922" i="37"/>
  <c r="I918" i="37"/>
  <c r="J918" i="37"/>
  <c r="I906" i="37"/>
  <c r="J906" i="37"/>
  <c r="I902" i="37"/>
  <c r="J902" i="37"/>
  <c r="I890" i="37"/>
  <c r="J890" i="37"/>
  <c r="I886" i="37"/>
  <c r="J886" i="37"/>
  <c r="I874" i="37"/>
  <c r="J874" i="37"/>
  <c r="I870" i="37"/>
  <c r="J870" i="37"/>
  <c r="I858" i="37"/>
  <c r="J858" i="37"/>
  <c r="I854" i="37"/>
  <c r="J854" i="37"/>
  <c r="I842" i="37"/>
  <c r="J842" i="37"/>
  <c r="I838" i="37"/>
  <c r="J838" i="37"/>
  <c r="I826" i="37"/>
  <c r="J826" i="37"/>
  <c r="I822" i="37"/>
  <c r="J822" i="37"/>
  <c r="I810" i="37"/>
  <c r="J810" i="37"/>
  <c r="I806" i="37"/>
  <c r="J806" i="37"/>
  <c r="I794" i="37"/>
  <c r="J794" i="37"/>
  <c r="I790" i="37"/>
  <c r="J790" i="37"/>
  <c r="I778" i="37"/>
  <c r="J778" i="37"/>
  <c r="I774" i="37"/>
  <c r="J774" i="37"/>
  <c r="I762" i="37"/>
  <c r="J762" i="37"/>
  <c r="I758" i="37"/>
  <c r="J758" i="37"/>
  <c r="I746" i="37"/>
  <c r="J746" i="37"/>
  <c r="I742" i="37"/>
  <c r="J742" i="37"/>
  <c r="I730" i="37"/>
  <c r="J730" i="37"/>
  <c r="I726" i="37"/>
  <c r="J726" i="37"/>
  <c r="I714" i="37"/>
  <c r="J714" i="37"/>
  <c r="I710" i="37"/>
  <c r="J710" i="37"/>
  <c r="I698" i="37"/>
  <c r="J698" i="37"/>
  <c r="I694" i="37"/>
  <c r="J694" i="37"/>
  <c r="I682" i="37"/>
  <c r="J682" i="37"/>
  <c r="I678" i="37"/>
  <c r="J678" i="37"/>
  <c r="I666" i="37"/>
  <c r="J666" i="37"/>
  <c r="I662" i="37"/>
  <c r="J662" i="37"/>
  <c r="I650" i="37"/>
  <c r="J650" i="37"/>
  <c r="I646" i="37"/>
  <c r="J646" i="37"/>
  <c r="I634" i="37"/>
  <c r="J634" i="37"/>
  <c r="I630" i="37"/>
  <c r="J630" i="37"/>
  <c r="I618" i="37"/>
  <c r="J618" i="37"/>
  <c r="I614" i="37"/>
  <c r="J614" i="37"/>
  <c r="I602" i="37"/>
  <c r="J602" i="37"/>
  <c r="I598" i="37"/>
  <c r="J598" i="37"/>
  <c r="I586" i="37"/>
  <c r="J586" i="37"/>
  <c r="I582" i="37"/>
  <c r="J582" i="37"/>
  <c r="I570" i="37"/>
  <c r="J570" i="37"/>
  <c r="I566" i="37"/>
  <c r="J566" i="37"/>
  <c r="L248" i="37"/>
  <c r="J550" i="37"/>
  <c r="J113" i="37"/>
  <c r="L113" i="37" s="1"/>
  <c r="I1189" i="37"/>
  <c r="G661" i="37"/>
  <c r="G649" i="37"/>
  <c r="G497" i="37"/>
  <c r="L497" i="37" s="1"/>
  <c r="F379" i="37"/>
  <c r="F336" i="37"/>
  <c r="K336" i="37" s="1"/>
  <c r="L788" i="37"/>
  <c r="L671" i="37"/>
  <c r="J554" i="37"/>
  <c r="L463" i="37"/>
  <c r="L285" i="37"/>
  <c r="L168" i="37"/>
  <c r="L96" i="37"/>
  <c r="I1565" i="37"/>
  <c r="K1565" i="37" s="1"/>
  <c r="I1509" i="37"/>
  <c r="I1497" i="37"/>
  <c r="I1397" i="37"/>
  <c r="I1081" i="37"/>
  <c r="G509" i="37"/>
  <c r="G336" i="37"/>
  <c r="L336" i="37" s="1"/>
  <c r="G219" i="37"/>
  <c r="L219" i="37" s="1"/>
  <c r="F1479" i="37"/>
  <c r="K1479" i="37" s="1"/>
  <c r="G1509" i="37"/>
  <c r="F1569" i="37"/>
  <c r="G1569" i="37"/>
  <c r="L1569" i="37" s="1"/>
  <c r="I1569" i="37"/>
  <c r="F1561" i="37"/>
  <c r="G1561" i="37"/>
  <c r="G1553" i="37"/>
  <c r="F1553" i="37"/>
  <c r="I1553" i="37"/>
  <c r="F1549" i="37"/>
  <c r="J1549" i="37"/>
  <c r="G1537" i="37"/>
  <c r="L1537" i="37" s="1"/>
  <c r="I1537" i="37"/>
  <c r="F1537" i="37"/>
  <c r="F1533" i="37"/>
  <c r="J1533" i="37"/>
  <c r="F1529" i="37"/>
  <c r="G1529" i="37"/>
  <c r="L1529" i="37" s="1"/>
  <c r="G1521" i="37"/>
  <c r="L1521" i="37" s="1"/>
  <c r="I1521" i="37"/>
  <c r="F1517" i="37"/>
  <c r="G1517" i="37"/>
  <c r="J1517" i="37"/>
  <c r="F1513" i="37"/>
  <c r="K1513" i="37" s="1"/>
  <c r="G1513" i="37"/>
  <c r="L1513" i="37" s="1"/>
  <c r="F1505" i="37"/>
  <c r="G1505" i="37"/>
  <c r="L1505" i="37" s="1"/>
  <c r="I1505" i="37"/>
  <c r="F1501" i="37"/>
  <c r="G1501" i="37"/>
  <c r="J1501" i="37"/>
  <c r="F1493" i="37"/>
  <c r="K1493" i="37" s="1"/>
  <c r="G1493" i="37"/>
  <c r="L1493" i="37" s="1"/>
  <c r="F1489" i="37"/>
  <c r="G1489" i="37"/>
  <c r="L1489" i="37" s="1"/>
  <c r="I1489" i="37"/>
  <c r="F1485" i="37"/>
  <c r="J1485" i="37"/>
  <c r="F1481" i="37"/>
  <c r="K1481" i="37" s="1"/>
  <c r="G1481" i="37"/>
  <c r="L1481" i="37" s="1"/>
  <c r="F1473" i="37"/>
  <c r="I1473" i="37"/>
  <c r="F1469" i="37"/>
  <c r="J1469" i="37"/>
  <c r="G1469" i="37"/>
  <c r="G1461" i="37"/>
  <c r="L1461" i="37" s="1"/>
  <c r="F1461" i="37"/>
  <c r="K1461" i="37" s="1"/>
  <c r="F1457" i="37"/>
  <c r="I1457" i="37"/>
  <c r="F1453" i="37"/>
  <c r="G1453" i="37"/>
  <c r="J1453" i="37"/>
  <c r="F1449" i="37"/>
  <c r="K1449" i="37" s="1"/>
  <c r="G1449" i="37"/>
  <c r="L1449" i="37" s="1"/>
  <c r="F1445" i="37"/>
  <c r="K1445" i="37" s="1"/>
  <c r="G1445" i="37"/>
  <c r="L1445" i="37" s="1"/>
  <c r="F1441" i="37"/>
  <c r="G1441" i="37"/>
  <c r="L1441" i="37" s="1"/>
  <c r="I1441" i="37"/>
  <c r="F1437" i="37"/>
  <c r="G1437" i="37"/>
  <c r="J1437" i="37"/>
  <c r="G1433" i="37"/>
  <c r="L1433" i="37" s="1"/>
  <c r="F1433" i="37"/>
  <c r="K1433" i="37" s="1"/>
  <c r="F1429" i="37"/>
  <c r="G1429" i="37"/>
  <c r="F1421" i="37"/>
  <c r="J1421" i="37"/>
  <c r="F1417" i="37"/>
  <c r="G1417" i="37"/>
  <c r="F1413" i="37"/>
  <c r="G1413" i="37"/>
  <c r="L1413" i="37" s="1"/>
  <c r="F1409" i="37"/>
  <c r="I1409" i="37"/>
  <c r="F1405" i="37"/>
  <c r="J1405" i="37"/>
  <c r="F1401" i="37"/>
  <c r="G1401" i="37"/>
  <c r="L1401" i="37" s="1"/>
  <c r="F1393" i="37"/>
  <c r="G1393" i="37"/>
  <c r="L1393" i="37" s="1"/>
  <c r="I1393" i="37"/>
  <c r="F1389" i="37"/>
  <c r="G1389" i="37"/>
  <c r="J1389" i="37"/>
  <c r="F1385" i="37"/>
  <c r="I1385" i="37"/>
  <c r="G1385" i="37"/>
  <c r="L1385" i="37" s="1"/>
  <c r="F1381" i="37"/>
  <c r="I1381" i="37"/>
  <c r="F1377" i="37"/>
  <c r="K1377" i="37" s="1"/>
  <c r="G1377" i="37"/>
  <c r="L1377" i="37" s="1"/>
  <c r="F1373" i="37"/>
  <c r="G1373" i="37"/>
  <c r="J1373" i="37"/>
  <c r="F1369" i="37"/>
  <c r="J1369" i="37"/>
  <c r="F1365" i="37"/>
  <c r="G1365" i="37"/>
  <c r="J1365" i="37"/>
  <c r="F1361" i="37"/>
  <c r="G1361" i="37"/>
  <c r="J1361" i="37"/>
  <c r="F1357" i="37"/>
  <c r="J1357" i="37"/>
  <c r="F1353" i="37"/>
  <c r="G1353" i="37"/>
  <c r="J1353" i="37"/>
  <c r="F1349" i="37"/>
  <c r="J1349" i="37"/>
  <c r="L1349" i="37" s="1"/>
  <c r="G1345" i="37"/>
  <c r="J1345" i="37"/>
  <c r="F1341" i="37"/>
  <c r="J1341" i="37"/>
  <c r="G1341" i="37"/>
  <c r="F1337" i="37"/>
  <c r="J1337" i="37"/>
  <c r="L1337" i="37" s="1"/>
  <c r="F1333" i="37"/>
  <c r="J1333" i="37"/>
  <c r="F1329" i="37"/>
  <c r="G1329" i="37"/>
  <c r="J1329" i="37"/>
  <c r="F1325" i="37"/>
  <c r="J1325" i="37"/>
  <c r="L1325" i="37" s="1"/>
  <c r="F1321" i="37"/>
  <c r="J1321" i="37"/>
  <c r="F1317" i="37"/>
  <c r="G1317" i="37"/>
  <c r="J1317" i="37"/>
  <c r="F1313" i="37"/>
  <c r="G1313" i="37"/>
  <c r="J1313" i="37"/>
  <c r="G1309" i="37"/>
  <c r="F1309" i="37"/>
  <c r="J1309" i="37"/>
  <c r="F1305" i="37"/>
  <c r="J1305" i="37"/>
  <c r="G1301" i="37"/>
  <c r="F1301" i="37"/>
  <c r="J1301" i="37"/>
  <c r="F1297" i="37"/>
  <c r="G1297" i="37"/>
  <c r="J1297" i="37"/>
  <c r="F1293" i="37"/>
  <c r="J1293" i="37"/>
  <c r="F1289" i="37"/>
  <c r="J1289" i="37"/>
  <c r="G1289" i="37"/>
  <c r="F1285" i="37"/>
  <c r="G1285" i="37"/>
  <c r="J1285" i="37"/>
  <c r="F1281" i="37"/>
  <c r="J1281" i="37"/>
  <c r="F1277" i="37"/>
  <c r="G1277" i="37"/>
  <c r="I1277" i="37"/>
  <c r="J1277" i="37"/>
  <c r="F1273" i="37"/>
  <c r="J1273" i="37"/>
  <c r="F1269" i="37"/>
  <c r="J1269" i="37"/>
  <c r="F1265" i="37"/>
  <c r="J1265" i="37"/>
  <c r="L1265" i="37" s="1"/>
  <c r="F1261" i="37"/>
  <c r="I1261" i="37"/>
  <c r="G1261" i="37"/>
  <c r="J1261" i="37"/>
  <c r="F1257" i="37"/>
  <c r="J1257" i="37"/>
  <c r="L1257" i="37" s="1"/>
  <c r="F1253" i="37"/>
  <c r="G1253" i="37"/>
  <c r="J1253" i="37"/>
  <c r="F1249" i="37"/>
  <c r="G1249" i="37"/>
  <c r="I1249" i="37"/>
  <c r="J1249" i="37"/>
  <c r="F1245" i="37"/>
  <c r="I1245" i="37"/>
  <c r="J1245" i="37"/>
  <c r="G1245" i="37"/>
  <c r="F1241" i="37"/>
  <c r="J1241" i="37"/>
  <c r="F1237" i="37"/>
  <c r="G1237" i="37"/>
  <c r="I1237" i="37"/>
  <c r="J1237" i="37"/>
  <c r="F1233" i="37"/>
  <c r="G1233" i="37"/>
  <c r="J1233" i="37"/>
  <c r="F1229" i="37"/>
  <c r="I1229" i="37"/>
  <c r="J1229" i="37"/>
  <c r="F1225" i="37"/>
  <c r="G1225" i="37"/>
  <c r="I1225" i="37"/>
  <c r="J1225" i="37"/>
  <c r="F1221" i="37"/>
  <c r="J1221" i="37"/>
  <c r="G1217" i="37"/>
  <c r="J1217" i="37"/>
  <c r="F1213" i="37"/>
  <c r="G1213" i="37"/>
  <c r="I1213" i="37"/>
  <c r="J1213" i="37"/>
  <c r="F1209" i="37"/>
  <c r="G1209" i="37"/>
  <c r="J1209" i="37"/>
  <c r="F1205" i="37"/>
  <c r="J1205" i="37"/>
  <c r="F1201" i="37"/>
  <c r="J1201" i="37"/>
  <c r="F1197" i="37"/>
  <c r="G1197" i="37"/>
  <c r="I1197" i="37"/>
  <c r="J1197" i="37"/>
  <c r="F1193" i="37"/>
  <c r="G1193" i="37"/>
  <c r="J1193" i="37"/>
  <c r="F1189" i="37"/>
  <c r="J1189" i="37"/>
  <c r="L1189" i="37" s="1"/>
  <c r="F1185" i="37"/>
  <c r="G1185" i="37"/>
  <c r="I1185" i="37"/>
  <c r="J1185" i="37"/>
  <c r="I1181" i="37"/>
  <c r="J1181" i="37"/>
  <c r="L1181" i="37" s="1"/>
  <c r="F1181" i="37"/>
  <c r="F1177" i="37"/>
  <c r="J1177" i="37"/>
  <c r="F1173" i="37"/>
  <c r="I1173" i="37"/>
  <c r="J1173" i="37"/>
  <c r="F1169" i="37"/>
  <c r="G1169" i="37"/>
  <c r="J1169" i="37"/>
  <c r="F1165" i="37"/>
  <c r="I1165" i="37"/>
  <c r="J1165" i="37"/>
  <c r="F1161" i="37"/>
  <c r="G1161" i="37"/>
  <c r="I1161" i="37"/>
  <c r="J1161" i="37"/>
  <c r="F1157" i="37"/>
  <c r="J1157" i="37"/>
  <c r="F1153" i="37"/>
  <c r="J1153" i="37"/>
  <c r="F1149" i="37"/>
  <c r="G1149" i="37"/>
  <c r="I1149" i="37"/>
  <c r="J1149" i="37"/>
  <c r="F1145" i="37"/>
  <c r="G1145" i="37"/>
  <c r="J1145" i="37"/>
  <c r="F1141" i="37"/>
  <c r="J1141" i="37"/>
  <c r="F1137" i="37"/>
  <c r="G1137" i="37"/>
  <c r="J1137" i="37"/>
  <c r="F1133" i="37"/>
  <c r="I1133" i="37"/>
  <c r="J1133" i="37"/>
  <c r="L1133" i="37" s="1"/>
  <c r="F1129" i="37"/>
  <c r="G1129" i="37"/>
  <c r="J1129" i="37"/>
  <c r="F1125" i="37"/>
  <c r="J1125" i="37"/>
  <c r="L1125" i="37" s="1"/>
  <c r="F1121" i="37"/>
  <c r="G1121" i="37"/>
  <c r="I1121" i="37"/>
  <c r="J1121" i="37"/>
  <c r="F1117" i="37"/>
  <c r="I1117" i="37"/>
  <c r="G1117" i="37"/>
  <c r="J1117" i="37"/>
  <c r="F1113" i="37"/>
  <c r="J1113" i="37"/>
  <c r="F1109" i="37"/>
  <c r="G1109" i="37"/>
  <c r="I1109" i="37"/>
  <c r="J1109" i="37"/>
  <c r="F1105" i="37"/>
  <c r="G1105" i="37"/>
  <c r="J1105" i="37"/>
  <c r="F1101" i="37"/>
  <c r="I1101" i="37"/>
  <c r="J1101" i="37"/>
  <c r="I1097" i="37"/>
  <c r="J1097" i="37"/>
  <c r="G1097" i="37"/>
  <c r="F1093" i="37"/>
  <c r="G1093" i="37"/>
  <c r="J1093" i="37"/>
  <c r="G1089" i="37"/>
  <c r="F1089" i="37"/>
  <c r="J1089" i="37"/>
  <c r="F1085" i="37"/>
  <c r="G1085" i="37"/>
  <c r="I1085" i="37"/>
  <c r="J1085" i="37"/>
  <c r="F1077" i="37"/>
  <c r="J1077" i="37"/>
  <c r="F1073" i="37"/>
  <c r="G1073" i="37"/>
  <c r="J1073" i="37"/>
  <c r="F1069" i="37"/>
  <c r="I1069" i="37"/>
  <c r="J1069" i="37"/>
  <c r="F1065" i="37"/>
  <c r="J1065" i="37"/>
  <c r="L1065" i="37" s="1"/>
  <c r="F1061" i="37"/>
  <c r="G1061" i="37"/>
  <c r="J1061" i="37"/>
  <c r="F1057" i="37"/>
  <c r="G1057" i="37"/>
  <c r="I1057" i="37"/>
  <c r="J1057" i="37"/>
  <c r="G1053" i="37"/>
  <c r="I1053" i="37"/>
  <c r="F1053" i="37"/>
  <c r="J1053" i="37"/>
  <c r="F1049" i="37"/>
  <c r="G1049" i="37"/>
  <c r="J1049" i="37"/>
  <c r="F1045" i="37"/>
  <c r="G1045" i="37"/>
  <c r="I1045" i="37"/>
  <c r="J1045" i="37"/>
  <c r="F1041" i="37"/>
  <c r="G1041" i="37"/>
  <c r="J1041" i="37"/>
  <c r="F1037" i="37"/>
  <c r="G1037" i="37"/>
  <c r="I1037" i="37"/>
  <c r="J1037" i="37"/>
  <c r="F1033" i="37"/>
  <c r="G1033" i="37"/>
  <c r="I1033" i="37"/>
  <c r="J1033" i="37"/>
  <c r="F1029" i="37"/>
  <c r="J1029" i="37"/>
  <c r="L1029" i="37" s="1"/>
  <c r="F1025" i="37"/>
  <c r="G1025" i="37"/>
  <c r="J1025" i="37"/>
  <c r="F1021" i="37"/>
  <c r="G1021" i="37"/>
  <c r="I1021" i="37"/>
  <c r="J1021" i="37"/>
  <c r="F1017" i="37"/>
  <c r="J1017" i="37"/>
  <c r="F1013" i="37"/>
  <c r="G1013" i="37"/>
  <c r="J1013" i="37"/>
  <c r="F1009" i="37"/>
  <c r="G1009" i="37"/>
  <c r="J1009" i="37"/>
  <c r="F1005" i="37"/>
  <c r="G1005" i="37"/>
  <c r="I1005" i="37"/>
  <c r="J1005" i="37"/>
  <c r="F1001" i="37"/>
  <c r="G1001" i="37"/>
  <c r="J1001" i="37"/>
  <c r="F997" i="37"/>
  <c r="J997" i="37"/>
  <c r="L997" i="37" s="1"/>
  <c r="F993" i="37"/>
  <c r="I993" i="37"/>
  <c r="J993" i="37"/>
  <c r="F989" i="37"/>
  <c r="G989" i="37"/>
  <c r="I989" i="37"/>
  <c r="J989" i="37"/>
  <c r="F985" i="37"/>
  <c r="J985" i="37"/>
  <c r="L985" i="37" s="1"/>
  <c r="F981" i="37"/>
  <c r="G981" i="37"/>
  <c r="I981" i="37"/>
  <c r="J981" i="37"/>
  <c r="F977" i="37"/>
  <c r="G977" i="37"/>
  <c r="J977" i="37"/>
  <c r="F973" i="37"/>
  <c r="G973" i="37"/>
  <c r="I973" i="37"/>
  <c r="J973" i="37"/>
  <c r="F969" i="37"/>
  <c r="G969" i="37"/>
  <c r="I969" i="37"/>
  <c r="J969" i="37"/>
  <c r="F965" i="37"/>
  <c r="J965" i="37"/>
  <c r="G965" i="37"/>
  <c r="F961" i="37"/>
  <c r="J961" i="37"/>
  <c r="F957" i="37"/>
  <c r="G957" i="37"/>
  <c r="I957" i="37"/>
  <c r="J957" i="37"/>
  <c r="F953" i="37"/>
  <c r="J953" i="37"/>
  <c r="G953" i="37"/>
  <c r="F949" i="37"/>
  <c r="G949" i="37"/>
  <c r="J949" i="37"/>
  <c r="F945" i="37"/>
  <c r="G945" i="37"/>
  <c r="J945" i="37"/>
  <c r="F941" i="37"/>
  <c r="G941" i="37"/>
  <c r="I941" i="37"/>
  <c r="J941" i="37"/>
  <c r="F937" i="37"/>
  <c r="G937" i="37"/>
  <c r="J937" i="37"/>
  <c r="F933" i="37"/>
  <c r="G933" i="37"/>
  <c r="J933" i="37"/>
  <c r="F929" i="37"/>
  <c r="I929" i="37"/>
  <c r="J929" i="37"/>
  <c r="G929" i="37"/>
  <c r="F925" i="37"/>
  <c r="G925" i="37"/>
  <c r="I925" i="37"/>
  <c r="J925" i="37"/>
  <c r="F921" i="37"/>
  <c r="G921" i="37"/>
  <c r="J921" i="37"/>
  <c r="G917" i="37"/>
  <c r="F917" i="37"/>
  <c r="I917" i="37"/>
  <c r="J917" i="37"/>
  <c r="F913" i="37"/>
  <c r="G913" i="37"/>
  <c r="J913" i="37"/>
  <c r="F909" i="37"/>
  <c r="G909" i="37"/>
  <c r="I909" i="37"/>
  <c r="J909" i="37"/>
  <c r="F905" i="37"/>
  <c r="G905" i="37"/>
  <c r="I905" i="37"/>
  <c r="J905" i="37"/>
  <c r="F901" i="37"/>
  <c r="J901" i="37"/>
  <c r="F897" i="37"/>
  <c r="G897" i="37"/>
  <c r="J897" i="37"/>
  <c r="F893" i="37"/>
  <c r="G893" i="37"/>
  <c r="I893" i="37"/>
  <c r="J893" i="37"/>
  <c r="F889" i="37"/>
  <c r="J889" i="37"/>
  <c r="L889" i="37" s="1"/>
  <c r="F885" i="37"/>
  <c r="G885" i="37"/>
  <c r="J885" i="37"/>
  <c r="F881" i="37"/>
  <c r="G881" i="37"/>
  <c r="J881" i="37"/>
  <c r="F877" i="37"/>
  <c r="G877" i="37"/>
  <c r="I877" i="37"/>
  <c r="J877" i="37"/>
  <c r="F873" i="37"/>
  <c r="G873" i="37"/>
  <c r="J873" i="37"/>
  <c r="F869" i="37"/>
  <c r="J869" i="37"/>
  <c r="F865" i="37"/>
  <c r="I865" i="37"/>
  <c r="J865" i="37"/>
  <c r="F861" i="37"/>
  <c r="G861" i="37"/>
  <c r="I861" i="37"/>
  <c r="J861" i="37"/>
  <c r="F857" i="37"/>
  <c r="J857" i="37"/>
  <c r="F853" i="37"/>
  <c r="G853" i="37"/>
  <c r="I853" i="37"/>
  <c r="J853" i="37"/>
  <c r="F849" i="37"/>
  <c r="G849" i="37"/>
  <c r="J849" i="37"/>
  <c r="F845" i="37"/>
  <c r="G845" i="37"/>
  <c r="I845" i="37"/>
  <c r="J845" i="37"/>
  <c r="F841" i="37"/>
  <c r="G841" i="37"/>
  <c r="I841" i="37"/>
  <c r="J841" i="37"/>
  <c r="F837" i="37"/>
  <c r="J837" i="37"/>
  <c r="G837" i="37"/>
  <c r="F833" i="37"/>
  <c r="J833" i="37"/>
  <c r="L833" i="37" s="1"/>
  <c r="F829" i="37"/>
  <c r="G829" i="37"/>
  <c r="I829" i="37"/>
  <c r="J829" i="37"/>
  <c r="F825" i="37"/>
  <c r="J825" i="37"/>
  <c r="G825" i="37"/>
  <c r="F821" i="37"/>
  <c r="G821" i="37"/>
  <c r="J821" i="37"/>
  <c r="F817" i="37"/>
  <c r="G817" i="37"/>
  <c r="J817" i="37"/>
  <c r="F813" i="37"/>
  <c r="G813" i="37"/>
  <c r="I813" i="37"/>
  <c r="J813" i="37"/>
  <c r="F809" i="37"/>
  <c r="G809" i="37"/>
  <c r="J809" i="37"/>
  <c r="F805" i="37"/>
  <c r="G805" i="37"/>
  <c r="J805" i="37"/>
  <c r="F801" i="37"/>
  <c r="I801" i="37"/>
  <c r="J801" i="37"/>
  <c r="G801" i="37"/>
  <c r="F797" i="37"/>
  <c r="G797" i="37"/>
  <c r="I797" i="37"/>
  <c r="J797" i="37"/>
  <c r="F793" i="37"/>
  <c r="G793" i="37"/>
  <c r="J793" i="37"/>
  <c r="F789" i="37"/>
  <c r="I789" i="37"/>
  <c r="J789" i="37"/>
  <c r="F785" i="37"/>
  <c r="J785" i="37"/>
  <c r="F781" i="37"/>
  <c r="G781" i="37"/>
  <c r="I781" i="37"/>
  <c r="J781" i="37"/>
  <c r="F777" i="37"/>
  <c r="I777" i="37"/>
  <c r="J777" i="37"/>
  <c r="F773" i="37"/>
  <c r="J773" i="37"/>
  <c r="F769" i="37"/>
  <c r="G769" i="37"/>
  <c r="J769" i="37"/>
  <c r="F765" i="37"/>
  <c r="G765" i="37"/>
  <c r="I765" i="37"/>
  <c r="J765" i="37"/>
  <c r="F761" i="37"/>
  <c r="G761" i="37"/>
  <c r="J761" i="37"/>
  <c r="F757" i="37"/>
  <c r="G757" i="37"/>
  <c r="J757" i="37"/>
  <c r="F753" i="37"/>
  <c r="G753" i="37"/>
  <c r="J753" i="37"/>
  <c r="F749" i="37"/>
  <c r="G749" i="37"/>
  <c r="I749" i="37"/>
  <c r="J749" i="37"/>
  <c r="F745" i="37"/>
  <c r="G745" i="37"/>
  <c r="J745" i="37"/>
  <c r="F741" i="37"/>
  <c r="G741" i="37"/>
  <c r="J741" i="37"/>
  <c r="F737" i="37"/>
  <c r="I737" i="37"/>
  <c r="J737" i="37"/>
  <c r="L737" i="37" s="1"/>
  <c r="F733" i="37"/>
  <c r="G733" i="37"/>
  <c r="I733" i="37"/>
  <c r="J733" i="37"/>
  <c r="F729" i="37"/>
  <c r="G729" i="37"/>
  <c r="J729" i="37"/>
  <c r="F725" i="37"/>
  <c r="G725" i="37"/>
  <c r="I725" i="37"/>
  <c r="J725" i="37"/>
  <c r="F721" i="37"/>
  <c r="J721" i="37"/>
  <c r="G721" i="37"/>
  <c r="F717" i="37"/>
  <c r="G717" i="37"/>
  <c r="I717" i="37"/>
  <c r="J717" i="37"/>
  <c r="F713" i="37"/>
  <c r="G713" i="37"/>
  <c r="I713" i="37"/>
  <c r="J713" i="37"/>
  <c r="F709" i="37"/>
  <c r="J709" i="37"/>
  <c r="G709" i="37"/>
  <c r="F705" i="37"/>
  <c r="G705" i="37"/>
  <c r="J705" i="37"/>
  <c r="F701" i="37"/>
  <c r="G701" i="37"/>
  <c r="I701" i="37"/>
  <c r="J701" i="37"/>
  <c r="F697" i="37"/>
  <c r="J697" i="37"/>
  <c r="F693" i="37"/>
  <c r="G693" i="37"/>
  <c r="J693" i="37"/>
  <c r="F689" i="37"/>
  <c r="G689" i="37"/>
  <c r="J689" i="37"/>
  <c r="F685" i="37"/>
  <c r="G685" i="37"/>
  <c r="I685" i="37"/>
  <c r="J685" i="37"/>
  <c r="G681" i="37"/>
  <c r="F681" i="37"/>
  <c r="J681" i="37"/>
  <c r="F677" i="37"/>
  <c r="G677" i="37"/>
  <c r="J677" i="37"/>
  <c r="F673" i="37"/>
  <c r="I673" i="37"/>
  <c r="J673" i="37"/>
  <c r="G673" i="37"/>
  <c r="F669" i="37"/>
  <c r="G669" i="37"/>
  <c r="I669" i="37"/>
  <c r="J669" i="37"/>
  <c r="F665" i="37"/>
  <c r="G665" i="37"/>
  <c r="J665" i="37"/>
  <c r="G1465" i="37"/>
  <c r="G1457" i="37"/>
  <c r="L1457" i="37" s="1"/>
  <c r="G1381" i="37"/>
  <c r="L1381" i="37" s="1"/>
  <c r="G1273" i="37"/>
  <c r="G1081" i="37"/>
  <c r="L1081" i="37" s="1"/>
  <c r="G1069" i="37"/>
  <c r="G901" i="37"/>
  <c r="G869" i="37"/>
  <c r="G857" i="37"/>
  <c r="G785" i="37"/>
  <c r="G773" i="37"/>
  <c r="G697" i="37"/>
  <c r="F1521" i="37"/>
  <c r="F1097" i="37"/>
  <c r="F1081" i="37"/>
  <c r="I1541" i="37"/>
  <c r="I1529" i="37"/>
  <c r="I1517" i="37"/>
  <c r="I1477" i="37"/>
  <c r="I1465" i="37"/>
  <c r="I1453" i="37"/>
  <c r="I1413" i="37"/>
  <c r="I1401" i="37"/>
  <c r="I1389" i="37"/>
  <c r="I1241" i="37"/>
  <c r="I1221" i="37"/>
  <c r="I1209" i="37"/>
  <c r="I1153" i="37"/>
  <c r="I1141" i="37"/>
  <c r="I1129" i="37"/>
  <c r="I1073" i="37"/>
  <c r="I1061" i="37"/>
  <c r="I1041" i="37"/>
  <c r="I985" i="37"/>
  <c r="I965" i="37"/>
  <c r="I953" i="37"/>
  <c r="I897" i="37"/>
  <c r="I885" i="37"/>
  <c r="I873" i="37"/>
  <c r="I817" i="37"/>
  <c r="I805" i="37"/>
  <c r="I785" i="37"/>
  <c r="I729" i="37"/>
  <c r="I709" i="37"/>
  <c r="I697" i="37"/>
  <c r="G1477" i="37"/>
  <c r="G1405" i="37"/>
  <c r="G1321" i="37"/>
  <c r="G1221" i="37"/>
  <c r="G1201" i="37"/>
  <c r="G1173" i="37"/>
  <c r="G1157" i="37"/>
  <c r="G1017" i="37"/>
  <c r="G993" i="37"/>
  <c r="G961" i="37"/>
  <c r="G789" i="37"/>
  <c r="G777" i="37"/>
  <c r="F1217" i="37"/>
  <c r="F653" i="37"/>
  <c r="G653" i="37"/>
  <c r="I653" i="37"/>
  <c r="F641" i="37"/>
  <c r="G641" i="37"/>
  <c r="F637" i="37"/>
  <c r="G637" i="37"/>
  <c r="I637" i="37"/>
  <c r="F629" i="37"/>
  <c r="G629" i="37"/>
  <c r="F625" i="37"/>
  <c r="G625" i="37"/>
  <c r="F621" i="37"/>
  <c r="G621" i="37"/>
  <c r="I621" i="37"/>
  <c r="F617" i="37"/>
  <c r="G617" i="37"/>
  <c r="F613" i="37"/>
  <c r="G613" i="37"/>
  <c r="F605" i="37"/>
  <c r="G605" i="37"/>
  <c r="I605" i="37"/>
  <c r="F601" i="37"/>
  <c r="G601" i="37"/>
  <c r="F593" i="37"/>
  <c r="G593" i="37"/>
  <c r="F589" i="37"/>
  <c r="I589" i="37"/>
  <c r="F573" i="37"/>
  <c r="I573" i="37"/>
  <c r="F569" i="37"/>
  <c r="G569" i="37"/>
  <c r="G565" i="37"/>
  <c r="F565" i="37"/>
  <c r="F557" i="37"/>
  <c r="G557" i="37"/>
  <c r="I557" i="37"/>
  <c r="F553" i="37"/>
  <c r="G553" i="37"/>
  <c r="F545" i="37"/>
  <c r="G545" i="37"/>
  <c r="G541" i="37"/>
  <c r="I541" i="37"/>
  <c r="F533" i="37"/>
  <c r="G533" i="37"/>
  <c r="L533" i="37" s="1"/>
  <c r="F529" i="37"/>
  <c r="K529" i="37" s="1"/>
  <c r="G529" i="37"/>
  <c r="L529" i="37" s="1"/>
  <c r="F525" i="37"/>
  <c r="I525" i="37"/>
  <c r="F517" i="37"/>
  <c r="K517" i="37" s="1"/>
  <c r="G517" i="37"/>
  <c r="L517" i="37" s="1"/>
  <c r="F493" i="37"/>
  <c r="G493" i="37"/>
  <c r="I493" i="37"/>
  <c r="F485" i="37"/>
  <c r="K485" i="37" s="1"/>
  <c r="G485" i="37"/>
  <c r="L485" i="37" s="1"/>
  <c r="F481" i="37"/>
  <c r="G481" i="37"/>
  <c r="L481" i="37" s="1"/>
  <c r="F477" i="37"/>
  <c r="I477" i="37"/>
  <c r="F469" i="37"/>
  <c r="G469" i="37"/>
  <c r="L469" i="37" s="1"/>
  <c r="F465" i="37"/>
  <c r="G465" i="37"/>
  <c r="L465" i="37" s="1"/>
  <c r="F461" i="37"/>
  <c r="I461" i="37"/>
  <c r="G461" i="37"/>
  <c r="F453" i="37"/>
  <c r="K453" i="37" s="1"/>
  <c r="G453" i="37"/>
  <c r="L453" i="37" s="1"/>
  <c r="F449" i="37"/>
  <c r="K449" i="37" s="1"/>
  <c r="G449" i="37"/>
  <c r="L449" i="37" s="1"/>
  <c r="I445" i="37"/>
  <c r="F445" i="37"/>
  <c r="F437" i="37"/>
  <c r="K437" i="37" s="1"/>
  <c r="G437" i="37"/>
  <c r="L437" i="37" s="1"/>
  <c r="F429" i="37"/>
  <c r="G429" i="37"/>
  <c r="I429" i="37"/>
  <c r="F417" i="37"/>
  <c r="G417" i="37"/>
  <c r="L417" i="37" s="1"/>
  <c r="I413" i="37"/>
  <c r="F413" i="37"/>
  <c r="G405" i="37"/>
  <c r="L405" i="37" s="1"/>
  <c r="F405" i="37"/>
  <c r="F395" i="37"/>
  <c r="G395" i="37"/>
  <c r="I395" i="37"/>
  <c r="F389" i="37"/>
  <c r="G389" i="37"/>
  <c r="L389" i="37" s="1"/>
  <c r="F373" i="37"/>
  <c r="I373" i="37"/>
  <c r="G373" i="37"/>
  <c r="L373" i="37" s="1"/>
  <c r="G368" i="37"/>
  <c r="F368" i="37"/>
  <c r="F363" i="37"/>
  <c r="K363" i="37" s="1"/>
  <c r="G363" i="37"/>
  <c r="L363" i="37" s="1"/>
  <c r="F352" i="37"/>
  <c r="G352" i="37"/>
  <c r="L352" i="37" s="1"/>
  <c r="I352" i="37"/>
  <c r="F347" i="37"/>
  <c r="K347" i="37" s="1"/>
  <c r="G347" i="37"/>
  <c r="L347" i="37" s="1"/>
  <c r="F331" i="37"/>
  <c r="I331" i="37"/>
  <c r="G325" i="37"/>
  <c r="F325" i="37"/>
  <c r="F320" i="37"/>
  <c r="G320" i="37"/>
  <c r="F309" i="37"/>
  <c r="I309" i="37"/>
  <c r="G288" i="37"/>
  <c r="L288" i="37" s="1"/>
  <c r="I288" i="37"/>
  <c r="F288" i="37"/>
  <c r="F283" i="37"/>
  <c r="G283" i="37"/>
  <c r="F272" i="37"/>
  <c r="G272" i="37"/>
  <c r="F267" i="37"/>
  <c r="I267" i="37"/>
  <c r="F256" i="37"/>
  <c r="K256" i="37" s="1"/>
  <c r="G256" i="37"/>
  <c r="L256" i="37" s="1"/>
  <c r="F245" i="37"/>
  <c r="G245" i="37"/>
  <c r="L245" i="37" s="1"/>
  <c r="I245" i="37"/>
  <c r="F229" i="37"/>
  <c r="K229" i="37" s="1"/>
  <c r="G229" i="37"/>
  <c r="L229" i="37" s="1"/>
  <c r="F224" i="37"/>
  <c r="I224" i="37"/>
  <c r="G224" i="37"/>
  <c r="L224" i="37" s="1"/>
  <c r="F203" i="37"/>
  <c r="I203" i="37"/>
  <c r="F192" i="37"/>
  <c r="K192" i="37" s="1"/>
  <c r="G192" i="37"/>
  <c r="L192" i="37" s="1"/>
  <c r="F181" i="37"/>
  <c r="G181" i="37"/>
  <c r="L181" i="37" s="1"/>
  <c r="I181" i="37"/>
  <c r="F176" i="37"/>
  <c r="K176" i="37" s="1"/>
  <c r="G176" i="37"/>
  <c r="L176" i="37" s="1"/>
  <c r="F165" i="37"/>
  <c r="G165" i="37"/>
  <c r="F160" i="37"/>
  <c r="G160" i="37"/>
  <c r="I160" i="37"/>
  <c r="G155" i="37"/>
  <c r="L155" i="37" s="1"/>
  <c r="F155" i="37"/>
  <c r="I155" i="37"/>
  <c r="F149" i="37"/>
  <c r="K149" i="37" s="1"/>
  <c r="G149" i="37"/>
  <c r="L149" i="37" s="1"/>
  <c r="G139" i="37"/>
  <c r="L139" i="37" s="1"/>
  <c r="I139" i="37"/>
  <c r="F133" i="37"/>
  <c r="G133" i="37"/>
  <c r="L133" i="37" s="1"/>
  <c r="I133" i="37"/>
  <c r="G123" i="37"/>
  <c r="L123" i="37" s="1"/>
  <c r="F123" i="37"/>
  <c r="F117" i="37"/>
  <c r="I117" i="37"/>
  <c r="G117" i="37"/>
  <c r="L117" i="37" s="1"/>
  <c r="F101" i="37"/>
  <c r="K101" i="37" s="1"/>
  <c r="G101" i="37"/>
  <c r="L101" i="37" s="1"/>
  <c r="F96" i="37"/>
  <c r="I96" i="37"/>
  <c r="F91" i="37"/>
  <c r="I91" i="37"/>
  <c r="G75" i="37"/>
  <c r="L75" i="37" s="1"/>
  <c r="I75" i="37"/>
  <c r="F75" i="37"/>
  <c r="F69" i="37"/>
  <c r="G69" i="37"/>
  <c r="I69" i="37"/>
  <c r="G585" i="37"/>
  <c r="G573" i="37"/>
  <c r="G513" i="37"/>
  <c r="L513" i="37" s="1"/>
  <c r="G501" i="37"/>
  <c r="G341" i="37"/>
  <c r="G315" i="37"/>
  <c r="G299" i="37"/>
  <c r="L299" i="37" s="1"/>
  <c r="G235" i="37"/>
  <c r="L235" i="37" s="1"/>
  <c r="G128" i="37"/>
  <c r="F219" i="37"/>
  <c r="K219" i="37" s="1"/>
  <c r="F208" i="37"/>
  <c r="F112" i="37"/>
  <c r="K112" i="37" s="1"/>
  <c r="J661" i="37"/>
  <c r="J657" i="37"/>
  <c r="J653" i="37"/>
  <c r="J649" i="37"/>
  <c r="J645" i="37"/>
  <c r="K645" i="37" s="1"/>
  <c r="J641" i="37"/>
  <c r="J637" i="37"/>
  <c r="J633" i="37"/>
  <c r="J629" i="37"/>
  <c r="L629" i="37" s="1"/>
  <c r="J625" i="37"/>
  <c r="K625" i="37" s="1"/>
  <c r="J621" i="37"/>
  <c r="J617" i="37"/>
  <c r="J613" i="37"/>
  <c r="K613" i="37" s="1"/>
  <c r="J609" i="37"/>
  <c r="J605" i="37"/>
  <c r="J601" i="37"/>
  <c r="J597" i="37"/>
  <c r="J593" i="37"/>
  <c r="J589" i="37"/>
  <c r="J585" i="37"/>
  <c r="J577" i="37"/>
  <c r="K577" i="37" s="1"/>
  <c r="J573" i="37"/>
  <c r="L573" i="37" s="1"/>
  <c r="J569" i="37"/>
  <c r="L569" i="37" s="1"/>
  <c r="J565" i="37"/>
  <c r="L565" i="37" s="1"/>
  <c r="J561" i="37"/>
  <c r="K561" i="37" s="1"/>
  <c r="J557" i="37"/>
  <c r="J553" i="37"/>
  <c r="J549" i="37"/>
  <c r="L549" i="37" s="1"/>
  <c r="J545" i="37"/>
  <c r="J541" i="37"/>
  <c r="K541" i="37" s="1"/>
  <c r="J525" i="37"/>
  <c r="J509" i="37"/>
  <c r="J493" i="37"/>
  <c r="J477" i="37"/>
  <c r="L477" i="37" s="1"/>
  <c r="J461" i="37"/>
  <c r="J445" i="37"/>
  <c r="J429" i="37"/>
  <c r="J413" i="37"/>
  <c r="L413" i="37" s="1"/>
  <c r="J395" i="37"/>
  <c r="J357" i="37"/>
  <c r="L357" i="37" s="1"/>
  <c r="J325" i="37"/>
  <c r="J320" i="37"/>
  <c r="L320" i="37" s="1"/>
  <c r="J315" i="37"/>
  <c r="K315" i="37" s="1"/>
  <c r="J309" i="37"/>
  <c r="J277" i="37"/>
  <c r="K277" i="37" s="1"/>
  <c r="J272" i="37"/>
  <c r="K272" i="37" s="1"/>
  <c r="J267" i="37"/>
  <c r="J213" i="37"/>
  <c r="K213" i="37" s="1"/>
  <c r="J171" i="37"/>
  <c r="K171" i="37" s="1"/>
  <c r="J165" i="37"/>
  <c r="J160" i="37"/>
  <c r="J128" i="37"/>
  <c r="J69" i="37"/>
  <c r="I661" i="37"/>
  <c r="I649" i="37"/>
  <c r="I609" i="37"/>
  <c r="I585" i="37"/>
  <c r="I545" i="37"/>
  <c r="I533" i="37"/>
  <c r="I481" i="37"/>
  <c r="I469" i="37"/>
  <c r="I417" i="37"/>
  <c r="I405" i="37"/>
  <c r="I389" i="37"/>
  <c r="I320" i="37"/>
  <c r="I304" i="37"/>
  <c r="K304" i="37" s="1"/>
  <c r="I251" i="37"/>
  <c r="I235" i="37"/>
  <c r="K235" i="37" s="1"/>
  <c r="I165" i="37"/>
  <c r="I123" i="37"/>
  <c r="I80" i="37"/>
  <c r="K80" i="37" s="1"/>
  <c r="G633" i="37"/>
  <c r="G589" i="37"/>
  <c r="G577" i="37"/>
  <c r="G525" i="37"/>
  <c r="G421" i="37"/>
  <c r="L421" i="37" s="1"/>
  <c r="G400" i="37"/>
  <c r="G261" i="37"/>
  <c r="L261" i="37" s="1"/>
  <c r="G197" i="37"/>
  <c r="L197" i="37" s="1"/>
  <c r="G91" i="37"/>
  <c r="L91" i="37" s="1"/>
  <c r="F251" i="37"/>
  <c r="F139" i="37"/>
  <c r="F1316" i="37"/>
  <c r="G1316" i="37"/>
  <c r="F1252" i="37"/>
  <c r="G1252" i="37"/>
  <c r="F1220" i="37"/>
  <c r="G1220" i="37"/>
  <c r="L1220" i="37" s="1"/>
  <c r="F1200" i="37"/>
  <c r="G1200" i="37"/>
  <c r="F1176" i="37"/>
  <c r="G1176" i="37"/>
  <c r="F1136" i="37"/>
  <c r="G1136" i="37"/>
  <c r="F1080" i="37"/>
  <c r="G1080" i="37"/>
  <c r="F1060" i="37"/>
  <c r="G1060" i="37"/>
  <c r="F1304" i="37"/>
  <c r="F1272" i="37"/>
  <c r="F1208" i="37"/>
  <c r="G984" i="37"/>
  <c r="G952" i="37"/>
  <c r="G936" i="37"/>
  <c r="G888" i="37"/>
  <c r="G872" i="37"/>
  <c r="L872" i="37" s="1"/>
  <c r="G856" i="37"/>
  <c r="G840" i="37"/>
  <c r="L840" i="37" s="1"/>
  <c r="K499" i="37"/>
  <c r="K419" i="37"/>
  <c r="G1278" i="37"/>
  <c r="L1278" i="37" s="1"/>
  <c r="I1278" i="37"/>
  <c r="G1274" i="37"/>
  <c r="L1274" i="37" s="1"/>
  <c r="I1274" i="37"/>
  <c r="G1270" i="37"/>
  <c r="L1270" i="37" s="1"/>
  <c r="I1270" i="37"/>
  <c r="G1266" i="37"/>
  <c r="L1266" i="37" s="1"/>
  <c r="I1266" i="37"/>
  <c r="G1262" i="37"/>
  <c r="L1262" i="37" s="1"/>
  <c r="I1262" i="37"/>
  <c r="G1258" i="37"/>
  <c r="L1258" i="37" s="1"/>
  <c r="I1258" i="37"/>
  <c r="G1254" i="37"/>
  <c r="L1254" i="37" s="1"/>
  <c r="I1254" i="37"/>
  <c r="G1250" i="37"/>
  <c r="L1250" i="37" s="1"/>
  <c r="I1250" i="37"/>
  <c r="G1246" i="37"/>
  <c r="L1246" i="37" s="1"/>
  <c r="I1246" i="37"/>
  <c r="G1242" i="37"/>
  <c r="L1242" i="37" s="1"/>
  <c r="I1242" i="37"/>
  <c r="G1238" i="37"/>
  <c r="L1238" i="37" s="1"/>
  <c r="I1238" i="37"/>
  <c r="G1234" i="37"/>
  <c r="L1234" i="37" s="1"/>
  <c r="I1234" i="37"/>
  <c r="G1230" i="37"/>
  <c r="L1230" i="37" s="1"/>
  <c r="I1230" i="37"/>
  <c r="G1226" i="37"/>
  <c r="L1226" i="37" s="1"/>
  <c r="I1226" i="37"/>
  <c r="G1222" i="37"/>
  <c r="L1222" i="37" s="1"/>
  <c r="I1222" i="37"/>
  <c r="G1218" i="37"/>
  <c r="L1218" i="37" s="1"/>
  <c r="I1218" i="37"/>
  <c r="G1214" i="37"/>
  <c r="L1214" i="37" s="1"/>
  <c r="I1214" i="37"/>
  <c r="G1210" i="37"/>
  <c r="L1210" i="37" s="1"/>
  <c r="I1210" i="37"/>
  <c r="G1206" i="37"/>
  <c r="L1206" i="37" s="1"/>
  <c r="I1206" i="37"/>
  <c r="G1202" i="37"/>
  <c r="L1202" i="37" s="1"/>
  <c r="I1202" i="37"/>
  <c r="G1198" i="37"/>
  <c r="L1198" i="37" s="1"/>
  <c r="I1198" i="37"/>
  <c r="G1194" i="37"/>
  <c r="L1194" i="37" s="1"/>
  <c r="I1194" i="37"/>
  <c r="G1190" i="37"/>
  <c r="L1190" i="37" s="1"/>
  <c r="I1190" i="37"/>
  <c r="G1186" i="37"/>
  <c r="L1186" i="37" s="1"/>
  <c r="I1186" i="37"/>
  <c r="G1182" i="37"/>
  <c r="L1182" i="37" s="1"/>
  <c r="I1182" i="37"/>
  <c r="G1178" i="37"/>
  <c r="L1178" i="37" s="1"/>
  <c r="I1178" i="37"/>
  <c r="G1174" i="37"/>
  <c r="L1174" i="37" s="1"/>
  <c r="I1174" i="37"/>
  <c r="G1170" i="37"/>
  <c r="L1170" i="37" s="1"/>
  <c r="I1170" i="37"/>
  <c r="G1166" i="37"/>
  <c r="L1166" i="37" s="1"/>
  <c r="I1166" i="37"/>
  <c r="G1162" i="37"/>
  <c r="L1162" i="37" s="1"/>
  <c r="I1162" i="37"/>
  <c r="G1158" i="37"/>
  <c r="L1158" i="37" s="1"/>
  <c r="I1158" i="37"/>
  <c r="G1154" i="37"/>
  <c r="L1154" i="37" s="1"/>
  <c r="I1154" i="37"/>
  <c r="G1150" i="37"/>
  <c r="L1150" i="37" s="1"/>
  <c r="I1150" i="37"/>
  <c r="G1146" i="37"/>
  <c r="L1146" i="37" s="1"/>
  <c r="I1146" i="37"/>
  <c r="G1142" i="37"/>
  <c r="L1142" i="37" s="1"/>
  <c r="I1142" i="37"/>
  <c r="G1138" i="37"/>
  <c r="L1138" i="37" s="1"/>
  <c r="I1138" i="37"/>
  <c r="G1134" i="37"/>
  <c r="L1134" i="37" s="1"/>
  <c r="I1134" i="37"/>
  <c r="G1130" i="37"/>
  <c r="L1130" i="37" s="1"/>
  <c r="I1130" i="37"/>
  <c r="G1126" i="37"/>
  <c r="L1126" i="37" s="1"/>
  <c r="I1126" i="37"/>
  <c r="G1122" i="37"/>
  <c r="L1122" i="37" s="1"/>
  <c r="I1122" i="37"/>
  <c r="G1118" i="37"/>
  <c r="L1118" i="37" s="1"/>
  <c r="I1118" i="37"/>
  <c r="G1114" i="37"/>
  <c r="L1114" i="37" s="1"/>
  <c r="I1114" i="37"/>
  <c r="G1110" i="37"/>
  <c r="L1110" i="37" s="1"/>
  <c r="I1110" i="37"/>
  <c r="G1106" i="37"/>
  <c r="L1106" i="37" s="1"/>
  <c r="I1106" i="37"/>
  <c r="G1102" i="37"/>
  <c r="L1102" i="37" s="1"/>
  <c r="I1102" i="37"/>
  <c r="G1098" i="37"/>
  <c r="L1098" i="37" s="1"/>
  <c r="I1098" i="37"/>
  <c r="G1094" i="37"/>
  <c r="L1094" i="37" s="1"/>
  <c r="I1094" i="37"/>
  <c r="G1090" i="37"/>
  <c r="L1090" i="37" s="1"/>
  <c r="I1090" i="37"/>
  <c r="G1086" i="37"/>
  <c r="L1086" i="37" s="1"/>
  <c r="I1086" i="37"/>
  <c r="G1082" i="37"/>
  <c r="L1082" i="37" s="1"/>
  <c r="I1082" i="37"/>
  <c r="G1078" i="37"/>
  <c r="L1078" i="37" s="1"/>
  <c r="I1078" i="37"/>
  <c r="G1074" i="37"/>
  <c r="L1074" i="37" s="1"/>
  <c r="I1074" i="37"/>
  <c r="G1070" i="37"/>
  <c r="L1070" i="37" s="1"/>
  <c r="I1070" i="37"/>
  <c r="G1066" i="37"/>
  <c r="L1066" i="37" s="1"/>
  <c r="I1066" i="37"/>
  <c r="G1062" i="37"/>
  <c r="L1062" i="37" s="1"/>
  <c r="I1062" i="37"/>
  <c r="F350" i="37"/>
  <c r="G350" i="37"/>
  <c r="L350" i="37" s="1"/>
  <c r="F330" i="37"/>
  <c r="I330" i="37"/>
  <c r="I298" i="37"/>
  <c r="G298" i="37"/>
  <c r="F278" i="37"/>
  <c r="I278" i="37"/>
  <c r="G278" i="37"/>
  <c r="L278" i="37" s="1"/>
  <c r="F274" i="37"/>
  <c r="I274" i="37"/>
  <c r="G274" i="37"/>
  <c r="L274" i="37" s="1"/>
  <c r="F254" i="37"/>
  <c r="I254" i="37"/>
  <c r="G234" i="37"/>
  <c r="I234" i="37"/>
  <c r="F178" i="37"/>
  <c r="G178" i="37"/>
  <c r="G330" i="37"/>
  <c r="L330" i="37" s="1"/>
  <c r="I350" i="37"/>
  <c r="I326" i="37"/>
  <c r="I322" i="37"/>
  <c r="G254" i="37"/>
  <c r="L254" i="37" s="1"/>
  <c r="F597" i="37"/>
  <c r="G597" i="37"/>
  <c r="F581" i="37"/>
  <c r="G581" i="37"/>
  <c r="L581" i="37" s="1"/>
  <c r="F537" i="37"/>
  <c r="K537" i="37" s="1"/>
  <c r="G537" i="37"/>
  <c r="L537" i="37" s="1"/>
  <c r="F521" i="37"/>
  <c r="K521" i="37" s="1"/>
  <c r="G521" i="37"/>
  <c r="L521" i="37" s="1"/>
  <c r="F505" i="37"/>
  <c r="K505" i="37" s="1"/>
  <c r="G505" i="37"/>
  <c r="L505" i="37" s="1"/>
  <c r="F489" i="37"/>
  <c r="K489" i="37" s="1"/>
  <c r="G489" i="37"/>
  <c r="L489" i="37" s="1"/>
  <c r="F473" i="37"/>
  <c r="K473" i="37" s="1"/>
  <c r="G473" i="37"/>
  <c r="L473" i="37" s="1"/>
  <c r="F457" i="37"/>
  <c r="K457" i="37" s="1"/>
  <c r="G457" i="37"/>
  <c r="L457" i="37" s="1"/>
  <c r="F441" i="37"/>
  <c r="K441" i="37" s="1"/>
  <c r="G441" i="37"/>
  <c r="F425" i="37"/>
  <c r="K425" i="37" s="1"/>
  <c r="G425" i="37"/>
  <c r="L425" i="37" s="1"/>
  <c r="F409" i="37"/>
  <c r="K409" i="37" s="1"/>
  <c r="G409" i="37"/>
  <c r="L409" i="37" s="1"/>
  <c r="F384" i="37"/>
  <c r="K384" i="37" s="1"/>
  <c r="G384" i="37"/>
  <c r="L384" i="37" s="1"/>
  <c r="K344" i="37"/>
  <c r="G1557" i="37"/>
  <c r="G1545" i="37"/>
  <c r="G1525" i="37"/>
  <c r="G1497" i="37"/>
  <c r="L1497" i="37" s="1"/>
  <c r="G1485" i="37"/>
  <c r="G1473" i="37"/>
  <c r="L1473" i="37" s="1"/>
  <c r="G1421" i="37"/>
  <c r="G1409" i="37"/>
  <c r="L1409" i="37" s="1"/>
  <c r="G1397" i="37"/>
  <c r="G1369" i="37"/>
  <c r="G1357" i="37"/>
  <c r="G1333" i="37"/>
  <c r="G1305" i="37"/>
  <c r="G1293" i="37"/>
  <c r="G1281" i="37"/>
  <c r="G1269" i="37"/>
  <c r="G1241" i="37"/>
  <c r="G1229" i="37"/>
  <c r="G1205" i="37"/>
  <c r="G1177" i="37"/>
  <c r="G1165" i="37"/>
  <c r="G1153" i="37"/>
  <c r="G1141" i="37"/>
  <c r="G1113" i="37"/>
  <c r="G1101" i="37"/>
  <c r="G1077" i="37"/>
  <c r="F357" i="37"/>
  <c r="G331" i="37"/>
  <c r="L331" i="37" s="1"/>
  <c r="G304" i="37"/>
  <c r="L304" i="37" s="1"/>
  <c r="G267" i="37"/>
  <c r="G240" i="37"/>
  <c r="L240" i="37" s="1"/>
  <c r="G213" i="37"/>
  <c r="G187" i="37"/>
  <c r="L187" i="37" s="1"/>
  <c r="G171" i="37"/>
  <c r="G144" i="37"/>
  <c r="L144" i="37" s="1"/>
  <c r="G107" i="37"/>
  <c r="L107" i="37" s="1"/>
  <c r="G80" i="37"/>
  <c r="L80" i="37" s="1"/>
  <c r="I538" i="37"/>
  <c r="J538" i="37"/>
  <c r="I534" i="37"/>
  <c r="J534" i="37"/>
  <c r="I530" i="37"/>
  <c r="J530" i="37"/>
  <c r="I526" i="37"/>
  <c r="J526" i="37"/>
  <c r="I522" i="37"/>
  <c r="J522" i="37"/>
  <c r="I518" i="37"/>
  <c r="J518" i="37"/>
  <c r="I514" i="37"/>
  <c r="J514" i="37"/>
  <c r="I510" i="37"/>
  <c r="J510" i="37"/>
  <c r="I506" i="37"/>
  <c r="J506" i="37"/>
  <c r="I502" i="37"/>
  <c r="J502" i="37"/>
  <c r="I498" i="37"/>
  <c r="J498" i="37"/>
  <c r="I494" i="37"/>
  <c r="J494" i="37"/>
  <c r="I490" i="37"/>
  <c r="J490" i="37"/>
  <c r="I486" i="37"/>
  <c r="J486" i="37"/>
  <c r="I482" i="37"/>
  <c r="J482" i="37"/>
  <c r="I478" i="37"/>
  <c r="J478" i="37"/>
  <c r="I474" i="37"/>
  <c r="J474" i="37"/>
  <c r="I470" i="37"/>
  <c r="J470" i="37"/>
  <c r="I466" i="37"/>
  <c r="J466" i="37"/>
  <c r="I462" i="37"/>
  <c r="J462" i="37"/>
  <c r="I458" i="37"/>
  <c r="J458" i="37"/>
  <c r="I454" i="37"/>
  <c r="J454" i="37"/>
  <c r="I450" i="37"/>
  <c r="J450" i="37"/>
  <c r="I446" i="37"/>
  <c r="J446" i="37"/>
  <c r="I442" i="37"/>
  <c r="J442" i="37"/>
  <c r="I438" i="37"/>
  <c r="J438" i="37"/>
  <c r="I434" i="37"/>
  <c r="J434" i="37"/>
  <c r="I430" i="37"/>
  <c r="J430" i="37"/>
  <c r="I426" i="37"/>
  <c r="J426" i="37"/>
  <c r="I422" i="37"/>
  <c r="J422" i="37"/>
  <c r="I418" i="37"/>
  <c r="J418" i="37"/>
  <c r="I414" i="37"/>
  <c r="J414" i="37"/>
  <c r="I410" i="37"/>
  <c r="J410" i="37"/>
  <c r="I406" i="37"/>
  <c r="J406" i="37"/>
  <c r="G369" i="37"/>
  <c r="J369" i="37"/>
  <c r="G305" i="37"/>
  <c r="J305" i="37"/>
  <c r="I215" i="37"/>
  <c r="G215" i="37"/>
  <c r="G177" i="37"/>
  <c r="J177" i="37"/>
  <c r="L575" i="37"/>
  <c r="K559" i="37"/>
  <c r="L531" i="37"/>
  <c r="K291" i="37"/>
  <c r="L88" i="37"/>
  <c r="G1565" i="37"/>
  <c r="L1565" i="37" s="1"/>
  <c r="G1541" i="37"/>
  <c r="L324" i="37"/>
  <c r="L201" i="37"/>
  <c r="G1415" i="37"/>
  <c r="L1415" i="37" s="1"/>
  <c r="F1415" i="37"/>
  <c r="K1415" i="37" s="1"/>
  <c r="F1543" i="37"/>
  <c r="K387" i="37"/>
  <c r="K355" i="37"/>
  <c r="K543" i="37"/>
  <c r="K1360" i="37"/>
  <c r="K423" i="37"/>
  <c r="K107" i="37"/>
  <c r="K83" i="37"/>
  <c r="L312" i="37"/>
  <c r="K144" i="37"/>
  <c r="L381" i="37"/>
  <c r="K1303" i="37"/>
  <c r="K1271" i="37"/>
  <c r="K1239" i="37"/>
  <c r="K1223" i="37"/>
  <c r="K759" i="37"/>
  <c r="K743" i="37"/>
  <c r="K727" i="37"/>
  <c r="K711" i="37"/>
  <c r="K695" i="37"/>
  <c r="K679" i="37"/>
  <c r="K663" i="37"/>
  <c r="K647" i="37"/>
  <c r="K631" i="37"/>
  <c r="K615" i="37"/>
  <c r="K599" i="37"/>
  <c r="K583" i="37"/>
  <c r="K567" i="37"/>
  <c r="K551" i="37"/>
  <c r="K535" i="37"/>
  <c r="K519" i="37"/>
  <c r="K503" i="37"/>
  <c r="K487" i="37"/>
  <c r="K455" i="37"/>
  <c r="K439" i="37"/>
  <c r="K407" i="37"/>
  <c r="K211" i="37"/>
  <c r="K197" i="37"/>
  <c r="K179" i="37"/>
  <c r="K152" i="37"/>
  <c r="K479" i="37"/>
  <c r="K463" i="37"/>
  <c r="K447" i="37"/>
  <c r="K431" i="37"/>
  <c r="K415" i="37"/>
  <c r="K189" i="37"/>
  <c r="L892" i="37"/>
  <c r="L696" i="37"/>
  <c r="L208" i="37"/>
  <c r="K253" i="37"/>
  <c r="K125" i="37"/>
  <c r="L1196" i="37"/>
  <c r="L125" i="37"/>
  <c r="K323" i="37"/>
  <c r="K376" i="37"/>
  <c r="L376" i="37"/>
  <c r="K280" i="37"/>
  <c r="L280" i="37"/>
  <c r="L275" i="37"/>
  <c r="K275" i="37"/>
  <c r="K243" i="37"/>
  <c r="K187" i="37"/>
  <c r="L147" i="37"/>
  <c r="K147" i="37"/>
  <c r="K115" i="37"/>
  <c r="K539" i="37"/>
  <c r="K523" i="37"/>
  <c r="K491" i="37"/>
  <c r="L491" i="37"/>
  <c r="K531" i="37"/>
  <c r="G1566" i="37"/>
  <c r="I1566" i="37"/>
  <c r="J1566" i="37"/>
  <c r="G1562" i="37"/>
  <c r="I1562" i="37"/>
  <c r="J1562" i="37"/>
  <c r="G1558" i="37"/>
  <c r="I1558" i="37"/>
  <c r="J1558" i="37"/>
  <c r="G1554" i="37"/>
  <c r="I1554" i="37"/>
  <c r="J1554" i="37"/>
  <c r="G1550" i="37"/>
  <c r="I1550" i="37"/>
  <c r="J1550" i="37"/>
  <c r="G1546" i="37"/>
  <c r="I1546" i="37"/>
  <c r="J1546" i="37"/>
  <c r="G1542" i="37"/>
  <c r="I1542" i="37"/>
  <c r="J1542" i="37"/>
  <c r="G1538" i="37"/>
  <c r="I1538" i="37"/>
  <c r="J1538" i="37"/>
  <c r="G1534" i="37"/>
  <c r="I1534" i="37"/>
  <c r="J1534" i="37"/>
  <c r="G1530" i="37"/>
  <c r="I1530" i="37"/>
  <c r="J1530" i="37"/>
  <c r="G1526" i="37"/>
  <c r="I1526" i="37"/>
  <c r="J1526" i="37"/>
  <c r="G1522" i="37"/>
  <c r="I1522" i="37"/>
  <c r="J1522" i="37"/>
  <c r="G1518" i="37"/>
  <c r="I1518" i="37"/>
  <c r="J1518" i="37"/>
  <c r="G1514" i="37"/>
  <c r="I1514" i="37"/>
  <c r="J1514" i="37"/>
  <c r="G1510" i="37"/>
  <c r="I1510" i="37"/>
  <c r="J1510" i="37"/>
  <c r="G1506" i="37"/>
  <c r="I1506" i="37"/>
  <c r="J1506" i="37"/>
  <c r="G1502" i="37"/>
  <c r="I1502" i="37"/>
  <c r="J1502" i="37"/>
  <c r="G1498" i="37"/>
  <c r="I1498" i="37"/>
  <c r="J1498" i="37"/>
  <c r="G1494" i="37"/>
  <c r="I1494" i="37"/>
  <c r="J1494" i="37"/>
  <c r="G1490" i="37"/>
  <c r="I1490" i="37"/>
  <c r="J1490" i="37"/>
  <c r="G1486" i="37"/>
  <c r="I1486" i="37"/>
  <c r="J1486" i="37"/>
  <c r="G1482" i="37"/>
  <c r="I1482" i="37"/>
  <c r="J1482" i="37"/>
  <c r="G1478" i="37"/>
  <c r="I1478" i="37"/>
  <c r="J1478" i="37"/>
  <c r="G1474" i="37"/>
  <c r="I1474" i="37"/>
  <c r="J1474" i="37"/>
  <c r="G1470" i="37"/>
  <c r="I1470" i="37"/>
  <c r="J1470" i="37"/>
  <c r="G1466" i="37"/>
  <c r="I1466" i="37"/>
  <c r="J1466" i="37"/>
  <c r="G1462" i="37"/>
  <c r="I1462" i="37"/>
  <c r="J1462" i="37"/>
  <c r="G1458" i="37"/>
  <c r="I1458" i="37"/>
  <c r="J1458" i="37"/>
  <c r="G1454" i="37"/>
  <c r="I1454" i="37"/>
  <c r="J1454" i="37"/>
  <c r="G1450" i="37"/>
  <c r="I1450" i="37"/>
  <c r="J1450" i="37"/>
  <c r="G1446" i="37"/>
  <c r="I1446" i="37"/>
  <c r="J1446" i="37"/>
  <c r="G1442" i="37"/>
  <c r="I1442" i="37"/>
  <c r="J1442" i="37"/>
  <c r="G1438" i="37"/>
  <c r="I1438" i="37"/>
  <c r="J1438" i="37"/>
  <c r="G1434" i="37"/>
  <c r="I1434" i="37"/>
  <c r="J1434" i="37"/>
  <c r="G1430" i="37"/>
  <c r="I1430" i="37"/>
  <c r="J1430" i="37"/>
  <c r="G1426" i="37"/>
  <c r="I1426" i="37"/>
  <c r="J1426" i="37"/>
  <c r="G1422" i="37"/>
  <c r="I1422" i="37"/>
  <c r="J1422" i="37"/>
  <c r="G1418" i="37"/>
  <c r="I1418" i="37"/>
  <c r="J1418" i="37"/>
  <c r="G1414" i="37"/>
  <c r="I1414" i="37"/>
  <c r="J1414" i="37"/>
  <c r="G1410" i="37"/>
  <c r="I1410" i="37"/>
  <c r="J1410" i="37"/>
  <c r="G1406" i="37"/>
  <c r="I1406" i="37"/>
  <c r="J1406" i="37"/>
  <c r="G1402" i="37"/>
  <c r="I1402" i="37"/>
  <c r="J1402" i="37"/>
  <c r="G1398" i="37"/>
  <c r="I1398" i="37"/>
  <c r="J1398" i="37"/>
  <c r="G1394" i="37"/>
  <c r="I1394" i="37"/>
  <c r="J1394" i="37"/>
  <c r="G1390" i="37"/>
  <c r="I1390" i="37"/>
  <c r="J1390" i="37"/>
  <c r="G1386" i="37"/>
  <c r="I1386" i="37"/>
  <c r="J1386" i="37"/>
  <c r="G1382" i="37"/>
  <c r="I1382" i="37"/>
  <c r="J1382" i="37"/>
  <c r="G1378" i="37"/>
  <c r="I1378" i="37"/>
  <c r="J1378" i="37"/>
  <c r="G1374" i="37"/>
  <c r="I1374" i="37"/>
  <c r="J1374" i="37"/>
  <c r="L1280" i="37"/>
  <c r="K471" i="37"/>
  <c r="L439" i="37"/>
  <c r="F359" i="37"/>
  <c r="G359" i="37"/>
  <c r="F327" i="37"/>
  <c r="G327" i="37"/>
  <c r="I183" i="37"/>
  <c r="G183" i="37"/>
  <c r="F103" i="37"/>
  <c r="G103" i="37"/>
  <c r="F402" i="37"/>
  <c r="G402" i="37"/>
  <c r="F398" i="37"/>
  <c r="I398" i="37"/>
  <c r="F394" i="37"/>
  <c r="G394" i="37"/>
  <c r="F390" i="37"/>
  <c r="G390" i="37"/>
  <c r="F386" i="37"/>
  <c r="G386" i="37"/>
  <c r="F382" i="37"/>
  <c r="G382" i="37"/>
  <c r="F378" i="37"/>
  <c r="I378" i="37"/>
  <c r="F374" i="37"/>
  <c r="G374" i="37"/>
  <c r="F370" i="37"/>
  <c r="G370" i="37"/>
  <c r="F366" i="37"/>
  <c r="G366" i="37"/>
  <c r="F362" i="37"/>
  <c r="G362" i="37"/>
  <c r="I358" i="37"/>
  <c r="F358" i="37"/>
  <c r="G358" i="37"/>
  <c r="L358" i="37" s="1"/>
  <c r="I354" i="37"/>
  <c r="F354" i="37"/>
  <c r="G354" i="37"/>
  <c r="L354" i="37" s="1"/>
  <c r="F346" i="37"/>
  <c r="G346" i="37"/>
  <c r="F342" i="37"/>
  <c r="G342" i="37"/>
  <c r="F338" i="37"/>
  <c r="G338" i="37"/>
  <c r="I334" i="37"/>
  <c r="G334" i="37"/>
  <c r="F318" i="37"/>
  <c r="G318" i="37"/>
  <c r="F314" i="37"/>
  <c r="I314" i="37"/>
  <c r="G314" i="37"/>
  <c r="L314" i="37" s="1"/>
  <c r="F310" i="37"/>
  <c r="J310" i="37"/>
  <c r="G310" i="37"/>
  <c r="F306" i="37"/>
  <c r="J306" i="37"/>
  <c r="G306" i="37"/>
  <c r="J302" i="37"/>
  <c r="F302" i="37"/>
  <c r="G302" i="37"/>
  <c r="I302" i="37"/>
  <c r="F298" i="37"/>
  <c r="J298" i="37"/>
  <c r="G294" i="37"/>
  <c r="L294" i="37" s="1"/>
  <c r="I294" i="37"/>
  <c r="F290" i="37"/>
  <c r="G290" i="37"/>
  <c r="L290" i="37" s="1"/>
  <c r="I290" i="37"/>
  <c r="F286" i="37"/>
  <c r="G286" i="37"/>
  <c r="L286" i="37" s="1"/>
  <c r="I286" i="37"/>
  <c r="F282" i="37"/>
  <c r="G282" i="37"/>
  <c r="L282" i="37" s="1"/>
  <c r="I282" i="37"/>
  <c r="G270" i="37"/>
  <c r="L270" i="37" s="1"/>
  <c r="I270" i="37"/>
  <c r="F270" i="37"/>
  <c r="F266" i="37"/>
  <c r="G266" i="37"/>
  <c r="L266" i="37" s="1"/>
  <c r="I266" i="37"/>
  <c r="F262" i="37"/>
  <c r="G262" i="37"/>
  <c r="L262" i="37" s="1"/>
  <c r="I262" i="37"/>
  <c r="G258" i="37"/>
  <c r="L258" i="37" s="1"/>
  <c r="I258" i="37"/>
  <c r="F250" i="37"/>
  <c r="G250" i="37"/>
  <c r="L250" i="37" s="1"/>
  <c r="I250" i="37"/>
  <c r="F246" i="37"/>
  <c r="J246" i="37"/>
  <c r="G246" i="37"/>
  <c r="I246" i="37"/>
  <c r="F242" i="37"/>
  <c r="J242" i="37"/>
  <c r="G242" i="37"/>
  <c r="I242" i="37"/>
  <c r="F238" i="37"/>
  <c r="J238" i="37"/>
  <c r="G238" i="37"/>
  <c r="I238" i="37"/>
  <c r="F234" i="37"/>
  <c r="J234" i="37"/>
  <c r="G230" i="37"/>
  <c r="L230" i="37" s="1"/>
  <c r="I230" i="37"/>
  <c r="F230" i="37"/>
  <c r="G226" i="37"/>
  <c r="L226" i="37" s="1"/>
  <c r="I226" i="37"/>
  <c r="F226" i="37"/>
  <c r="F222" i="37"/>
  <c r="G222" i="37"/>
  <c r="L222" i="37" s="1"/>
  <c r="I222" i="37"/>
  <c r="F218" i="37"/>
  <c r="G218" i="37"/>
  <c r="L218" i="37" s="1"/>
  <c r="I218" i="37"/>
  <c r="F214" i="37"/>
  <c r="G214" i="37"/>
  <c r="F210" i="37"/>
  <c r="G210" i="37"/>
  <c r="I206" i="37"/>
  <c r="F206" i="37"/>
  <c r="F202" i="37"/>
  <c r="G202" i="37"/>
  <c r="L202" i="37" s="1"/>
  <c r="I202" i="37"/>
  <c r="G198" i="37"/>
  <c r="L198" i="37" s="1"/>
  <c r="I198" i="37"/>
  <c r="F194" i="37"/>
  <c r="G194" i="37"/>
  <c r="L194" i="37" s="1"/>
  <c r="I194" i="37"/>
  <c r="F190" i="37"/>
  <c r="G190" i="37"/>
  <c r="F186" i="37"/>
  <c r="I186" i="37"/>
  <c r="F182" i="37"/>
  <c r="J182" i="37"/>
  <c r="I182" i="37"/>
  <c r="J178" i="37"/>
  <c r="I178" i="37"/>
  <c r="F174" i="37"/>
  <c r="G174" i="37"/>
  <c r="J174" i="37"/>
  <c r="I174" i="37"/>
  <c r="F170" i="37"/>
  <c r="J170" i="37"/>
  <c r="G170" i="37"/>
  <c r="I166" i="37"/>
  <c r="F166" i="37"/>
  <c r="G166" i="37"/>
  <c r="L166" i="37" s="1"/>
  <c r="I162" i="37"/>
  <c r="F162" i="37"/>
  <c r="G162" i="37"/>
  <c r="L162" i="37" s="1"/>
  <c r="F158" i="37"/>
  <c r="I158" i="37"/>
  <c r="F154" i="37"/>
  <c r="G154" i="37"/>
  <c r="L154" i="37" s="1"/>
  <c r="I154" i="37"/>
  <c r="F150" i="37"/>
  <c r="G150" i="37"/>
  <c r="F146" i="37"/>
  <c r="G146" i="37"/>
  <c r="I142" i="37"/>
  <c r="F142" i="37"/>
  <c r="G142" i="37"/>
  <c r="L142" i="37" s="1"/>
  <c r="F138" i="37"/>
  <c r="I138" i="37"/>
  <c r="G134" i="37"/>
  <c r="I134" i="37"/>
  <c r="F130" i="37"/>
  <c r="G130" i="37"/>
  <c r="L130" i="37" s="1"/>
  <c r="I130" i="37"/>
  <c r="F126" i="37"/>
  <c r="G126" i="37"/>
  <c r="F122" i="37"/>
  <c r="I122" i="37"/>
  <c r="G122" i="37"/>
  <c r="L122" i="37" s="1"/>
  <c r="F118" i="37"/>
  <c r="J118" i="37"/>
  <c r="I118" i="37"/>
  <c r="J114" i="37"/>
  <c r="I114" i="37"/>
  <c r="F110" i="37"/>
  <c r="G110" i="37"/>
  <c r="J110" i="37"/>
  <c r="I110" i="37"/>
  <c r="F106" i="37"/>
  <c r="J106" i="37"/>
  <c r="G106" i="37"/>
  <c r="I102" i="37"/>
  <c r="F102" i="37"/>
  <c r="G102" i="37"/>
  <c r="L102" i="37" s="1"/>
  <c r="I98" i="37"/>
  <c r="G98" i="37"/>
  <c r="L98" i="37" s="1"/>
  <c r="F98" i="37"/>
  <c r="F94" i="37"/>
  <c r="I94" i="37"/>
  <c r="G94" i="37"/>
  <c r="L94" i="37" s="1"/>
  <c r="F90" i="37"/>
  <c r="I90" i="37"/>
  <c r="F86" i="37"/>
  <c r="G86" i="37"/>
  <c r="G82" i="37"/>
  <c r="F82" i="37"/>
  <c r="I78" i="37"/>
  <c r="G78" i="37"/>
  <c r="L78" i="37" s="1"/>
  <c r="F78" i="37"/>
  <c r="F74" i="37"/>
  <c r="I74" i="37"/>
  <c r="G74" i="37"/>
  <c r="L74" i="37" s="1"/>
  <c r="G70" i="37"/>
  <c r="L70" i="37" s="1"/>
  <c r="I70" i="37"/>
  <c r="F66" i="37"/>
  <c r="G66" i="37"/>
  <c r="L66" i="37" s="1"/>
  <c r="I66" i="37"/>
  <c r="F294" i="37"/>
  <c r="F198" i="37"/>
  <c r="F70" i="37"/>
  <c r="G326" i="37"/>
  <c r="G322" i="37"/>
  <c r="F258" i="37"/>
  <c r="F114" i="37"/>
  <c r="G71" i="37"/>
  <c r="K221" i="37"/>
  <c r="K157" i="37"/>
  <c r="K93" i="37"/>
  <c r="L1311" i="37"/>
  <c r="K831" i="37"/>
  <c r="K763" i="37"/>
  <c r="L735" i="37"/>
  <c r="K735" i="37"/>
  <c r="K703" i="37"/>
  <c r="L703" i="37"/>
  <c r="K687" i="37"/>
  <c r="L639" i="37"/>
  <c r="K639" i="37"/>
  <c r="K607" i="37"/>
  <c r="L607" i="37"/>
  <c r="L1467" i="37"/>
  <c r="L1451" i="37"/>
  <c r="L1227" i="37"/>
  <c r="K575" i="37"/>
  <c r="K397" i="37"/>
  <c r="K365" i="37"/>
  <c r="K333" i="37"/>
  <c r="K301" i="37"/>
  <c r="I391" i="37"/>
  <c r="I359" i="37"/>
  <c r="I327" i="37"/>
  <c r="I295" i="37"/>
  <c r="I263" i="37"/>
  <c r="I231" i="37"/>
  <c r="I199" i="37"/>
  <c r="I167" i="37"/>
  <c r="I135" i="37"/>
  <c r="I103" i="37"/>
  <c r="I71" i="37"/>
  <c r="G375" i="37"/>
  <c r="G295" i="37"/>
  <c r="G263" i="37"/>
  <c r="G151" i="37"/>
  <c r="G119" i="37"/>
  <c r="K264" i="37"/>
  <c r="K232" i="37"/>
  <c r="K200" i="37"/>
  <c r="K168" i="37"/>
  <c r="K136" i="37"/>
  <c r="K104" i="37"/>
  <c r="K72" i="37"/>
  <c r="G343" i="37"/>
  <c r="G311" i="37"/>
  <c r="G231" i="37"/>
  <c r="G199" i="37"/>
  <c r="G87" i="37"/>
  <c r="F375" i="37"/>
  <c r="F343" i="37"/>
  <c r="F311" i="37"/>
  <c r="F279" i="37"/>
  <c r="F247" i="37"/>
  <c r="F215" i="37"/>
  <c r="F183" i="37"/>
  <c r="F151" i="37"/>
  <c r="F119" i="37"/>
  <c r="F87" i="37"/>
  <c r="J391" i="37"/>
  <c r="J375" i="37"/>
  <c r="J359" i="37"/>
  <c r="J343" i="37"/>
  <c r="J327" i="37"/>
  <c r="J311" i="37"/>
  <c r="J295" i="37"/>
  <c r="J279" i="37"/>
  <c r="J263" i="37"/>
  <c r="J247" i="37"/>
  <c r="J231" i="37"/>
  <c r="J215" i="37"/>
  <c r="J199" i="37"/>
  <c r="J183" i="37"/>
  <c r="J167" i="37"/>
  <c r="J151" i="37"/>
  <c r="J135" i="37"/>
  <c r="J119" i="37"/>
  <c r="J103" i="37"/>
  <c r="J87" i="37"/>
  <c r="J71" i="37"/>
  <c r="I279" i="37"/>
  <c r="I247" i="37"/>
  <c r="G391" i="37"/>
  <c r="G167" i="37"/>
  <c r="G135" i="37"/>
  <c r="L1479" i="37"/>
  <c r="K1423" i="37"/>
  <c r="K1411" i="37"/>
  <c r="K1399" i="37"/>
  <c r="L1351" i="37"/>
  <c r="K751" i="37"/>
  <c r="K719" i="37"/>
  <c r="K671" i="37"/>
  <c r="K655" i="37"/>
  <c r="K623" i="37"/>
  <c r="K591" i="37"/>
  <c r="K240" i="37"/>
  <c r="F1559" i="37"/>
  <c r="F1495" i="37"/>
  <c r="F1431" i="37"/>
  <c r="F1367" i="37"/>
  <c r="K1367" i="37" s="1"/>
  <c r="F1511" i="37"/>
  <c r="F1447" i="37"/>
  <c r="F1383" i="37"/>
  <c r="F1319" i="37"/>
  <c r="K1319" i="37" s="1"/>
  <c r="G1527" i="37"/>
  <c r="L1527" i="37" s="1"/>
  <c r="G1463" i="37"/>
  <c r="L1463" i="37" s="1"/>
  <c r="G1399" i="37"/>
  <c r="L1399" i="37" s="1"/>
  <c r="G1335" i="37"/>
  <c r="L1335" i="37" s="1"/>
  <c r="G1303" i="37"/>
  <c r="L1303" i="37" s="1"/>
  <c r="G1287" i="37"/>
  <c r="L1287" i="37" s="1"/>
  <c r="G1271" i="37"/>
  <c r="L1271" i="37" s="1"/>
  <c r="G1255" i="37"/>
  <c r="L1255" i="37" s="1"/>
  <c r="G1239" i="37"/>
  <c r="L1239" i="37" s="1"/>
  <c r="G1223" i="37"/>
  <c r="L1223" i="37" s="1"/>
  <c r="G1207" i="37"/>
  <c r="L1207" i="37" s="1"/>
  <c r="G1191" i="37"/>
  <c r="L1191" i="37" s="1"/>
  <c r="G1175" i="37"/>
  <c r="L1175" i="37" s="1"/>
  <c r="G1159" i="37"/>
  <c r="L1159" i="37" s="1"/>
  <c r="G1143" i="37"/>
  <c r="L1143" i="37" s="1"/>
  <c r="G1127" i="37"/>
  <c r="L1127" i="37" s="1"/>
  <c r="G1111" i="37"/>
  <c r="L1111" i="37" s="1"/>
  <c r="G1095" i="37"/>
  <c r="L1095" i="37" s="1"/>
  <c r="G1079" i="37"/>
  <c r="L1079" i="37" s="1"/>
  <c r="G1063" i="37"/>
  <c r="L1063" i="37" s="1"/>
  <c r="G1047" i="37"/>
  <c r="L1047" i="37" s="1"/>
  <c r="G539" i="37"/>
  <c r="L539" i="37" s="1"/>
  <c r="L1553" i="37"/>
  <c r="F1058" i="37"/>
  <c r="G1058" i="37"/>
  <c r="F1054" i="37"/>
  <c r="G1054" i="37"/>
  <c r="F1050" i="37"/>
  <c r="G1050" i="37"/>
  <c r="F1046" i="37"/>
  <c r="G1046" i="37"/>
  <c r="F1042" i="37"/>
  <c r="G1042" i="37"/>
  <c r="F1038" i="37"/>
  <c r="G1038" i="37"/>
  <c r="F1034" i="37"/>
  <c r="G1034" i="37"/>
  <c r="F1030" i="37"/>
  <c r="G1030" i="37"/>
  <c r="F1026" i="37"/>
  <c r="G1026" i="37"/>
  <c r="F1022" i="37"/>
  <c r="G1022" i="37"/>
  <c r="F1018" i="37"/>
  <c r="G1018" i="37"/>
  <c r="F1014" i="37"/>
  <c r="G1014" i="37"/>
  <c r="F1010" i="37"/>
  <c r="G1010" i="37"/>
  <c r="F1006" i="37"/>
  <c r="G1006" i="37"/>
  <c r="F1002" i="37"/>
  <c r="G1002" i="37"/>
  <c r="F998" i="37"/>
  <c r="G998" i="37"/>
  <c r="F994" i="37"/>
  <c r="G994" i="37"/>
  <c r="F990" i="37"/>
  <c r="G990" i="37"/>
  <c r="F986" i="37"/>
  <c r="G986" i="37"/>
  <c r="F982" i="37"/>
  <c r="G982" i="37"/>
  <c r="F978" i="37"/>
  <c r="G978" i="37"/>
  <c r="F974" i="37"/>
  <c r="G974" i="37"/>
  <c r="F970" i="37"/>
  <c r="G970" i="37"/>
  <c r="F966" i="37"/>
  <c r="G966" i="37"/>
  <c r="F962" i="37"/>
  <c r="G962" i="37"/>
  <c r="F958" i="37"/>
  <c r="G958" i="37"/>
  <c r="F954" i="37"/>
  <c r="G954" i="37"/>
  <c r="F950" i="37"/>
  <c r="G950" i="37"/>
  <c r="F946" i="37"/>
  <c r="G946" i="37"/>
  <c r="F942" i="37"/>
  <c r="G942" i="37"/>
  <c r="F938" i="37"/>
  <c r="G938" i="37"/>
  <c r="F934" i="37"/>
  <c r="G934" i="37"/>
  <c r="F930" i="37"/>
  <c r="G930" i="37"/>
  <c r="F926" i="37"/>
  <c r="G926" i="37"/>
  <c r="F922" i="37"/>
  <c r="G922" i="37"/>
  <c r="F918" i="37"/>
  <c r="G918" i="37"/>
  <c r="F914" i="37"/>
  <c r="G914" i="37"/>
  <c r="F910" i="37"/>
  <c r="G910" i="37"/>
  <c r="F906" i="37"/>
  <c r="G906" i="37"/>
  <c r="F902" i="37"/>
  <c r="G902" i="37"/>
  <c r="F898" i="37"/>
  <c r="G898" i="37"/>
  <c r="F894" i="37"/>
  <c r="G894" i="37"/>
  <c r="F890" i="37"/>
  <c r="G890" i="37"/>
  <c r="F886" i="37"/>
  <c r="G886" i="37"/>
  <c r="F882" i="37"/>
  <c r="G882" i="37"/>
  <c r="F878" i="37"/>
  <c r="G878" i="37"/>
  <c r="F874" i="37"/>
  <c r="G874" i="37"/>
  <c r="F870" i="37"/>
  <c r="G870" i="37"/>
  <c r="F866" i="37"/>
  <c r="G866" i="37"/>
  <c r="F862" i="37"/>
  <c r="G862" i="37"/>
  <c r="F858" i="37"/>
  <c r="G858" i="37"/>
  <c r="F854" i="37"/>
  <c r="G854" i="37"/>
  <c r="F850" i="37"/>
  <c r="G850" i="37"/>
  <c r="F846" i="37"/>
  <c r="G846" i="37"/>
  <c r="F842" i="37"/>
  <c r="G842" i="37"/>
  <c r="F838" i="37"/>
  <c r="G838" i="37"/>
  <c r="F834" i="37"/>
  <c r="G834" i="37"/>
  <c r="F830" i="37"/>
  <c r="G830" i="37"/>
  <c r="F826" i="37"/>
  <c r="G826" i="37"/>
  <c r="F822" i="37"/>
  <c r="G822" i="37"/>
  <c r="F818" i="37"/>
  <c r="G818" i="37"/>
  <c r="F814" i="37"/>
  <c r="G814" i="37"/>
  <c r="F810" i="37"/>
  <c r="G810" i="37"/>
  <c r="F806" i="37"/>
  <c r="G806" i="37"/>
  <c r="F802" i="37"/>
  <c r="G802" i="37"/>
  <c r="F798" i="37"/>
  <c r="G798" i="37"/>
  <c r="F794" i="37"/>
  <c r="G794" i="37"/>
  <c r="F790" i="37"/>
  <c r="G790" i="37"/>
  <c r="F786" i="37"/>
  <c r="G786" i="37"/>
  <c r="F782" i="37"/>
  <c r="G782" i="37"/>
  <c r="F778" i="37"/>
  <c r="G778" i="37"/>
  <c r="F774" i="37"/>
  <c r="G774" i="37"/>
  <c r="F770" i="37"/>
  <c r="G770" i="37"/>
  <c r="F766" i="37"/>
  <c r="G766" i="37"/>
  <c r="F762" i="37"/>
  <c r="G762" i="37"/>
  <c r="F758" i="37"/>
  <c r="G758" i="37"/>
  <c r="F754" i="37"/>
  <c r="G754" i="37"/>
  <c r="F750" i="37"/>
  <c r="G750" i="37"/>
  <c r="F746" i="37"/>
  <c r="G746" i="37"/>
  <c r="F742" i="37"/>
  <c r="G742" i="37"/>
  <c r="F738" i="37"/>
  <c r="G738" i="37"/>
  <c r="F734" i="37"/>
  <c r="G734" i="37"/>
  <c r="F730" i="37"/>
  <c r="G730" i="37"/>
  <c r="F726" i="37"/>
  <c r="G726" i="37"/>
  <c r="F722" i="37"/>
  <c r="G722" i="37"/>
  <c r="F718" i="37"/>
  <c r="G718" i="37"/>
  <c r="F714" i="37"/>
  <c r="G714" i="37"/>
  <c r="F710" i="37"/>
  <c r="G710" i="37"/>
  <c r="F706" i="37"/>
  <c r="G706" i="37"/>
  <c r="F702" i="37"/>
  <c r="G702" i="37"/>
  <c r="F698" i="37"/>
  <c r="G698" i="37"/>
  <c r="F694" i="37"/>
  <c r="G694" i="37"/>
  <c r="F690" i="37"/>
  <c r="G690" i="37"/>
  <c r="F686" i="37"/>
  <c r="G686" i="37"/>
  <c r="F682" i="37"/>
  <c r="G682" i="37"/>
  <c r="F678" i="37"/>
  <c r="G678" i="37"/>
  <c r="F674" i="37"/>
  <c r="G674" i="37"/>
  <c r="F670" i="37"/>
  <c r="G670" i="37"/>
  <c r="F666" i="37"/>
  <c r="G666" i="37"/>
  <c r="F662" i="37"/>
  <c r="G662" i="37"/>
  <c r="F658" i="37"/>
  <c r="G658" i="37"/>
  <c r="F654" i="37"/>
  <c r="G654" i="37"/>
  <c r="F650" i="37"/>
  <c r="G650" i="37"/>
  <c r="F646" i="37"/>
  <c r="G646" i="37"/>
  <c r="F642" i="37"/>
  <c r="G642" i="37"/>
  <c r="F638" i="37"/>
  <c r="G638" i="37"/>
  <c r="F634" i="37"/>
  <c r="G634" i="37"/>
  <c r="F630" i="37"/>
  <c r="G630" i="37"/>
  <c r="F626" i="37"/>
  <c r="G626" i="37"/>
  <c r="F622" i="37"/>
  <c r="G622" i="37"/>
  <c r="F618" i="37"/>
  <c r="G618" i="37"/>
  <c r="F614" i="37"/>
  <c r="G614" i="37"/>
  <c r="F610" i="37"/>
  <c r="G610" i="37"/>
  <c r="F606" i="37"/>
  <c r="G606" i="37"/>
  <c r="F602" i="37"/>
  <c r="G602" i="37"/>
  <c r="F598" i="37"/>
  <c r="G598" i="37"/>
  <c r="F594" i="37"/>
  <c r="G594" i="37"/>
  <c r="F590" i="37"/>
  <c r="G590" i="37"/>
  <c r="F586" i="37"/>
  <c r="G586" i="37"/>
  <c r="F582" i="37"/>
  <c r="G582" i="37"/>
  <c r="F578" i="37"/>
  <c r="G578" i="37"/>
  <c r="F574" i="37"/>
  <c r="G574" i="37"/>
  <c r="F570" i="37"/>
  <c r="G570" i="37"/>
  <c r="F566" i="37"/>
  <c r="G566" i="37"/>
  <c r="F562" i="37"/>
  <c r="G562" i="37"/>
  <c r="F558" i="37"/>
  <c r="G558" i="37"/>
  <c r="F554" i="37"/>
  <c r="G554" i="37"/>
  <c r="F550" i="37"/>
  <c r="G550" i="37"/>
  <c r="F546" i="37"/>
  <c r="G546" i="37"/>
  <c r="F542" i="37"/>
  <c r="G542" i="37"/>
  <c r="F538" i="37"/>
  <c r="G538" i="37"/>
  <c r="F534" i="37"/>
  <c r="G534" i="37"/>
  <c r="F530" i="37"/>
  <c r="G530" i="37"/>
  <c r="F526" i="37"/>
  <c r="G526" i="37"/>
  <c r="F522" i="37"/>
  <c r="G522" i="37"/>
  <c r="F518" i="37"/>
  <c r="G518" i="37"/>
  <c r="F514" i="37"/>
  <c r="G514" i="37"/>
  <c r="F510" i="37"/>
  <c r="G510" i="37"/>
  <c r="F506" i="37"/>
  <c r="G506" i="37"/>
  <c r="F502" i="37"/>
  <c r="G502" i="37"/>
  <c r="F498" i="37"/>
  <c r="G498" i="37"/>
  <c r="F494" i="37"/>
  <c r="G494" i="37"/>
  <c r="F490" i="37"/>
  <c r="G490" i="37"/>
  <c r="F486" i="37"/>
  <c r="G486" i="37"/>
  <c r="F482" i="37"/>
  <c r="G482" i="37"/>
  <c r="F478" i="37"/>
  <c r="G478" i="37"/>
  <c r="F474" i="37"/>
  <c r="G474" i="37"/>
  <c r="F470" i="37"/>
  <c r="G470" i="37"/>
  <c r="F466" i="37"/>
  <c r="G466" i="37"/>
  <c r="F462" i="37"/>
  <c r="G462" i="37"/>
  <c r="F458" i="37"/>
  <c r="G458" i="37"/>
  <c r="F454" i="37"/>
  <c r="G454" i="37"/>
  <c r="F450" i="37"/>
  <c r="G450" i="37"/>
  <c r="F446" i="37"/>
  <c r="G446" i="37"/>
  <c r="F442" i="37"/>
  <c r="G442" i="37"/>
  <c r="F438" i="37"/>
  <c r="G438" i="37"/>
  <c r="F434" i="37"/>
  <c r="G434" i="37"/>
  <c r="F430" i="37"/>
  <c r="G430" i="37"/>
  <c r="F426" i="37"/>
  <c r="G426" i="37"/>
  <c r="F422" i="37"/>
  <c r="G422" i="37"/>
  <c r="F418" i="37"/>
  <c r="G418" i="37"/>
  <c r="F414" i="37"/>
  <c r="G414" i="37"/>
  <c r="F410" i="37"/>
  <c r="G410" i="37"/>
  <c r="F406" i="37"/>
  <c r="G406" i="37"/>
  <c r="F401" i="37"/>
  <c r="I401" i="37"/>
  <c r="F396" i="37"/>
  <c r="I396" i="37"/>
  <c r="G396" i="37"/>
  <c r="F385" i="37"/>
  <c r="I385" i="37"/>
  <c r="F380" i="37"/>
  <c r="I380" i="37"/>
  <c r="G380" i="37"/>
  <c r="F369" i="37"/>
  <c r="I369" i="37"/>
  <c r="F364" i="37"/>
  <c r="I364" i="37"/>
  <c r="G364" i="37"/>
  <c r="F353" i="37"/>
  <c r="I353" i="37"/>
  <c r="F348" i="37"/>
  <c r="I348" i="37"/>
  <c r="G348" i="37"/>
  <c r="F337" i="37"/>
  <c r="I337" i="37"/>
  <c r="F332" i="37"/>
  <c r="I332" i="37"/>
  <c r="G332" i="37"/>
  <c r="F321" i="37"/>
  <c r="I321" i="37"/>
  <c r="F316" i="37"/>
  <c r="I316" i="37"/>
  <c r="G316" i="37"/>
  <c r="F305" i="37"/>
  <c r="I305" i="37"/>
  <c r="F300" i="37"/>
  <c r="I300" i="37"/>
  <c r="G300" i="37"/>
  <c r="F289" i="37"/>
  <c r="I289" i="37"/>
  <c r="F284" i="37"/>
  <c r="I284" i="37"/>
  <c r="G284" i="37"/>
  <c r="F273" i="37"/>
  <c r="I273" i="37"/>
  <c r="F268" i="37"/>
  <c r="I268" i="37"/>
  <c r="G268" i="37"/>
  <c r="F257" i="37"/>
  <c r="I257" i="37"/>
  <c r="F252" i="37"/>
  <c r="I252" i="37"/>
  <c r="G252" i="37"/>
  <c r="F241" i="37"/>
  <c r="I241" i="37"/>
  <c r="F236" i="37"/>
  <c r="I236" i="37"/>
  <c r="G236" i="37"/>
  <c r="F225" i="37"/>
  <c r="I225" i="37"/>
  <c r="F220" i="37"/>
  <c r="I220" i="37"/>
  <c r="G220" i="37"/>
  <c r="F209" i="37"/>
  <c r="I209" i="37"/>
  <c r="F204" i="37"/>
  <c r="I204" i="37"/>
  <c r="G204" i="37"/>
  <c r="F193" i="37"/>
  <c r="I193" i="37"/>
  <c r="F188" i="37"/>
  <c r="I188" i="37"/>
  <c r="G188" i="37"/>
  <c r="F177" i="37"/>
  <c r="I177" i="37"/>
  <c r="F172" i="37"/>
  <c r="I172" i="37"/>
  <c r="G172" i="37"/>
  <c r="F161" i="37"/>
  <c r="I161" i="37"/>
  <c r="F156" i="37"/>
  <c r="I156" i="37"/>
  <c r="G156" i="37"/>
  <c r="F145" i="37"/>
  <c r="I145" i="37"/>
  <c r="F140" i="37"/>
  <c r="I140" i="37"/>
  <c r="G140" i="37"/>
  <c r="F129" i="37"/>
  <c r="I129" i="37"/>
  <c r="F124" i="37"/>
  <c r="I124" i="37"/>
  <c r="G124" i="37"/>
  <c r="F113" i="37"/>
  <c r="I113" i="37"/>
  <c r="F108" i="37"/>
  <c r="I108" i="37"/>
  <c r="G108" i="37"/>
  <c r="F97" i="37"/>
  <c r="I97" i="37"/>
  <c r="F92" i="37"/>
  <c r="I92" i="37"/>
  <c r="G92" i="37"/>
  <c r="F81" i="37"/>
  <c r="I81" i="37"/>
  <c r="F76" i="37"/>
  <c r="I76" i="37"/>
  <c r="G76" i="37"/>
  <c r="F65" i="37"/>
  <c r="G385" i="37"/>
  <c r="G321" i="37"/>
  <c r="G257" i="37"/>
  <c r="G193" i="37"/>
  <c r="G129" i="37"/>
  <c r="G65" i="37"/>
  <c r="F1566" i="37"/>
  <c r="F1562" i="37"/>
  <c r="F1558" i="37"/>
  <c r="F1554" i="37"/>
  <c r="F1550" i="37"/>
  <c r="F1546" i="37"/>
  <c r="F1542" i="37"/>
  <c r="F1538" i="37"/>
  <c r="F1534" i="37"/>
  <c r="F1530" i="37"/>
  <c r="F1526" i="37"/>
  <c r="F1522" i="37"/>
  <c r="F1518" i="37"/>
  <c r="F1514" i="37"/>
  <c r="F1510" i="37"/>
  <c r="F1506" i="37"/>
  <c r="F1502" i="37"/>
  <c r="F1498" i="37"/>
  <c r="F1494" i="37"/>
  <c r="F1490" i="37"/>
  <c r="F1486" i="37"/>
  <c r="F1482" i="37"/>
  <c r="F1478" i="37"/>
  <c r="F1474" i="37"/>
  <c r="F1470" i="37"/>
  <c r="F1466" i="37"/>
  <c r="F1462" i="37"/>
  <c r="F1458" i="37"/>
  <c r="F1454" i="37"/>
  <c r="F1450" i="37"/>
  <c r="F1446" i="37"/>
  <c r="F1442" i="37"/>
  <c r="F1438" i="37"/>
  <c r="F1434" i="37"/>
  <c r="F1430" i="37"/>
  <c r="F1426" i="37"/>
  <c r="F1422" i="37"/>
  <c r="F1418" i="37"/>
  <c r="F1414" i="37"/>
  <c r="F1410" i="37"/>
  <c r="F1406" i="37"/>
  <c r="F1402" i="37"/>
  <c r="F1398" i="37"/>
  <c r="F1394" i="37"/>
  <c r="F1390" i="37"/>
  <c r="F1386" i="37"/>
  <c r="F1382" i="37"/>
  <c r="F1378" i="37"/>
  <c r="F1374" i="37"/>
  <c r="F1370" i="37"/>
  <c r="F1366" i="37"/>
  <c r="F1362" i="37"/>
  <c r="F1358" i="37"/>
  <c r="F1354" i="37"/>
  <c r="F1350" i="37"/>
  <c r="F1346" i="37"/>
  <c r="F1342" i="37"/>
  <c r="F1338" i="37"/>
  <c r="F1334" i="37"/>
  <c r="F1330" i="37"/>
  <c r="F1326" i="37"/>
  <c r="F1322" i="37"/>
  <c r="F1318" i="37"/>
  <c r="F1314" i="37"/>
  <c r="F1310" i="37"/>
  <c r="F1306" i="37"/>
  <c r="F1302" i="37"/>
  <c r="F1298" i="37"/>
  <c r="F1294" i="37"/>
  <c r="F1290" i="37"/>
  <c r="F1286" i="37"/>
  <c r="F1282" i="37"/>
  <c r="F1278" i="37"/>
  <c r="F1274" i="37"/>
  <c r="F1270" i="37"/>
  <c r="F1266" i="37"/>
  <c r="F1262" i="37"/>
  <c r="F1258" i="37"/>
  <c r="F1254" i="37"/>
  <c r="F1250" i="37"/>
  <c r="F1246" i="37"/>
  <c r="F1242" i="37"/>
  <c r="F1238" i="37"/>
  <c r="F1234" i="37"/>
  <c r="F1230" i="37"/>
  <c r="F1226" i="37"/>
  <c r="F1222" i="37"/>
  <c r="F1218" i="37"/>
  <c r="F1214" i="37"/>
  <c r="F1210" i="37"/>
  <c r="F1206" i="37"/>
  <c r="F1202" i="37"/>
  <c r="F1198" i="37"/>
  <c r="F1194" i="37"/>
  <c r="F1190" i="37"/>
  <c r="F1186" i="37"/>
  <c r="F1182" i="37"/>
  <c r="F1178" i="37"/>
  <c r="F1174" i="37"/>
  <c r="F1170" i="37"/>
  <c r="F1166" i="37"/>
  <c r="F1162" i="37"/>
  <c r="F1158" i="37"/>
  <c r="F1154" i="37"/>
  <c r="F1150" i="37"/>
  <c r="F1146" i="37"/>
  <c r="F1142" i="37"/>
  <c r="F1138" i="37"/>
  <c r="F1134" i="37"/>
  <c r="F1130" i="37"/>
  <c r="F1126" i="37"/>
  <c r="F1122" i="37"/>
  <c r="F1118" i="37"/>
  <c r="F1114" i="37"/>
  <c r="F1110" i="37"/>
  <c r="F1106" i="37"/>
  <c r="F1102" i="37"/>
  <c r="F1098" i="37"/>
  <c r="F1094" i="37"/>
  <c r="F1090" i="37"/>
  <c r="F1086" i="37"/>
  <c r="F1082" i="37"/>
  <c r="F1078" i="37"/>
  <c r="F1074" i="37"/>
  <c r="F1070" i="37"/>
  <c r="F1066" i="37"/>
  <c r="F1062" i="37"/>
  <c r="G401" i="37"/>
  <c r="G337" i="37"/>
  <c r="G273" i="37"/>
  <c r="G209" i="37"/>
  <c r="G145" i="37"/>
  <c r="G81" i="37"/>
  <c r="G353" i="37"/>
  <c r="G289" i="37"/>
  <c r="G225" i="37"/>
  <c r="G161" i="37"/>
  <c r="G97" i="37"/>
  <c r="K980" i="37" l="1"/>
  <c r="L169" i="37"/>
  <c r="K896" i="37"/>
  <c r="L1541" i="37"/>
  <c r="K1417" i="37"/>
  <c r="K1429" i="37"/>
  <c r="L1032" i="37"/>
  <c r="K1468" i="37"/>
  <c r="K928" i="37"/>
  <c r="K633" i="37"/>
  <c r="L501" i="37"/>
  <c r="K283" i="37"/>
  <c r="L368" i="37"/>
  <c r="L1509" i="37"/>
  <c r="K1509" i="37"/>
  <c r="K1156" i="37"/>
  <c r="L1383" i="37"/>
  <c r="L988" i="37"/>
  <c r="K1443" i="37"/>
  <c r="K367" i="37"/>
  <c r="K596" i="37"/>
  <c r="K1296" i="37"/>
  <c r="L1384" i="37"/>
  <c r="L1465" i="37"/>
  <c r="K592" i="37"/>
  <c r="K1465" i="37"/>
  <c r="K1384" i="37"/>
  <c r="K820" i="37"/>
  <c r="L1525" i="37"/>
  <c r="L1100" i="37"/>
  <c r="L1276" i="37"/>
  <c r="K1219" i="37"/>
  <c r="K1403" i="37"/>
  <c r="L244" i="37"/>
  <c r="K436" i="37"/>
  <c r="K812" i="37"/>
  <c r="L924" i="37"/>
  <c r="L128" i="37"/>
  <c r="K1343" i="37"/>
  <c r="K1268" i="37"/>
  <c r="K84" i="37"/>
  <c r="K1436" i="37"/>
  <c r="L876" i="37"/>
  <c r="K764" i="37"/>
  <c r="K1480" i="37"/>
  <c r="K1096" i="37"/>
  <c r="K880" i="37"/>
  <c r="L212" i="37"/>
  <c r="K341" i="37"/>
  <c r="K1168" i="37"/>
  <c r="L153" i="37"/>
  <c r="L160" i="37"/>
  <c r="L1400" i="37"/>
  <c r="L1212" i="37"/>
  <c r="K175" i="37"/>
  <c r="L287" i="37"/>
  <c r="K564" i="37"/>
  <c r="K656" i="37"/>
  <c r="K704" i="37"/>
  <c r="L904" i="37"/>
  <c r="L1072" i="37"/>
  <c r="K1184" i="37"/>
  <c r="K1440" i="37"/>
  <c r="L1024" i="37"/>
  <c r="K1444" i="37"/>
  <c r="K952" i="37"/>
  <c r="L1136" i="37"/>
  <c r="K379" i="37"/>
  <c r="L1299" i="37"/>
  <c r="L1448" i="37"/>
  <c r="L504" i="37"/>
  <c r="K1024" i="37"/>
  <c r="L508" i="37"/>
  <c r="L544" i="37"/>
  <c r="K648" i="37"/>
  <c r="L744" i="37"/>
  <c r="L768" i="37"/>
  <c r="L808" i="37"/>
  <c r="K1112" i="37"/>
  <c r="K1188" i="37"/>
  <c r="L1244" i="37"/>
  <c r="K1557" i="37"/>
  <c r="K1332" i="37"/>
  <c r="K972" i="37"/>
  <c r="L1557" i="37"/>
  <c r="K1136" i="37"/>
  <c r="L341" i="37"/>
  <c r="K1541" i="37"/>
  <c r="L1417" i="37"/>
  <c r="L1429" i="37"/>
  <c r="K433" i="37"/>
  <c r="L433" i="37"/>
  <c r="L1396" i="37"/>
  <c r="L1472" i="37"/>
  <c r="K508" i="37"/>
  <c r="K544" i="37"/>
  <c r="L648" i="37"/>
  <c r="K744" i="37"/>
  <c r="K768" i="37"/>
  <c r="K808" i="37"/>
  <c r="L880" i="37"/>
  <c r="K912" i="37"/>
  <c r="L1112" i="37"/>
  <c r="L1188" i="37"/>
  <c r="K1244" i="37"/>
  <c r="K1532" i="37"/>
  <c r="L1392" i="37"/>
  <c r="K1147" i="37"/>
  <c r="K153" i="37"/>
  <c r="K724" i="37"/>
  <c r="K399" i="37"/>
  <c r="K1108" i="37"/>
  <c r="K1204" i="37"/>
  <c r="K940" i="37"/>
  <c r="K1392" i="37"/>
  <c r="K1345" i="37"/>
  <c r="K1400" i="37"/>
  <c r="K1120" i="37"/>
  <c r="K1545" i="37"/>
  <c r="K293" i="37"/>
  <c r="L1545" i="37"/>
  <c r="L281" i="37"/>
  <c r="K488" i="37"/>
  <c r="L1397" i="37"/>
  <c r="K1208" i="37"/>
  <c r="L283" i="37"/>
  <c r="K368" i="37"/>
  <c r="K1376" i="37"/>
  <c r="K456" i="37"/>
  <c r="L672" i="37"/>
  <c r="K201" i="37"/>
  <c r="K1476" i="37"/>
  <c r="L767" i="37"/>
  <c r="L856" i="37"/>
  <c r="K1220" i="37"/>
  <c r="K876" i="37"/>
  <c r="L388" i="37"/>
  <c r="L548" i="37"/>
  <c r="L652" i="37"/>
  <c r="L440" i="37"/>
  <c r="L441" i="37"/>
  <c r="L1200" i="37"/>
  <c r="L293" i="37"/>
  <c r="K400" i="37"/>
  <c r="L180" i="37"/>
  <c r="K388" i="37"/>
  <c r="K1200" i="37"/>
  <c r="K1252" i="37"/>
  <c r="L400" i="37"/>
  <c r="K465" i="37"/>
  <c r="K421" i="37"/>
  <c r="K180" i="37"/>
  <c r="L1296" i="37"/>
  <c r="K1099" i="37"/>
  <c r="K1071" i="37"/>
  <c r="K1079" i="37"/>
  <c r="K1283" i="37"/>
  <c r="L1431" i="37"/>
  <c r="K1475" i="37"/>
  <c r="L111" i="37"/>
  <c r="K632" i="37"/>
  <c r="K760" i="37"/>
  <c r="K840" i="37"/>
  <c r="L976" i="37"/>
  <c r="K963" i="37"/>
  <c r="L255" i="37"/>
  <c r="K501" i="37"/>
  <c r="L1108" i="37"/>
  <c r="L616" i="37"/>
  <c r="K1397" i="37"/>
  <c r="K1536" i="37"/>
  <c r="L1120" i="37"/>
  <c r="K420" i="37"/>
  <c r="K616" i="37"/>
  <c r="K640" i="37"/>
  <c r="K1031" i="37"/>
  <c r="K1331" i="37"/>
  <c r="K1519" i="37"/>
  <c r="L644" i="37"/>
  <c r="K1280" i="37"/>
  <c r="K324" i="37"/>
  <c r="K408" i="37"/>
  <c r="K484" i="37"/>
  <c r="K1344" i="37"/>
  <c r="K588" i="37"/>
  <c r="K712" i="37"/>
  <c r="K1484" i="37"/>
  <c r="K1448" i="37"/>
  <c r="K576" i="37"/>
  <c r="K916" i="37"/>
  <c r="K1460" i="37"/>
  <c r="K532" i="37"/>
  <c r="L780" i="37"/>
  <c r="K1092" i="37"/>
  <c r="L121" i="37"/>
  <c r="L584" i="37"/>
  <c r="L1152" i="37"/>
  <c r="L859" i="37"/>
  <c r="K967" i="37"/>
  <c r="K1095" i="37"/>
  <c r="K1143" i="37"/>
  <c r="K1175" i="37"/>
  <c r="K1243" i="37"/>
  <c r="K1499" i="37"/>
  <c r="K448" i="37"/>
  <c r="L580" i="37"/>
  <c r="L1076" i="37"/>
  <c r="K73" i="37"/>
  <c r="K127" i="37"/>
  <c r="K404" i="37"/>
  <c r="K620" i="37"/>
  <c r="K736" i="37"/>
  <c r="L772" i="37"/>
  <c r="L948" i="37"/>
  <c r="K1180" i="37"/>
  <c r="K1372" i="37"/>
  <c r="L318" i="37"/>
  <c r="L362" i="37"/>
  <c r="K931" i="37"/>
  <c r="K1508" i="37"/>
  <c r="L394" i="37"/>
  <c r="K984" i="37"/>
  <c r="L374" i="37"/>
  <c r="L1316" i="37"/>
  <c r="L1320" i="37"/>
  <c r="L1315" i="37"/>
  <c r="L1275" i="37"/>
  <c r="L708" i="37"/>
  <c r="K1248" i="37"/>
  <c r="L604" i="37"/>
  <c r="K664" i="37"/>
  <c r="L932" i="37"/>
  <c r="L1020" i="37"/>
  <c r="K1408" i="37"/>
  <c r="L1488" i="37"/>
  <c r="L1048" i="37"/>
  <c r="K1456" i="37"/>
  <c r="K1495" i="37"/>
  <c r="L1252" i="37"/>
  <c r="L1477" i="37"/>
  <c r="K1561" i="37"/>
  <c r="L1187" i="37"/>
  <c r="L1471" i="37"/>
  <c r="L1248" i="37"/>
  <c r="L1508" i="37"/>
  <c r="L931" i="37"/>
  <c r="L1235" i="37"/>
  <c r="L864" i="37"/>
  <c r="K1512" i="37"/>
  <c r="L432" i="37"/>
  <c r="L484" i="37"/>
  <c r="L540" i="37"/>
  <c r="L576" i="37"/>
  <c r="L640" i="37"/>
  <c r="L740" i="37"/>
  <c r="K752" i="37"/>
  <c r="L776" i="37"/>
  <c r="L792" i="37"/>
  <c r="K920" i="37"/>
  <c r="K1124" i="37"/>
  <c r="K1260" i="37"/>
  <c r="L1500" i="37"/>
  <c r="L1484" i="37"/>
  <c r="L1460" i="37"/>
  <c r="K424" i="37"/>
  <c r="K708" i="37"/>
  <c r="L712" i="37"/>
  <c r="L1456" i="37"/>
  <c r="K1320" i="37"/>
  <c r="L276" i="37"/>
  <c r="L297" i="37"/>
  <c r="L572" i="37"/>
  <c r="K1356" i="37"/>
  <c r="L1371" i="37"/>
  <c r="K1196" i="37"/>
  <c r="L424" i="37"/>
  <c r="K1048" i="37"/>
  <c r="K748" i="37"/>
  <c r="K780" i="37"/>
  <c r="K546" i="37"/>
  <c r="L1332" i="37"/>
  <c r="K652" i="37"/>
  <c r="L952" i="37"/>
  <c r="K1316" i="37"/>
  <c r="K1477" i="37"/>
  <c r="L1561" i="37"/>
  <c r="K1497" i="37"/>
  <c r="L1067" i="37"/>
  <c r="L1179" i="37"/>
  <c r="L1291" i="37"/>
  <c r="L1556" i="37"/>
  <c r="L1236" i="37"/>
  <c r="L1416" i="37"/>
  <c r="L1476" i="37"/>
  <c r="L448" i="37"/>
  <c r="L1483" i="37"/>
  <c r="L1307" i="37"/>
  <c r="L377" i="37"/>
  <c r="L532" i="37"/>
  <c r="L844" i="37"/>
  <c r="K1100" i="37"/>
  <c r="K1276" i="37"/>
  <c r="K297" i="37"/>
  <c r="K572" i="37"/>
  <c r="K604" i="37"/>
  <c r="L664" i="37"/>
  <c r="K932" i="37"/>
  <c r="K1020" i="37"/>
  <c r="L1408" i="37"/>
  <c r="K832" i="37"/>
  <c r="L807" i="37"/>
  <c r="K847" i="37"/>
  <c r="K1047" i="37"/>
  <c r="K1059" i="37"/>
  <c r="K1123" i="37"/>
  <c r="K1187" i="37"/>
  <c r="K1251" i="37"/>
  <c r="K1339" i="37"/>
  <c r="K1359" i="37"/>
  <c r="K1371" i="37"/>
  <c r="L1495" i="37"/>
  <c r="K1236" i="37"/>
  <c r="K716" i="37"/>
  <c r="K1160" i="37"/>
  <c r="K1516" i="37"/>
  <c r="K960" i="37"/>
  <c r="K1052" i="37"/>
  <c r="K1104" i="37"/>
  <c r="K1308" i="37"/>
  <c r="K111" i="37"/>
  <c r="K116" i="37"/>
  <c r="K217" i="37"/>
  <c r="K239" i="37"/>
  <c r="K568" i="37"/>
  <c r="K959" i="37"/>
  <c r="K1315" i="37"/>
  <c r="K89" i="37"/>
  <c r="K100" i="37"/>
  <c r="L159" i="37"/>
  <c r="K185" i="37"/>
  <c r="K383" i="37"/>
  <c r="K524" i="37"/>
  <c r="L556" i="37"/>
  <c r="K676" i="37"/>
  <c r="K800" i="37"/>
  <c r="K856" i="37"/>
  <c r="K872" i="37"/>
  <c r="K884" i="37"/>
  <c r="K1012" i="37"/>
  <c r="K1064" i="37"/>
  <c r="K1528" i="37"/>
  <c r="K680" i="37"/>
  <c r="L1420" i="37"/>
  <c r="K468" i="37"/>
  <c r="L940" i="37"/>
  <c r="L1324" i="37"/>
  <c r="K480" i="37"/>
  <c r="K552" i="37"/>
  <c r="L1312" i="37"/>
  <c r="K1447" i="37"/>
  <c r="K684" i="37"/>
  <c r="K366" i="37"/>
  <c r="L1516" i="37"/>
  <c r="K1324" i="37"/>
  <c r="K1060" i="37"/>
  <c r="L1019" i="37"/>
  <c r="L1155" i="37"/>
  <c r="K991" i="37"/>
  <c r="L1083" i="37"/>
  <c r="L1131" i="37"/>
  <c r="L1219" i="37"/>
  <c r="L967" i="37"/>
  <c r="L1395" i="37"/>
  <c r="K936" i="37"/>
  <c r="K1004" i="37"/>
  <c r="L716" i="37"/>
  <c r="L303" i="37"/>
  <c r="L452" i="37"/>
  <c r="L500" i="37"/>
  <c r="L524" i="37"/>
  <c r="L552" i="37"/>
  <c r="K608" i="37"/>
  <c r="L680" i="37"/>
  <c r="L828" i="37"/>
  <c r="L996" i="37"/>
  <c r="L1056" i="37"/>
  <c r="L1348" i="37"/>
  <c r="K1340" i="37"/>
  <c r="K1524" i="37"/>
  <c r="K750" i="37"/>
  <c r="K1559" i="37"/>
  <c r="L936" i="37"/>
  <c r="L1267" i="37"/>
  <c r="L1435" i="37"/>
  <c r="L991" i="37"/>
  <c r="K1083" i="37"/>
  <c r="L987" i="37"/>
  <c r="L1407" i="37"/>
  <c r="K548" i="37"/>
  <c r="K948" i="37"/>
  <c r="K1420" i="37"/>
  <c r="K356" i="37"/>
  <c r="K432" i="37"/>
  <c r="K452" i="37"/>
  <c r="L464" i="37"/>
  <c r="K500" i="37"/>
  <c r="L608" i="37"/>
  <c r="K996" i="37"/>
  <c r="K1056" i="37"/>
  <c r="K1312" i="37"/>
  <c r="K1348" i="37"/>
  <c r="L1256" i="37"/>
  <c r="L1524" i="37"/>
  <c r="L185" i="37"/>
  <c r="L366" i="37"/>
  <c r="K1543" i="37"/>
  <c r="L984" i="37"/>
  <c r="L1060" i="37"/>
  <c r="L1115" i="37"/>
  <c r="L1203" i="37"/>
  <c r="L1075" i="37"/>
  <c r="L1523" i="37"/>
  <c r="L89" i="37"/>
  <c r="L1004" i="37"/>
  <c r="K844" i="37"/>
  <c r="K908" i="37"/>
  <c r="L148" i="37"/>
  <c r="K276" i="37"/>
  <c r="K351" i="37"/>
  <c r="K560" i="37"/>
  <c r="L612" i="37"/>
  <c r="K636" i="37"/>
  <c r="L720" i="37"/>
  <c r="K784" i="37"/>
  <c r="L824" i="37"/>
  <c r="L964" i="37"/>
  <c r="L1144" i="37"/>
  <c r="K1164" i="37"/>
  <c r="K1424" i="37"/>
  <c r="L1088" i="37"/>
  <c r="K148" i="37"/>
  <c r="L383" i="37"/>
  <c r="L399" i="37"/>
  <c r="K464" i="37"/>
  <c r="L692" i="37"/>
  <c r="L816" i="37"/>
  <c r="L956" i="37"/>
  <c r="L1028" i="37"/>
  <c r="K1228" i="37"/>
  <c r="L1268" i="37"/>
  <c r="L233" i="37"/>
  <c r="K303" i="37"/>
  <c r="L728" i="37"/>
  <c r="K956" i="37"/>
  <c r="L1172" i="37"/>
  <c r="L520" i="37"/>
  <c r="L624" i="37"/>
  <c r="L196" i="37"/>
  <c r="L292" i="37"/>
  <c r="K1036" i="37"/>
  <c r="K692" i="37"/>
  <c r="K816" i="37"/>
  <c r="L1228" i="37"/>
  <c r="L1171" i="37"/>
  <c r="K1432" i="37"/>
  <c r="L995" i="37"/>
  <c r="K1292" i="37"/>
  <c r="L900" i="37"/>
  <c r="L1432" i="37"/>
  <c r="K1171" i="37"/>
  <c r="L340" i="37"/>
  <c r="L596" i="37"/>
  <c r="K944" i="37"/>
  <c r="K1040" i="37"/>
  <c r="K1116" i="37"/>
  <c r="K1172" i="37"/>
  <c r="K1216" i="37"/>
  <c r="K1492" i="37"/>
  <c r="K68" i="37"/>
  <c r="K159" i="37"/>
  <c r="K255" i="37"/>
  <c r="K292" i="37"/>
  <c r="K313" i="37"/>
  <c r="K319" i="37"/>
  <c r="K460" i="37"/>
  <c r="K516" i="37"/>
  <c r="K1032" i="37"/>
  <c r="K1352" i="37"/>
  <c r="L428" i="37"/>
  <c r="L476" i="37"/>
  <c r="L756" i="37"/>
  <c r="L836" i="37"/>
  <c r="K964" i="37"/>
  <c r="L992" i="37"/>
  <c r="L1452" i="37"/>
  <c r="L1180" i="37"/>
  <c r="L660" i="37"/>
  <c r="L891" i="37"/>
  <c r="L1363" i="37"/>
  <c r="K416" i="37"/>
  <c r="L460" i="37"/>
  <c r="L588" i="37"/>
  <c r="K372" i="37"/>
  <c r="K476" i="37"/>
  <c r="K492" i="37"/>
  <c r="K520" i="37"/>
  <c r="K624" i="37"/>
  <c r="K756" i="37"/>
  <c r="K836" i="37"/>
  <c r="K992" i="37"/>
  <c r="K1452" i="37"/>
  <c r="L1107" i="37"/>
  <c r="K828" i="37"/>
  <c r="L100" i="37"/>
  <c r="K1075" i="37"/>
  <c r="K1103" i="37"/>
  <c r="K1115" i="37"/>
  <c r="K1155" i="37"/>
  <c r="K1203" i="37"/>
  <c r="K1291" i="37"/>
  <c r="K1427" i="37"/>
  <c r="K1435" i="37"/>
  <c r="L804" i="37"/>
  <c r="K868" i="37"/>
  <c r="L1424" i="37"/>
  <c r="L1160" i="37"/>
  <c r="K1256" i="37"/>
  <c r="K1547" i="37"/>
  <c r="K867" i="37"/>
  <c r="K1139" i="37"/>
  <c r="K1163" i="37"/>
  <c r="K1235" i="37"/>
  <c r="K1419" i="37"/>
  <c r="K1459" i="37"/>
  <c r="K512" i="37"/>
  <c r="K628" i="37"/>
  <c r="K668" i="37"/>
  <c r="L700" i="37"/>
  <c r="K888" i="37"/>
  <c r="K1364" i="37"/>
  <c r="K1028" i="37"/>
  <c r="K1404" i="37"/>
  <c r="L79" i="37"/>
  <c r="L164" i="37"/>
  <c r="K228" i="37"/>
  <c r="K244" i="37"/>
  <c r="K271" i="37"/>
  <c r="K281" i="37"/>
  <c r="K308" i="37"/>
  <c r="K335" i="37"/>
  <c r="L345" i="37"/>
  <c r="K361" i="37"/>
  <c r="K377" i="37"/>
  <c r="K393" i="37"/>
  <c r="K440" i="37"/>
  <c r="K472" i="37"/>
  <c r="L496" i="37"/>
  <c r="K504" i="37"/>
  <c r="L528" i="37"/>
  <c r="K556" i="37"/>
  <c r="K580" i="37"/>
  <c r="K644" i="37"/>
  <c r="K660" i="37"/>
  <c r="K696" i="37"/>
  <c r="K772" i="37"/>
  <c r="K796" i="37"/>
  <c r="K804" i="37"/>
  <c r="K848" i="37"/>
  <c r="K988" i="37"/>
  <c r="K1000" i="37"/>
  <c r="K791" i="37"/>
  <c r="K903" i="37"/>
  <c r="K975" i="37"/>
  <c r="K1027" i="37"/>
  <c r="K1135" i="37"/>
  <c r="K1151" i="37"/>
  <c r="K1387" i="37"/>
  <c r="K340" i="37"/>
  <c r="L1364" i="37"/>
  <c r="K496" i="37"/>
  <c r="L361" i="37"/>
  <c r="L888" i="37"/>
  <c r="L1419" i="37"/>
  <c r="L1204" i="37"/>
  <c r="L1368" i="37"/>
  <c r="L1259" i="37"/>
  <c r="L472" i="37"/>
  <c r="L1099" i="37"/>
  <c r="L1211" i="37"/>
  <c r="K79" i="37"/>
  <c r="K924" i="37"/>
  <c r="L1128" i="37"/>
  <c r="K900" i="37"/>
  <c r="K1388" i="37"/>
  <c r="K164" i="37"/>
  <c r="L175" i="37"/>
  <c r="L688" i="37"/>
  <c r="L732" i="37"/>
  <c r="L860" i="37"/>
  <c r="L1008" i="37"/>
  <c r="L1044" i="37"/>
  <c r="K1284" i="37"/>
  <c r="L1300" i="37"/>
  <c r="L676" i="37"/>
  <c r="K345" i="37"/>
  <c r="L393" i="37"/>
  <c r="L1080" i="37"/>
  <c r="L1176" i="37"/>
  <c r="L408" i="37"/>
  <c r="K1076" i="37"/>
  <c r="K1128" i="37"/>
  <c r="K1288" i="37"/>
  <c r="K121" i="37"/>
  <c r="K137" i="37"/>
  <c r="K207" i="37"/>
  <c r="K428" i="37"/>
  <c r="K688" i="37"/>
  <c r="K700" i="37"/>
  <c r="K732" i="37"/>
  <c r="K860" i="37"/>
  <c r="K1008" i="37"/>
  <c r="K1044" i="37"/>
  <c r="L1284" i="37"/>
  <c r="K1300" i="37"/>
  <c r="K1488" i="37"/>
  <c r="K1416" i="37"/>
  <c r="K788" i="37"/>
  <c r="L848" i="37"/>
  <c r="K1383" i="37"/>
  <c r="K1431" i="37"/>
  <c r="K528" i="37"/>
  <c r="K1080" i="37"/>
  <c r="K1176" i="37"/>
  <c r="L1443" i="37"/>
  <c r="L1283" i="37"/>
  <c r="L1547" i="37"/>
  <c r="K1368" i="37"/>
  <c r="L137" i="37"/>
  <c r="K233" i="37"/>
  <c r="L335" i="37"/>
  <c r="L512" i="37"/>
  <c r="L564" i="37"/>
  <c r="L628" i="37"/>
  <c r="L668" i="37"/>
  <c r="K728" i="37"/>
  <c r="L764" i="37"/>
  <c r="L868" i="37"/>
  <c r="L1480" i="37"/>
  <c r="L1139" i="37"/>
  <c r="L1064" i="37"/>
  <c r="K196" i="37"/>
  <c r="K775" i="37"/>
  <c r="K823" i="37"/>
  <c r="K835" i="37"/>
  <c r="L847" i="37"/>
  <c r="K855" i="37"/>
  <c r="K919" i="37"/>
  <c r="K999" i="37"/>
  <c r="K1015" i="37"/>
  <c r="K1111" i="37"/>
  <c r="K1167" i="37"/>
  <c r="K1183" i="37"/>
  <c r="K1199" i="37"/>
  <c r="K1215" i="37"/>
  <c r="K1231" i="37"/>
  <c r="K1327" i="37"/>
  <c r="K1355" i="37"/>
  <c r="K1455" i="37"/>
  <c r="K1487" i="37"/>
  <c r="K1539" i="37"/>
  <c r="K1563" i="37"/>
  <c r="K899" i="37"/>
  <c r="K987" i="37"/>
  <c r="K1019" i="37"/>
  <c r="K1039" i="37"/>
  <c r="K1051" i="37"/>
  <c r="K1063" i="37"/>
  <c r="K1127" i="37"/>
  <c r="K1247" i="37"/>
  <c r="K1267" i="37"/>
  <c r="K1307" i="37"/>
  <c r="K1335" i="37"/>
  <c r="K1379" i="37"/>
  <c r="K1483" i="37"/>
  <c r="L1193" i="37"/>
  <c r="L923" i="37"/>
  <c r="L1059" i="37"/>
  <c r="L1339" i="37"/>
  <c r="K1107" i="37"/>
  <c r="L839" i="37"/>
  <c r="L867" i="37"/>
  <c r="L1251" i="37"/>
  <c r="L1123" i="37"/>
  <c r="K1211" i="37"/>
  <c r="K1299" i="37"/>
  <c r="K891" i="37"/>
  <c r="K923" i="37"/>
  <c r="K955" i="37"/>
  <c r="K995" i="37"/>
  <c r="K1067" i="37"/>
  <c r="K1131" i="37"/>
  <c r="K1179" i="37"/>
  <c r="K1195" i="37"/>
  <c r="K1259" i="37"/>
  <c r="K1275" i="37"/>
  <c r="K1391" i="37"/>
  <c r="K1471" i="37"/>
  <c r="K1507" i="37"/>
  <c r="K1555" i="37"/>
  <c r="L899" i="37"/>
  <c r="L999" i="37"/>
  <c r="L1147" i="37"/>
  <c r="L1391" i="37"/>
  <c r="K1552" i="37"/>
  <c r="K1279" i="37"/>
  <c r="L1459" i="37"/>
  <c r="L791" i="37"/>
  <c r="L919" i="37"/>
  <c r="L903" i="37"/>
  <c r="K1395" i="37"/>
  <c r="K686" i="37"/>
  <c r="K1511" i="37"/>
  <c r="K951" i="37"/>
  <c r="L1051" i="37"/>
  <c r="L1195" i="37"/>
  <c r="K126" i="37"/>
  <c r="L210" i="37"/>
  <c r="L1323" i="37"/>
  <c r="K1568" i="37"/>
  <c r="L823" i="37"/>
  <c r="L1015" i="37"/>
  <c r="K1323" i="37"/>
  <c r="K1363" i="37"/>
  <c r="K1407" i="37"/>
  <c r="L775" i="37"/>
  <c r="L1555" i="37"/>
  <c r="L955" i="37"/>
  <c r="L1507" i="37"/>
  <c r="L975" i="37"/>
  <c r="L1379" i="37"/>
  <c r="L1535" i="37"/>
  <c r="K871" i="37"/>
  <c r="K1544" i="37"/>
  <c r="L150" i="37"/>
  <c r="K150" i="37"/>
  <c r="L338" i="37"/>
  <c r="K933" i="37"/>
  <c r="L1121" i="37"/>
  <c r="L1237" i="37"/>
  <c r="L935" i="37"/>
  <c r="L1531" i="37"/>
  <c r="K1023" i="37"/>
  <c r="K976" i="37"/>
  <c r="K1531" i="37"/>
  <c r="K1523" i="37"/>
  <c r="K1304" i="37"/>
  <c r="L879" i="37"/>
  <c r="L783" i="37"/>
  <c r="L911" i="37"/>
  <c r="L1007" i="37"/>
  <c r="K783" i="37"/>
  <c r="K799" i="37"/>
  <c r="K807" i="37"/>
  <c r="K827" i="37"/>
  <c r="K839" i="37"/>
  <c r="K879" i="37"/>
  <c r="K911" i="37"/>
  <c r="K935" i="37"/>
  <c r="K983" i="37"/>
  <c r="K1007" i="37"/>
  <c r="L1023" i="37"/>
  <c r="K1119" i="37"/>
  <c r="K1159" i="37"/>
  <c r="K1191" i="37"/>
  <c r="K1207" i="37"/>
  <c r="K1347" i="37"/>
  <c r="K1467" i="37"/>
  <c r="K1527" i="37"/>
  <c r="K1551" i="37"/>
  <c r="L82" i="37"/>
  <c r="K1328" i="37"/>
  <c r="L855" i="37"/>
  <c r="L1097" i="37"/>
  <c r="K968" i="37"/>
  <c r="K1504" i="37"/>
  <c r="K133" i="37"/>
  <c r="L1057" i="37"/>
  <c r="K1093" i="37"/>
  <c r="L1157" i="37"/>
  <c r="K1148" i="37"/>
  <c r="K1240" i="37"/>
  <c r="K1311" i="37"/>
  <c r="K1351" i="37"/>
  <c r="L887" i="37"/>
  <c r="L943" i="37"/>
  <c r="L609" i="37"/>
  <c r="L959" i="37"/>
  <c r="L871" i="37"/>
  <c r="K1129" i="37"/>
  <c r="K1496" i="37"/>
  <c r="L815" i="37"/>
  <c r="K895" i="37"/>
  <c r="K265" i="37"/>
  <c r="L895" i="37"/>
  <c r="K386" i="37"/>
  <c r="L863" i="37"/>
  <c r="K86" i="37"/>
  <c r="K943" i="37"/>
  <c r="K815" i="37"/>
  <c r="K887" i="37"/>
  <c r="L126" i="37"/>
  <c r="K833" i="37"/>
  <c r="K863" i="37"/>
  <c r="K554" i="37"/>
  <c r="L1305" i="37"/>
  <c r="L799" i="37"/>
  <c r="L983" i="37"/>
  <c r="K105" i="37"/>
  <c r="L649" i="37"/>
  <c r="K681" i="37"/>
  <c r="K1224" i="37"/>
  <c r="L1549" i="37"/>
  <c r="L370" i="37"/>
  <c r="K857" i="37"/>
  <c r="L1053" i="37"/>
  <c r="K214" i="37"/>
  <c r="K1540" i="37"/>
  <c r="K718" i="37"/>
  <c r="L190" i="37"/>
  <c r="L689" i="37"/>
  <c r="K734" i="37"/>
  <c r="K830" i="37"/>
  <c r="K134" i="37"/>
  <c r="L334" i="37"/>
  <c r="L134" i="37"/>
  <c r="K190" i="37"/>
  <c r="K1272" i="37"/>
  <c r="L685" i="37"/>
  <c r="K1393" i="37"/>
  <c r="K249" i="37"/>
  <c r="L1145" i="37"/>
  <c r="K1293" i="37"/>
  <c r="L1317" i="37"/>
  <c r="K1357" i="37"/>
  <c r="L1389" i="37"/>
  <c r="L1453" i="37"/>
  <c r="K1469" i="37"/>
  <c r="K208" i="37"/>
  <c r="L1017" i="37"/>
  <c r="K1017" i="37"/>
  <c r="K1464" i="37"/>
  <c r="K1084" i="37"/>
  <c r="L146" i="37"/>
  <c r="K318" i="37"/>
  <c r="K338" i="37"/>
  <c r="K346" i="37"/>
  <c r="K362" i="37"/>
  <c r="K394" i="37"/>
  <c r="L597" i="37"/>
  <c r="K417" i="37"/>
  <c r="K553" i="37"/>
  <c r="K637" i="37"/>
  <c r="K117" i="37"/>
  <c r="K1413" i="37"/>
  <c r="K837" i="37"/>
  <c r="L873" i="37"/>
  <c r="L913" i="37"/>
  <c r="L1001" i="37"/>
  <c r="L1041" i="37"/>
  <c r="L1117" i="37"/>
  <c r="L1137" i="37"/>
  <c r="L1329" i="37"/>
  <c r="K1341" i="37"/>
  <c r="K1381" i="37"/>
  <c r="K1457" i="37"/>
  <c r="K1553" i="37"/>
  <c r="K1548" i="37"/>
  <c r="K1564" i="37"/>
  <c r="K892" i="37"/>
  <c r="K885" i="37"/>
  <c r="K657" i="37"/>
  <c r="K1241" i="37"/>
  <c r="K737" i="37"/>
  <c r="K766" i="37"/>
  <c r="K889" i="37"/>
  <c r="L322" i="37"/>
  <c r="K390" i="37"/>
  <c r="L1357" i="37"/>
  <c r="L1421" i="37"/>
  <c r="L1405" i="37"/>
  <c r="K702" i="37"/>
  <c r="L346" i="37"/>
  <c r="L1077" i="37"/>
  <c r="L1293" i="37"/>
  <c r="L1369" i="37"/>
  <c r="K985" i="37"/>
  <c r="K1081" i="37"/>
  <c r="K146" i="37"/>
  <c r="L390" i="37"/>
  <c r="L1177" i="37"/>
  <c r="K1521" i="37"/>
  <c r="L1165" i="37"/>
  <c r="L342" i="37"/>
  <c r="L1469" i="37"/>
  <c r="K814" i="37"/>
  <c r="K210" i="37"/>
  <c r="K374" i="37"/>
  <c r="K782" i="37"/>
  <c r="K132" i="37"/>
  <c r="K143" i="37"/>
  <c r="L86" i="37"/>
  <c r="K402" i="37"/>
  <c r="L561" i="37"/>
  <c r="L1533" i="37"/>
  <c r="K1336" i="37"/>
  <c r="K223" i="37"/>
  <c r="K1018" i="37"/>
  <c r="K334" i="37"/>
  <c r="K581" i="37"/>
  <c r="K326" i="37"/>
  <c r="L1334" i="37"/>
  <c r="L326" i="37"/>
  <c r="L214" i="37"/>
  <c r="L386" i="37"/>
  <c r="L402" i="37"/>
  <c r="L729" i="37"/>
  <c r="K1077" i="37"/>
  <c r="L1233" i="37"/>
  <c r="K1269" i="37"/>
  <c r="K781" i="37"/>
  <c r="L1129" i="37"/>
  <c r="K165" i="37"/>
  <c r="L669" i="37"/>
  <c r="K705" i="37"/>
  <c r="K709" i="37"/>
  <c r="K745" i="37"/>
  <c r="K757" i="37"/>
  <c r="K789" i="37"/>
  <c r="K829" i="37"/>
  <c r="K945" i="37"/>
  <c r="K1013" i="37"/>
  <c r="L1033" i="37"/>
  <c r="L1037" i="37"/>
  <c r="K1061" i="37"/>
  <c r="L1109" i="37"/>
  <c r="L1149" i="37"/>
  <c r="K1153" i="37"/>
  <c r="L1161" i="37"/>
  <c r="L1185" i="37"/>
  <c r="K1193" i="37"/>
  <c r="L1213" i="37"/>
  <c r="L1225" i="37"/>
  <c r="L1249" i="37"/>
  <c r="L1301" i="37"/>
  <c r="L1321" i="37"/>
  <c r="K1365" i="37"/>
  <c r="L1310" i="37"/>
  <c r="K1221" i="37"/>
  <c r="L557" i="37"/>
  <c r="K1560" i="37"/>
  <c r="K169" i="37"/>
  <c r="K1068" i="37"/>
  <c r="L945" i="37"/>
  <c r="K1001" i="37"/>
  <c r="K1125" i="37"/>
  <c r="K1349" i="37"/>
  <c r="L69" i="37"/>
  <c r="K641" i="37"/>
  <c r="K805" i="37"/>
  <c r="K1529" i="37"/>
  <c r="K957" i="37"/>
  <c r="K981" i="37"/>
  <c r="L1205" i="37"/>
  <c r="L1281" i="37"/>
  <c r="K1137" i="37"/>
  <c r="L1221" i="37"/>
  <c r="K1321" i="37"/>
  <c r="L1342" i="37"/>
  <c r="L1548" i="37"/>
  <c r="K670" i="37"/>
  <c r="K798" i="37"/>
  <c r="K82" i="37"/>
  <c r="K342" i="37"/>
  <c r="L1113" i="37"/>
  <c r="L1269" i="37"/>
  <c r="K509" i="37"/>
  <c r="K601" i="37"/>
  <c r="L961" i="37"/>
  <c r="K925" i="37"/>
  <c r="L1085" i="37"/>
  <c r="K1157" i="37"/>
  <c r="K1297" i="37"/>
  <c r="L1353" i="37"/>
  <c r="L1294" i="37"/>
  <c r="L1358" i="37"/>
  <c r="L1552" i="37"/>
  <c r="K1412" i="37"/>
  <c r="K1520" i="37"/>
  <c r="K1232" i="37"/>
  <c r="K1380" i="37"/>
  <c r="L1326" i="37"/>
  <c r="K370" i="37"/>
  <c r="L773" i="37"/>
  <c r="L382" i="37"/>
  <c r="K322" i="37"/>
  <c r="L657" i="37"/>
  <c r="K382" i="37"/>
  <c r="L577" i="37"/>
  <c r="L541" i="37"/>
  <c r="L171" i="37"/>
  <c r="L272" i="37"/>
  <c r="K288" i="37"/>
  <c r="K477" i="37"/>
  <c r="L625" i="37"/>
  <c r="K689" i="37"/>
  <c r="L701" i="37"/>
  <c r="L717" i="37"/>
  <c r="L789" i="37"/>
  <c r="L965" i="37"/>
  <c r="L969" i="37"/>
  <c r="L315" i="37"/>
  <c r="L1153" i="37"/>
  <c r="L1286" i="37"/>
  <c r="L1350" i="37"/>
  <c r="L1101" i="37"/>
  <c r="L1241" i="37"/>
  <c r="K389" i="37"/>
  <c r="K429" i="37"/>
  <c r="K493" i="37"/>
  <c r="L645" i="37"/>
  <c r="L661" i="37"/>
  <c r="L1302" i="37"/>
  <c r="L525" i="37"/>
  <c r="K405" i="37"/>
  <c r="K533" i="37"/>
  <c r="K309" i="37"/>
  <c r="K617" i="37"/>
  <c r="K965" i="37"/>
  <c r="K1401" i="37"/>
  <c r="L1009" i="37"/>
  <c r="L1049" i="37"/>
  <c r="L1285" i="37"/>
  <c r="L1297" i="37"/>
  <c r="L1373" i="37"/>
  <c r="L1318" i="37"/>
  <c r="L1366" i="37"/>
  <c r="K721" i="37"/>
  <c r="L1013" i="37"/>
  <c r="K1021" i="37"/>
  <c r="L1061" i="37"/>
  <c r="L1093" i="37"/>
  <c r="L1217" i="37"/>
  <c r="L1253" i="37"/>
  <c r="L1313" i="37"/>
  <c r="L1365" i="37"/>
  <c r="K274" i="37"/>
  <c r="K278" i="37"/>
  <c r="K330" i="37"/>
  <c r="K609" i="37"/>
  <c r="L613" i="37"/>
  <c r="K224" i="37"/>
  <c r="L857" i="37"/>
  <c r="K251" i="37"/>
  <c r="K181" i="37"/>
  <c r="K729" i="37"/>
  <c r="K753" i="37"/>
  <c r="K765" i="37"/>
  <c r="K809" i="37"/>
  <c r="K909" i="37"/>
  <c r="L981" i="37"/>
  <c r="L1045" i="37"/>
  <c r="K1145" i="37"/>
  <c r="L1197" i="37"/>
  <c r="K1317" i="37"/>
  <c r="K1569" i="37"/>
  <c r="L165" i="37"/>
  <c r="L461" i="37"/>
  <c r="L553" i="37"/>
  <c r="K589" i="37"/>
  <c r="L637" i="37"/>
  <c r="L177" i="37"/>
  <c r="L305" i="37"/>
  <c r="L705" i="37"/>
  <c r="K817" i="37"/>
  <c r="L993" i="37"/>
  <c r="L1141" i="37"/>
  <c r="L1201" i="37"/>
  <c r="K1409" i="37"/>
  <c r="L1437" i="37"/>
  <c r="L1333" i="37"/>
  <c r="K1265" i="37"/>
  <c r="L178" i="37"/>
  <c r="K569" i="37"/>
  <c r="K1201" i="37"/>
  <c r="L267" i="37"/>
  <c r="K730" i="37"/>
  <c r="K746" i="37"/>
  <c r="K762" i="37"/>
  <c r="K778" i="37"/>
  <c r="K794" i="37"/>
  <c r="K810" i="37"/>
  <c r="K826" i="37"/>
  <c r="K842" i="37"/>
  <c r="K890" i="37"/>
  <c r="K954" i="37"/>
  <c r="K331" i="37"/>
  <c r="K373" i="37"/>
  <c r="K773" i="37"/>
  <c r="L809" i="37"/>
  <c r="L937" i="37"/>
  <c r="K961" i="37"/>
  <c r="K1065" i="37"/>
  <c r="K1177" i="37"/>
  <c r="K1205" i="37"/>
  <c r="K1257" i="37"/>
  <c r="K1281" i="37"/>
  <c r="K1305" i="37"/>
  <c r="K1337" i="37"/>
  <c r="K1369" i="37"/>
  <c r="K1405" i="37"/>
  <c r="K1421" i="37"/>
  <c r="K1533" i="37"/>
  <c r="K139" i="37"/>
  <c r="K155" i="37"/>
  <c r="K245" i="37"/>
  <c r="K352" i="37"/>
  <c r="K469" i="37"/>
  <c r="K557" i="37"/>
  <c r="K593" i="37"/>
  <c r="L641" i="37"/>
  <c r="K673" i="37"/>
  <c r="L681" i="37"/>
  <c r="K685" i="37"/>
  <c r="L693" i="37"/>
  <c r="K701" i="37"/>
  <c r="K733" i="37"/>
  <c r="K741" i="37"/>
  <c r="L761" i="37"/>
  <c r="K777" i="37"/>
  <c r="L793" i="37"/>
  <c r="K801" i="37"/>
  <c r="K813" i="37"/>
  <c r="K821" i="37"/>
  <c r="L837" i="37"/>
  <c r="L853" i="37"/>
  <c r="K865" i="37"/>
  <c r="K881" i="37"/>
  <c r="K937" i="37"/>
  <c r="L1005" i="37"/>
  <c r="K1009" i="37"/>
  <c r="L1021" i="37"/>
  <c r="K1049" i="37"/>
  <c r="L1089" i="37"/>
  <c r="K1169" i="37"/>
  <c r="K1233" i="37"/>
  <c r="L1277" i="37"/>
  <c r="K1285" i="37"/>
  <c r="K1373" i="37"/>
  <c r="K1437" i="37"/>
  <c r="K320" i="37"/>
  <c r="K897" i="37"/>
  <c r="K545" i="37"/>
  <c r="K677" i="37"/>
  <c r="L713" i="37"/>
  <c r="K725" i="37"/>
  <c r="K749" i="37"/>
  <c r="K769" i="37"/>
  <c r="L841" i="37"/>
  <c r="K849" i="37"/>
  <c r="K853" i="37"/>
  <c r="L905" i="37"/>
  <c r="K913" i="37"/>
  <c r="K977" i="37"/>
  <c r="K1101" i="37"/>
  <c r="K1165" i="37"/>
  <c r="K395" i="37"/>
  <c r="K525" i="37"/>
  <c r="K621" i="37"/>
  <c r="K905" i="37"/>
  <c r="L921" i="37"/>
  <c r="K929" i="37"/>
  <c r="K941" i="37"/>
  <c r="L949" i="37"/>
  <c r="K993" i="37"/>
  <c r="L1025" i="37"/>
  <c r="K1033" i="37"/>
  <c r="K1037" i="37"/>
  <c r="L1105" i="37"/>
  <c r="K1121" i="37"/>
  <c r="K1149" i="37"/>
  <c r="K1161" i="37"/>
  <c r="K1181" i="37"/>
  <c r="L1209" i="37"/>
  <c r="K1237" i="37"/>
  <c r="K1245" i="37"/>
  <c r="K1333" i="37"/>
  <c r="L1341" i="37"/>
  <c r="L1361" i="37"/>
  <c r="K1385" i="37"/>
  <c r="K1473" i="37"/>
  <c r="K1485" i="37"/>
  <c r="K1537" i="37"/>
  <c r="L593" i="37"/>
  <c r="K605" i="37"/>
  <c r="L653" i="37"/>
  <c r="K1041" i="37"/>
  <c r="K1217" i="37"/>
  <c r="K1253" i="37"/>
  <c r="K1277" i="37"/>
  <c r="K1313" i="37"/>
  <c r="K1329" i="37"/>
  <c r="K1353" i="37"/>
  <c r="K1441" i="37"/>
  <c r="K1501" i="37"/>
  <c r="K1517" i="37"/>
  <c r="L277" i="37"/>
  <c r="L213" i="37"/>
  <c r="K597" i="37"/>
  <c r="L585" i="37"/>
  <c r="K75" i="37"/>
  <c r="K203" i="37"/>
  <c r="K267" i="37"/>
  <c r="K325" i="37"/>
  <c r="K413" i="37"/>
  <c r="L429" i="37"/>
  <c r="K461" i="37"/>
  <c r="K481" i="37"/>
  <c r="L493" i="37"/>
  <c r="K573" i="37"/>
  <c r="K629" i="37"/>
  <c r="L1173" i="37"/>
  <c r="K873" i="37"/>
  <c r="K1073" i="37"/>
  <c r="L697" i="37"/>
  <c r="L869" i="37"/>
  <c r="K669" i="37"/>
  <c r="L677" i="37"/>
  <c r="K697" i="37"/>
  <c r="K713" i="37"/>
  <c r="K717" i="37"/>
  <c r="L721" i="37"/>
  <c r="L745" i="37"/>
  <c r="K785" i="37"/>
  <c r="K797" i="37"/>
  <c r="L805" i="37"/>
  <c r="L825" i="37"/>
  <c r="K841" i="37"/>
  <c r="K845" i="37"/>
  <c r="L849" i="37"/>
  <c r="K861" i="37"/>
  <c r="K869" i="37"/>
  <c r="K877" i="37"/>
  <c r="L885" i="37"/>
  <c r="K893" i="37"/>
  <c r="K901" i="37"/>
  <c r="L917" i="37"/>
  <c r="L933" i="37"/>
  <c r="L953" i="37"/>
  <c r="K969" i="37"/>
  <c r="K973" i="37"/>
  <c r="L977" i="37"/>
  <c r="K989" i="37"/>
  <c r="K997" i="37"/>
  <c r="K1029" i="37"/>
  <c r="K1045" i="37"/>
  <c r="K1053" i="37"/>
  <c r="K1057" i="37"/>
  <c r="L1073" i="37"/>
  <c r="K1085" i="37"/>
  <c r="K1097" i="37"/>
  <c r="K1109" i="37"/>
  <c r="K1113" i="37"/>
  <c r="K1117" i="37"/>
  <c r="K1133" i="37"/>
  <c r="K1141" i="37"/>
  <c r="K1173" i="37"/>
  <c r="K1185" i="37"/>
  <c r="K1189" i="37"/>
  <c r="K1197" i="37"/>
  <c r="K1213" i="37"/>
  <c r="K1225" i="37"/>
  <c r="K1229" i="37"/>
  <c r="K1249" i="37"/>
  <c r="K1261" i="37"/>
  <c r="L1289" i="37"/>
  <c r="K1301" i="37"/>
  <c r="K1325" i="37"/>
  <c r="L1345" i="37"/>
  <c r="K661" i="37"/>
  <c r="L1229" i="37"/>
  <c r="K123" i="37"/>
  <c r="L395" i="37"/>
  <c r="L621" i="37"/>
  <c r="K128" i="37"/>
  <c r="K1489" i="37"/>
  <c r="L1501" i="37"/>
  <c r="K1505" i="37"/>
  <c r="L1517" i="37"/>
  <c r="K1549" i="37"/>
  <c r="L777" i="37"/>
  <c r="K1389" i="37"/>
  <c r="K1453" i="37"/>
  <c r="K665" i="37"/>
  <c r="L665" i="37"/>
  <c r="K1069" i="37"/>
  <c r="L1069" i="37"/>
  <c r="L1273" i="37"/>
  <c r="K1309" i="37"/>
  <c r="L1309" i="37"/>
  <c r="K426" i="37"/>
  <c r="K450" i="37"/>
  <c r="K466" i="37"/>
  <c r="K490" i="37"/>
  <c r="K514" i="37"/>
  <c r="L865" i="37"/>
  <c r="K761" i="37"/>
  <c r="K949" i="37"/>
  <c r="K1025" i="37"/>
  <c r="K1105" i="37"/>
  <c r="L601" i="37"/>
  <c r="K653" i="37"/>
  <c r="L709" i="37"/>
  <c r="K418" i="37"/>
  <c r="K442" i="37"/>
  <c r="K474" i="37"/>
  <c r="K498" i="37"/>
  <c r="K522" i="37"/>
  <c r="L1169" i="37"/>
  <c r="L881" i="37"/>
  <c r="K693" i="37"/>
  <c r="K793" i="37"/>
  <c r="K825" i="37"/>
  <c r="K917" i="37"/>
  <c r="K1005" i="37"/>
  <c r="K1089" i="37"/>
  <c r="K1209" i="37"/>
  <c r="K1273" i="37"/>
  <c r="K1289" i="37"/>
  <c r="K1361" i="37"/>
  <c r="L821" i="37"/>
  <c r="L445" i="37"/>
  <c r="K445" i="37"/>
  <c r="K410" i="37"/>
  <c r="K434" i="37"/>
  <c r="K458" i="37"/>
  <c r="K482" i="37"/>
  <c r="K506" i="37"/>
  <c r="K530" i="37"/>
  <c r="K538" i="37"/>
  <c r="L929" i="37"/>
  <c r="L1245" i="37"/>
  <c r="L1261" i="37"/>
  <c r="L1485" i="37"/>
  <c r="L897" i="37"/>
  <c r="K921" i="37"/>
  <c r="K953" i="37"/>
  <c r="L673" i="37"/>
  <c r="L741" i="37"/>
  <c r="L605" i="37"/>
  <c r="L545" i="37"/>
  <c r="L801" i="37"/>
  <c r="L325" i="37"/>
  <c r="L733" i="37"/>
  <c r="L757" i="37"/>
  <c r="L813" i="37"/>
  <c r="L909" i="37"/>
  <c r="L941" i="37"/>
  <c r="K91" i="37"/>
  <c r="L753" i="37"/>
  <c r="L829" i="37"/>
  <c r="L633" i="37"/>
  <c r="K96" i="37"/>
  <c r="K254" i="37"/>
  <c r="K350" i="37"/>
  <c r="L725" i="37"/>
  <c r="L749" i="37"/>
  <c r="L957" i="37"/>
  <c r="K585" i="37"/>
  <c r="L309" i="37"/>
  <c r="L617" i="37"/>
  <c r="L589" i="37"/>
  <c r="L817" i="37"/>
  <c r="K160" i="37"/>
  <c r="K549" i="37"/>
  <c r="K649" i="37"/>
  <c r="L509" i="37"/>
  <c r="K69" i="37"/>
  <c r="K565" i="37"/>
  <c r="K357" i="37"/>
  <c r="L765" i="37"/>
  <c r="L769" i="37"/>
  <c r="L781" i="37"/>
  <c r="L785" i="37"/>
  <c r="L797" i="37"/>
  <c r="L845" i="37"/>
  <c r="L901" i="37"/>
  <c r="L925" i="37"/>
  <c r="L973" i="37"/>
  <c r="L861" i="37"/>
  <c r="L877" i="37"/>
  <c r="L893" i="37"/>
  <c r="L989" i="37"/>
  <c r="K422" i="37"/>
  <c r="K454" i="37"/>
  <c r="K486" i="37"/>
  <c r="K502" i="37"/>
  <c r="K182" i="37"/>
  <c r="L369" i="37"/>
  <c r="K218" i="37"/>
  <c r="K222" i="37"/>
  <c r="K74" i="37"/>
  <c r="K94" i="37"/>
  <c r="K314" i="37"/>
  <c r="K398" i="37"/>
  <c r="K98" i="37"/>
  <c r="L182" i="37"/>
  <c r="K286" i="37"/>
  <c r="K142" i="37"/>
  <c r="K162" i="37"/>
  <c r="K230" i="37"/>
  <c r="K270" i="37"/>
  <c r="L306" i="37"/>
  <c r="K354" i="37"/>
  <c r="K202" i="37"/>
  <c r="K262" i="37"/>
  <c r="K70" i="37"/>
  <c r="L106" i="37"/>
  <c r="K130" i="37"/>
  <c r="K166" i="37"/>
  <c r="K174" i="37"/>
  <c r="K198" i="37"/>
  <c r="K358" i="37"/>
  <c r="K66" i="37"/>
  <c r="K138" i="37"/>
  <c r="K158" i="37"/>
  <c r="L174" i="37"/>
  <c r="K186" i="37"/>
  <c r="K194" i="37"/>
  <c r="K250" i="37"/>
  <c r="K266" i="37"/>
  <c r="K290" i="37"/>
  <c r="K378" i="37"/>
  <c r="K102" i="37"/>
  <c r="K90" i="37"/>
  <c r="K106" i="37"/>
  <c r="K122" i="37"/>
  <c r="K310" i="37"/>
  <c r="K258" i="37"/>
  <c r="K294" i="37"/>
  <c r="K154" i="37"/>
  <c r="K206" i="37"/>
  <c r="K226" i="37"/>
  <c r="L1386" i="37"/>
  <c r="L1402" i="37"/>
  <c r="L1418" i="37"/>
  <c r="L1434" i="37"/>
  <c r="L1450" i="37"/>
  <c r="L1466" i="37"/>
  <c r="L1482" i="37"/>
  <c r="L1498" i="37"/>
  <c r="L1514" i="37"/>
  <c r="L1530" i="37"/>
  <c r="L1546" i="37"/>
  <c r="L1562" i="37"/>
  <c r="K78" i="37"/>
  <c r="K282" i="37"/>
  <c r="L1382" i="37"/>
  <c r="L1398" i="37"/>
  <c r="L1414" i="37"/>
  <c r="L1430" i="37"/>
  <c r="L1446" i="37"/>
  <c r="L1462" i="37"/>
  <c r="L1478" i="37"/>
  <c r="L1494" i="37"/>
  <c r="L1510" i="37"/>
  <c r="L1526" i="37"/>
  <c r="L1542" i="37"/>
  <c r="L1558" i="37"/>
  <c r="K178" i="37"/>
  <c r="K110" i="37"/>
  <c r="L110" i="37"/>
  <c r="K114" i="37"/>
  <c r="L114" i="37"/>
  <c r="K234" i="37"/>
  <c r="L234" i="37"/>
  <c r="K238" i="37"/>
  <c r="L238" i="37"/>
  <c r="K242" i="37"/>
  <c r="L242" i="37"/>
  <c r="K246" i="37"/>
  <c r="L246" i="37"/>
  <c r="K302" i="37"/>
  <c r="L302" i="37"/>
  <c r="L1374" i="37"/>
  <c r="L1390" i="37"/>
  <c r="L1406" i="37"/>
  <c r="L1422" i="37"/>
  <c r="L1438" i="37"/>
  <c r="L1454" i="37"/>
  <c r="L1470" i="37"/>
  <c r="L1486" i="37"/>
  <c r="L1502" i="37"/>
  <c r="L1518" i="37"/>
  <c r="L1534" i="37"/>
  <c r="L1550" i="37"/>
  <c r="L1566" i="37"/>
  <c r="K118" i="37"/>
  <c r="L118" i="37"/>
  <c r="K306" i="37"/>
  <c r="L310" i="37"/>
  <c r="K170" i="37"/>
  <c r="L170" i="37"/>
  <c r="K298" i="37"/>
  <c r="L298" i="37"/>
  <c r="L1378" i="37"/>
  <c r="L1394" i="37"/>
  <c r="L1410" i="37"/>
  <c r="L1426" i="37"/>
  <c r="L1442" i="37"/>
  <c r="L1458" i="37"/>
  <c r="L1474" i="37"/>
  <c r="L1490" i="37"/>
  <c r="L1506" i="37"/>
  <c r="L1522" i="37"/>
  <c r="L1538" i="37"/>
  <c r="L1554" i="37"/>
  <c r="K103" i="37"/>
  <c r="L103" i="37"/>
  <c r="L295" i="37"/>
  <c r="K295" i="37"/>
  <c r="L119" i="37"/>
  <c r="K119" i="37"/>
  <c r="K183" i="37"/>
  <c r="L183" i="37"/>
  <c r="K247" i="37"/>
  <c r="L247" i="37"/>
  <c r="K311" i="37"/>
  <c r="L311" i="37"/>
  <c r="L375" i="37"/>
  <c r="K375" i="37"/>
  <c r="K231" i="37"/>
  <c r="L231" i="37"/>
  <c r="K71" i="37"/>
  <c r="L71" i="37"/>
  <c r="K135" i="37"/>
  <c r="L135" i="37"/>
  <c r="L199" i="37"/>
  <c r="K199" i="37"/>
  <c r="L263" i="37"/>
  <c r="K263" i="37"/>
  <c r="K327" i="37"/>
  <c r="L327" i="37"/>
  <c r="L391" i="37"/>
  <c r="K391" i="37"/>
  <c r="K167" i="37"/>
  <c r="L167" i="37"/>
  <c r="K359" i="37"/>
  <c r="L359" i="37"/>
  <c r="K92" i="37"/>
  <c r="K129" i="37"/>
  <c r="K156" i="37"/>
  <c r="K193" i="37"/>
  <c r="K220" i="37"/>
  <c r="K257" i="37"/>
  <c r="K284" i="37"/>
  <c r="K321" i="37"/>
  <c r="K348" i="37"/>
  <c r="K385" i="37"/>
  <c r="K87" i="37"/>
  <c r="L87" i="37"/>
  <c r="L151" i="37"/>
  <c r="K151" i="37"/>
  <c r="K215" i="37"/>
  <c r="L215" i="37"/>
  <c r="K279" i="37"/>
  <c r="L279" i="37"/>
  <c r="K343" i="37"/>
  <c r="L343" i="37"/>
  <c r="K81" i="37"/>
  <c r="K97" i="37"/>
  <c r="K124" i="37"/>
  <c r="K161" i="37"/>
  <c r="K188" i="37"/>
  <c r="K225" i="37"/>
  <c r="K252" i="37"/>
  <c r="K289" i="37"/>
  <c r="K316" i="37"/>
  <c r="K353" i="37"/>
  <c r="K380" i="37"/>
  <c r="L337" i="37"/>
  <c r="K1118" i="37"/>
  <c r="K1198" i="37"/>
  <c r="L108" i="37"/>
  <c r="K582" i="37"/>
  <c r="K622" i="37"/>
  <c r="K638" i="37"/>
  <c r="L145" i="37"/>
  <c r="K1106" i="37"/>
  <c r="K1170" i="37"/>
  <c r="K1234" i="37"/>
  <c r="K1282" i="37"/>
  <c r="K1314" i="37"/>
  <c r="K1362" i="37"/>
  <c r="K1378" i="37"/>
  <c r="K1394" i="37"/>
  <c r="K1410" i="37"/>
  <c r="K1426" i="37"/>
  <c r="K1442" i="37"/>
  <c r="K1458" i="37"/>
  <c r="K1474" i="37"/>
  <c r="K1490" i="37"/>
  <c r="K1506" i="37"/>
  <c r="K1522" i="37"/>
  <c r="K1538" i="37"/>
  <c r="K1554" i="37"/>
  <c r="L321" i="37"/>
  <c r="K108" i="37"/>
  <c r="L124" i="37"/>
  <c r="K145" i="37"/>
  <c r="K172" i="37"/>
  <c r="L188" i="37"/>
  <c r="K209" i="37"/>
  <c r="K236" i="37"/>
  <c r="L252" i="37"/>
  <c r="K273" i="37"/>
  <c r="K300" i="37"/>
  <c r="L316" i="37"/>
  <c r="K337" i="37"/>
  <c r="K364" i="37"/>
  <c r="L380" i="37"/>
  <c r="K401" i="37"/>
  <c r="L410" i="37"/>
  <c r="L418" i="37"/>
  <c r="L426" i="37"/>
  <c r="L434" i="37"/>
  <c r="L442" i="37"/>
  <c r="L450" i="37"/>
  <c r="L458" i="37"/>
  <c r="L466" i="37"/>
  <c r="L474" i="37"/>
  <c r="L482" i="37"/>
  <c r="L490" i="37"/>
  <c r="L498" i="37"/>
  <c r="L506" i="37"/>
  <c r="L514" i="37"/>
  <c r="L522" i="37"/>
  <c r="L530" i="37"/>
  <c r="L538" i="37"/>
  <c r="L546" i="37"/>
  <c r="L554" i="37"/>
  <c r="L562" i="37"/>
  <c r="L570" i="37"/>
  <c r="L578" i="37"/>
  <c r="L586" i="37"/>
  <c r="L594" i="37"/>
  <c r="L602" i="37"/>
  <c r="L610" i="37"/>
  <c r="L618" i="37"/>
  <c r="L626" i="37"/>
  <c r="K1086" i="37"/>
  <c r="K1150" i="37"/>
  <c r="K1182" i="37"/>
  <c r="K1246" i="37"/>
  <c r="K1294" i="37"/>
  <c r="K1342" i="37"/>
  <c r="K1390" i="37"/>
  <c r="K1422" i="37"/>
  <c r="K1470" i="37"/>
  <c r="K1518" i="37"/>
  <c r="K1566" i="37"/>
  <c r="L172" i="37"/>
  <c r="L236" i="37"/>
  <c r="L300" i="37"/>
  <c r="L364" i="37"/>
  <c r="K590" i="37"/>
  <c r="K614" i="37"/>
  <c r="K646" i="37"/>
  <c r="K550" i="37"/>
  <c r="K1074" i="37"/>
  <c r="K1138" i="37"/>
  <c r="K1202" i="37"/>
  <c r="K1266" i="37"/>
  <c r="K1330" i="37"/>
  <c r="L353" i="37"/>
  <c r="K1078" i="37"/>
  <c r="K1126" i="37"/>
  <c r="K1174" i="37"/>
  <c r="K1222" i="37"/>
  <c r="K1270" i="37"/>
  <c r="K1318" i="37"/>
  <c r="K1366" i="37"/>
  <c r="K1414" i="37"/>
  <c r="K1478" i="37"/>
  <c r="K1526" i="37"/>
  <c r="L129" i="37"/>
  <c r="L332" i="37"/>
  <c r="K562" i="37"/>
  <c r="K570" i="37"/>
  <c r="K586" i="37"/>
  <c r="K594" i="37"/>
  <c r="K602" i="37"/>
  <c r="K610" i="37"/>
  <c r="K618" i="37"/>
  <c r="K626" i="37"/>
  <c r="K634" i="37"/>
  <c r="K642" i="37"/>
  <c r="K650" i="37"/>
  <c r="K658" i="37"/>
  <c r="K666" i="37"/>
  <c r="K674" i="37"/>
  <c r="K682" i="37"/>
  <c r="K690" i="37"/>
  <c r="K698" i="37"/>
  <c r="K706" i="37"/>
  <c r="K714" i="37"/>
  <c r="L225" i="37"/>
  <c r="L81" i="37"/>
  <c r="K1070" i="37"/>
  <c r="K1102" i="37"/>
  <c r="K1134" i="37"/>
  <c r="K1166" i="37"/>
  <c r="K1214" i="37"/>
  <c r="K1230" i="37"/>
  <c r="K1262" i="37"/>
  <c r="K1278" i="37"/>
  <c r="K1310" i="37"/>
  <c r="K1326" i="37"/>
  <c r="K1358" i="37"/>
  <c r="K1374" i="37"/>
  <c r="K1406" i="37"/>
  <c r="K1438" i="37"/>
  <c r="K1454" i="37"/>
  <c r="K1486" i="37"/>
  <c r="K1502" i="37"/>
  <c r="K1534" i="37"/>
  <c r="K1550" i="37"/>
  <c r="L257" i="37"/>
  <c r="K566" i="37"/>
  <c r="K574" i="37"/>
  <c r="K598" i="37"/>
  <c r="K606" i="37"/>
  <c r="K630" i="37"/>
  <c r="L289" i="37"/>
  <c r="K406" i="37"/>
  <c r="K438" i="37"/>
  <c r="K470" i="37"/>
  <c r="K518" i="37"/>
  <c r="K534" i="37"/>
  <c r="L401" i="37"/>
  <c r="K1090" i="37"/>
  <c r="K1122" i="37"/>
  <c r="K1154" i="37"/>
  <c r="K1186" i="37"/>
  <c r="K1218" i="37"/>
  <c r="K1250" i="37"/>
  <c r="K1298" i="37"/>
  <c r="K1346" i="37"/>
  <c r="L97" i="37"/>
  <c r="L209" i="37"/>
  <c r="K1062" i="37"/>
  <c r="K1094" i="37"/>
  <c r="K1110" i="37"/>
  <c r="K1142" i="37"/>
  <c r="K1158" i="37"/>
  <c r="K1190" i="37"/>
  <c r="K1206" i="37"/>
  <c r="K1238" i="37"/>
  <c r="K1254" i="37"/>
  <c r="K1286" i="37"/>
  <c r="K1302" i="37"/>
  <c r="K1334" i="37"/>
  <c r="K1350" i="37"/>
  <c r="K1382" i="37"/>
  <c r="K1398" i="37"/>
  <c r="K1430" i="37"/>
  <c r="K1446" i="37"/>
  <c r="K1462" i="37"/>
  <c r="K1494" i="37"/>
  <c r="K1510" i="37"/>
  <c r="K1542" i="37"/>
  <c r="K1558" i="37"/>
  <c r="L385" i="37"/>
  <c r="L76" i="37"/>
  <c r="L140" i="37"/>
  <c r="L204" i="37"/>
  <c r="L268" i="37"/>
  <c r="L396" i="37"/>
  <c r="K578" i="37"/>
  <c r="L161" i="37"/>
  <c r="K414" i="37"/>
  <c r="K430" i="37"/>
  <c r="K446" i="37"/>
  <c r="K462" i="37"/>
  <c r="K478" i="37"/>
  <c r="K494" i="37"/>
  <c r="K510" i="37"/>
  <c r="K526" i="37"/>
  <c r="K542" i="37"/>
  <c r="K558" i="37"/>
  <c r="L273" i="37"/>
  <c r="K1066" i="37"/>
  <c r="K1082" i="37"/>
  <c r="K1098" i="37"/>
  <c r="K1114" i="37"/>
  <c r="K1130" i="37"/>
  <c r="K1146" i="37"/>
  <c r="K1162" i="37"/>
  <c r="K1178" i="37"/>
  <c r="K1194" i="37"/>
  <c r="K1210" i="37"/>
  <c r="K1226" i="37"/>
  <c r="K1242" i="37"/>
  <c r="K1258" i="37"/>
  <c r="K1274" i="37"/>
  <c r="K1290" i="37"/>
  <c r="K1306" i="37"/>
  <c r="K1322" i="37"/>
  <c r="K1338" i="37"/>
  <c r="K1354" i="37"/>
  <c r="K1370" i="37"/>
  <c r="K1386" i="37"/>
  <c r="K1402" i="37"/>
  <c r="K1418" i="37"/>
  <c r="K1434" i="37"/>
  <c r="K1450" i="37"/>
  <c r="K1466" i="37"/>
  <c r="K1482" i="37"/>
  <c r="K1498" i="37"/>
  <c r="K1514" i="37"/>
  <c r="K1530" i="37"/>
  <c r="K1546" i="37"/>
  <c r="K1562" i="37"/>
  <c r="L193" i="37"/>
  <c r="K76" i="37"/>
  <c r="L92" i="37"/>
  <c r="K113" i="37"/>
  <c r="K140" i="37"/>
  <c r="L156" i="37"/>
  <c r="K177" i="37"/>
  <c r="K204" i="37"/>
  <c r="L220" i="37"/>
  <c r="K241" i="37"/>
  <c r="K268" i="37"/>
  <c r="L284" i="37"/>
  <c r="K305" i="37"/>
  <c r="K332" i="37"/>
  <c r="L348" i="37"/>
  <c r="K369" i="37"/>
  <c r="K396" i="37"/>
  <c r="L406" i="37"/>
  <c r="L414" i="37"/>
  <c r="L422" i="37"/>
  <c r="L430" i="37"/>
  <c r="L438" i="37"/>
  <c r="L446" i="37"/>
  <c r="L454" i="37"/>
  <c r="L462" i="37"/>
  <c r="L470" i="37"/>
  <c r="L478" i="37"/>
  <c r="L486" i="37"/>
  <c r="L494" i="37"/>
  <c r="L502" i="37"/>
  <c r="L510" i="37"/>
  <c r="L518" i="37"/>
  <c r="L526" i="37"/>
  <c r="L534" i="37"/>
  <c r="L634" i="37"/>
  <c r="L642" i="37"/>
  <c r="L650" i="37"/>
  <c r="L658" i="37"/>
  <c r="L666" i="37"/>
  <c r="L674" i="37"/>
  <c r="L682" i="37"/>
  <c r="L690" i="37"/>
  <c r="L698" i="37"/>
  <c r="L706" i="37"/>
  <c r="L714" i="37"/>
  <c r="L722" i="37"/>
  <c r="L730" i="37"/>
  <c r="L738" i="37"/>
  <c r="L746" i="37"/>
  <c r="L754" i="37"/>
  <c r="L762" i="37"/>
  <c r="L770" i="37"/>
  <c r="L778" i="37"/>
  <c r="L786" i="37"/>
  <c r="L794" i="37"/>
  <c r="L802" i="37"/>
  <c r="L810" i="37"/>
  <c r="L818" i="37"/>
  <c r="L826" i="37"/>
  <c r="L834" i="37"/>
  <c r="L842" i="37"/>
  <c r="L850" i="37"/>
  <c r="L858" i="37"/>
  <c r="L866" i="37"/>
  <c r="L874" i="37"/>
  <c r="L882" i="37"/>
  <c r="L890" i="37"/>
  <c r="L898" i="37"/>
  <c r="L906" i="37"/>
  <c r="L914" i="37"/>
  <c r="L922" i="37"/>
  <c r="L930" i="37"/>
  <c r="L938" i="37"/>
  <c r="L946" i="37"/>
  <c r="L954" i="37"/>
  <c r="L962" i="37"/>
  <c r="L970" i="37"/>
  <c r="L978" i="37"/>
  <c r="L986" i="37"/>
  <c r="L994" i="37"/>
  <c r="L1002" i="37"/>
  <c r="L1010" i="37"/>
  <c r="L1018" i="37"/>
  <c r="L1026" i="37"/>
  <c r="L1034" i="37"/>
  <c r="L1042" i="37"/>
  <c r="L1050" i="37"/>
  <c r="L1058" i="37"/>
  <c r="K850" i="37"/>
  <c r="K866" i="37"/>
  <c r="K882" i="37"/>
  <c r="K898" i="37"/>
  <c r="K914" i="37"/>
  <c r="K930" i="37"/>
  <c r="K946" i="37"/>
  <c r="K962" i="37"/>
  <c r="K978" i="37"/>
  <c r="K994" i="37"/>
  <c r="K1010" i="37"/>
  <c r="K1026" i="37"/>
  <c r="K1042" i="37"/>
  <c r="K1058" i="37"/>
  <c r="K654" i="37"/>
  <c r="K906" i="37"/>
  <c r="K970" i="37"/>
  <c r="K1034" i="37"/>
  <c r="L542" i="37"/>
  <c r="L550" i="37"/>
  <c r="L558" i="37"/>
  <c r="L566" i="37"/>
  <c r="L574" i="37"/>
  <c r="L582" i="37"/>
  <c r="L590" i="37"/>
  <c r="L598" i="37"/>
  <c r="L606" i="37"/>
  <c r="L614" i="37"/>
  <c r="L622" i="37"/>
  <c r="L630" i="37"/>
  <c r="L638" i="37"/>
  <c r="L646" i="37"/>
  <c r="L654" i="37"/>
  <c r="L662" i="37"/>
  <c r="L670" i="37"/>
  <c r="L678" i="37"/>
  <c r="L686" i="37"/>
  <c r="L694" i="37"/>
  <c r="L702" i="37"/>
  <c r="L710" i="37"/>
  <c r="L718" i="37"/>
  <c r="L726" i="37"/>
  <c r="L734" i="37"/>
  <c r="L742" i="37"/>
  <c r="L750" i="37"/>
  <c r="L758" i="37"/>
  <c r="L766" i="37"/>
  <c r="L774" i="37"/>
  <c r="L782" i="37"/>
  <c r="L790" i="37"/>
  <c r="L798" i="37"/>
  <c r="L806" i="37"/>
  <c r="L814" i="37"/>
  <c r="L822" i="37"/>
  <c r="L830" i="37"/>
  <c r="L838" i="37"/>
  <c r="L846" i="37"/>
  <c r="L854" i="37"/>
  <c r="L862" i="37"/>
  <c r="L870" i="37"/>
  <c r="L878" i="37"/>
  <c r="L886" i="37"/>
  <c r="L894" i="37"/>
  <c r="L902" i="37"/>
  <c r="L910" i="37"/>
  <c r="L918" i="37"/>
  <c r="L926" i="37"/>
  <c r="L934" i="37"/>
  <c r="L942" i="37"/>
  <c r="L950" i="37"/>
  <c r="L958" i="37"/>
  <c r="L966" i="37"/>
  <c r="L974" i="37"/>
  <c r="L982" i="37"/>
  <c r="L990" i="37"/>
  <c r="L998" i="37"/>
  <c r="L1006" i="37"/>
  <c r="L1014" i="37"/>
  <c r="L1022" i="37"/>
  <c r="L1030" i="37"/>
  <c r="L1038" i="37"/>
  <c r="L1046" i="37"/>
  <c r="L1054" i="37"/>
  <c r="K722" i="37"/>
  <c r="K738" i="37"/>
  <c r="K754" i="37"/>
  <c r="K770" i="37"/>
  <c r="K786" i="37"/>
  <c r="K802" i="37"/>
  <c r="K818" i="37"/>
  <c r="K834" i="37"/>
  <c r="K858" i="37"/>
  <c r="K922" i="37"/>
  <c r="K986" i="37"/>
  <c r="K1050" i="37"/>
  <c r="K846" i="37"/>
  <c r="K854" i="37"/>
  <c r="K862" i="37"/>
  <c r="K870" i="37"/>
  <c r="K878" i="37"/>
  <c r="K886" i="37"/>
  <c r="K894" i="37"/>
  <c r="K902" i="37"/>
  <c r="K910" i="37"/>
  <c r="K918" i="37"/>
  <c r="K926" i="37"/>
  <c r="K934" i="37"/>
  <c r="K942" i="37"/>
  <c r="K950" i="37"/>
  <c r="K958" i="37"/>
  <c r="K966" i="37"/>
  <c r="K974" i="37"/>
  <c r="K982" i="37"/>
  <c r="K990" i="37"/>
  <c r="K998" i="37"/>
  <c r="K1006" i="37"/>
  <c r="K1014" i="37"/>
  <c r="K1022" i="37"/>
  <c r="K1030" i="37"/>
  <c r="K1038" i="37"/>
  <c r="K1046" i="37"/>
  <c r="K1054" i="37"/>
  <c r="K662" i="37"/>
  <c r="K678" i="37"/>
  <c r="K694" i="37"/>
  <c r="K710" i="37"/>
  <c r="K726" i="37"/>
  <c r="K742" i="37"/>
  <c r="K758" i="37"/>
  <c r="K774" i="37"/>
  <c r="K790" i="37"/>
  <c r="K806" i="37"/>
  <c r="K822" i="37"/>
  <c r="K838" i="37"/>
  <c r="K874" i="37"/>
  <c r="K938" i="37"/>
  <c r="K1002" i="37"/>
  <c r="B64" i="37"/>
  <c r="C64" i="37"/>
  <c r="E64" i="37"/>
  <c r="B42" i="37"/>
  <c r="B7" i="37"/>
  <c r="D64" i="37" l="1"/>
  <c r="G64" i="37" l="1"/>
  <c r="F64" i="37"/>
  <c r="P66" i="35" l="1"/>
  <c r="R66" i="35"/>
  <c r="P65" i="35"/>
  <c r="R65" i="35" s="1"/>
  <c r="P64" i="35"/>
  <c r="R64" i="35"/>
  <c r="D12" i="37" l="1"/>
  <c r="E7" i="37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36" i="37"/>
  <c r="E37" i="37"/>
  <c r="E38" i="37"/>
  <c r="E39" i="37"/>
  <c r="E40" i="37"/>
  <c r="E41" i="37"/>
  <c r="E42" i="37"/>
  <c r="E43" i="37"/>
  <c r="E44" i="37"/>
  <c r="E45" i="37"/>
  <c r="E46" i="37"/>
  <c r="E47" i="37"/>
  <c r="E48" i="37"/>
  <c r="E49" i="37"/>
  <c r="E50" i="37"/>
  <c r="E51" i="37"/>
  <c r="E52" i="37"/>
  <c r="E53" i="37"/>
  <c r="E54" i="37"/>
  <c r="E55" i="37"/>
  <c r="E56" i="37"/>
  <c r="E57" i="37"/>
  <c r="E58" i="37"/>
  <c r="E59" i="37"/>
  <c r="E60" i="37"/>
  <c r="E61" i="37"/>
  <c r="E62" i="37"/>
  <c r="E63" i="37"/>
  <c r="B8" i="37"/>
  <c r="B9" i="37"/>
  <c r="B10" i="37"/>
  <c r="B11" i="37"/>
  <c r="B12" i="37"/>
  <c r="B13" i="37"/>
  <c r="B14" i="37"/>
  <c r="B15" i="37"/>
  <c r="B16" i="37"/>
  <c r="B17" i="37"/>
  <c r="B18" i="37"/>
  <c r="B19" i="37"/>
  <c r="B20" i="37"/>
  <c r="B21" i="37"/>
  <c r="B22" i="37"/>
  <c r="B23" i="37"/>
  <c r="B24" i="37"/>
  <c r="B25" i="37"/>
  <c r="B26" i="37"/>
  <c r="B27" i="37"/>
  <c r="B28" i="37"/>
  <c r="B29" i="37"/>
  <c r="B30" i="37"/>
  <c r="B31" i="37"/>
  <c r="B32" i="37"/>
  <c r="B33" i="37"/>
  <c r="B34" i="37"/>
  <c r="B35" i="37"/>
  <c r="B36" i="37"/>
  <c r="B37" i="37"/>
  <c r="B38" i="37"/>
  <c r="B39" i="37"/>
  <c r="B40" i="37"/>
  <c r="B41" i="37"/>
  <c r="B43" i="37"/>
  <c r="B44" i="37"/>
  <c r="B45" i="37"/>
  <c r="B46" i="37"/>
  <c r="B47" i="37"/>
  <c r="B48" i="37"/>
  <c r="B49" i="37"/>
  <c r="B50" i="37"/>
  <c r="B51" i="37"/>
  <c r="B52" i="37"/>
  <c r="B53" i="37"/>
  <c r="B54" i="37"/>
  <c r="B55" i="37"/>
  <c r="B56" i="37"/>
  <c r="B57" i="37"/>
  <c r="B58" i="37"/>
  <c r="B59" i="37"/>
  <c r="B60" i="37"/>
  <c r="B61" i="37"/>
  <c r="B62" i="37"/>
  <c r="B63" i="37"/>
  <c r="F12" i="37" l="1"/>
  <c r="Y6" i="37" l="1"/>
  <c r="C7" i="37"/>
  <c r="D7" i="37" s="1"/>
  <c r="C8" i="37"/>
  <c r="D8" i="37" s="1"/>
  <c r="C9" i="37"/>
  <c r="D9" i="37" s="1"/>
  <c r="C10" i="37"/>
  <c r="C11" i="37"/>
  <c r="C13" i="37"/>
  <c r="C14" i="37"/>
  <c r="C15" i="37"/>
  <c r="C16" i="37"/>
  <c r="C17" i="37"/>
  <c r="C18" i="37"/>
  <c r="C19" i="37"/>
  <c r="C20" i="37"/>
  <c r="C21" i="37"/>
  <c r="C22" i="37"/>
  <c r="C23" i="37"/>
  <c r="C24" i="37"/>
  <c r="C25" i="37"/>
  <c r="C26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39" i="37"/>
  <c r="C40" i="37"/>
  <c r="C41" i="37"/>
  <c r="C42" i="37"/>
  <c r="C43" i="37"/>
  <c r="C44" i="37"/>
  <c r="C45" i="37"/>
  <c r="C46" i="37"/>
  <c r="C47" i="37"/>
  <c r="C48" i="37"/>
  <c r="C49" i="37"/>
  <c r="C50" i="37"/>
  <c r="C51" i="37"/>
  <c r="C52" i="37"/>
  <c r="C53" i="37"/>
  <c r="C54" i="37"/>
  <c r="C55" i="37"/>
  <c r="C56" i="37"/>
  <c r="C57" i="37"/>
  <c r="C58" i="37"/>
  <c r="C59" i="37"/>
  <c r="C60" i="37"/>
  <c r="C61" i="37"/>
  <c r="C62" i="37"/>
  <c r="C63" i="37"/>
  <c r="M66" i="37" l="1"/>
  <c r="M70" i="37"/>
  <c r="M74" i="37"/>
  <c r="M78" i="37"/>
  <c r="M82" i="37"/>
  <c r="M86" i="37"/>
  <c r="M90" i="37"/>
  <c r="M94" i="37"/>
  <c r="M98" i="37"/>
  <c r="M102" i="37"/>
  <c r="M106" i="37"/>
  <c r="M110" i="37"/>
  <c r="M114" i="37"/>
  <c r="M118" i="37"/>
  <c r="M122" i="37"/>
  <c r="M126" i="37"/>
  <c r="M130" i="37"/>
  <c r="M134" i="37"/>
  <c r="M138" i="37"/>
  <c r="M142" i="37"/>
  <c r="M146" i="37"/>
  <c r="M150" i="37"/>
  <c r="M154" i="37"/>
  <c r="M158" i="37"/>
  <c r="M162" i="37"/>
  <c r="M166" i="37"/>
  <c r="M170" i="37"/>
  <c r="M174" i="37"/>
  <c r="M178" i="37"/>
  <c r="M182" i="37"/>
  <c r="M186" i="37"/>
  <c r="M190" i="37"/>
  <c r="M194" i="37"/>
  <c r="M198" i="37"/>
  <c r="M202" i="37"/>
  <c r="M206" i="37"/>
  <c r="M210" i="37"/>
  <c r="M214" i="37"/>
  <c r="M218" i="37"/>
  <c r="M222" i="37"/>
  <c r="M226" i="37"/>
  <c r="M230" i="37"/>
  <c r="M234" i="37"/>
  <c r="M238" i="37"/>
  <c r="M242" i="37"/>
  <c r="M246" i="37"/>
  <c r="M250" i="37"/>
  <c r="M254" i="37"/>
  <c r="M258" i="37"/>
  <c r="M262" i="37"/>
  <c r="M266" i="37"/>
  <c r="M270" i="37"/>
  <c r="M274" i="37"/>
  <c r="M278" i="37"/>
  <c r="M282" i="37"/>
  <c r="M286" i="37"/>
  <c r="M290" i="37"/>
  <c r="M294" i="37"/>
  <c r="M298" i="37"/>
  <c r="M302" i="37"/>
  <c r="M306" i="37"/>
  <c r="M310" i="37"/>
  <c r="M314" i="37"/>
  <c r="M318" i="37"/>
  <c r="M322" i="37"/>
  <c r="M326" i="37"/>
  <c r="M330" i="37"/>
  <c r="M334" i="37"/>
  <c r="M338" i="37"/>
  <c r="M342" i="37"/>
  <c r="M346" i="37"/>
  <c r="M350" i="37"/>
  <c r="M354" i="37"/>
  <c r="M358" i="37"/>
  <c r="M362" i="37"/>
  <c r="M366" i="37"/>
  <c r="M370" i="37"/>
  <c r="M374" i="37"/>
  <c r="M378" i="37"/>
  <c r="M382" i="37"/>
  <c r="M386" i="37"/>
  <c r="M67" i="37"/>
  <c r="M71" i="37"/>
  <c r="M75" i="37"/>
  <c r="M79" i="37"/>
  <c r="M83" i="37"/>
  <c r="M87" i="37"/>
  <c r="M91" i="37"/>
  <c r="M95" i="37"/>
  <c r="M99" i="37"/>
  <c r="M103" i="37"/>
  <c r="M107" i="37"/>
  <c r="M111" i="37"/>
  <c r="M115" i="37"/>
  <c r="M119" i="37"/>
  <c r="M123" i="37"/>
  <c r="M127" i="37"/>
  <c r="M131" i="37"/>
  <c r="M135" i="37"/>
  <c r="M139" i="37"/>
  <c r="M143" i="37"/>
  <c r="M147" i="37"/>
  <c r="M151" i="37"/>
  <c r="M155" i="37"/>
  <c r="M159" i="37"/>
  <c r="M163" i="37"/>
  <c r="M167" i="37"/>
  <c r="M171" i="37"/>
  <c r="M175" i="37"/>
  <c r="M179" i="37"/>
  <c r="M183" i="37"/>
  <c r="M187" i="37"/>
  <c r="M191" i="37"/>
  <c r="M195" i="37"/>
  <c r="M199" i="37"/>
  <c r="M203" i="37"/>
  <c r="M207" i="37"/>
  <c r="M211" i="37"/>
  <c r="M215" i="37"/>
  <c r="M219" i="37"/>
  <c r="M223" i="37"/>
  <c r="M227" i="37"/>
  <c r="M231" i="37"/>
  <c r="M235" i="37"/>
  <c r="M239" i="37"/>
  <c r="M243" i="37"/>
  <c r="M247" i="37"/>
  <c r="M251" i="37"/>
  <c r="M255" i="37"/>
  <c r="M259" i="37"/>
  <c r="M263" i="37"/>
  <c r="M267" i="37"/>
  <c r="M271" i="37"/>
  <c r="M275" i="37"/>
  <c r="M279" i="37"/>
  <c r="M283" i="37"/>
  <c r="M287" i="37"/>
  <c r="M291" i="37"/>
  <c r="M295" i="37"/>
  <c r="M299" i="37"/>
  <c r="M303" i="37"/>
  <c r="M307" i="37"/>
  <c r="M311" i="37"/>
  <c r="M315" i="37"/>
  <c r="M319" i="37"/>
  <c r="M323" i="37"/>
  <c r="M327" i="37"/>
  <c r="M331" i="37"/>
  <c r="M335" i="37"/>
  <c r="M339" i="37"/>
  <c r="M343" i="37"/>
  <c r="M347" i="37"/>
  <c r="M351" i="37"/>
  <c r="M355" i="37"/>
  <c r="M359" i="37"/>
  <c r="M363" i="37"/>
  <c r="M367" i="37"/>
  <c r="M371" i="37"/>
  <c r="M375" i="37"/>
  <c r="M379" i="37"/>
  <c r="M383" i="37"/>
  <c r="M387" i="37"/>
  <c r="M68" i="37"/>
  <c r="M72" i="37"/>
  <c r="M76" i="37"/>
  <c r="M80" i="37"/>
  <c r="M84" i="37"/>
  <c r="M88" i="37"/>
  <c r="M92" i="37"/>
  <c r="M96" i="37"/>
  <c r="M100" i="37"/>
  <c r="M104" i="37"/>
  <c r="M108" i="37"/>
  <c r="M112" i="37"/>
  <c r="M116" i="37"/>
  <c r="M120" i="37"/>
  <c r="M124" i="37"/>
  <c r="M128" i="37"/>
  <c r="M132" i="37"/>
  <c r="M136" i="37"/>
  <c r="M140" i="37"/>
  <c r="M144" i="37"/>
  <c r="M148" i="37"/>
  <c r="M152" i="37"/>
  <c r="M156" i="37"/>
  <c r="M160" i="37"/>
  <c r="M164" i="37"/>
  <c r="M168" i="37"/>
  <c r="M172" i="37"/>
  <c r="M176" i="37"/>
  <c r="M180" i="37"/>
  <c r="M184" i="37"/>
  <c r="M188" i="37"/>
  <c r="M192" i="37"/>
  <c r="M196" i="37"/>
  <c r="M200" i="37"/>
  <c r="M204" i="37"/>
  <c r="M208" i="37"/>
  <c r="M212" i="37"/>
  <c r="M216" i="37"/>
  <c r="M220" i="37"/>
  <c r="M224" i="37"/>
  <c r="M228" i="37"/>
  <c r="M232" i="37"/>
  <c r="M236" i="37"/>
  <c r="M240" i="37"/>
  <c r="M244" i="37"/>
  <c r="M248" i="37"/>
  <c r="M252" i="37"/>
  <c r="M256" i="37"/>
  <c r="M260" i="37"/>
  <c r="M264" i="37"/>
  <c r="M268" i="37"/>
  <c r="M272" i="37"/>
  <c r="M276" i="37"/>
  <c r="M280" i="37"/>
  <c r="M284" i="37"/>
  <c r="M288" i="37"/>
  <c r="M292" i="37"/>
  <c r="M296" i="37"/>
  <c r="M300" i="37"/>
  <c r="M304" i="37"/>
  <c r="M308" i="37"/>
  <c r="M312" i="37"/>
  <c r="M316" i="37"/>
  <c r="M320" i="37"/>
  <c r="M324" i="37"/>
  <c r="M328" i="37"/>
  <c r="M332" i="37"/>
  <c r="M336" i="37"/>
  <c r="M340" i="37"/>
  <c r="M344" i="37"/>
  <c r="M348" i="37"/>
  <c r="M352" i="37"/>
  <c r="M356" i="37"/>
  <c r="M360" i="37"/>
  <c r="M364" i="37"/>
  <c r="M368" i="37"/>
  <c r="M372" i="37"/>
  <c r="M376" i="37"/>
  <c r="M380" i="37"/>
  <c r="M384" i="37"/>
  <c r="M388" i="37"/>
  <c r="M392" i="37"/>
  <c r="M396" i="37"/>
  <c r="M400" i="37"/>
  <c r="M404" i="37"/>
  <c r="M65" i="37"/>
  <c r="M69" i="37"/>
  <c r="M73" i="37"/>
  <c r="M77" i="37"/>
  <c r="M81" i="37"/>
  <c r="M85" i="37"/>
  <c r="M89" i="37"/>
  <c r="M93" i="37"/>
  <c r="M97" i="37"/>
  <c r="M101" i="37"/>
  <c r="M105" i="37"/>
  <c r="M109" i="37"/>
  <c r="M113" i="37"/>
  <c r="M117" i="37"/>
  <c r="M121" i="37"/>
  <c r="M125" i="37"/>
  <c r="M129" i="37"/>
  <c r="M133" i="37"/>
  <c r="M137" i="37"/>
  <c r="M141" i="37"/>
  <c r="M145" i="37"/>
  <c r="M149" i="37"/>
  <c r="M153" i="37"/>
  <c r="M157" i="37"/>
  <c r="M161" i="37"/>
  <c r="M165" i="37"/>
  <c r="M169" i="37"/>
  <c r="M173" i="37"/>
  <c r="M177" i="37"/>
  <c r="M181" i="37"/>
  <c r="M185" i="37"/>
  <c r="M189" i="37"/>
  <c r="M193" i="37"/>
  <c r="M197" i="37"/>
  <c r="M201" i="37"/>
  <c r="M205" i="37"/>
  <c r="M209" i="37"/>
  <c r="M213" i="37"/>
  <c r="M217" i="37"/>
  <c r="M221" i="37"/>
  <c r="M225" i="37"/>
  <c r="M229" i="37"/>
  <c r="M233" i="37"/>
  <c r="M237" i="37"/>
  <c r="M241" i="37"/>
  <c r="M245" i="37"/>
  <c r="M249" i="37"/>
  <c r="M253" i="37"/>
  <c r="M257" i="37"/>
  <c r="M261" i="37"/>
  <c r="M265" i="37"/>
  <c r="M269" i="37"/>
  <c r="M273" i="37"/>
  <c r="M277" i="37"/>
  <c r="M281" i="37"/>
  <c r="M285" i="37"/>
  <c r="M289" i="37"/>
  <c r="M293" i="37"/>
  <c r="M297" i="37"/>
  <c r="M301" i="37"/>
  <c r="M305" i="37"/>
  <c r="M309" i="37"/>
  <c r="M313" i="37"/>
  <c r="M317" i="37"/>
  <c r="M321" i="37"/>
  <c r="M325" i="37"/>
  <c r="M329" i="37"/>
  <c r="M333" i="37"/>
  <c r="M337" i="37"/>
  <c r="M341" i="37"/>
  <c r="M345" i="37"/>
  <c r="M349" i="37"/>
  <c r="M353" i="37"/>
  <c r="M357" i="37"/>
  <c r="M361" i="37"/>
  <c r="M365" i="37"/>
  <c r="M369" i="37"/>
  <c r="M373" i="37"/>
  <c r="M377" i="37"/>
  <c r="M381" i="37"/>
  <c r="M385" i="37"/>
  <c r="M389" i="37"/>
  <c r="M393" i="37"/>
  <c r="M397" i="37"/>
  <c r="M401" i="37"/>
  <c r="M391" i="37"/>
  <c r="M399" i="37"/>
  <c r="M406" i="37"/>
  <c r="M410" i="37"/>
  <c r="M414" i="37"/>
  <c r="M418" i="37"/>
  <c r="M422" i="37"/>
  <c r="M426" i="37"/>
  <c r="M430" i="37"/>
  <c r="M434" i="37"/>
  <c r="M438" i="37"/>
  <c r="M442" i="37"/>
  <c r="M446" i="37"/>
  <c r="M450" i="37"/>
  <c r="M454" i="37"/>
  <c r="M458" i="37"/>
  <c r="M462" i="37"/>
  <c r="M466" i="37"/>
  <c r="M470" i="37"/>
  <c r="M474" i="37"/>
  <c r="M478" i="37"/>
  <c r="M482" i="37"/>
  <c r="M486" i="37"/>
  <c r="M490" i="37"/>
  <c r="M494" i="37"/>
  <c r="M498" i="37"/>
  <c r="M502" i="37"/>
  <c r="M506" i="37"/>
  <c r="M510" i="37"/>
  <c r="M514" i="37"/>
  <c r="M518" i="37"/>
  <c r="M522" i="37"/>
  <c r="M526" i="37"/>
  <c r="M530" i="37"/>
  <c r="M534" i="37"/>
  <c r="M538" i="37"/>
  <c r="M542" i="37"/>
  <c r="M546" i="37"/>
  <c r="M550" i="37"/>
  <c r="M554" i="37"/>
  <c r="M558" i="37"/>
  <c r="M562" i="37"/>
  <c r="M566" i="37"/>
  <c r="M570" i="37"/>
  <c r="M574" i="37"/>
  <c r="M578" i="37"/>
  <c r="M582" i="37"/>
  <c r="M586" i="37"/>
  <c r="M590" i="37"/>
  <c r="M594" i="37"/>
  <c r="M598" i="37"/>
  <c r="M602" i="37"/>
  <c r="M606" i="37"/>
  <c r="M610" i="37"/>
  <c r="M614" i="37"/>
  <c r="M618" i="37"/>
  <c r="M622" i="37"/>
  <c r="M626" i="37"/>
  <c r="M630" i="37"/>
  <c r="M634" i="37"/>
  <c r="M638" i="37"/>
  <c r="M642" i="37"/>
  <c r="M646" i="37"/>
  <c r="M650" i="37"/>
  <c r="M654" i="37"/>
  <c r="M658" i="37"/>
  <c r="M662" i="37"/>
  <c r="M666" i="37"/>
  <c r="M670" i="37"/>
  <c r="M674" i="37"/>
  <c r="M678" i="37"/>
  <c r="M682" i="37"/>
  <c r="M686" i="37"/>
  <c r="M690" i="37"/>
  <c r="M694" i="37"/>
  <c r="M698" i="37"/>
  <c r="M702" i="37"/>
  <c r="M706" i="37"/>
  <c r="M710" i="37"/>
  <c r="M714" i="37"/>
  <c r="M718" i="37"/>
  <c r="M722" i="37"/>
  <c r="M726" i="37"/>
  <c r="M730" i="37"/>
  <c r="M734" i="37"/>
  <c r="M394" i="37"/>
  <c r="M402" i="37"/>
  <c r="M407" i="37"/>
  <c r="M411" i="37"/>
  <c r="M415" i="37"/>
  <c r="M419" i="37"/>
  <c r="M423" i="37"/>
  <c r="M427" i="37"/>
  <c r="M431" i="37"/>
  <c r="M435" i="37"/>
  <c r="M439" i="37"/>
  <c r="M443" i="37"/>
  <c r="M447" i="37"/>
  <c r="M451" i="37"/>
  <c r="M455" i="37"/>
  <c r="M459" i="37"/>
  <c r="M463" i="37"/>
  <c r="M467" i="37"/>
  <c r="M471" i="37"/>
  <c r="M475" i="37"/>
  <c r="M479" i="37"/>
  <c r="M483" i="37"/>
  <c r="M487" i="37"/>
  <c r="M491" i="37"/>
  <c r="M495" i="37"/>
  <c r="M499" i="37"/>
  <c r="M503" i="37"/>
  <c r="M507" i="37"/>
  <c r="M511" i="37"/>
  <c r="M515" i="37"/>
  <c r="M519" i="37"/>
  <c r="M523" i="37"/>
  <c r="M527" i="37"/>
  <c r="M531" i="37"/>
  <c r="M535" i="37"/>
  <c r="M539" i="37"/>
  <c r="M543" i="37"/>
  <c r="M547" i="37"/>
  <c r="M551" i="37"/>
  <c r="M555" i="37"/>
  <c r="M559" i="37"/>
  <c r="M563" i="37"/>
  <c r="M567" i="37"/>
  <c r="M571" i="37"/>
  <c r="M575" i="37"/>
  <c r="M579" i="37"/>
  <c r="M583" i="37"/>
  <c r="M587" i="37"/>
  <c r="M591" i="37"/>
  <c r="M595" i="37"/>
  <c r="M599" i="37"/>
  <c r="M603" i="37"/>
  <c r="M607" i="37"/>
  <c r="M611" i="37"/>
  <c r="M615" i="37"/>
  <c r="M619" i="37"/>
  <c r="M623" i="37"/>
  <c r="M627" i="37"/>
  <c r="M631" i="37"/>
  <c r="M635" i="37"/>
  <c r="M639" i="37"/>
  <c r="M643" i="37"/>
  <c r="M647" i="37"/>
  <c r="M651" i="37"/>
  <c r="M655" i="37"/>
  <c r="M659" i="37"/>
  <c r="M663" i="37"/>
  <c r="M667" i="37"/>
  <c r="M671" i="37"/>
  <c r="M675" i="37"/>
  <c r="M679" i="37"/>
  <c r="M683" i="37"/>
  <c r="M687" i="37"/>
  <c r="M691" i="37"/>
  <c r="M695" i="37"/>
  <c r="M699" i="37"/>
  <c r="M703" i="37"/>
  <c r="M707" i="37"/>
  <c r="M711" i="37"/>
  <c r="M715" i="37"/>
  <c r="M719" i="37"/>
  <c r="M723" i="37"/>
  <c r="M727" i="37"/>
  <c r="M731" i="37"/>
  <c r="M735" i="37"/>
  <c r="M395" i="37"/>
  <c r="M408" i="37"/>
  <c r="M416" i="37"/>
  <c r="M424" i="37"/>
  <c r="M432" i="37"/>
  <c r="M440" i="37"/>
  <c r="M448" i="37"/>
  <c r="M456" i="37"/>
  <c r="M464" i="37"/>
  <c r="M472" i="37"/>
  <c r="M480" i="37"/>
  <c r="M488" i="37"/>
  <c r="M496" i="37"/>
  <c r="M504" i="37"/>
  <c r="M512" i="37"/>
  <c r="M520" i="37"/>
  <c r="M528" i="37"/>
  <c r="M536" i="37"/>
  <c r="M544" i="37"/>
  <c r="M552" i="37"/>
  <c r="M560" i="37"/>
  <c r="M568" i="37"/>
  <c r="M576" i="37"/>
  <c r="M584" i="37"/>
  <c r="M592" i="37"/>
  <c r="M600" i="37"/>
  <c r="M608" i="37"/>
  <c r="M616" i="37"/>
  <c r="M624" i="37"/>
  <c r="M632" i="37"/>
  <c r="M640" i="37"/>
  <c r="M648" i="37"/>
  <c r="M656" i="37"/>
  <c r="M664" i="37"/>
  <c r="M672" i="37"/>
  <c r="M680" i="37"/>
  <c r="M688" i="37"/>
  <c r="M696" i="37"/>
  <c r="M704" i="37"/>
  <c r="M712" i="37"/>
  <c r="M720" i="37"/>
  <c r="M728" i="37"/>
  <c r="M736" i="37"/>
  <c r="M740" i="37"/>
  <c r="M744" i="37"/>
  <c r="M748" i="37"/>
  <c r="M752" i="37"/>
  <c r="M756" i="37"/>
  <c r="M760" i="37"/>
  <c r="M764" i="37"/>
  <c r="M768" i="37"/>
  <c r="M772" i="37"/>
  <c r="M776" i="37"/>
  <c r="M780" i="37"/>
  <c r="M784" i="37"/>
  <c r="M788" i="37"/>
  <c r="M792" i="37"/>
  <c r="M796" i="37"/>
  <c r="M800" i="37"/>
  <c r="M804" i="37"/>
  <c r="M808" i="37"/>
  <c r="M812" i="37"/>
  <c r="M816" i="37"/>
  <c r="M820" i="37"/>
  <c r="M824" i="37"/>
  <c r="M828" i="37"/>
  <c r="M832" i="37"/>
  <c r="M836" i="37"/>
  <c r="M840" i="37"/>
  <c r="M844" i="37"/>
  <c r="M848" i="37"/>
  <c r="M852" i="37"/>
  <c r="M856" i="37"/>
  <c r="M860" i="37"/>
  <c r="M864" i="37"/>
  <c r="M868" i="37"/>
  <c r="M872" i="37"/>
  <c r="M876" i="37"/>
  <c r="M880" i="37"/>
  <c r="M884" i="37"/>
  <c r="M888" i="37"/>
  <c r="M892" i="37"/>
  <c r="M896" i="37"/>
  <c r="M900" i="37"/>
  <c r="M904" i="37"/>
  <c r="M908" i="37"/>
  <c r="M398" i="37"/>
  <c r="M409" i="37"/>
  <c r="M417" i="37"/>
  <c r="M425" i="37"/>
  <c r="M433" i="37"/>
  <c r="M441" i="37"/>
  <c r="M449" i="37"/>
  <c r="M457" i="37"/>
  <c r="M465" i="37"/>
  <c r="M473" i="37"/>
  <c r="M481" i="37"/>
  <c r="M489" i="37"/>
  <c r="M497" i="37"/>
  <c r="M505" i="37"/>
  <c r="M513" i="37"/>
  <c r="M521" i="37"/>
  <c r="M529" i="37"/>
  <c r="M537" i="37"/>
  <c r="M545" i="37"/>
  <c r="M553" i="37"/>
  <c r="M561" i="37"/>
  <c r="M569" i="37"/>
  <c r="M577" i="37"/>
  <c r="M585" i="37"/>
  <c r="M593" i="37"/>
  <c r="M601" i="37"/>
  <c r="M609" i="37"/>
  <c r="M617" i="37"/>
  <c r="M625" i="37"/>
  <c r="M633" i="37"/>
  <c r="M641" i="37"/>
  <c r="M649" i="37"/>
  <c r="M657" i="37"/>
  <c r="M665" i="37"/>
  <c r="M673" i="37"/>
  <c r="M681" i="37"/>
  <c r="M689" i="37"/>
  <c r="M697" i="37"/>
  <c r="M705" i="37"/>
  <c r="M713" i="37"/>
  <c r="M721" i="37"/>
  <c r="M729" i="37"/>
  <c r="M737" i="37"/>
  <c r="M741" i="37"/>
  <c r="M745" i="37"/>
  <c r="M749" i="37"/>
  <c r="M753" i="37"/>
  <c r="M757" i="37"/>
  <c r="M761" i="37"/>
  <c r="M765" i="37"/>
  <c r="M769" i="37"/>
  <c r="M773" i="37"/>
  <c r="M777" i="37"/>
  <c r="M781" i="37"/>
  <c r="M785" i="37"/>
  <c r="M789" i="37"/>
  <c r="M793" i="37"/>
  <c r="M797" i="37"/>
  <c r="M801" i="37"/>
  <c r="M805" i="37"/>
  <c r="M809" i="37"/>
  <c r="M813" i="37"/>
  <c r="M817" i="37"/>
  <c r="M821" i="37"/>
  <c r="M825" i="37"/>
  <c r="M829" i="37"/>
  <c r="M833" i="37"/>
  <c r="M837" i="37"/>
  <c r="M841" i="37"/>
  <c r="M845" i="37"/>
  <c r="M849" i="37"/>
  <c r="M853" i="37"/>
  <c r="M857" i="37"/>
  <c r="M861" i="37"/>
  <c r="M865" i="37"/>
  <c r="M869" i="37"/>
  <c r="M873" i="37"/>
  <c r="M877" i="37"/>
  <c r="M881" i="37"/>
  <c r="M885" i="37"/>
  <c r="M889" i="37"/>
  <c r="M893" i="37"/>
  <c r="M897" i="37"/>
  <c r="M901" i="37"/>
  <c r="M905" i="37"/>
  <c r="M403" i="37"/>
  <c r="M412" i="37"/>
  <c r="M420" i="37"/>
  <c r="M428" i="37"/>
  <c r="M436" i="37"/>
  <c r="M444" i="37"/>
  <c r="M452" i="37"/>
  <c r="M460" i="37"/>
  <c r="M468" i="37"/>
  <c r="M476" i="37"/>
  <c r="M484" i="37"/>
  <c r="M492" i="37"/>
  <c r="M500" i="37"/>
  <c r="M508" i="37"/>
  <c r="M516" i="37"/>
  <c r="M524" i="37"/>
  <c r="M532" i="37"/>
  <c r="M540" i="37"/>
  <c r="M548" i="37"/>
  <c r="M556" i="37"/>
  <c r="M564" i="37"/>
  <c r="M572" i="37"/>
  <c r="M580" i="37"/>
  <c r="M588" i="37"/>
  <c r="M596" i="37"/>
  <c r="M604" i="37"/>
  <c r="M612" i="37"/>
  <c r="M620" i="37"/>
  <c r="M628" i="37"/>
  <c r="M636" i="37"/>
  <c r="M644" i="37"/>
  <c r="M652" i="37"/>
  <c r="M660" i="37"/>
  <c r="M668" i="37"/>
  <c r="M676" i="37"/>
  <c r="M684" i="37"/>
  <c r="M692" i="37"/>
  <c r="M700" i="37"/>
  <c r="M708" i="37"/>
  <c r="M716" i="37"/>
  <c r="M724" i="37"/>
  <c r="M732" i="37"/>
  <c r="M738" i="37"/>
  <c r="M742" i="37"/>
  <c r="M746" i="37"/>
  <c r="M750" i="37"/>
  <c r="M754" i="37"/>
  <c r="M758" i="37"/>
  <c r="M762" i="37"/>
  <c r="M766" i="37"/>
  <c r="M770" i="37"/>
  <c r="M774" i="37"/>
  <c r="M390" i="37"/>
  <c r="M405" i="37"/>
  <c r="M413" i="37"/>
  <c r="M421" i="37"/>
  <c r="M429" i="37"/>
  <c r="M437" i="37"/>
  <c r="M445" i="37"/>
  <c r="M453" i="37"/>
  <c r="M461" i="37"/>
  <c r="M469" i="37"/>
  <c r="M477" i="37"/>
  <c r="M485" i="37"/>
  <c r="M493" i="37"/>
  <c r="M501" i="37"/>
  <c r="M509" i="37"/>
  <c r="M517" i="37"/>
  <c r="M525" i="37"/>
  <c r="M533" i="37"/>
  <c r="M541" i="37"/>
  <c r="M549" i="37"/>
  <c r="M557" i="37"/>
  <c r="M565" i="37"/>
  <c r="M573" i="37"/>
  <c r="M581" i="37"/>
  <c r="M589" i="37"/>
  <c r="M597" i="37"/>
  <c r="M605" i="37"/>
  <c r="M613" i="37"/>
  <c r="M621" i="37"/>
  <c r="M629" i="37"/>
  <c r="M637" i="37"/>
  <c r="M645" i="37"/>
  <c r="M653" i="37"/>
  <c r="M661" i="37"/>
  <c r="M669" i="37"/>
  <c r="M677" i="37"/>
  <c r="M685" i="37"/>
  <c r="M693" i="37"/>
  <c r="M701" i="37"/>
  <c r="M709" i="37"/>
  <c r="M717" i="37"/>
  <c r="M725" i="37"/>
  <c r="M733" i="37"/>
  <c r="M739" i="37"/>
  <c r="M743" i="37"/>
  <c r="M747" i="37"/>
  <c r="M751" i="37"/>
  <c r="M755" i="37"/>
  <c r="M759" i="37"/>
  <c r="M763" i="37"/>
  <c r="M767" i="37"/>
  <c r="M771" i="37"/>
  <c r="M775" i="37"/>
  <c r="M779" i="37"/>
  <c r="M787" i="37"/>
  <c r="M795" i="37"/>
  <c r="M803" i="37"/>
  <c r="M811" i="37"/>
  <c r="M819" i="37"/>
  <c r="M827" i="37"/>
  <c r="M835" i="37"/>
  <c r="M843" i="37"/>
  <c r="M851" i="37"/>
  <c r="M859" i="37"/>
  <c r="M867" i="37"/>
  <c r="M875" i="37"/>
  <c r="M883" i="37"/>
  <c r="M891" i="37"/>
  <c r="M899" i="37"/>
  <c r="M907" i="37"/>
  <c r="M912" i="37"/>
  <c r="M916" i="37"/>
  <c r="M920" i="37"/>
  <c r="M924" i="37"/>
  <c r="M928" i="37"/>
  <c r="M932" i="37"/>
  <c r="M936" i="37"/>
  <c r="M940" i="37"/>
  <c r="M944" i="37"/>
  <c r="M948" i="37"/>
  <c r="M952" i="37"/>
  <c r="M956" i="37"/>
  <c r="M960" i="37"/>
  <c r="M964" i="37"/>
  <c r="M968" i="37"/>
  <c r="M972" i="37"/>
  <c r="M976" i="37"/>
  <c r="M980" i="37"/>
  <c r="M984" i="37"/>
  <c r="M988" i="37"/>
  <c r="M992" i="37"/>
  <c r="M996" i="37"/>
  <c r="M1000" i="37"/>
  <c r="M1004" i="37"/>
  <c r="M1008" i="37"/>
  <c r="M1012" i="37"/>
  <c r="M1016" i="37"/>
  <c r="M1020" i="37"/>
  <c r="M1024" i="37"/>
  <c r="M1028" i="37"/>
  <c r="M1032" i="37"/>
  <c r="M1036" i="37"/>
  <c r="M1040" i="37"/>
  <c r="M1044" i="37"/>
  <c r="M1048" i="37"/>
  <c r="M1052" i="37"/>
  <c r="M1056" i="37"/>
  <c r="M1060" i="37"/>
  <c r="M1064" i="37"/>
  <c r="M1068" i="37"/>
  <c r="M1072" i="37"/>
  <c r="M1076" i="37"/>
  <c r="M1080" i="37"/>
  <c r="M1084" i="37"/>
  <c r="M1088" i="37"/>
  <c r="M1092" i="37"/>
  <c r="M1096" i="37"/>
  <c r="M1100" i="37"/>
  <c r="M1104" i="37"/>
  <c r="M1108" i="37"/>
  <c r="M1112" i="37"/>
  <c r="M1116" i="37"/>
  <c r="M1120" i="37"/>
  <c r="M1124" i="37"/>
  <c r="M1128" i="37"/>
  <c r="M1132" i="37"/>
  <c r="M1136" i="37"/>
  <c r="M1140" i="37"/>
  <c r="M1144" i="37"/>
  <c r="M1148" i="37"/>
  <c r="M1152" i="37"/>
  <c r="M1156" i="37"/>
  <c r="M1160" i="37"/>
  <c r="M1164" i="37"/>
  <c r="M1168" i="37"/>
  <c r="M1172" i="37"/>
  <c r="M1176" i="37"/>
  <c r="M1180" i="37"/>
  <c r="M1184" i="37"/>
  <c r="M1188" i="37"/>
  <c r="M1192" i="37"/>
  <c r="M1196" i="37"/>
  <c r="M1200" i="37"/>
  <c r="M1204" i="37"/>
  <c r="M1208" i="37"/>
  <c r="M1212" i="37"/>
  <c r="M1216" i="37"/>
  <c r="M1220" i="37"/>
  <c r="M1224" i="37"/>
  <c r="M1228" i="37"/>
  <c r="M1232" i="37"/>
  <c r="M1236" i="37"/>
  <c r="M1240" i="37"/>
  <c r="M1244" i="37"/>
  <c r="M1248" i="37"/>
  <c r="M1252" i="37"/>
  <c r="M1256" i="37"/>
  <c r="M1260" i="37"/>
  <c r="M1264" i="37"/>
  <c r="M1268" i="37"/>
  <c r="M1272" i="37"/>
  <c r="M1276" i="37"/>
  <c r="M1280" i="37"/>
  <c r="M1284" i="37"/>
  <c r="M1288" i="37"/>
  <c r="M1292" i="37"/>
  <c r="M1296" i="37"/>
  <c r="M1300" i="37"/>
  <c r="M1304" i="37"/>
  <c r="M1308" i="37"/>
  <c r="M1312" i="37"/>
  <c r="M1316" i="37"/>
  <c r="M1320" i="37"/>
  <c r="M1324" i="37"/>
  <c r="M1328" i="37"/>
  <c r="M1332" i="37"/>
  <c r="M1336" i="37"/>
  <c r="M1340" i="37"/>
  <c r="M1344" i="37"/>
  <c r="M1348" i="37"/>
  <c r="M1352" i="37"/>
  <c r="M1356" i="37"/>
  <c r="M1360" i="37"/>
  <c r="M1364" i="37"/>
  <c r="M1368" i="37"/>
  <c r="M1372" i="37"/>
  <c r="M1376" i="37"/>
  <c r="M1380" i="37"/>
  <c r="M1384" i="37"/>
  <c r="M1388" i="37"/>
  <c r="M1392" i="37"/>
  <c r="M1396" i="37"/>
  <c r="M1400" i="37"/>
  <c r="M1404" i="37"/>
  <c r="M1408" i="37"/>
  <c r="M1412" i="37"/>
  <c r="M1416" i="37"/>
  <c r="M1420" i="37"/>
  <c r="M1424" i="37"/>
  <c r="M1428" i="37"/>
  <c r="M1432" i="37"/>
  <c r="M1436" i="37"/>
  <c r="M1440" i="37"/>
  <c r="M1444" i="37"/>
  <c r="M1448" i="37"/>
  <c r="M1452" i="37"/>
  <c r="M1456" i="37"/>
  <c r="M1460" i="37"/>
  <c r="M1464" i="37"/>
  <c r="M1468" i="37"/>
  <c r="M1472" i="37"/>
  <c r="M1476" i="37"/>
  <c r="M1480" i="37"/>
  <c r="M1484" i="37"/>
  <c r="M1488" i="37"/>
  <c r="M1492" i="37"/>
  <c r="M1496" i="37"/>
  <c r="M1500" i="37"/>
  <c r="M1504" i="37"/>
  <c r="M1508" i="37"/>
  <c r="M1512" i="37"/>
  <c r="M1516" i="37"/>
  <c r="M1520" i="37"/>
  <c r="M782" i="37"/>
  <c r="M791" i="37"/>
  <c r="M802" i="37"/>
  <c r="M814" i="37"/>
  <c r="M823" i="37"/>
  <c r="M834" i="37"/>
  <c r="M846" i="37"/>
  <c r="M855" i="37"/>
  <c r="M866" i="37"/>
  <c r="M878" i="37"/>
  <c r="M887" i="37"/>
  <c r="M898" i="37"/>
  <c r="M909" i="37"/>
  <c r="M914" i="37"/>
  <c r="M919" i="37"/>
  <c r="M925" i="37"/>
  <c r="M930" i="37"/>
  <c r="M935" i="37"/>
  <c r="M941" i="37"/>
  <c r="M946" i="37"/>
  <c r="M951" i="37"/>
  <c r="M957" i="37"/>
  <c r="M962" i="37"/>
  <c r="M967" i="37"/>
  <c r="M973" i="37"/>
  <c r="M978" i="37"/>
  <c r="M983" i="37"/>
  <c r="M989" i="37"/>
  <c r="M994" i="37"/>
  <c r="M999" i="37"/>
  <c r="M1005" i="37"/>
  <c r="M1010" i="37"/>
  <c r="M1015" i="37"/>
  <c r="M1021" i="37"/>
  <c r="M1026" i="37"/>
  <c r="M1031" i="37"/>
  <c r="M1037" i="37"/>
  <c r="M1042" i="37"/>
  <c r="M1047" i="37"/>
  <c r="M1053" i="37"/>
  <c r="M1058" i="37"/>
  <c r="M1063" i="37"/>
  <c r="M1069" i="37"/>
  <c r="M1074" i="37"/>
  <c r="M1079" i="37"/>
  <c r="M1085" i="37"/>
  <c r="M1090" i="37"/>
  <c r="M1095" i="37"/>
  <c r="M1101" i="37"/>
  <c r="M1106" i="37"/>
  <c r="M1111" i="37"/>
  <c r="M1117" i="37"/>
  <c r="M1122" i="37"/>
  <c r="M1127" i="37"/>
  <c r="M1133" i="37"/>
  <c r="M1138" i="37"/>
  <c r="M1143" i="37"/>
  <c r="M1149" i="37"/>
  <c r="M1154" i="37"/>
  <c r="M1159" i="37"/>
  <c r="M1165" i="37"/>
  <c r="M1170" i="37"/>
  <c r="M1175" i="37"/>
  <c r="M1181" i="37"/>
  <c r="M1186" i="37"/>
  <c r="M1191" i="37"/>
  <c r="M1197" i="37"/>
  <c r="M1202" i="37"/>
  <c r="M1207" i="37"/>
  <c r="M1213" i="37"/>
  <c r="M1218" i="37"/>
  <c r="M1223" i="37"/>
  <c r="M1229" i="37"/>
  <c r="M1234" i="37"/>
  <c r="M1239" i="37"/>
  <c r="M1245" i="37"/>
  <c r="M1250" i="37"/>
  <c r="M1255" i="37"/>
  <c r="M1261" i="37"/>
  <c r="M1266" i="37"/>
  <c r="M1271" i="37"/>
  <c r="M1277" i="37"/>
  <c r="M1282" i="37"/>
  <c r="M1287" i="37"/>
  <c r="M1293" i="37"/>
  <c r="M1298" i="37"/>
  <c r="M1303" i="37"/>
  <c r="M1309" i="37"/>
  <c r="M1314" i="37"/>
  <c r="M1319" i="37"/>
  <c r="M1325" i="37"/>
  <c r="M1330" i="37"/>
  <c r="M1335" i="37"/>
  <c r="M1341" i="37"/>
  <c r="M1346" i="37"/>
  <c r="M1351" i="37"/>
  <c r="M1357" i="37"/>
  <c r="M1362" i="37"/>
  <c r="M1367" i="37"/>
  <c r="M1373" i="37"/>
  <c r="M1378" i="37"/>
  <c r="M1383" i="37"/>
  <c r="M1389" i="37"/>
  <c r="M1394" i="37"/>
  <c r="M1399" i="37"/>
  <c r="M1405" i="37"/>
  <c r="M1410" i="37"/>
  <c r="M1415" i="37"/>
  <c r="M1421" i="37"/>
  <c r="M1426" i="37"/>
  <c r="M1431" i="37"/>
  <c r="M1437" i="37"/>
  <c r="M1442" i="37"/>
  <c r="M1447" i="37"/>
  <c r="M1453" i="37"/>
  <c r="M1458" i="37"/>
  <c r="M1463" i="37"/>
  <c r="M1469" i="37"/>
  <c r="M1474" i="37"/>
  <c r="M1479" i="37"/>
  <c r="M1485" i="37"/>
  <c r="M1490" i="37"/>
  <c r="M1495" i="37"/>
  <c r="M1501" i="37"/>
  <c r="M1506" i="37"/>
  <c r="M1511" i="37"/>
  <c r="M1517" i="37"/>
  <c r="M1522" i="37"/>
  <c r="M1526" i="37"/>
  <c r="M1530" i="37"/>
  <c r="M1534" i="37"/>
  <c r="M1538" i="37"/>
  <c r="M1542" i="37"/>
  <c r="M1546" i="37"/>
  <c r="M1550" i="37"/>
  <c r="M1554" i="37"/>
  <c r="M1558" i="37"/>
  <c r="M1562" i="37"/>
  <c r="M1566" i="37"/>
  <c r="M783" i="37"/>
  <c r="M794" i="37"/>
  <c r="M806" i="37"/>
  <c r="M815" i="37"/>
  <c r="M826" i="37"/>
  <c r="M838" i="37"/>
  <c r="M847" i="37"/>
  <c r="M858" i="37"/>
  <c r="M870" i="37"/>
  <c r="M879" i="37"/>
  <c r="M890" i="37"/>
  <c r="M902" i="37"/>
  <c r="M910" i="37"/>
  <c r="M915" i="37"/>
  <c r="M921" i="37"/>
  <c r="M926" i="37"/>
  <c r="M931" i="37"/>
  <c r="M937" i="37"/>
  <c r="M942" i="37"/>
  <c r="M947" i="37"/>
  <c r="M953" i="37"/>
  <c r="M958" i="37"/>
  <c r="M963" i="37"/>
  <c r="M969" i="37"/>
  <c r="M974" i="37"/>
  <c r="M979" i="37"/>
  <c r="M985" i="37"/>
  <c r="M990" i="37"/>
  <c r="M995" i="37"/>
  <c r="M1001" i="37"/>
  <c r="M1006" i="37"/>
  <c r="M1011" i="37"/>
  <c r="M1017" i="37"/>
  <c r="M1022" i="37"/>
  <c r="M1027" i="37"/>
  <c r="M1033" i="37"/>
  <c r="M1038" i="37"/>
  <c r="M1043" i="37"/>
  <c r="M1049" i="37"/>
  <c r="M1054" i="37"/>
  <c r="M1059" i="37"/>
  <c r="M1065" i="37"/>
  <c r="M1070" i="37"/>
  <c r="M1075" i="37"/>
  <c r="M1081" i="37"/>
  <c r="M1086" i="37"/>
  <c r="M1091" i="37"/>
  <c r="M1097" i="37"/>
  <c r="M1102" i="37"/>
  <c r="M1107" i="37"/>
  <c r="M1113" i="37"/>
  <c r="M1118" i="37"/>
  <c r="M1123" i="37"/>
  <c r="M1129" i="37"/>
  <c r="M1134" i="37"/>
  <c r="M1139" i="37"/>
  <c r="M1145" i="37"/>
  <c r="M1150" i="37"/>
  <c r="M1155" i="37"/>
  <c r="M1161" i="37"/>
  <c r="M1166" i="37"/>
  <c r="M1171" i="37"/>
  <c r="M1177" i="37"/>
  <c r="M1182" i="37"/>
  <c r="M1187" i="37"/>
  <c r="M1193" i="37"/>
  <c r="M1198" i="37"/>
  <c r="M1203" i="37"/>
  <c r="M1209" i="37"/>
  <c r="M1214" i="37"/>
  <c r="M1219" i="37"/>
  <c r="M1225" i="37"/>
  <c r="M1230" i="37"/>
  <c r="M1235" i="37"/>
  <c r="M1241" i="37"/>
  <c r="M1246" i="37"/>
  <c r="M1251" i="37"/>
  <c r="M1257" i="37"/>
  <c r="M1262" i="37"/>
  <c r="M1267" i="37"/>
  <c r="M1273" i="37"/>
  <c r="M1278" i="37"/>
  <c r="M1283" i="37"/>
  <c r="M1289" i="37"/>
  <c r="M1294" i="37"/>
  <c r="M1299" i="37"/>
  <c r="M786" i="37"/>
  <c r="M798" i="37"/>
  <c r="M807" i="37"/>
  <c r="M818" i="37"/>
  <c r="M830" i="37"/>
  <c r="M839" i="37"/>
  <c r="M850" i="37"/>
  <c r="M862" i="37"/>
  <c r="M871" i="37"/>
  <c r="M882" i="37"/>
  <c r="M894" i="37"/>
  <c r="M903" i="37"/>
  <c r="M911" i="37"/>
  <c r="M917" i="37"/>
  <c r="M922" i="37"/>
  <c r="M927" i="37"/>
  <c r="M933" i="37"/>
  <c r="M938" i="37"/>
  <c r="M943" i="37"/>
  <c r="M949" i="37"/>
  <c r="M954" i="37"/>
  <c r="M959" i="37"/>
  <c r="M965" i="37"/>
  <c r="M970" i="37"/>
  <c r="M975" i="37"/>
  <c r="M981" i="37"/>
  <c r="M986" i="37"/>
  <c r="M991" i="37"/>
  <c r="M997" i="37"/>
  <c r="M1002" i="37"/>
  <c r="M1007" i="37"/>
  <c r="M1013" i="37"/>
  <c r="M1018" i="37"/>
  <c r="M1023" i="37"/>
  <c r="M1029" i="37"/>
  <c r="M1034" i="37"/>
  <c r="M1039" i="37"/>
  <c r="M1045" i="37"/>
  <c r="M1050" i="37"/>
  <c r="M1055" i="37"/>
  <c r="M1061" i="37"/>
  <c r="M1066" i="37"/>
  <c r="M1071" i="37"/>
  <c r="M1077" i="37"/>
  <c r="M1082" i="37"/>
  <c r="M1087" i="37"/>
  <c r="M1093" i="37"/>
  <c r="M1098" i="37"/>
  <c r="M1103" i="37"/>
  <c r="M1109" i="37"/>
  <c r="M1114" i="37"/>
  <c r="M1119" i="37"/>
  <c r="M1125" i="37"/>
  <c r="M1130" i="37"/>
  <c r="M1135" i="37"/>
  <c r="M1141" i="37"/>
  <c r="M1146" i="37"/>
  <c r="M1151" i="37"/>
  <c r="M1157" i="37"/>
  <c r="M1162" i="37"/>
  <c r="M1167" i="37"/>
  <c r="M1173" i="37"/>
  <c r="M1178" i="37"/>
  <c r="M1183" i="37"/>
  <c r="M1189" i="37"/>
  <c r="M1194" i="37"/>
  <c r="M1199" i="37"/>
  <c r="M1205" i="37"/>
  <c r="M1210" i="37"/>
  <c r="M1215" i="37"/>
  <c r="M1221" i="37"/>
  <c r="M1226" i="37"/>
  <c r="M1231" i="37"/>
  <c r="M1237" i="37"/>
  <c r="M1242" i="37"/>
  <c r="M1247" i="37"/>
  <c r="M1253" i="37"/>
  <c r="M1258" i="37"/>
  <c r="M1263" i="37"/>
  <c r="M1269" i="37"/>
  <c r="M1274" i="37"/>
  <c r="M1279" i="37"/>
  <c r="M1285" i="37"/>
  <c r="M1290" i="37"/>
  <c r="M1295" i="37"/>
  <c r="M790" i="37"/>
  <c r="M831" i="37"/>
  <c r="M874" i="37"/>
  <c r="M913" i="37"/>
  <c r="M934" i="37"/>
  <c r="M955" i="37"/>
  <c r="M977" i="37"/>
  <c r="M998" i="37"/>
  <c r="M1019" i="37"/>
  <c r="M1041" i="37"/>
  <c r="M1062" i="37"/>
  <c r="M1083" i="37"/>
  <c r="M1105" i="37"/>
  <c r="M1126" i="37"/>
  <c r="M1147" i="37"/>
  <c r="M1169" i="37"/>
  <c r="M1190" i="37"/>
  <c r="M1211" i="37"/>
  <c r="M1233" i="37"/>
  <c r="M1254" i="37"/>
  <c r="M1275" i="37"/>
  <c r="M1297" i="37"/>
  <c r="M1306" i="37"/>
  <c r="M1313" i="37"/>
  <c r="M1321" i="37"/>
  <c r="M1327" i="37"/>
  <c r="M1334" i="37"/>
  <c r="M1342" i="37"/>
  <c r="M1349" i="37"/>
  <c r="M1355" i="37"/>
  <c r="M1363" i="37"/>
  <c r="M1370" i="37"/>
  <c r="M1377" i="37"/>
  <c r="M1385" i="37"/>
  <c r="M1391" i="37"/>
  <c r="M1398" i="37"/>
  <c r="M1406" i="37"/>
  <c r="M1413" i="37"/>
  <c r="M1419" i="37"/>
  <c r="M1427" i="37"/>
  <c r="M1434" i="37"/>
  <c r="M1441" i="37"/>
  <c r="M1449" i="37"/>
  <c r="M1455" i="37"/>
  <c r="M1462" i="37"/>
  <c r="M1470" i="37"/>
  <c r="M1477" i="37"/>
  <c r="M1483" i="37"/>
  <c r="M1491" i="37"/>
  <c r="M1498" i="37"/>
  <c r="M1505" i="37"/>
  <c r="M1513" i="37"/>
  <c r="M1519" i="37"/>
  <c r="M1525" i="37"/>
  <c r="M1531" i="37"/>
  <c r="M1536" i="37"/>
  <c r="M1541" i="37"/>
  <c r="M1547" i="37"/>
  <c r="M1552" i="37"/>
  <c r="M1557" i="37"/>
  <c r="M1563" i="37"/>
  <c r="M1568" i="37"/>
  <c r="M799" i="37"/>
  <c r="M842" i="37"/>
  <c r="M886" i="37"/>
  <c r="M918" i="37"/>
  <c r="M939" i="37"/>
  <c r="M961" i="37"/>
  <c r="M982" i="37"/>
  <c r="M1003" i="37"/>
  <c r="M1025" i="37"/>
  <c r="M1046" i="37"/>
  <c r="M1067" i="37"/>
  <c r="M1089" i="37"/>
  <c r="M1110" i="37"/>
  <c r="M1131" i="37"/>
  <c r="M1153" i="37"/>
  <c r="M1174" i="37"/>
  <c r="M1195" i="37"/>
  <c r="M1217" i="37"/>
  <c r="M1238" i="37"/>
  <c r="M1259" i="37"/>
  <c r="M1281" i="37"/>
  <c r="M1301" i="37"/>
  <c r="M1307" i="37"/>
  <c r="M1315" i="37"/>
  <c r="M1322" i="37"/>
  <c r="M1329" i="37"/>
  <c r="M1337" i="37"/>
  <c r="M1343" i="37"/>
  <c r="M1350" i="37"/>
  <c r="M1358" i="37"/>
  <c r="M1365" i="37"/>
  <c r="M1371" i="37"/>
  <c r="M1379" i="37"/>
  <c r="M1386" i="37"/>
  <c r="M1393" i="37"/>
  <c r="M1401" i="37"/>
  <c r="M1407" i="37"/>
  <c r="M1414" i="37"/>
  <c r="M1422" i="37"/>
  <c r="M1429" i="37"/>
  <c r="M1435" i="37"/>
  <c r="M1443" i="37"/>
  <c r="M1450" i="37"/>
  <c r="M1457" i="37"/>
  <c r="M1465" i="37"/>
  <c r="M1471" i="37"/>
  <c r="M1478" i="37"/>
  <c r="M1486" i="37"/>
  <c r="M1493" i="37"/>
  <c r="M1499" i="37"/>
  <c r="M1507" i="37"/>
  <c r="M1514" i="37"/>
  <c r="M1521" i="37"/>
  <c r="M1527" i="37"/>
  <c r="M1532" i="37"/>
  <c r="M1537" i="37"/>
  <c r="M1543" i="37"/>
  <c r="M1548" i="37"/>
  <c r="M1553" i="37"/>
  <c r="M1559" i="37"/>
  <c r="M1564" i="37"/>
  <c r="M1569" i="37"/>
  <c r="M810" i="37"/>
  <c r="M854" i="37"/>
  <c r="M895" i="37"/>
  <c r="M923" i="37"/>
  <c r="M945" i="37"/>
  <c r="M966" i="37"/>
  <c r="M987" i="37"/>
  <c r="M1009" i="37"/>
  <c r="M1030" i="37"/>
  <c r="M1051" i="37"/>
  <c r="M1073" i="37"/>
  <c r="M1094" i="37"/>
  <c r="M1115" i="37"/>
  <c r="M1137" i="37"/>
  <c r="M1158" i="37"/>
  <c r="M1179" i="37"/>
  <c r="M1201" i="37"/>
  <c r="M1222" i="37"/>
  <c r="M1243" i="37"/>
  <c r="M1265" i="37"/>
  <c r="M1286" i="37"/>
  <c r="M1302" i="37"/>
  <c r="M1310" i="37"/>
  <c r="M1317" i="37"/>
  <c r="M1323" i="37"/>
  <c r="M1331" i="37"/>
  <c r="M1338" i="37"/>
  <c r="M1345" i="37"/>
  <c r="M1353" i="37"/>
  <c r="M1359" i="37"/>
  <c r="M1366" i="37"/>
  <c r="M1374" i="37"/>
  <c r="M1381" i="37"/>
  <c r="M1387" i="37"/>
  <c r="M1395" i="37"/>
  <c r="M1402" i="37"/>
  <c r="M1409" i="37"/>
  <c r="M1417" i="37"/>
  <c r="M1423" i="37"/>
  <c r="M1430" i="37"/>
  <c r="M1438" i="37"/>
  <c r="M1445" i="37"/>
  <c r="M1451" i="37"/>
  <c r="M1459" i="37"/>
  <c r="M1466" i="37"/>
  <c r="M1473" i="37"/>
  <c r="M1481" i="37"/>
  <c r="M1487" i="37"/>
  <c r="M1494" i="37"/>
  <c r="M1502" i="37"/>
  <c r="M1509" i="37"/>
  <c r="M1515" i="37"/>
  <c r="M1523" i="37"/>
  <c r="M1528" i="37"/>
  <c r="M1533" i="37"/>
  <c r="M1539" i="37"/>
  <c r="M1544" i="37"/>
  <c r="M1549" i="37"/>
  <c r="M1555" i="37"/>
  <c r="M1560" i="37"/>
  <c r="M1565" i="37"/>
  <c r="M822" i="37"/>
  <c r="M950" i="37"/>
  <c r="M1035" i="37"/>
  <c r="M1121" i="37"/>
  <c r="M1206" i="37"/>
  <c r="M1291" i="37"/>
  <c r="M1326" i="37"/>
  <c r="M1354" i="37"/>
  <c r="M1382" i="37"/>
  <c r="M1411" i="37"/>
  <c r="M1439" i="37"/>
  <c r="M1467" i="37"/>
  <c r="M1497" i="37"/>
  <c r="M1524" i="37"/>
  <c r="M1545" i="37"/>
  <c r="M1567" i="37"/>
  <c r="M863" i="37"/>
  <c r="M971" i="37"/>
  <c r="M1057" i="37"/>
  <c r="M1142" i="37"/>
  <c r="M1227" i="37"/>
  <c r="M1305" i="37"/>
  <c r="M1333" i="37"/>
  <c r="M1361" i="37"/>
  <c r="M1390" i="37"/>
  <c r="M1418" i="37"/>
  <c r="M1446" i="37"/>
  <c r="M1475" i="37"/>
  <c r="M1503" i="37"/>
  <c r="M1529" i="37"/>
  <c r="M1551" i="37"/>
  <c r="M906" i="37"/>
  <c r="M993" i="37"/>
  <c r="M1078" i="37"/>
  <c r="M1163" i="37"/>
  <c r="M1249" i="37"/>
  <c r="M1311" i="37"/>
  <c r="M1339" i="37"/>
  <c r="M1369" i="37"/>
  <c r="M1397" i="37"/>
  <c r="M1425" i="37"/>
  <c r="M1454" i="37"/>
  <c r="M1482" i="37"/>
  <c r="M1510" i="37"/>
  <c r="M1535" i="37"/>
  <c r="M1556" i="37"/>
  <c r="M929" i="37"/>
  <c r="M1270" i="37"/>
  <c r="M1403" i="37"/>
  <c r="M1518" i="37"/>
  <c r="M1014" i="37"/>
  <c r="M1318" i="37"/>
  <c r="M1433" i="37"/>
  <c r="M1540" i="37"/>
  <c r="M1099" i="37"/>
  <c r="M1347" i="37"/>
  <c r="M1461" i="37"/>
  <c r="M1561" i="37"/>
  <c r="M1185" i="37"/>
  <c r="M1489" i="37"/>
  <c r="M778" i="37"/>
  <c r="M1375" i="37"/>
  <c r="D62" i="37"/>
  <c r="F62" i="37" s="1"/>
  <c r="D58" i="37"/>
  <c r="D26" i="37"/>
  <c r="D14" i="37"/>
  <c r="D49" i="37"/>
  <c r="D29" i="37"/>
  <c r="D13" i="37"/>
  <c r="M64" i="37"/>
  <c r="D61" i="37"/>
  <c r="D53" i="37"/>
  <c r="D17" i="37"/>
  <c r="D60" i="37"/>
  <c r="D56" i="37"/>
  <c r="D52" i="37"/>
  <c r="D48" i="37"/>
  <c r="H44" i="37"/>
  <c r="D44" i="37"/>
  <c r="D40" i="37"/>
  <c r="D36" i="37"/>
  <c r="D32" i="37"/>
  <c r="D28" i="37"/>
  <c r="D24" i="37"/>
  <c r="D20" i="37"/>
  <c r="D16" i="37"/>
  <c r="D11" i="37"/>
  <c r="D57" i="37"/>
  <c r="D63" i="37"/>
  <c r="H51" i="37"/>
  <c r="D51" i="37"/>
  <c r="D39" i="37"/>
  <c r="D19" i="37"/>
  <c r="D45" i="37"/>
  <c r="D41" i="37"/>
  <c r="D37" i="37"/>
  <c r="D33" i="37"/>
  <c r="D25" i="37"/>
  <c r="D21" i="37"/>
  <c r="D59" i="37"/>
  <c r="D55" i="37"/>
  <c r="D47" i="37"/>
  <c r="D43" i="37"/>
  <c r="D35" i="37"/>
  <c r="D31" i="37"/>
  <c r="D27" i="37"/>
  <c r="D23" i="37"/>
  <c r="D15" i="37"/>
  <c r="D10" i="37"/>
  <c r="D54" i="37"/>
  <c r="D50" i="37"/>
  <c r="D46" i="37"/>
  <c r="D42" i="37"/>
  <c r="H42" i="37"/>
  <c r="D38" i="37"/>
  <c r="D34" i="37"/>
  <c r="D30" i="37"/>
  <c r="D22" i="37"/>
  <c r="D18" i="37"/>
  <c r="I30" i="20"/>
  <c r="O778" i="37" l="1"/>
  <c r="N778" i="37"/>
  <c r="N1403" i="37"/>
  <c r="O1403" i="37"/>
  <c r="N993" i="37"/>
  <c r="O993" i="37"/>
  <c r="N863" i="37"/>
  <c r="O863" i="37"/>
  <c r="N1206" i="37"/>
  <c r="O1206" i="37"/>
  <c r="N822" i="37"/>
  <c r="O822" i="37"/>
  <c r="N1549" i="37"/>
  <c r="O1549" i="37"/>
  <c r="N1528" i="37"/>
  <c r="O1528" i="37"/>
  <c r="N1502" i="37"/>
  <c r="O1502" i="37"/>
  <c r="O1473" i="37"/>
  <c r="N1473" i="37"/>
  <c r="N1445" i="37"/>
  <c r="O1445" i="37"/>
  <c r="N1417" i="37"/>
  <c r="O1417" i="37"/>
  <c r="N1387" i="37"/>
  <c r="O1387" i="37"/>
  <c r="N1359" i="37"/>
  <c r="O1359" i="37"/>
  <c r="N1331" i="37"/>
  <c r="O1331" i="37"/>
  <c r="N1302" i="37"/>
  <c r="O1302" i="37"/>
  <c r="N1222" i="37"/>
  <c r="O1222" i="37"/>
  <c r="N1137" i="37"/>
  <c r="O1137" i="37"/>
  <c r="N1051" i="37"/>
  <c r="O1051" i="37"/>
  <c r="N966" i="37"/>
  <c r="O966" i="37"/>
  <c r="N854" i="37"/>
  <c r="O854" i="37"/>
  <c r="N1559" i="37"/>
  <c r="O1559" i="37"/>
  <c r="O1537" i="37"/>
  <c r="N1537" i="37"/>
  <c r="N1514" i="37"/>
  <c r="O1514" i="37"/>
  <c r="N1486" i="37"/>
  <c r="O1486" i="37"/>
  <c r="O1457" i="37"/>
  <c r="N1457" i="37"/>
  <c r="N1429" i="37"/>
  <c r="O1429" i="37"/>
  <c r="N1401" i="37"/>
  <c r="O1401" i="37"/>
  <c r="N1371" i="37"/>
  <c r="O1371" i="37"/>
  <c r="O1343" i="37"/>
  <c r="N1343" i="37"/>
  <c r="O1315" i="37"/>
  <c r="N1315" i="37"/>
  <c r="N1259" i="37"/>
  <c r="O1259" i="37"/>
  <c r="N1174" i="37"/>
  <c r="O1174" i="37"/>
  <c r="N1089" i="37"/>
  <c r="O1089" i="37"/>
  <c r="N1003" i="37"/>
  <c r="O1003" i="37"/>
  <c r="N918" i="37"/>
  <c r="O918" i="37"/>
  <c r="O1568" i="37"/>
  <c r="N1568" i="37"/>
  <c r="N1547" i="37"/>
  <c r="O1547" i="37"/>
  <c r="N1525" i="37"/>
  <c r="O1525" i="37"/>
  <c r="N1498" i="37"/>
  <c r="O1498" i="37"/>
  <c r="N1470" i="37"/>
  <c r="O1470" i="37"/>
  <c r="O1441" i="37"/>
  <c r="N1441" i="37"/>
  <c r="N1413" i="37"/>
  <c r="O1413" i="37"/>
  <c r="O1385" i="37"/>
  <c r="N1385" i="37"/>
  <c r="N1355" i="37"/>
  <c r="O1355" i="37"/>
  <c r="N1327" i="37"/>
  <c r="O1327" i="37"/>
  <c r="N1297" i="37"/>
  <c r="O1297" i="37"/>
  <c r="N1211" i="37"/>
  <c r="O1211" i="37"/>
  <c r="N1126" i="37"/>
  <c r="O1126" i="37"/>
  <c r="N1041" i="37"/>
  <c r="O1041" i="37"/>
  <c r="N955" i="37"/>
  <c r="O955" i="37"/>
  <c r="N831" i="37"/>
  <c r="O831" i="37"/>
  <c r="N1285" i="37"/>
  <c r="O1285" i="37"/>
  <c r="N1263" i="37"/>
  <c r="O1263" i="37"/>
  <c r="N1242" i="37"/>
  <c r="O1242" i="37"/>
  <c r="N1221" i="37"/>
  <c r="O1221" i="37"/>
  <c r="N1199" i="37"/>
  <c r="O1199" i="37"/>
  <c r="N1178" i="37"/>
  <c r="O1178" i="37"/>
  <c r="N1157" i="37"/>
  <c r="O1157" i="37"/>
  <c r="N1135" i="37"/>
  <c r="O1135" i="37"/>
  <c r="O1114" i="37"/>
  <c r="N1114" i="37"/>
  <c r="N1093" i="37"/>
  <c r="O1093" i="37"/>
  <c r="N1071" i="37"/>
  <c r="O1071" i="37"/>
  <c r="O1050" i="37"/>
  <c r="N1050" i="37"/>
  <c r="N1029" i="37"/>
  <c r="O1029" i="37"/>
  <c r="N1007" i="37"/>
  <c r="O1007" i="37"/>
  <c r="O986" i="37"/>
  <c r="N986" i="37"/>
  <c r="N965" i="37"/>
  <c r="O965" i="37"/>
  <c r="N943" i="37"/>
  <c r="O943" i="37"/>
  <c r="O922" i="37"/>
  <c r="N922" i="37"/>
  <c r="O894" i="37"/>
  <c r="N894" i="37"/>
  <c r="O850" i="37"/>
  <c r="N850" i="37"/>
  <c r="N807" i="37"/>
  <c r="O807" i="37"/>
  <c r="N1294" i="37"/>
  <c r="O1294" i="37"/>
  <c r="N1273" i="37"/>
  <c r="O1273" i="37"/>
  <c r="N1251" i="37"/>
  <c r="O1251" i="37"/>
  <c r="N1230" i="37"/>
  <c r="O1230" i="37"/>
  <c r="N1209" i="37"/>
  <c r="O1209" i="37"/>
  <c r="O1187" i="37"/>
  <c r="N1187" i="37"/>
  <c r="N1166" i="37"/>
  <c r="O1166" i="37"/>
  <c r="N1145" i="37"/>
  <c r="O1145" i="37"/>
  <c r="N1123" i="37"/>
  <c r="O1123" i="37"/>
  <c r="O1102" i="37"/>
  <c r="N1102" i="37"/>
  <c r="N1081" i="37"/>
  <c r="O1081" i="37"/>
  <c r="N1059" i="37"/>
  <c r="O1059" i="37"/>
  <c r="O1038" i="37"/>
  <c r="N1038" i="37"/>
  <c r="N1017" i="37"/>
  <c r="O1017" i="37"/>
  <c r="N995" i="37"/>
  <c r="O995" i="37"/>
  <c r="O974" i="37"/>
  <c r="N974" i="37"/>
  <c r="N953" i="37"/>
  <c r="O953" i="37"/>
  <c r="O931" i="37"/>
  <c r="N931" i="37"/>
  <c r="O910" i="37"/>
  <c r="N910" i="37"/>
  <c r="N870" i="37"/>
  <c r="O870" i="37"/>
  <c r="N826" i="37"/>
  <c r="O826" i="37"/>
  <c r="N783" i="37"/>
  <c r="O783" i="37"/>
  <c r="N1554" i="37"/>
  <c r="O1554" i="37"/>
  <c r="N1538" i="37"/>
  <c r="O1538" i="37"/>
  <c r="N1522" i="37"/>
  <c r="O1522" i="37"/>
  <c r="N1501" i="37"/>
  <c r="O1501" i="37"/>
  <c r="N1479" i="37"/>
  <c r="O1479" i="37"/>
  <c r="N1458" i="37"/>
  <c r="O1458" i="37"/>
  <c r="N1437" i="37"/>
  <c r="O1437" i="37"/>
  <c r="N1415" i="37"/>
  <c r="O1415" i="37"/>
  <c r="N1394" i="37"/>
  <c r="O1394" i="37"/>
  <c r="N1373" i="37"/>
  <c r="O1373" i="37"/>
  <c r="O1351" i="37"/>
  <c r="N1351" i="37"/>
  <c r="N1330" i="37"/>
  <c r="O1330" i="37"/>
  <c r="N1309" i="37"/>
  <c r="O1309" i="37"/>
  <c r="O1287" i="37"/>
  <c r="N1287" i="37"/>
  <c r="N1266" i="37"/>
  <c r="O1266" i="37"/>
  <c r="N1245" i="37"/>
  <c r="O1245" i="37"/>
  <c r="N1223" i="37"/>
  <c r="O1223" i="37"/>
  <c r="N1202" i="37"/>
  <c r="O1202" i="37"/>
  <c r="N1181" i="37"/>
  <c r="O1181" i="37"/>
  <c r="O1159" i="37"/>
  <c r="N1159" i="37"/>
  <c r="O1138" i="37"/>
  <c r="N1138" i="37"/>
  <c r="N1117" i="37"/>
  <c r="O1117" i="37"/>
  <c r="O1095" i="37"/>
  <c r="N1095" i="37"/>
  <c r="O1074" i="37"/>
  <c r="N1074" i="37"/>
  <c r="N1053" i="37"/>
  <c r="O1053" i="37"/>
  <c r="O1031" i="37"/>
  <c r="N1031" i="37"/>
  <c r="O1010" i="37"/>
  <c r="N1010" i="37"/>
  <c r="N989" i="37"/>
  <c r="O989" i="37"/>
  <c r="N967" i="37"/>
  <c r="O967" i="37"/>
  <c r="O946" i="37"/>
  <c r="N946" i="37"/>
  <c r="N925" i="37"/>
  <c r="O925" i="37"/>
  <c r="N898" i="37"/>
  <c r="O898" i="37"/>
  <c r="N855" i="37"/>
  <c r="O855" i="37"/>
  <c r="O814" i="37"/>
  <c r="N814" i="37"/>
  <c r="N1520" i="37"/>
  <c r="O1520" i="37"/>
  <c r="O1504" i="37"/>
  <c r="N1504" i="37"/>
  <c r="N1488" i="37"/>
  <c r="O1488" i="37"/>
  <c r="N1472" i="37"/>
  <c r="O1472" i="37"/>
  <c r="N1456" i="37"/>
  <c r="O1456" i="37"/>
  <c r="O1440" i="37"/>
  <c r="N1440" i="37"/>
  <c r="N1424" i="37"/>
  <c r="O1424" i="37"/>
  <c r="O1408" i="37"/>
  <c r="N1408" i="37"/>
  <c r="N1392" i="37"/>
  <c r="O1392" i="37"/>
  <c r="N1376" i="37"/>
  <c r="O1376" i="37"/>
  <c r="N1360" i="37"/>
  <c r="O1360" i="37"/>
  <c r="N1344" i="37"/>
  <c r="O1344" i="37"/>
  <c r="N1328" i="37"/>
  <c r="O1328" i="37"/>
  <c r="N1312" i="37"/>
  <c r="O1312" i="37"/>
  <c r="N1296" i="37"/>
  <c r="O1296" i="37"/>
  <c r="N1280" i="37"/>
  <c r="O1280" i="37"/>
  <c r="N1264" i="37"/>
  <c r="O1264" i="37"/>
  <c r="N1248" i="37"/>
  <c r="O1248" i="37"/>
  <c r="N1232" i="37"/>
  <c r="O1232" i="37"/>
  <c r="N1216" i="37"/>
  <c r="O1216" i="37"/>
  <c r="N1200" i="37"/>
  <c r="O1200" i="37"/>
  <c r="N1184" i="37"/>
  <c r="O1184" i="37"/>
  <c r="N1168" i="37"/>
  <c r="O1168" i="37"/>
  <c r="N1152" i="37"/>
  <c r="O1152" i="37"/>
  <c r="N1136" i="37"/>
  <c r="O1136" i="37"/>
  <c r="N1120" i="37"/>
  <c r="O1120" i="37"/>
  <c r="N1104" i="37"/>
  <c r="O1104" i="37"/>
  <c r="N1088" i="37"/>
  <c r="O1088" i="37"/>
  <c r="N1072" i="37"/>
  <c r="O1072" i="37"/>
  <c r="N1056" i="37"/>
  <c r="O1056" i="37"/>
  <c r="N1040" i="37"/>
  <c r="O1040" i="37"/>
  <c r="N1024" i="37"/>
  <c r="O1024" i="37"/>
  <c r="N1008" i="37"/>
  <c r="O1008" i="37"/>
  <c r="N992" i="37"/>
  <c r="O992" i="37"/>
  <c r="N976" i="37"/>
  <c r="O976" i="37"/>
  <c r="N960" i="37"/>
  <c r="O960" i="37"/>
  <c r="N944" i="37"/>
  <c r="O944" i="37"/>
  <c r="N928" i="37"/>
  <c r="O928" i="37"/>
  <c r="N912" i="37"/>
  <c r="O912" i="37"/>
  <c r="N883" i="37"/>
  <c r="O883" i="37"/>
  <c r="N851" i="37"/>
  <c r="O851" i="37"/>
  <c r="N819" i="37"/>
  <c r="O819" i="37"/>
  <c r="N787" i="37"/>
  <c r="O787" i="37"/>
  <c r="N767" i="37"/>
  <c r="O767" i="37"/>
  <c r="N751" i="37"/>
  <c r="O751" i="37"/>
  <c r="N733" i="37"/>
  <c r="O733" i="37"/>
  <c r="N701" i="37"/>
  <c r="O701" i="37"/>
  <c r="N669" i="37"/>
  <c r="O669" i="37"/>
  <c r="N637" i="37"/>
  <c r="O637" i="37"/>
  <c r="O605" i="37"/>
  <c r="N605" i="37"/>
  <c r="O573" i="37"/>
  <c r="N573" i="37"/>
  <c r="O541" i="37"/>
  <c r="N541" i="37"/>
  <c r="O509" i="37"/>
  <c r="N509" i="37"/>
  <c r="O477" i="37"/>
  <c r="N477" i="37"/>
  <c r="O445" i="37"/>
  <c r="N445" i="37"/>
  <c r="O413" i="37"/>
  <c r="N413" i="37"/>
  <c r="N770" i="37"/>
  <c r="O770" i="37"/>
  <c r="N754" i="37"/>
  <c r="O754" i="37"/>
  <c r="N738" i="37"/>
  <c r="O738" i="37"/>
  <c r="N708" i="37"/>
  <c r="O708" i="37"/>
  <c r="N676" i="37"/>
  <c r="O676" i="37"/>
  <c r="N644" i="37"/>
  <c r="O644" i="37"/>
  <c r="N612" i="37"/>
  <c r="O612" i="37"/>
  <c r="N580" i="37"/>
  <c r="O580" i="37"/>
  <c r="N548" i="37"/>
  <c r="O548" i="37"/>
  <c r="N516" i="37"/>
  <c r="O516" i="37"/>
  <c r="N484" i="37"/>
  <c r="O484" i="37"/>
  <c r="N452" i="37"/>
  <c r="O452" i="37"/>
  <c r="N420" i="37"/>
  <c r="O420" i="37"/>
  <c r="N901" i="37"/>
  <c r="O901" i="37"/>
  <c r="N885" i="37"/>
  <c r="O885" i="37"/>
  <c r="N869" i="37"/>
  <c r="O869" i="37"/>
  <c r="N853" i="37"/>
  <c r="O853" i="37"/>
  <c r="N837" i="37"/>
  <c r="O837" i="37"/>
  <c r="N821" i="37"/>
  <c r="O821" i="37"/>
  <c r="N805" i="37"/>
  <c r="O805" i="37"/>
  <c r="N789" i="37"/>
  <c r="O789" i="37"/>
  <c r="N773" i="37"/>
  <c r="O773" i="37"/>
  <c r="N757" i="37"/>
  <c r="O757" i="37"/>
  <c r="N741" i="37"/>
  <c r="O741" i="37"/>
  <c r="N713" i="37"/>
  <c r="O713" i="37"/>
  <c r="N681" i="37"/>
  <c r="O681" i="37"/>
  <c r="N649" i="37"/>
  <c r="O649" i="37"/>
  <c r="N617" i="37"/>
  <c r="O617" i="37"/>
  <c r="O585" i="37"/>
  <c r="N585" i="37"/>
  <c r="O553" i="37"/>
  <c r="N553" i="37"/>
  <c r="O521" i="37"/>
  <c r="N521" i="37"/>
  <c r="O489" i="37"/>
  <c r="N489" i="37"/>
  <c r="O457" i="37"/>
  <c r="N457" i="37"/>
  <c r="O425" i="37"/>
  <c r="N425" i="37"/>
  <c r="N908" i="37"/>
  <c r="O908" i="37"/>
  <c r="N892" i="37"/>
  <c r="O892" i="37"/>
  <c r="N876" i="37"/>
  <c r="O876" i="37"/>
  <c r="O860" i="37"/>
  <c r="N860" i="37"/>
  <c r="N844" i="37"/>
  <c r="O844" i="37"/>
  <c r="N828" i="37"/>
  <c r="O828" i="37"/>
  <c r="N812" i="37"/>
  <c r="O812" i="37"/>
  <c r="N796" i="37"/>
  <c r="O796" i="37"/>
  <c r="N780" i="37"/>
  <c r="O780" i="37"/>
  <c r="N764" i="37"/>
  <c r="O764" i="37"/>
  <c r="N748" i="37"/>
  <c r="O748" i="37"/>
  <c r="N728" i="37"/>
  <c r="O728" i="37"/>
  <c r="N696" i="37"/>
  <c r="O696" i="37"/>
  <c r="N664" i="37"/>
  <c r="O664" i="37"/>
  <c r="N632" i="37"/>
  <c r="O632" i="37"/>
  <c r="N600" i="37"/>
  <c r="O600" i="37"/>
  <c r="N568" i="37"/>
  <c r="O568" i="37"/>
  <c r="N536" i="37"/>
  <c r="O536" i="37"/>
  <c r="N504" i="37"/>
  <c r="O504" i="37"/>
  <c r="N472" i="37"/>
  <c r="O472" i="37"/>
  <c r="N440" i="37"/>
  <c r="O440" i="37"/>
  <c r="N408" i="37"/>
  <c r="O408" i="37"/>
  <c r="N727" i="37"/>
  <c r="O727" i="37"/>
  <c r="N711" i="37"/>
  <c r="O711" i="37"/>
  <c r="N695" i="37"/>
  <c r="O695" i="37"/>
  <c r="N679" i="37"/>
  <c r="O679" i="37"/>
  <c r="N663" i="37"/>
  <c r="O663" i="37"/>
  <c r="N647" i="37"/>
  <c r="O647" i="37"/>
  <c r="N631" i="37"/>
  <c r="O631" i="37"/>
  <c r="N615" i="37"/>
  <c r="O615" i="37"/>
  <c r="N599" i="37"/>
  <c r="O599" i="37"/>
  <c r="N583" i="37"/>
  <c r="O583" i="37"/>
  <c r="N567" i="37"/>
  <c r="O567" i="37"/>
  <c r="N551" i="37"/>
  <c r="O551" i="37"/>
  <c r="N535" i="37"/>
  <c r="O535" i="37"/>
  <c r="N519" i="37"/>
  <c r="O519" i="37"/>
  <c r="N503" i="37"/>
  <c r="O503" i="37"/>
  <c r="N487" i="37"/>
  <c r="O487" i="37"/>
  <c r="N471" i="37"/>
  <c r="O471" i="37"/>
  <c r="N455" i="37"/>
  <c r="O455" i="37"/>
  <c r="N439" i="37"/>
  <c r="O439" i="37"/>
  <c r="N423" i="37"/>
  <c r="O423" i="37"/>
  <c r="N407" i="37"/>
  <c r="O407" i="37"/>
  <c r="O730" i="37"/>
  <c r="N730" i="37"/>
  <c r="O714" i="37"/>
  <c r="N714" i="37"/>
  <c r="N698" i="37"/>
  <c r="O698" i="37"/>
  <c r="O682" i="37"/>
  <c r="N682" i="37"/>
  <c r="O666" i="37"/>
  <c r="N666" i="37"/>
  <c r="O650" i="37"/>
  <c r="N650" i="37"/>
  <c r="N634" i="37"/>
  <c r="O634" i="37"/>
  <c r="N618" i="37"/>
  <c r="O618" i="37"/>
  <c r="N602" i="37"/>
  <c r="O602" i="37"/>
  <c r="N586" i="37"/>
  <c r="O586" i="37"/>
  <c r="N570" i="37"/>
  <c r="O570" i="37"/>
  <c r="N554" i="37"/>
  <c r="O554" i="37"/>
  <c r="O538" i="37"/>
  <c r="N538" i="37"/>
  <c r="N522" i="37"/>
  <c r="O522" i="37"/>
  <c r="N506" i="37"/>
  <c r="O506" i="37"/>
  <c r="N490" i="37"/>
  <c r="O490" i="37"/>
  <c r="N474" i="37"/>
  <c r="O474" i="37"/>
  <c r="N458" i="37"/>
  <c r="O458" i="37"/>
  <c r="N442" i="37"/>
  <c r="O442" i="37"/>
  <c r="N426" i="37"/>
  <c r="O426" i="37"/>
  <c r="N410" i="37"/>
  <c r="O410" i="37"/>
  <c r="O401" i="37"/>
  <c r="N401" i="37"/>
  <c r="O385" i="37"/>
  <c r="N385" i="37"/>
  <c r="O369" i="37"/>
  <c r="N369" i="37"/>
  <c r="O353" i="37"/>
  <c r="N353" i="37"/>
  <c r="O337" i="37"/>
  <c r="N337" i="37"/>
  <c r="N321" i="37"/>
  <c r="O321" i="37"/>
  <c r="N305" i="37"/>
  <c r="O305" i="37"/>
  <c r="N289" i="37"/>
  <c r="O289" i="37"/>
  <c r="N273" i="37"/>
  <c r="O273" i="37"/>
  <c r="N257" i="37"/>
  <c r="O257" i="37"/>
  <c r="N241" i="37"/>
  <c r="O241" i="37"/>
  <c r="N225" i="37"/>
  <c r="O225" i="37"/>
  <c r="N209" i="37"/>
  <c r="O209" i="37"/>
  <c r="N193" i="37"/>
  <c r="O193" i="37"/>
  <c r="N177" i="37"/>
  <c r="O177" i="37"/>
  <c r="N161" i="37"/>
  <c r="O161" i="37"/>
  <c r="N145" i="37"/>
  <c r="O145" i="37"/>
  <c r="N129" i="37"/>
  <c r="O129" i="37"/>
  <c r="N113" i="37"/>
  <c r="O113" i="37"/>
  <c r="N97" i="37"/>
  <c r="O97" i="37"/>
  <c r="N81" i="37"/>
  <c r="O81" i="37"/>
  <c r="N65" i="37"/>
  <c r="O65" i="37"/>
  <c r="N392" i="37"/>
  <c r="O392" i="37"/>
  <c r="N376" i="37"/>
  <c r="O376" i="37"/>
  <c r="N360" i="37"/>
  <c r="O360" i="37"/>
  <c r="N344" i="37"/>
  <c r="O344" i="37"/>
  <c r="N328" i="37"/>
  <c r="O328" i="37"/>
  <c r="N312" i="37"/>
  <c r="O312" i="37"/>
  <c r="N296" i="37"/>
  <c r="O296" i="37"/>
  <c r="N280" i="37"/>
  <c r="O280" i="37"/>
  <c r="N264" i="37"/>
  <c r="O264" i="37"/>
  <c r="N248" i="37"/>
  <c r="O248" i="37"/>
  <c r="N232" i="37"/>
  <c r="O232" i="37"/>
  <c r="N216" i="37"/>
  <c r="O216" i="37"/>
  <c r="N200" i="37"/>
  <c r="O200" i="37"/>
  <c r="N184" i="37"/>
  <c r="O184" i="37"/>
  <c r="O168" i="37"/>
  <c r="N168" i="37"/>
  <c r="N152" i="37"/>
  <c r="O152" i="37"/>
  <c r="N136" i="37"/>
  <c r="O136" i="37"/>
  <c r="N120" i="37"/>
  <c r="O120" i="37"/>
  <c r="O104" i="37"/>
  <c r="N104" i="37"/>
  <c r="N88" i="37"/>
  <c r="O88" i="37"/>
  <c r="N72" i="37"/>
  <c r="O72" i="37"/>
  <c r="N379" i="37"/>
  <c r="O379" i="37"/>
  <c r="N363" i="37"/>
  <c r="O363" i="37"/>
  <c r="N347" i="37"/>
  <c r="O347" i="37"/>
  <c r="O331" i="37"/>
  <c r="N331" i="37"/>
  <c r="N315" i="37"/>
  <c r="O315" i="37"/>
  <c r="N299" i="37"/>
  <c r="O299" i="37"/>
  <c r="N283" i="37"/>
  <c r="O283" i="37"/>
  <c r="O267" i="37"/>
  <c r="N267" i="37"/>
  <c r="N251" i="37"/>
  <c r="O251" i="37"/>
  <c r="N235" i="37"/>
  <c r="O235" i="37"/>
  <c r="N219" i="37"/>
  <c r="O219" i="37"/>
  <c r="N203" i="37"/>
  <c r="O203" i="37"/>
  <c r="N187" i="37"/>
  <c r="O187" i="37"/>
  <c r="N171" i="37"/>
  <c r="O171" i="37"/>
  <c r="N155" i="37"/>
  <c r="O155" i="37"/>
  <c r="O139" i="37"/>
  <c r="N139" i="37"/>
  <c r="N123" i="37"/>
  <c r="O123" i="37"/>
  <c r="N107" i="37"/>
  <c r="O107" i="37"/>
  <c r="N91" i="37"/>
  <c r="O91" i="37"/>
  <c r="O75" i="37"/>
  <c r="N75" i="37"/>
  <c r="N382" i="37"/>
  <c r="O382" i="37"/>
  <c r="N366" i="37"/>
  <c r="O366" i="37"/>
  <c r="N350" i="37"/>
  <c r="O350" i="37"/>
  <c r="N334" i="37"/>
  <c r="O334" i="37"/>
  <c r="N318" i="37"/>
  <c r="O318" i="37"/>
  <c r="N302" i="37"/>
  <c r="O302" i="37"/>
  <c r="N286" i="37"/>
  <c r="O286" i="37"/>
  <c r="N270" i="37"/>
  <c r="O270" i="37"/>
  <c r="N254" i="37"/>
  <c r="O254" i="37"/>
  <c r="N238" i="37"/>
  <c r="O238" i="37"/>
  <c r="N222" i="37"/>
  <c r="O222" i="37"/>
  <c r="N206" i="37"/>
  <c r="O206" i="37"/>
  <c r="O190" i="37"/>
  <c r="N190" i="37"/>
  <c r="N174" i="37"/>
  <c r="O174" i="37"/>
  <c r="N158" i="37"/>
  <c r="O158" i="37"/>
  <c r="N142" i="37"/>
  <c r="O142" i="37"/>
  <c r="N126" i="37"/>
  <c r="O126" i="37"/>
  <c r="N110" i="37"/>
  <c r="O110" i="37"/>
  <c r="N94" i="37"/>
  <c r="O94" i="37"/>
  <c r="N78" i="37"/>
  <c r="O78" i="37"/>
  <c r="N1535" i="37"/>
  <c r="O1535" i="37"/>
  <c r="N1390" i="37"/>
  <c r="O1390" i="37"/>
  <c r="N1347" i="37"/>
  <c r="O1347" i="37"/>
  <c r="N1510" i="37"/>
  <c r="O1510" i="37"/>
  <c r="N1475" i="37"/>
  <c r="O1475" i="37"/>
  <c r="N1467" i="37"/>
  <c r="O1467" i="37"/>
  <c r="N1565" i="37"/>
  <c r="O1565" i="37"/>
  <c r="N1494" i="37"/>
  <c r="O1494" i="37"/>
  <c r="O1409" i="37"/>
  <c r="N1409" i="37"/>
  <c r="N1323" i="37"/>
  <c r="O1323" i="37"/>
  <c r="N1286" i="37"/>
  <c r="O1286" i="37"/>
  <c r="N1201" i="37"/>
  <c r="O1201" i="37"/>
  <c r="N1115" i="37"/>
  <c r="O1115" i="37"/>
  <c r="N1030" i="37"/>
  <c r="O1030" i="37"/>
  <c r="N945" i="37"/>
  <c r="O945" i="37"/>
  <c r="O810" i="37"/>
  <c r="N810" i="37"/>
  <c r="O1553" i="37"/>
  <c r="N1553" i="37"/>
  <c r="N1532" i="37"/>
  <c r="O1532" i="37"/>
  <c r="N1507" i="37"/>
  <c r="O1507" i="37"/>
  <c r="N1478" i="37"/>
  <c r="O1478" i="37"/>
  <c r="N1450" i="37"/>
  <c r="O1450" i="37"/>
  <c r="N1422" i="37"/>
  <c r="O1422" i="37"/>
  <c r="O1393" i="37"/>
  <c r="N1393" i="37"/>
  <c r="N1365" i="37"/>
  <c r="O1365" i="37"/>
  <c r="N1337" i="37"/>
  <c r="O1337" i="37"/>
  <c r="N1307" i="37"/>
  <c r="O1307" i="37"/>
  <c r="N1238" i="37"/>
  <c r="O1238" i="37"/>
  <c r="N1153" i="37"/>
  <c r="O1153" i="37"/>
  <c r="N1067" i="37"/>
  <c r="O1067" i="37"/>
  <c r="N982" i="37"/>
  <c r="O982" i="37"/>
  <c r="N886" i="37"/>
  <c r="O886" i="37"/>
  <c r="N1563" i="37"/>
  <c r="O1563" i="37"/>
  <c r="O1541" i="37"/>
  <c r="N1541" i="37"/>
  <c r="N1519" i="37"/>
  <c r="O1519" i="37"/>
  <c r="N1491" i="37"/>
  <c r="O1491" i="37"/>
  <c r="N1462" i="37"/>
  <c r="O1462" i="37"/>
  <c r="N1434" i="37"/>
  <c r="O1434" i="37"/>
  <c r="N1406" i="37"/>
  <c r="O1406" i="37"/>
  <c r="O1377" i="37"/>
  <c r="N1377" i="37"/>
  <c r="N1349" i="37"/>
  <c r="O1349" i="37"/>
  <c r="N1321" i="37"/>
  <c r="O1321" i="37"/>
  <c r="N1275" i="37"/>
  <c r="O1275" i="37"/>
  <c r="N1190" i="37"/>
  <c r="O1190" i="37"/>
  <c r="N1105" i="37"/>
  <c r="O1105" i="37"/>
  <c r="N1019" i="37"/>
  <c r="O1019" i="37"/>
  <c r="N934" i="37"/>
  <c r="O934" i="37"/>
  <c r="N790" i="37"/>
  <c r="O790" i="37"/>
  <c r="N1279" i="37"/>
  <c r="O1279" i="37"/>
  <c r="N1258" i="37"/>
  <c r="O1258" i="37"/>
  <c r="N1237" i="37"/>
  <c r="O1237" i="37"/>
  <c r="O1215" i="37"/>
  <c r="N1215" i="37"/>
  <c r="N1194" i="37"/>
  <c r="O1194" i="37"/>
  <c r="N1173" i="37"/>
  <c r="O1173" i="37"/>
  <c r="N1151" i="37"/>
  <c r="O1151" i="37"/>
  <c r="O1130" i="37"/>
  <c r="N1130" i="37"/>
  <c r="N1109" i="37"/>
  <c r="O1109" i="37"/>
  <c r="N1087" i="37"/>
  <c r="O1087" i="37"/>
  <c r="O1066" i="37"/>
  <c r="N1066" i="37"/>
  <c r="N1045" i="37"/>
  <c r="O1045" i="37"/>
  <c r="N1023" i="37"/>
  <c r="O1023" i="37"/>
  <c r="O1002" i="37"/>
  <c r="N1002" i="37"/>
  <c r="N981" i="37"/>
  <c r="O981" i="37"/>
  <c r="O959" i="37"/>
  <c r="N959" i="37"/>
  <c r="O938" i="37"/>
  <c r="N938" i="37"/>
  <c r="N917" i="37"/>
  <c r="O917" i="37"/>
  <c r="O882" i="37"/>
  <c r="N882" i="37"/>
  <c r="O839" i="37"/>
  <c r="N839" i="37"/>
  <c r="N798" i="37"/>
  <c r="O798" i="37"/>
  <c r="N1289" i="37"/>
  <c r="O1289" i="37"/>
  <c r="N1267" i="37"/>
  <c r="O1267" i="37"/>
  <c r="N1246" i="37"/>
  <c r="O1246" i="37"/>
  <c r="N1225" i="37"/>
  <c r="O1225" i="37"/>
  <c r="N1203" i="37"/>
  <c r="O1203" i="37"/>
  <c r="N1182" i="37"/>
  <c r="O1182" i="37"/>
  <c r="N1161" i="37"/>
  <c r="O1161" i="37"/>
  <c r="N1139" i="37"/>
  <c r="O1139" i="37"/>
  <c r="N1118" i="37"/>
  <c r="O1118" i="37"/>
  <c r="N1097" i="37"/>
  <c r="O1097" i="37"/>
  <c r="N1075" i="37"/>
  <c r="O1075" i="37"/>
  <c r="N1054" i="37"/>
  <c r="O1054" i="37"/>
  <c r="N1033" i="37"/>
  <c r="O1033" i="37"/>
  <c r="N1011" i="37"/>
  <c r="O1011" i="37"/>
  <c r="N990" i="37"/>
  <c r="O990" i="37"/>
  <c r="N969" i="37"/>
  <c r="O969" i="37"/>
  <c r="N947" i="37"/>
  <c r="O947" i="37"/>
  <c r="N926" i="37"/>
  <c r="O926" i="37"/>
  <c r="N902" i="37"/>
  <c r="O902" i="37"/>
  <c r="O858" i="37"/>
  <c r="N858" i="37"/>
  <c r="N815" i="37"/>
  <c r="O815" i="37"/>
  <c r="N1566" i="37"/>
  <c r="O1566" i="37"/>
  <c r="N1550" i="37"/>
  <c r="O1550" i="37"/>
  <c r="N1534" i="37"/>
  <c r="O1534" i="37"/>
  <c r="O1517" i="37"/>
  <c r="N1517" i="37"/>
  <c r="N1495" i="37"/>
  <c r="O1495" i="37"/>
  <c r="N1474" i="37"/>
  <c r="O1474" i="37"/>
  <c r="O1453" i="37"/>
  <c r="N1453" i="37"/>
  <c r="N1431" i="37"/>
  <c r="O1431" i="37"/>
  <c r="N1410" i="37"/>
  <c r="O1410" i="37"/>
  <c r="N1389" i="37"/>
  <c r="O1389" i="37"/>
  <c r="N1367" i="37"/>
  <c r="O1367" i="37"/>
  <c r="N1346" i="37"/>
  <c r="O1346" i="37"/>
  <c r="N1325" i="37"/>
  <c r="O1325" i="37"/>
  <c r="N1303" i="37"/>
  <c r="O1303" i="37"/>
  <c r="N1282" i="37"/>
  <c r="O1282" i="37"/>
  <c r="N1261" i="37"/>
  <c r="O1261" i="37"/>
  <c r="N1239" i="37"/>
  <c r="O1239" i="37"/>
  <c r="N1218" i="37"/>
  <c r="O1218" i="37"/>
  <c r="N1197" i="37"/>
  <c r="O1197" i="37"/>
  <c r="N1175" i="37"/>
  <c r="O1175" i="37"/>
  <c r="N1154" i="37"/>
  <c r="O1154" i="37"/>
  <c r="N1133" i="37"/>
  <c r="O1133" i="37"/>
  <c r="N1111" i="37"/>
  <c r="O1111" i="37"/>
  <c r="N1090" i="37"/>
  <c r="O1090" i="37"/>
  <c r="N1069" i="37"/>
  <c r="O1069" i="37"/>
  <c r="N1047" i="37"/>
  <c r="O1047" i="37"/>
  <c r="N1026" i="37"/>
  <c r="O1026" i="37"/>
  <c r="N1005" i="37"/>
  <c r="O1005" i="37"/>
  <c r="N983" i="37"/>
  <c r="O983" i="37"/>
  <c r="N962" i="37"/>
  <c r="O962" i="37"/>
  <c r="N941" i="37"/>
  <c r="O941" i="37"/>
  <c r="N919" i="37"/>
  <c r="O919" i="37"/>
  <c r="N887" i="37"/>
  <c r="O887" i="37"/>
  <c r="O846" i="37"/>
  <c r="N846" i="37"/>
  <c r="O802" i="37"/>
  <c r="N802" i="37"/>
  <c r="N1516" i="37"/>
  <c r="O1516" i="37"/>
  <c r="N1500" i="37"/>
  <c r="O1500" i="37"/>
  <c r="N1484" i="37"/>
  <c r="O1484" i="37"/>
  <c r="N1468" i="37"/>
  <c r="O1468" i="37"/>
  <c r="N1452" i="37"/>
  <c r="O1452" i="37"/>
  <c r="N1436" i="37"/>
  <c r="O1436" i="37"/>
  <c r="N1420" i="37"/>
  <c r="O1420" i="37"/>
  <c r="N1404" i="37"/>
  <c r="O1404" i="37"/>
  <c r="N1388" i="37"/>
  <c r="O1388" i="37"/>
  <c r="N1372" i="37"/>
  <c r="O1372" i="37"/>
  <c r="N1356" i="37"/>
  <c r="O1356" i="37"/>
  <c r="N1340" i="37"/>
  <c r="O1340" i="37"/>
  <c r="N1324" i="37"/>
  <c r="O1324" i="37"/>
  <c r="N1308" i="37"/>
  <c r="O1308" i="37"/>
  <c r="N1292" i="37"/>
  <c r="O1292" i="37"/>
  <c r="N1276" i="37"/>
  <c r="O1276" i="37"/>
  <c r="N1260" i="37"/>
  <c r="O1260" i="37"/>
  <c r="N1244" i="37"/>
  <c r="O1244" i="37"/>
  <c r="N1228" i="37"/>
  <c r="O1228" i="37"/>
  <c r="N1212" i="37"/>
  <c r="O1212" i="37"/>
  <c r="N1196" i="37"/>
  <c r="O1196" i="37"/>
  <c r="N1180" i="37"/>
  <c r="O1180" i="37"/>
  <c r="N1164" i="37"/>
  <c r="O1164" i="37"/>
  <c r="N1148" i="37"/>
  <c r="O1148" i="37"/>
  <c r="N1132" i="37"/>
  <c r="O1132" i="37"/>
  <c r="O1116" i="37"/>
  <c r="N1116" i="37"/>
  <c r="N1100" i="37"/>
  <c r="O1100" i="37"/>
  <c r="N1084" i="37"/>
  <c r="O1084" i="37"/>
  <c r="N1068" i="37"/>
  <c r="O1068" i="37"/>
  <c r="N1052" i="37"/>
  <c r="O1052" i="37"/>
  <c r="N1036" i="37"/>
  <c r="O1036" i="37"/>
  <c r="N1020" i="37"/>
  <c r="O1020" i="37"/>
  <c r="N1004" i="37"/>
  <c r="O1004" i="37"/>
  <c r="O988" i="37"/>
  <c r="N988" i="37"/>
  <c r="N972" i="37"/>
  <c r="O972" i="37"/>
  <c r="N956" i="37"/>
  <c r="O956" i="37"/>
  <c r="N940" i="37"/>
  <c r="O940" i="37"/>
  <c r="O924" i="37"/>
  <c r="N924" i="37"/>
  <c r="N907" i="37"/>
  <c r="O907" i="37"/>
  <c r="N875" i="37"/>
  <c r="O875" i="37"/>
  <c r="N843" i="37"/>
  <c r="O843" i="37"/>
  <c r="N811" i="37"/>
  <c r="O811" i="37"/>
  <c r="N779" i="37"/>
  <c r="O779" i="37"/>
  <c r="N763" i="37"/>
  <c r="O763" i="37"/>
  <c r="N747" i="37"/>
  <c r="O747" i="37"/>
  <c r="N725" i="37"/>
  <c r="O725" i="37"/>
  <c r="N693" i="37"/>
  <c r="O693" i="37"/>
  <c r="N661" i="37"/>
  <c r="O661" i="37"/>
  <c r="N629" i="37"/>
  <c r="O629" i="37"/>
  <c r="O597" i="37"/>
  <c r="N597" i="37"/>
  <c r="O565" i="37"/>
  <c r="N565" i="37"/>
  <c r="O533" i="37"/>
  <c r="N533" i="37"/>
  <c r="O501" i="37"/>
  <c r="N501" i="37"/>
  <c r="O469" i="37"/>
  <c r="N469" i="37"/>
  <c r="O437" i="37"/>
  <c r="N437" i="37"/>
  <c r="O405" i="37"/>
  <c r="N405" i="37"/>
  <c r="N766" i="37"/>
  <c r="O766" i="37"/>
  <c r="N750" i="37"/>
  <c r="O750" i="37"/>
  <c r="N732" i="37"/>
  <c r="O732" i="37"/>
  <c r="N700" i="37"/>
  <c r="O700" i="37"/>
  <c r="N668" i="37"/>
  <c r="O668" i="37"/>
  <c r="N636" i="37"/>
  <c r="O636" i="37"/>
  <c r="N604" i="37"/>
  <c r="O604" i="37"/>
  <c r="N572" i="37"/>
  <c r="O572" i="37"/>
  <c r="N540" i="37"/>
  <c r="O540" i="37"/>
  <c r="N508" i="37"/>
  <c r="O508" i="37"/>
  <c r="N476" i="37"/>
  <c r="O476" i="37"/>
  <c r="N444" i="37"/>
  <c r="O444" i="37"/>
  <c r="N412" i="37"/>
  <c r="O412" i="37"/>
  <c r="N897" i="37"/>
  <c r="O897" i="37"/>
  <c r="N881" i="37"/>
  <c r="O881" i="37"/>
  <c r="N865" i="37"/>
  <c r="O865" i="37"/>
  <c r="N849" i="37"/>
  <c r="O849" i="37"/>
  <c r="N833" i="37"/>
  <c r="O833" i="37"/>
  <c r="N817" i="37"/>
  <c r="O817" i="37"/>
  <c r="N801" i="37"/>
  <c r="O801" i="37"/>
  <c r="N785" i="37"/>
  <c r="O785" i="37"/>
  <c r="N769" i="37"/>
  <c r="O769" i="37"/>
  <c r="N753" i="37"/>
  <c r="O753" i="37"/>
  <c r="N737" i="37"/>
  <c r="O737" i="37"/>
  <c r="N705" i="37"/>
  <c r="O705" i="37"/>
  <c r="N673" i="37"/>
  <c r="O673" i="37"/>
  <c r="N641" i="37"/>
  <c r="O641" i="37"/>
  <c r="O609" i="37"/>
  <c r="N609" i="37"/>
  <c r="O577" i="37"/>
  <c r="N577" i="37"/>
  <c r="O545" i="37"/>
  <c r="N545" i="37"/>
  <c r="O513" i="37"/>
  <c r="N513" i="37"/>
  <c r="O481" i="37"/>
  <c r="N481" i="37"/>
  <c r="O449" i="37"/>
  <c r="N449" i="37"/>
  <c r="O417" i="37"/>
  <c r="N417" i="37"/>
  <c r="N904" i="37"/>
  <c r="O904" i="37"/>
  <c r="N888" i="37"/>
  <c r="O888" i="37"/>
  <c r="N872" i="37"/>
  <c r="O872" i="37"/>
  <c r="N856" i="37"/>
  <c r="O856" i="37"/>
  <c r="N840" i="37"/>
  <c r="O840" i="37"/>
  <c r="N824" i="37"/>
  <c r="O824" i="37"/>
  <c r="N808" i="37"/>
  <c r="O808" i="37"/>
  <c r="N792" i="37"/>
  <c r="O792" i="37"/>
  <c r="N776" i="37"/>
  <c r="O776" i="37"/>
  <c r="N760" i="37"/>
  <c r="O760" i="37"/>
  <c r="N744" i="37"/>
  <c r="O744" i="37"/>
  <c r="N720" i="37"/>
  <c r="O720" i="37"/>
  <c r="N688" i="37"/>
  <c r="O688" i="37"/>
  <c r="N656" i="37"/>
  <c r="O656" i="37"/>
  <c r="N624" i="37"/>
  <c r="O624" i="37"/>
  <c r="N592" i="37"/>
  <c r="O592" i="37"/>
  <c r="N560" i="37"/>
  <c r="O560" i="37"/>
  <c r="N528" i="37"/>
  <c r="O528" i="37"/>
  <c r="N496" i="37"/>
  <c r="O496" i="37"/>
  <c r="N464" i="37"/>
  <c r="O464" i="37"/>
  <c r="N432" i="37"/>
  <c r="O432" i="37"/>
  <c r="O395" i="37"/>
  <c r="N395" i="37"/>
  <c r="N723" i="37"/>
  <c r="O723" i="37"/>
  <c r="N707" i="37"/>
  <c r="O707" i="37"/>
  <c r="N691" i="37"/>
  <c r="O691" i="37"/>
  <c r="N675" i="37"/>
  <c r="O675" i="37"/>
  <c r="N659" i="37"/>
  <c r="O659" i="37"/>
  <c r="N643" i="37"/>
  <c r="O643" i="37"/>
  <c r="N627" i="37"/>
  <c r="O627" i="37"/>
  <c r="N611" i="37"/>
  <c r="O611" i="37"/>
  <c r="N595" i="37"/>
  <c r="O595" i="37"/>
  <c r="N579" i="37"/>
  <c r="O579" i="37"/>
  <c r="N563" i="37"/>
  <c r="O563" i="37"/>
  <c r="N547" i="37"/>
  <c r="O547" i="37"/>
  <c r="N531" i="37"/>
  <c r="O531" i="37"/>
  <c r="N515" i="37"/>
  <c r="O515" i="37"/>
  <c r="N499" i="37"/>
  <c r="O499" i="37"/>
  <c r="N483" i="37"/>
  <c r="O483" i="37"/>
  <c r="N467" i="37"/>
  <c r="O467" i="37"/>
  <c r="N451" i="37"/>
  <c r="O451" i="37"/>
  <c r="N435" i="37"/>
  <c r="O435" i="37"/>
  <c r="N419" i="37"/>
  <c r="O419" i="37"/>
  <c r="N402" i="37"/>
  <c r="O402" i="37"/>
  <c r="N726" i="37"/>
  <c r="O726" i="37"/>
  <c r="N710" i="37"/>
  <c r="O710" i="37"/>
  <c r="N694" i="37"/>
  <c r="O694" i="37"/>
  <c r="N678" i="37"/>
  <c r="O678" i="37"/>
  <c r="N662" i="37"/>
  <c r="O662" i="37"/>
  <c r="N646" i="37"/>
  <c r="O646" i="37"/>
  <c r="N630" i="37"/>
  <c r="O630" i="37"/>
  <c r="N614" i="37"/>
  <c r="O614" i="37"/>
  <c r="N598" i="37"/>
  <c r="O598" i="37"/>
  <c r="N582" i="37"/>
  <c r="O582" i="37"/>
  <c r="O566" i="37"/>
  <c r="N566" i="37"/>
  <c r="N550" i="37"/>
  <c r="O550" i="37"/>
  <c r="N534" i="37"/>
  <c r="O534" i="37"/>
  <c r="N518" i="37"/>
  <c r="O518" i="37"/>
  <c r="O502" i="37"/>
  <c r="N502" i="37"/>
  <c r="N486" i="37"/>
  <c r="O486" i="37"/>
  <c r="N470" i="37"/>
  <c r="O470" i="37"/>
  <c r="N454" i="37"/>
  <c r="O454" i="37"/>
  <c r="O438" i="37"/>
  <c r="N438" i="37"/>
  <c r="N422" i="37"/>
  <c r="O422" i="37"/>
  <c r="N406" i="37"/>
  <c r="O406" i="37"/>
  <c r="O397" i="37"/>
  <c r="N397" i="37"/>
  <c r="O381" i="37"/>
  <c r="N381" i="37"/>
  <c r="O365" i="37"/>
  <c r="N365" i="37"/>
  <c r="O349" i="37"/>
  <c r="N349" i="37"/>
  <c r="O333" i="37"/>
  <c r="N333" i="37"/>
  <c r="O317" i="37"/>
  <c r="N317" i="37"/>
  <c r="O301" i="37"/>
  <c r="N301" i="37"/>
  <c r="O285" i="37"/>
  <c r="N285" i="37"/>
  <c r="O269" i="37"/>
  <c r="N269" i="37"/>
  <c r="O253" i="37"/>
  <c r="N253" i="37"/>
  <c r="O237" i="37"/>
  <c r="N237" i="37"/>
  <c r="O221" i="37"/>
  <c r="N221" i="37"/>
  <c r="O205" i="37"/>
  <c r="N205" i="37"/>
  <c r="O189" i="37"/>
  <c r="N189" i="37"/>
  <c r="O173" i="37"/>
  <c r="N173" i="37"/>
  <c r="O157" i="37"/>
  <c r="N157" i="37"/>
  <c r="O141" i="37"/>
  <c r="N141" i="37"/>
  <c r="O125" i="37"/>
  <c r="N125" i="37"/>
  <c r="O109" i="37"/>
  <c r="N109" i="37"/>
  <c r="O93" i="37"/>
  <c r="N93" i="37"/>
  <c r="O77" i="37"/>
  <c r="N77" i="37"/>
  <c r="N404" i="37"/>
  <c r="O404" i="37"/>
  <c r="N388" i="37"/>
  <c r="O388" i="37"/>
  <c r="N372" i="37"/>
  <c r="O372" i="37"/>
  <c r="N356" i="37"/>
  <c r="O356" i="37"/>
  <c r="N340" i="37"/>
  <c r="O340" i="37"/>
  <c r="N324" i="37"/>
  <c r="O324" i="37"/>
  <c r="N308" i="37"/>
  <c r="O308" i="37"/>
  <c r="N292" i="37"/>
  <c r="O292" i="37"/>
  <c r="N276" i="37"/>
  <c r="O276" i="37"/>
  <c r="N260" i="37"/>
  <c r="O260" i="37"/>
  <c r="N244" i="37"/>
  <c r="O244" i="37"/>
  <c r="N228" i="37"/>
  <c r="O228" i="37"/>
  <c r="N212" i="37"/>
  <c r="O212" i="37"/>
  <c r="O196" i="37"/>
  <c r="N196" i="37"/>
  <c r="N180" i="37"/>
  <c r="O180" i="37"/>
  <c r="N164" i="37"/>
  <c r="O164" i="37"/>
  <c r="N148" i="37"/>
  <c r="O148" i="37"/>
  <c r="O132" i="37"/>
  <c r="N132" i="37"/>
  <c r="N116" i="37"/>
  <c r="O116" i="37"/>
  <c r="N100" i="37"/>
  <c r="O100" i="37"/>
  <c r="N84" i="37"/>
  <c r="O84" i="37"/>
  <c r="N68" i="37"/>
  <c r="O68" i="37"/>
  <c r="N375" i="37"/>
  <c r="O375" i="37"/>
  <c r="N359" i="37"/>
  <c r="O359" i="37"/>
  <c r="N343" i="37"/>
  <c r="O343" i="37"/>
  <c r="N327" i="37"/>
  <c r="O327" i="37"/>
  <c r="N311" i="37"/>
  <c r="O311" i="37"/>
  <c r="N295" i="37"/>
  <c r="O295" i="37"/>
  <c r="N279" i="37"/>
  <c r="O279" i="37"/>
  <c r="N263" i="37"/>
  <c r="O263" i="37"/>
  <c r="N247" i="37"/>
  <c r="O247" i="37"/>
  <c r="N231" i="37"/>
  <c r="O231" i="37"/>
  <c r="N215" i="37"/>
  <c r="O215" i="37"/>
  <c r="N199" i="37"/>
  <c r="O199" i="37"/>
  <c r="N183" i="37"/>
  <c r="O183" i="37"/>
  <c r="N167" i="37"/>
  <c r="O167" i="37"/>
  <c r="N151" i="37"/>
  <c r="O151" i="37"/>
  <c r="N135" i="37"/>
  <c r="O135" i="37"/>
  <c r="N119" i="37"/>
  <c r="O119" i="37"/>
  <c r="N103" i="37"/>
  <c r="O103" i="37"/>
  <c r="N87" i="37"/>
  <c r="O87" i="37"/>
  <c r="N71" i="37"/>
  <c r="O71" i="37"/>
  <c r="N378" i="37"/>
  <c r="O378" i="37"/>
  <c r="N362" i="37"/>
  <c r="O362" i="37"/>
  <c r="N346" i="37"/>
  <c r="O346" i="37"/>
  <c r="N330" i="37"/>
  <c r="O330" i="37"/>
  <c r="N314" i="37"/>
  <c r="O314" i="37"/>
  <c r="N298" i="37"/>
  <c r="O298" i="37"/>
  <c r="O282" i="37"/>
  <c r="N282" i="37"/>
  <c r="N266" i="37"/>
  <c r="O266" i="37"/>
  <c r="N250" i="37"/>
  <c r="O250" i="37"/>
  <c r="N234" i="37"/>
  <c r="O234" i="37"/>
  <c r="O218" i="37"/>
  <c r="N218" i="37"/>
  <c r="N202" i="37"/>
  <c r="O202" i="37"/>
  <c r="N186" i="37"/>
  <c r="O186" i="37"/>
  <c r="N170" i="37"/>
  <c r="O170" i="37"/>
  <c r="N154" i="37"/>
  <c r="O154" i="37"/>
  <c r="N138" i="37"/>
  <c r="O138" i="37"/>
  <c r="N122" i="37"/>
  <c r="O122" i="37"/>
  <c r="N106" i="37"/>
  <c r="O106" i="37"/>
  <c r="N90" i="37"/>
  <c r="O90" i="37"/>
  <c r="N74" i="37"/>
  <c r="O74" i="37"/>
  <c r="O1433" i="37"/>
  <c r="N1433" i="37"/>
  <c r="N1311" i="37"/>
  <c r="O1311" i="37"/>
  <c r="N1227" i="37"/>
  <c r="O1227" i="37"/>
  <c r="N1382" i="37"/>
  <c r="O1382" i="37"/>
  <c r="N1318" i="37"/>
  <c r="O1318" i="37"/>
  <c r="N1249" i="37"/>
  <c r="O1249" i="37"/>
  <c r="O1361" i="37"/>
  <c r="N1361" i="37"/>
  <c r="N1567" i="37"/>
  <c r="O1567" i="37"/>
  <c r="N1121" i="37"/>
  <c r="O1121" i="37"/>
  <c r="N1523" i="37"/>
  <c r="O1523" i="37"/>
  <c r="N1438" i="37"/>
  <c r="O1438" i="37"/>
  <c r="N1353" i="37"/>
  <c r="O1353" i="37"/>
  <c r="N1185" i="37"/>
  <c r="O1185" i="37"/>
  <c r="N1099" i="37"/>
  <c r="O1099" i="37"/>
  <c r="N1014" i="37"/>
  <c r="O1014" i="37"/>
  <c r="N929" i="37"/>
  <c r="O929" i="37"/>
  <c r="N1482" i="37"/>
  <c r="O1482" i="37"/>
  <c r="O1369" i="37"/>
  <c r="N1369" i="37"/>
  <c r="N1163" i="37"/>
  <c r="O1163" i="37"/>
  <c r="N1551" i="37"/>
  <c r="O1551" i="37"/>
  <c r="N1446" i="37"/>
  <c r="O1446" i="37"/>
  <c r="N1333" i="37"/>
  <c r="O1333" i="37"/>
  <c r="N1057" i="37"/>
  <c r="O1057" i="37"/>
  <c r="N1545" i="37"/>
  <c r="O1545" i="37"/>
  <c r="N1439" i="37"/>
  <c r="O1439" i="37"/>
  <c r="N1326" i="37"/>
  <c r="O1326" i="37"/>
  <c r="N1035" i="37"/>
  <c r="O1035" i="37"/>
  <c r="N1560" i="37"/>
  <c r="O1560" i="37"/>
  <c r="N1539" i="37"/>
  <c r="O1539" i="37"/>
  <c r="N1515" i="37"/>
  <c r="O1515" i="37"/>
  <c r="N1487" i="37"/>
  <c r="O1487" i="37"/>
  <c r="N1459" i="37"/>
  <c r="O1459" i="37"/>
  <c r="N1430" i="37"/>
  <c r="O1430" i="37"/>
  <c r="N1402" i="37"/>
  <c r="O1402" i="37"/>
  <c r="N1374" i="37"/>
  <c r="O1374" i="37"/>
  <c r="N1345" i="37"/>
  <c r="O1345" i="37"/>
  <c r="N1317" i="37"/>
  <c r="O1317" i="37"/>
  <c r="N1265" i="37"/>
  <c r="O1265" i="37"/>
  <c r="N1179" i="37"/>
  <c r="O1179" i="37"/>
  <c r="N1094" i="37"/>
  <c r="O1094" i="37"/>
  <c r="N1009" i="37"/>
  <c r="O1009" i="37"/>
  <c r="N923" i="37"/>
  <c r="O923" i="37"/>
  <c r="O1569" i="37"/>
  <c r="N1569" i="37"/>
  <c r="O1548" i="37"/>
  <c r="N1548" i="37"/>
  <c r="N1527" i="37"/>
  <c r="O1527" i="37"/>
  <c r="N1499" i="37"/>
  <c r="O1499" i="37"/>
  <c r="N1471" i="37"/>
  <c r="O1471" i="37"/>
  <c r="N1443" i="37"/>
  <c r="O1443" i="37"/>
  <c r="N1414" i="37"/>
  <c r="O1414" i="37"/>
  <c r="N1386" i="37"/>
  <c r="O1386" i="37"/>
  <c r="N1358" i="37"/>
  <c r="O1358" i="37"/>
  <c r="N1329" i="37"/>
  <c r="O1329" i="37"/>
  <c r="N1301" i="37"/>
  <c r="O1301" i="37"/>
  <c r="N1217" i="37"/>
  <c r="O1217" i="37"/>
  <c r="N1131" i="37"/>
  <c r="O1131" i="37"/>
  <c r="N1046" i="37"/>
  <c r="O1046" i="37"/>
  <c r="N961" i="37"/>
  <c r="O961" i="37"/>
  <c r="O842" i="37"/>
  <c r="N842" i="37"/>
  <c r="O1557" i="37"/>
  <c r="N1557" i="37"/>
  <c r="O1536" i="37"/>
  <c r="N1536" i="37"/>
  <c r="N1513" i="37"/>
  <c r="O1513" i="37"/>
  <c r="N1483" i="37"/>
  <c r="O1483" i="37"/>
  <c r="N1455" i="37"/>
  <c r="O1455" i="37"/>
  <c r="N1427" i="37"/>
  <c r="O1427" i="37"/>
  <c r="N1398" i="37"/>
  <c r="O1398" i="37"/>
  <c r="N1370" i="37"/>
  <c r="O1370" i="37"/>
  <c r="N1342" i="37"/>
  <c r="O1342" i="37"/>
  <c r="N1313" i="37"/>
  <c r="O1313" i="37"/>
  <c r="N1254" i="37"/>
  <c r="O1254" i="37"/>
  <c r="N1169" i="37"/>
  <c r="O1169" i="37"/>
  <c r="N1083" i="37"/>
  <c r="O1083" i="37"/>
  <c r="N998" i="37"/>
  <c r="O998" i="37"/>
  <c r="N913" i="37"/>
  <c r="O913" i="37"/>
  <c r="N1295" i="37"/>
  <c r="O1295" i="37"/>
  <c r="N1274" i="37"/>
  <c r="O1274" i="37"/>
  <c r="N1253" i="37"/>
  <c r="O1253" i="37"/>
  <c r="N1231" i="37"/>
  <c r="O1231" i="37"/>
  <c r="N1210" i="37"/>
  <c r="O1210" i="37"/>
  <c r="N1189" i="37"/>
  <c r="O1189" i="37"/>
  <c r="N1167" i="37"/>
  <c r="O1167" i="37"/>
  <c r="N1146" i="37"/>
  <c r="O1146" i="37"/>
  <c r="N1125" i="37"/>
  <c r="O1125" i="37"/>
  <c r="N1103" i="37"/>
  <c r="O1103" i="37"/>
  <c r="N1082" i="37"/>
  <c r="O1082" i="37"/>
  <c r="N1061" i="37"/>
  <c r="O1061" i="37"/>
  <c r="N1039" i="37"/>
  <c r="O1039" i="37"/>
  <c r="N1018" i="37"/>
  <c r="O1018" i="37"/>
  <c r="N997" i="37"/>
  <c r="O997" i="37"/>
  <c r="N975" i="37"/>
  <c r="O975" i="37"/>
  <c r="N954" i="37"/>
  <c r="O954" i="37"/>
  <c r="N933" i="37"/>
  <c r="O933" i="37"/>
  <c r="N911" i="37"/>
  <c r="O911" i="37"/>
  <c r="N871" i="37"/>
  <c r="O871" i="37"/>
  <c r="O830" i="37"/>
  <c r="N830" i="37"/>
  <c r="O786" i="37"/>
  <c r="N786" i="37"/>
  <c r="N1283" i="37"/>
  <c r="O1283" i="37"/>
  <c r="N1262" i="37"/>
  <c r="O1262" i="37"/>
  <c r="N1241" i="37"/>
  <c r="O1241" i="37"/>
  <c r="N1219" i="37"/>
  <c r="O1219" i="37"/>
  <c r="N1198" i="37"/>
  <c r="O1198" i="37"/>
  <c r="N1177" i="37"/>
  <c r="O1177" i="37"/>
  <c r="N1155" i="37"/>
  <c r="O1155" i="37"/>
  <c r="O1134" i="37"/>
  <c r="N1134" i="37"/>
  <c r="N1113" i="37"/>
  <c r="O1113" i="37"/>
  <c r="N1091" i="37"/>
  <c r="O1091" i="37"/>
  <c r="O1070" i="37"/>
  <c r="N1070" i="37"/>
  <c r="N1049" i="37"/>
  <c r="O1049" i="37"/>
  <c r="N1027" i="37"/>
  <c r="O1027" i="37"/>
  <c r="O1006" i="37"/>
  <c r="N1006" i="37"/>
  <c r="N985" i="37"/>
  <c r="O985" i="37"/>
  <c r="N963" i="37"/>
  <c r="O963" i="37"/>
  <c r="O942" i="37"/>
  <c r="N942" i="37"/>
  <c r="N921" i="37"/>
  <c r="O921" i="37"/>
  <c r="N890" i="37"/>
  <c r="O890" i="37"/>
  <c r="N847" i="37"/>
  <c r="O847" i="37"/>
  <c r="N806" i="37"/>
  <c r="O806" i="37"/>
  <c r="N1562" i="37"/>
  <c r="O1562" i="37"/>
  <c r="N1546" i="37"/>
  <c r="O1546" i="37"/>
  <c r="N1530" i="37"/>
  <c r="O1530" i="37"/>
  <c r="N1511" i="37"/>
  <c r="O1511" i="37"/>
  <c r="N1490" i="37"/>
  <c r="O1490" i="37"/>
  <c r="N1469" i="37"/>
  <c r="O1469" i="37"/>
  <c r="N1447" i="37"/>
  <c r="O1447" i="37"/>
  <c r="N1426" i="37"/>
  <c r="O1426" i="37"/>
  <c r="O1405" i="37"/>
  <c r="N1405" i="37"/>
  <c r="N1383" i="37"/>
  <c r="O1383" i="37"/>
  <c r="N1362" i="37"/>
  <c r="O1362" i="37"/>
  <c r="N1341" i="37"/>
  <c r="O1341" i="37"/>
  <c r="N1319" i="37"/>
  <c r="O1319" i="37"/>
  <c r="N1298" i="37"/>
  <c r="O1298" i="37"/>
  <c r="N1277" i="37"/>
  <c r="O1277" i="37"/>
  <c r="N1255" i="37"/>
  <c r="O1255" i="37"/>
  <c r="N1234" i="37"/>
  <c r="O1234" i="37"/>
  <c r="N1213" i="37"/>
  <c r="O1213" i="37"/>
  <c r="N1191" i="37"/>
  <c r="O1191" i="37"/>
  <c r="N1170" i="37"/>
  <c r="O1170" i="37"/>
  <c r="N1149" i="37"/>
  <c r="O1149" i="37"/>
  <c r="N1127" i="37"/>
  <c r="O1127" i="37"/>
  <c r="O1106" i="37"/>
  <c r="N1106" i="37"/>
  <c r="N1085" i="37"/>
  <c r="O1085" i="37"/>
  <c r="N1063" i="37"/>
  <c r="O1063" i="37"/>
  <c r="O1042" i="37"/>
  <c r="N1042" i="37"/>
  <c r="N1021" i="37"/>
  <c r="O1021" i="37"/>
  <c r="N999" i="37"/>
  <c r="O999" i="37"/>
  <c r="O978" i="37"/>
  <c r="N978" i="37"/>
  <c r="N957" i="37"/>
  <c r="O957" i="37"/>
  <c r="N935" i="37"/>
  <c r="O935" i="37"/>
  <c r="O914" i="37"/>
  <c r="N914" i="37"/>
  <c r="O878" i="37"/>
  <c r="N878" i="37"/>
  <c r="N834" i="37"/>
  <c r="O834" i="37"/>
  <c r="N791" i="37"/>
  <c r="O791" i="37"/>
  <c r="N1512" i="37"/>
  <c r="O1512" i="37"/>
  <c r="N1496" i="37"/>
  <c r="O1496" i="37"/>
  <c r="N1480" i="37"/>
  <c r="O1480" i="37"/>
  <c r="N1464" i="37"/>
  <c r="O1464" i="37"/>
  <c r="N1448" i="37"/>
  <c r="O1448" i="37"/>
  <c r="N1432" i="37"/>
  <c r="O1432" i="37"/>
  <c r="N1416" i="37"/>
  <c r="O1416" i="37"/>
  <c r="N1400" i="37"/>
  <c r="O1400" i="37"/>
  <c r="N1384" i="37"/>
  <c r="O1384" i="37"/>
  <c r="N1368" i="37"/>
  <c r="O1368" i="37"/>
  <c r="N1352" i="37"/>
  <c r="O1352" i="37"/>
  <c r="N1336" i="37"/>
  <c r="O1336" i="37"/>
  <c r="N1320" i="37"/>
  <c r="O1320" i="37"/>
  <c r="N1304" i="37"/>
  <c r="O1304" i="37"/>
  <c r="N1288" i="37"/>
  <c r="O1288" i="37"/>
  <c r="O1272" i="37"/>
  <c r="N1272" i="37"/>
  <c r="N1256" i="37"/>
  <c r="O1256" i="37"/>
  <c r="N1240" i="37"/>
  <c r="O1240" i="37"/>
  <c r="N1224" i="37"/>
  <c r="O1224" i="37"/>
  <c r="N1208" i="37"/>
  <c r="O1208" i="37"/>
  <c r="N1192" i="37"/>
  <c r="O1192" i="37"/>
  <c r="N1176" i="37"/>
  <c r="O1176" i="37"/>
  <c r="N1160" i="37"/>
  <c r="O1160" i="37"/>
  <c r="N1144" i="37"/>
  <c r="O1144" i="37"/>
  <c r="N1128" i="37"/>
  <c r="O1128" i="37"/>
  <c r="N1112" i="37"/>
  <c r="O1112" i="37"/>
  <c r="N1096" i="37"/>
  <c r="O1096" i="37"/>
  <c r="N1080" i="37"/>
  <c r="O1080" i="37"/>
  <c r="N1064" i="37"/>
  <c r="O1064" i="37"/>
  <c r="N1048" i="37"/>
  <c r="O1048" i="37"/>
  <c r="N1032" i="37"/>
  <c r="O1032" i="37"/>
  <c r="O1016" i="37"/>
  <c r="N1016" i="37"/>
  <c r="N1000" i="37"/>
  <c r="O1000" i="37"/>
  <c r="N984" i="37"/>
  <c r="O984" i="37"/>
  <c r="N968" i="37"/>
  <c r="O968" i="37"/>
  <c r="O952" i="37"/>
  <c r="N952" i="37"/>
  <c r="N936" i="37"/>
  <c r="O936" i="37"/>
  <c r="N920" i="37"/>
  <c r="O920" i="37"/>
  <c r="N899" i="37"/>
  <c r="O899" i="37"/>
  <c r="O867" i="37"/>
  <c r="N867" i="37"/>
  <c r="N835" i="37"/>
  <c r="O835" i="37"/>
  <c r="N803" i="37"/>
  <c r="O803" i="37"/>
  <c r="O775" i="37"/>
  <c r="N775" i="37"/>
  <c r="N759" i="37"/>
  <c r="O759" i="37"/>
  <c r="N743" i="37"/>
  <c r="O743" i="37"/>
  <c r="N717" i="37"/>
  <c r="O717" i="37"/>
  <c r="N685" i="37"/>
  <c r="O685" i="37"/>
  <c r="N653" i="37"/>
  <c r="O653" i="37"/>
  <c r="N621" i="37"/>
  <c r="O621" i="37"/>
  <c r="O589" i="37"/>
  <c r="N589" i="37"/>
  <c r="O557" i="37"/>
  <c r="N557" i="37"/>
  <c r="O525" i="37"/>
  <c r="N525" i="37"/>
  <c r="O493" i="37"/>
  <c r="N493" i="37"/>
  <c r="O461" i="37"/>
  <c r="N461" i="37"/>
  <c r="O429" i="37"/>
  <c r="N429" i="37"/>
  <c r="N390" i="37"/>
  <c r="O390" i="37"/>
  <c r="N762" i="37"/>
  <c r="O762" i="37"/>
  <c r="O746" i="37"/>
  <c r="N746" i="37"/>
  <c r="N724" i="37"/>
  <c r="O724" i="37"/>
  <c r="N692" i="37"/>
  <c r="O692" i="37"/>
  <c r="N660" i="37"/>
  <c r="O660" i="37"/>
  <c r="N628" i="37"/>
  <c r="O628" i="37"/>
  <c r="N596" i="37"/>
  <c r="O596" i="37"/>
  <c r="N564" i="37"/>
  <c r="O564" i="37"/>
  <c r="N532" i="37"/>
  <c r="O532" i="37"/>
  <c r="N500" i="37"/>
  <c r="O500" i="37"/>
  <c r="N468" i="37"/>
  <c r="O468" i="37"/>
  <c r="N436" i="37"/>
  <c r="O436" i="37"/>
  <c r="N403" i="37"/>
  <c r="O403" i="37"/>
  <c r="N893" i="37"/>
  <c r="O893" i="37"/>
  <c r="N877" i="37"/>
  <c r="O877" i="37"/>
  <c r="N861" i="37"/>
  <c r="O861" i="37"/>
  <c r="N845" i="37"/>
  <c r="O845" i="37"/>
  <c r="N829" i="37"/>
  <c r="O829" i="37"/>
  <c r="N813" i="37"/>
  <c r="O813" i="37"/>
  <c r="N797" i="37"/>
  <c r="O797" i="37"/>
  <c r="N781" i="37"/>
  <c r="O781" i="37"/>
  <c r="N765" i="37"/>
  <c r="O765" i="37"/>
  <c r="N749" i="37"/>
  <c r="O749" i="37"/>
  <c r="N729" i="37"/>
  <c r="O729" i="37"/>
  <c r="N697" i="37"/>
  <c r="O697" i="37"/>
  <c r="N665" i="37"/>
  <c r="O665" i="37"/>
  <c r="N633" i="37"/>
  <c r="O633" i="37"/>
  <c r="O601" i="37"/>
  <c r="N601" i="37"/>
  <c r="O569" i="37"/>
  <c r="N569" i="37"/>
  <c r="O537" i="37"/>
  <c r="N537" i="37"/>
  <c r="O505" i="37"/>
  <c r="N505" i="37"/>
  <c r="O473" i="37"/>
  <c r="N473" i="37"/>
  <c r="O441" i="37"/>
  <c r="N441" i="37"/>
  <c r="O409" i="37"/>
  <c r="N409" i="37"/>
  <c r="N900" i="37"/>
  <c r="O900" i="37"/>
  <c r="N884" i="37"/>
  <c r="O884" i="37"/>
  <c r="N868" i="37"/>
  <c r="O868" i="37"/>
  <c r="N852" i="37"/>
  <c r="O852" i="37"/>
  <c r="N836" i="37"/>
  <c r="O836" i="37"/>
  <c r="N820" i="37"/>
  <c r="O820" i="37"/>
  <c r="N804" i="37"/>
  <c r="O804" i="37"/>
  <c r="O788" i="37"/>
  <c r="N788" i="37"/>
  <c r="N772" i="37"/>
  <c r="O772" i="37"/>
  <c r="N756" i="37"/>
  <c r="O756" i="37"/>
  <c r="N740" i="37"/>
  <c r="O740" i="37"/>
  <c r="N712" i="37"/>
  <c r="O712" i="37"/>
  <c r="N680" i="37"/>
  <c r="O680" i="37"/>
  <c r="N648" i="37"/>
  <c r="O648" i="37"/>
  <c r="N616" i="37"/>
  <c r="O616" i="37"/>
  <c r="N584" i="37"/>
  <c r="O584" i="37"/>
  <c r="N552" i="37"/>
  <c r="O552" i="37"/>
  <c r="N520" i="37"/>
  <c r="O520" i="37"/>
  <c r="N488" i="37"/>
  <c r="O488" i="37"/>
  <c r="N456" i="37"/>
  <c r="O456" i="37"/>
  <c r="O424" i="37"/>
  <c r="N424" i="37"/>
  <c r="O735" i="37"/>
  <c r="N735" i="37"/>
  <c r="N719" i="37"/>
  <c r="O719" i="37"/>
  <c r="N703" i="37"/>
  <c r="O703" i="37"/>
  <c r="N687" i="37"/>
  <c r="O687" i="37"/>
  <c r="N671" i="37"/>
  <c r="O671" i="37"/>
  <c r="N655" i="37"/>
  <c r="O655" i="37"/>
  <c r="N639" i="37"/>
  <c r="O639" i="37"/>
  <c r="N623" i="37"/>
  <c r="O623" i="37"/>
  <c r="N607" i="37"/>
  <c r="O607" i="37"/>
  <c r="N591" i="37"/>
  <c r="O591" i="37"/>
  <c r="N575" i="37"/>
  <c r="O575" i="37"/>
  <c r="N559" i="37"/>
  <c r="O559" i="37"/>
  <c r="N543" i="37"/>
  <c r="O543" i="37"/>
  <c r="N527" i="37"/>
  <c r="O527" i="37"/>
  <c r="N511" i="37"/>
  <c r="O511" i="37"/>
  <c r="N495" i="37"/>
  <c r="O495" i="37"/>
  <c r="N479" i="37"/>
  <c r="O479" i="37"/>
  <c r="N463" i="37"/>
  <c r="O463" i="37"/>
  <c r="N447" i="37"/>
  <c r="O447" i="37"/>
  <c r="N431" i="37"/>
  <c r="O431" i="37"/>
  <c r="N415" i="37"/>
  <c r="O415" i="37"/>
  <c r="N394" i="37"/>
  <c r="O394" i="37"/>
  <c r="N722" i="37"/>
  <c r="O722" i="37"/>
  <c r="N706" i="37"/>
  <c r="O706" i="37"/>
  <c r="N690" i="37"/>
  <c r="O690" i="37"/>
  <c r="N674" i="37"/>
  <c r="O674" i="37"/>
  <c r="N658" i="37"/>
  <c r="O658" i="37"/>
  <c r="N642" i="37"/>
  <c r="O642" i="37"/>
  <c r="N626" i="37"/>
  <c r="O626" i="37"/>
  <c r="N610" i="37"/>
  <c r="O610" i="37"/>
  <c r="N594" i="37"/>
  <c r="O594" i="37"/>
  <c r="N578" i="37"/>
  <c r="O578" i="37"/>
  <c r="N562" i="37"/>
  <c r="O562" i="37"/>
  <c r="N546" i="37"/>
  <c r="O546" i="37"/>
  <c r="N530" i="37"/>
  <c r="O530" i="37"/>
  <c r="N514" i="37"/>
  <c r="O514" i="37"/>
  <c r="N498" i="37"/>
  <c r="O498" i="37"/>
  <c r="N482" i="37"/>
  <c r="O482" i="37"/>
  <c r="N466" i="37"/>
  <c r="O466" i="37"/>
  <c r="N450" i="37"/>
  <c r="O450" i="37"/>
  <c r="N434" i="37"/>
  <c r="O434" i="37"/>
  <c r="N418" i="37"/>
  <c r="O418" i="37"/>
  <c r="N399" i="37"/>
  <c r="O399" i="37"/>
  <c r="O393" i="37"/>
  <c r="N393" i="37"/>
  <c r="O377" i="37"/>
  <c r="N377" i="37"/>
  <c r="O361" i="37"/>
  <c r="N361" i="37"/>
  <c r="O345" i="37"/>
  <c r="N345" i="37"/>
  <c r="N329" i="37"/>
  <c r="O329" i="37"/>
  <c r="N313" i="37"/>
  <c r="O313" i="37"/>
  <c r="N297" i="37"/>
  <c r="O297" i="37"/>
  <c r="N281" i="37"/>
  <c r="O281" i="37"/>
  <c r="N265" i="37"/>
  <c r="O265" i="37"/>
  <c r="N249" i="37"/>
  <c r="O249" i="37"/>
  <c r="N233" i="37"/>
  <c r="O233" i="37"/>
  <c r="N217" i="37"/>
  <c r="O217" i="37"/>
  <c r="N201" i="37"/>
  <c r="O201" i="37"/>
  <c r="N185" i="37"/>
  <c r="O185" i="37"/>
  <c r="N169" i="37"/>
  <c r="O169" i="37"/>
  <c r="N153" i="37"/>
  <c r="O153" i="37"/>
  <c r="N137" i="37"/>
  <c r="O137" i="37"/>
  <c r="N121" i="37"/>
  <c r="O121" i="37"/>
  <c r="N105" i="37"/>
  <c r="O105" i="37"/>
  <c r="N89" i="37"/>
  <c r="O89" i="37"/>
  <c r="N73" i="37"/>
  <c r="O73" i="37"/>
  <c r="N400" i="37"/>
  <c r="O400" i="37"/>
  <c r="N384" i="37"/>
  <c r="O384" i="37"/>
  <c r="N368" i="37"/>
  <c r="O368" i="37"/>
  <c r="O352" i="37"/>
  <c r="N352" i="37"/>
  <c r="N336" i="37"/>
  <c r="O336" i="37"/>
  <c r="N320" i="37"/>
  <c r="O320" i="37"/>
  <c r="N304" i="37"/>
  <c r="O304" i="37"/>
  <c r="N288" i="37"/>
  <c r="O288" i="37"/>
  <c r="N272" i="37"/>
  <c r="O272" i="37"/>
  <c r="N256" i="37"/>
  <c r="O256" i="37"/>
  <c r="N240" i="37"/>
  <c r="O240" i="37"/>
  <c r="O224" i="37"/>
  <c r="N224" i="37"/>
  <c r="N208" i="37"/>
  <c r="O208" i="37"/>
  <c r="N192" i="37"/>
  <c r="O192" i="37"/>
  <c r="N176" i="37"/>
  <c r="O176" i="37"/>
  <c r="O160" i="37"/>
  <c r="N160" i="37"/>
  <c r="N144" i="37"/>
  <c r="O144" i="37"/>
  <c r="N128" i="37"/>
  <c r="O128" i="37"/>
  <c r="N112" i="37"/>
  <c r="O112" i="37"/>
  <c r="N96" i="37"/>
  <c r="O96" i="37"/>
  <c r="N80" i="37"/>
  <c r="O80" i="37"/>
  <c r="N387" i="37"/>
  <c r="O387" i="37"/>
  <c r="N371" i="37"/>
  <c r="O371" i="37"/>
  <c r="N355" i="37"/>
  <c r="O355" i="37"/>
  <c r="N339" i="37"/>
  <c r="O339" i="37"/>
  <c r="N323" i="37"/>
  <c r="O323" i="37"/>
  <c r="N307" i="37"/>
  <c r="O307" i="37"/>
  <c r="N291" i="37"/>
  <c r="O291" i="37"/>
  <c r="N275" i="37"/>
  <c r="O275" i="37"/>
  <c r="N259" i="37"/>
  <c r="O259" i="37"/>
  <c r="N243" i="37"/>
  <c r="O243" i="37"/>
  <c r="N227" i="37"/>
  <c r="O227" i="37"/>
  <c r="N211" i="37"/>
  <c r="O211" i="37"/>
  <c r="N195" i="37"/>
  <c r="O195" i="37"/>
  <c r="N179" i="37"/>
  <c r="O179" i="37"/>
  <c r="N163" i="37"/>
  <c r="O163" i="37"/>
  <c r="N147" i="37"/>
  <c r="O147" i="37"/>
  <c r="N131" i="37"/>
  <c r="O131" i="37"/>
  <c r="N115" i="37"/>
  <c r="O115" i="37"/>
  <c r="N99" i="37"/>
  <c r="O99" i="37"/>
  <c r="O83" i="37"/>
  <c r="N83" i="37"/>
  <c r="N67" i="37"/>
  <c r="O67" i="37"/>
  <c r="N374" i="37"/>
  <c r="O374" i="37"/>
  <c r="N358" i="37"/>
  <c r="O358" i="37"/>
  <c r="N342" i="37"/>
  <c r="O342" i="37"/>
  <c r="N326" i="37"/>
  <c r="O326" i="37"/>
  <c r="O310" i="37"/>
  <c r="N310" i="37"/>
  <c r="N294" i="37"/>
  <c r="O294" i="37"/>
  <c r="N278" i="37"/>
  <c r="O278" i="37"/>
  <c r="N262" i="37"/>
  <c r="O262" i="37"/>
  <c r="N246" i="37"/>
  <c r="O246" i="37"/>
  <c r="N230" i="37"/>
  <c r="O230" i="37"/>
  <c r="N214" i="37"/>
  <c r="O214" i="37"/>
  <c r="N198" i="37"/>
  <c r="O198" i="37"/>
  <c r="N182" i="37"/>
  <c r="O182" i="37"/>
  <c r="N166" i="37"/>
  <c r="O166" i="37"/>
  <c r="N150" i="37"/>
  <c r="O150" i="37"/>
  <c r="N134" i="37"/>
  <c r="O134" i="37"/>
  <c r="N118" i="37"/>
  <c r="O118" i="37"/>
  <c r="N102" i="37"/>
  <c r="O102" i="37"/>
  <c r="N86" i="37"/>
  <c r="O86" i="37"/>
  <c r="N70" i="37"/>
  <c r="O70" i="37"/>
  <c r="N1461" i="37"/>
  <c r="O1461" i="37"/>
  <c r="O1425" i="37"/>
  <c r="N1425" i="37"/>
  <c r="N1503" i="37"/>
  <c r="O1503" i="37"/>
  <c r="O1497" i="37"/>
  <c r="N1497" i="37"/>
  <c r="O1489" i="37"/>
  <c r="N1489" i="37"/>
  <c r="N1270" i="37"/>
  <c r="O1270" i="37"/>
  <c r="N1397" i="37"/>
  <c r="O1397" i="37"/>
  <c r="O906" i="37"/>
  <c r="N906" i="37"/>
  <c r="N1142" i="37"/>
  <c r="O1142" i="37"/>
  <c r="N1354" i="37"/>
  <c r="O1354" i="37"/>
  <c r="N1544" i="37"/>
  <c r="O1544" i="37"/>
  <c r="N1466" i="37"/>
  <c r="O1466" i="37"/>
  <c r="N1381" i="37"/>
  <c r="O1381" i="37"/>
  <c r="N1375" i="37"/>
  <c r="O1375" i="37"/>
  <c r="N1561" i="37"/>
  <c r="O1561" i="37"/>
  <c r="N1540" i="37"/>
  <c r="O1540" i="37"/>
  <c r="N1518" i="37"/>
  <c r="O1518" i="37"/>
  <c r="N1556" i="37"/>
  <c r="O1556" i="37"/>
  <c r="N1454" i="37"/>
  <c r="O1454" i="37"/>
  <c r="N1339" i="37"/>
  <c r="O1339" i="37"/>
  <c r="N1078" i="37"/>
  <c r="O1078" i="37"/>
  <c r="N1529" i="37"/>
  <c r="O1529" i="37"/>
  <c r="N1418" i="37"/>
  <c r="O1418" i="37"/>
  <c r="N1305" i="37"/>
  <c r="O1305" i="37"/>
  <c r="N971" i="37"/>
  <c r="O971" i="37"/>
  <c r="N1524" i="37"/>
  <c r="O1524" i="37"/>
  <c r="N1411" i="37"/>
  <c r="O1411" i="37"/>
  <c r="N1291" i="37"/>
  <c r="O1291" i="37"/>
  <c r="N950" i="37"/>
  <c r="O950" i="37"/>
  <c r="N1555" i="37"/>
  <c r="O1555" i="37"/>
  <c r="O1533" i="37"/>
  <c r="N1533" i="37"/>
  <c r="N1509" i="37"/>
  <c r="O1509" i="37"/>
  <c r="N1481" i="37"/>
  <c r="O1481" i="37"/>
  <c r="N1451" i="37"/>
  <c r="O1451" i="37"/>
  <c r="N1423" i="37"/>
  <c r="O1423" i="37"/>
  <c r="N1395" i="37"/>
  <c r="O1395" i="37"/>
  <c r="N1366" i="37"/>
  <c r="O1366" i="37"/>
  <c r="N1338" i="37"/>
  <c r="O1338" i="37"/>
  <c r="N1310" i="37"/>
  <c r="O1310" i="37"/>
  <c r="N1243" i="37"/>
  <c r="O1243" i="37"/>
  <c r="N1158" i="37"/>
  <c r="O1158" i="37"/>
  <c r="N1073" i="37"/>
  <c r="O1073" i="37"/>
  <c r="N987" i="37"/>
  <c r="O987" i="37"/>
  <c r="N895" i="37"/>
  <c r="O895" i="37"/>
  <c r="N1564" i="37"/>
  <c r="O1564" i="37"/>
  <c r="N1543" i="37"/>
  <c r="O1543" i="37"/>
  <c r="O1521" i="37"/>
  <c r="N1521" i="37"/>
  <c r="N1493" i="37"/>
  <c r="O1493" i="37"/>
  <c r="O1465" i="37"/>
  <c r="N1465" i="37"/>
  <c r="N1435" i="37"/>
  <c r="O1435" i="37"/>
  <c r="N1407" i="37"/>
  <c r="O1407" i="37"/>
  <c r="N1379" i="37"/>
  <c r="O1379" i="37"/>
  <c r="N1350" i="37"/>
  <c r="O1350" i="37"/>
  <c r="N1322" i="37"/>
  <c r="O1322" i="37"/>
  <c r="N1281" i="37"/>
  <c r="O1281" i="37"/>
  <c r="N1195" i="37"/>
  <c r="O1195" i="37"/>
  <c r="N1110" i="37"/>
  <c r="O1110" i="37"/>
  <c r="N1025" i="37"/>
  <c r="O1025" i="37"/>
  <c r="N939" i="37"/>
  <c r="O939" i="37"/>
  <c r="N799" i="37"/>
  <c r="O799" i="37"/>
  <c r="N1552" i="37"/>
  <c r="O1552" i="37"/>
  <c r="N1531" i="37"/>
  <c r="O1531" i="37"/>
  <c r="O1505" i="37"/>
  <c r="N1505" i="37"/>
  <c r="N1477" i="37"/>
  <c r="O1477" i="37"/>
  <c r="N1449" i="37"/>
  <c r="O1449" i="37"/>
  <c r="N1419" i="37"/>
  <c r="O1419" i="37"/>
  <c r="N1391" i="37"/>
  <c r="O1391" i="37"/>
  <c r="N1363" i="37"/>
  <c r="O1363" i="37"/>
  <c r="N1334" i="37"/>
  <c r="O1334" i="37"/>
  <c r="N1306" i="37"/>
  <c r="O1306" i="37"/>
  <c r="N1233" i="37"/>
  <c r="O1233" i="37"/>
  <c r="N1147" i="37"/>
  <c r="O1147" i="37"/>
  <c r="N1062" i="37"/>
  <c r="O1062" i="37"/>
  <c r="N977" i="37"/>
  <c r="O977" i="37"/>
  <c r="O874" i="37"/>
  <c r="N874" i="37"/>
  <c r="N1290" i="37"/>
  <c r="O1290" i="37"/>
  <c r="N1269" i="37"/>
  <c r="O1269" i="37"/>
  <c r="N1247" i="37"/>
  <c r="O1247" i="37"/>
  <c r="N1226" i="37"/>
  <c r="O1226" i="37"/>
  <c r="N1205" i="37"/>
  <c r="O1205" i="37"/>
  <c r="N1183" i="37"/>
  <c r="O1183" i="37"/>
  <c r="N1162" i="37"/>
  <c r="O1162" i="37"/>
  <c r="N1141" i="37"/>
  <c r="O1141" i="37"/>
  <c r="N1119" i="37"/>
  <c r="O1119" i="37"/>
  <c r="O1098" i="37"/>
  <c r="N1098" i="37"/>
  <c r="N1077" i="37"/>
  <c r="O1077" i="37"/>
  <c r="N1055" i="37"/>
  <c r="O1055" i="37"/>
  <c r="O1034" i="37"/>
  <c r="N1034" i="37"/>
  <c r="N1013" i="37"/>
  <c r="O1013" i="37"/>
  <c r="N991" i="37"/>
  <c r="O991" i="37"/>
  <c r="O970" i="37"/>
  <c r="N970" i="37"/>
  <c r="N949" i="37"/>
  <c r="O949" i="37"/>
  <c r="N927" i="37"/>
  <c r="O927" i="37"/>
  <c r="O903" i="37"/>
  <c r="N903" i="37"/>
  <c r="N862" i="37"/>
  <c r="O862" i="37"/>
  <c r="O818" i="37"/>
  <c r="N818" i="37"/>
  <c r="N1299" i="37"/>
  <c r="O1299" i="37"/>
  <c r="N1278" i="37"/>
  <c r="O1278" i="37"/>
  <c r="N1257" i="37"/>
  <c r="O1257" i="37"/>
  <c r="N1235" i="37"/>
  <c r="O1235" i="37"/>
  <c r="N1214" i="37"/>
  <c r="O1214" i="37"/>
  <c r="N1193" i="37"/>
  <c r="O1193" i="37"/>
  <c r="N1171" i="37"/>
  <c r="O1171" i="37"/>
  <c r="O1150" i="37"/>
  <c r="N1150" i="37"/>
  <c r="N1129" i="37"/>
  <c r="O1129" i="37"/>
  <c r="N1107" i="37"/>
  <c r="O1107" i="37"/>
  <c r="O1086" i="37"/>
  <c r="N1086" i="37"/>
  <c r="N1065" i="37"/>
  <c r="O1065" i="37"/>
  <c r="N1043" i="37"/>
  <c r="O1043" i="37"/>
  <c r="O1022" i="37"/>
  <c r="N1022" i="37"/>
  <c r="N1001" i="37"/>
  <c r="O1001" i="37"/>
  <c r="N979" i="37"/>
  <c r="O979" i="37"/>
  <c r="O958" i="37"/>
  <c r="N958" i="37"/>
  <c r="N937" i="37"/>
  <c r="O937" i="37"/>
  <c r="N915" i="37"/>
  <c r="O915" i="37"/>
  <c r="N879" i="37"/>
  <c r="O879" i="37"/>
  <c r="N838" i="37"/>
  <c r="O838" i="37"/>
  <c r="O794" i="37"/>
  <c r="N794" i="37"/>
  <c r="N1558" i="37"/>
  <c r="O1558" i="37"/>
  <c r="N1542" i="37"/>
  <c r="O1542" i="37"/>
  <c r="N1526" i="37"/>
  <c r="O1526" i="37"/>
  <c r="N1506" i="37"/>
  <c r="O1506" i="37"/>
  <c r="O1485" i="37"/>
  <c r="N1485" i="37"/>
  <c r="N1463" i="37"/>
  <c r="O1463" i="37"/>
  <c r="N1442" i="37"/>
  <c r="O1442" i="37"/>
  <c r="O1421" i="37"/>
  <c r="N1421" i="37"/>
  <c r="N1399" i="37"/>
  <c r="O1399" i="37"/>
  <c r="N1378" i="37"/>
  <c r="O1378" i="37"/>
  <c r="N1357" i="37"/>
  <c r="O1357" i="37"/>
  <c r="N1335" i="37"/>
  <c r="O1335" i="37"/>
  <c r="N1314" i="37"/>
  <c r="O1314" i="37"/>
  <c r="N1293" i="37"/>
  <c r="O1293" i="37"/>
  <c r="N1271" i="37"/>
  <c r="O1271" i="37"/>
  <c r="N1250" i="37"/>
  <c r="O1250" i="37"/>
  <c r="N1229" i="37"/>
  <c r="O1229" i="37"/>
  <c r="N1207" i="37"/>
  <c r="O1207" i="37"/>
  <c r="N1186" i="37"/>
  <c r="O1186" i="37"/>
  <c r="N1165" i="37"/>
  <c r="O1165" i="37"/>
  <c r="N1143" i="37"/>
  <c r="O1143" i="37"/>
  <c r="O1122" i="37"/>
  <c r="N1122" i="37"/>
  <c r="N1101" i="37"/>
  <c r="O1101" i="37"/>
  <c r="N1079" i="37"/>
  <c r="O1079" i="37"/>
  <c r="O1058" i="37"/>
  <c r="N1058" i="37"/>
  <c r="N1037" i="37"/>
  <c r="O1037" i="37"/>
  <c r="N1015" i="37"/>
  <c r="O1015" i="37"/>
  <c r="O994" i="37"/>
  <c r="N994" i="37"/>
  <c r="N973" i="37"/>
  <c r="O973" i="37"/>
  <c r="N951" i="37"/>
  <c r="O951" i="37"/>
  <c r="O930" i="37"/>
  <c r="N930" i="37"/>
  <c r="N909" i="37"/>
  <c r="O909" i="37"/>
  <c r="O866" i="37"/>
  <c r="N866" i="37"/>
  <c r="N823" i="37"/>
  <c r="O823" i="37"/>
  <c r="O782" i="37"/>
  <c r="N782" i="37"/>
  <c r="N1508" i="37"/>
  <c r="O1508" i="37"/>
  <c r="N1492" i="37"/>
  <c r="O1492" i="37"/>
  <c r="N1476" i="37"/>
  <c r="O1476" i="37"/>
  <c r="N1460" i="37"/>
  <c r="O1460" i="37"/>
  <c r="N1444" i="37"/>
  <c r="O1444" i="37"/>
  <c r="N1428" i="37"/>
  <c r="O1428" i="37"/>
  <c r="N1412" i="37"/>
  <c r="O1412" i="37"/>
  <c r="N1396" i="37"/>
  <c r="O1396" i="37"/>
  <c r="N1380" i="37"/>
  <c r="O1380" i="37"/>
  <c r="N1364" i="37"/>
  <c r="O1364" i="37"/>
  <c r="N1348" i="37"/>
  <c r="O1348" i="37"/>
  <c r="N1332" i="37"/>
  <c r="O1332" i="37"/>
  <c r="N1316" i="37"/>
  <c r="O1316" i="37"/>
  <c r="N1300" i="37"/>
  <c r="O1300" i="37"/>
  <c r="N1284" i="37"/>
  <c r="O1284" i="37"/>
  <c r="N1268" i="37"/>
  <c r="O1268" i="37"/>
  <c r="N1252" i="37"/>
  <c r="O1252" i="37"/>
  <c r="N1236" i="37"/>
  <c r="O1236" i="37"/>
  <c r="N1220" i="37"/>
  <c r="O1220" i="37"/>
  <c r="N1204" i="37"/>
  <c r="O1204" i="37"/>
  <c r="N1188" i="37"/>
  <c r="O1188" i="37"/>
  <c r="N1172" i="37"/>
  <c r="O1172" i="37"/>
  <c r="N1156" i="37"/>
  <c r="O1156" i="37"/>
  <c r="N1140" i="37"/>
  <c r="O1140" i="37"/>
  <c r="N1124" i="37"/>
  <c r="O1124" i="37"/>
  <c r="N1108" i="37"/>
  <c r="O1108" i="37"/>
  <c r="N1092" i="37"/>
  <c r="O1092" i="37"/>
  <c r="N1076" i="37"/>
  <c r="O1076" i="37"/>
  <c r="N1060" i="37"/>
  <c r="O1060" i="37"/>
  <c r="O1044" i="37"/>
  <c r="N1044" i="37"/>
  <c r="N1028" i="37"/>
  <c r="O1028" i="37"/>
  <c r="N1012" i="37"/>
  <c r="O1012" i="37"/>
  <c r="N996" i="37"/>
  <c r="O996" i="37"/>
  <c r="N980" i="37"/>
  <c r="O980" i="37"/>
  <c r="N964" i="37"/>
  <c r="O964" i="37"/>
  <c r="N948" i="37"/>
  <c r="O948" i="37"/>
  <c r="N932" i="37"/>
  <c r="O932" i="37"/>
  <c r="N916" i="37"/>
  <c r="O916" i="37"/>
  <c r="N891" i="37"/>
  <c r="O891" i="37"/>
  <c r="N859" i="37"/>
  <c r="O859" i="37"/>
  <c r="N827" i="37"/>
  <c r="O827" i="37"/>
  <c r="N795" i="37"/>
  <c r="O795" i="37"/>
  <c r="N771" i="37"/>
  <c r="O771" i="37"/>
  <c r="N755" i="37"/>
  <c r="O755" i="37"/>
  <c r="N739" i="37"/>
  <c r="O739" i="37"/>
  <c r="N709" i="37"/>
  <c r="O709" i="37"/>
  <c r="N677" i="37"/>
  <c r="O677" i="37"/>
  <c r="N645" i="37"/>
  <c r="O645" i="37"/>
  <c r="O613" i="37"/>
  <c r="N613" i="37"/>
  <c r="O581" i="37"/>
  <c r="N581" i="37"/>
  <c r="O549" i="37"/>
  <c r="N549" i="37"/>
  <c r="O517" i="37"/>
  <c r="N517" i="37"/>
  <c r="O485" i="37"/>
  <c r="N485" i="37"/>
  <c r="O453" i="37"/>
  <c r="N453" i="37"/>
  <c r="O421" i="37"/>
  <c r="N421" i="37"/>
  <c r="N774" i="37"/>
  <c r="O774" i="37"/>
  <c r="N758" i="37"/>
  <c r="O758" i="37"/>
  <c r="N742" i="37"/>
  <c r="O742" i="37"/>
  <c r="N716" i="37"/>
  <c r="O716" i="37"/>
  <c r="N684" i="37"/>
  <c r="O684" i="37"/>
  <c r="N652" i="37"/>
  <c r="O652" i="37"/>
  <c r="N620" i="37"/>
  <c r="O620" i="37"/>
  <c r="N588" i="37"/>
  <c r="O588" i="37"/>
  <c r="N556" i="37"/>
  <c r="O556" i="37"/>
  <c r="N524" i="37"/>
  <c r="O524" i="37"/>
  <c r="N492" i="37"/>
  <c r="O492" i="37"/>
  <c r="N460" i="37"/>
  <c r="O460" i="37"/>
  <c r="N428" i="37"/>
  <c r="O428" i="37"/>
  <c r="N905" i="37"/>
  <c r="O905" i="37"/>
  <c r="N889" i="37"/>
  <c r="O889" i="37"/>
  <c r="N873" i="37"/>
  <c r="O873" i="37"/>
  <c r="N857" i="37"/>
  <c r="O857" i="37"/>
  <c r="N841" i="37"/>
  <c r="O841" i="37"/>
  <c r="N825" i="37"/>
  <c r="O825" i="37"/>
  <c r="N809" i="37"/>
  <c r="O809" i="37"/>
  <c r="N793" i="37"/>
  <c r="O793" i="37"/>
  <c r="N777" i="37"/>
  <c r="O777" i="37"/>
  <c r="N761" i="37"/>
  <c r="O761" i="37"/>
  <c r="N745" i="37"/>
  <c r="O745" i="37"/>
  <c r="N721" i="37"/>
  <c r="O721" i="37"/>
  <c r="N689" i="37"/>
  <c r="O689" i="37"/>
  <c r="N657" i="37"/>
  <c r="O657" i="37"/>
  <c r="N625" i="37"/>
  <c r="O625" i="37"/>
  <c r="O593" i="37"/>
  <c r="N593" i="37"/>
  <c r="O561" i="37"/>
  <c r="N561" i="37"/>
  <c r="O529" i="37"/>
  <c r="N529" i="37"/>
  <c r="O497" i="37"/>
  <c r="N497" i="37"/>
  <c r="O465" i="37"/>
  <c r="N465" i="37"/>
  <c r="O433" i="37"/>
  <c r="N433" i="37"/>
  <c r="N398" i="37"/>
  <c r="O398" i="37"/>
  <c r="N896" i="37"/>
  <c r="O896" i="37"/>
  <c r="N880" i="37"/>
  <c r="O880" i="37"/>
  <c r="N864" i="37"/>
  <c r="O864" i="37"/>
  <c r="N848" i="37"/>
  <c r="O848" i="37"/>
  <c r="N832" i="37"/>
  <c r="O832" i="37"/>
  <c r="N816" i="37"/>
  <c r="O816" i="37"/>
  <c r="N800" i="37"/>
  <c r="O800" i="37"/>
  <c r="N784" i="37"/>
  <c r="O784" i="37"/>
  <c r="N768" i="37"/>
  <c r="O768" i="37"/>
  <c r="N752" i="37"/>
  <c r="O752" i="37"/>
  <c r="N736" i="37"/>
  <c r="O736" i="37"/>
  <c r="N704" i="37"/>
  <c r="O704" i="37"/>
  <c r="N672" i="37"/>
  <c r="O672" i="37"/>
  <c r="N640" i="37"/>
  <c r="O640" i="37"/>
  <c r="O608" i="37"/>
  <c r="N608" i="37"/>
  <c r="N576" i="37"/>
  <c r="O576" i="37"/>
  <c r="N544" i="37"/>
  <c r="O544" i="37"/>
  <c r="N512" i="37"/>
  <c r="O512" i="37"/>
  <c r="O480" i="37"/>
  <c r="N480" i="37"/>
  <c r="N448" i="37"/>
  <c r="O448" i="37"/>
  <c r="O416" i="37"/>
  <c r="N416" i="37"/>
  <c r="N731" i="37"/>
  <c r="O731" i="37"/>
  <c r="N715" i="37"/>
  <c r="O715" i="37"/>
  <c r="N699" i="37"/>
  <c r="O699" i="37"/>
  <c r="N683" i="37"/>
  <c r="O683" i="37"/>
  <c r="N667" i="37"/>
  <c r="O667" i="37"/>
  <c r="N651" i="37"/>
  <c r="O651" i="37"/>
  <c r="N635" i="37"/>
  <c r="O635" i="37"/>
  <c r="N619" i="37"/>
  <c r="O619" i="37"/>
  <c r="N603" i="37"/>
  <c r="O603" i="37"/>
  <c r="O587" i="37"/>
  <c r="N587" i="37"/>
  <c r="N571" i="37"/>
  <c r="O571" i="37"/>
  <c r="N555" i="37"/>
  <c r="O555" i="37"/>
  <c r="N539" i="37"/>
  <c r="O539" i="37"/>
  <c r="O523" i="37"/>
  <c r="N523" i="37"/>
  <c r="N507" i="37"/>
  <c r="O507" i="37"/>
  <c r="N491" i="37"/>
  <c r="O491" i="37"/>
  <c r="N475" i="37"/>
  <c r="O475" i="37"/>
  <c r="N459" i="37"/>
  <c r="O459" i="37"/>
  <c r="N443" i="37"/>
  <c r="O443" i="37"/>
  <c r="N427" i="37"/>
  <c r="O427" i="37"/>
  <c r="N411" i="37"/>
  <c r="O411" i="37"/>
  <c r="N734" i="37"/>
  <c r="O734" i="37"/>
  <c r="N718" i="37"/>
  <c r="O718" i="37"/>
  <c r="N702" i="37"/>
  <c r="O702" i="37"/>
  <c r="N686" i="37"/>
  <c r="O686" i="37"/>
  <c r="N670" i="37"/>
  <c r="O670" i="37"/>
  <c r="N654" i="37"/>
  <c r="O654" i="37"/>
  <c r="O638" i="37"/>
  <c r="N638" i="37"/>
  <c r="N622" i="37"/>
  <c r="O622" i="37"/>
  <c r="N606" i="37"/>
  <c r="O606" i="37"/>
  <c r="N590" i="37"/>
  <c r="O590" i="37"/>
  <c r="N574" i="37"/>
  <c r="O574" i="37"/>
  <c r="N558" i="37"/>
  <c r="O558" i="37"/>
  <c r="N542" i="37"/>
  <c r="O542" i="37"/>
  <c r="N526" i="37"/>
  <c r="O526" i="37"/>
  <c r="O510" i="37"/>
  <c r="N510" i="37"/>
  <c r="N494" i="37"/>
  <c r="O494" i="37"/>
  <c r="N478" i="37"/>
  <c r="O478" i="37"/>
  <c r="N462" i="37"/>
  <c r="O462" i="37"/>
  <c r="N446" i="37"/>
  <c r="O446" i="37"/>
  <c r="N430" i="37"/>
  <c r="O430" i="37"/>
  <c r="N414" i="37"/>
  <c r="O414" i="37"/>
  <c r="N391" i="37"/>
  <c r="O391" i="37"/>
  <c r="O389" i="37"/>
  <c r="N389" i="37"/>
  <c r="O373" i="37"/>
  <c r="N373" i="37"/>
  <c r="O357" i="37"/>
  <c r="N357" i="37"/>
  <c r="O341" i="37"/>
  <c r="N341" i="37"/>
  <c r="O325" i="37"/>
  <c r="N325" i="37"/>
  <c r="O309" i="37"/>
  <c r="N309" i="37"/>
  <c r="O293" i="37"/>
  <c r="N293" i="37"/>
  <c r="O277" i="37"/>
  <c r="N277" i="37"/>
  <c r="O261" i="37"/>
  <c r="N261" i="37"/>
  <c r="O245" i="37"/>
  <c r="N245" i="37"/>
  <c r="O229" i="37"/>
  <c r="N229" i="37"/>
  <c r="O213" i="37"/>
  <c r="N213" i="37"/>
  <c r="O197" i="37"/>
  <c r="N197" i="37"/>
  <c r="O181" i="37"/>
  <c r="N181" i="37"/>
  <c r="O165" i="37"/>
  <c r="N165" i="37"/>
  <c r="O149" i="37"/>
  <c r="N149" i="37"/>
  <c r="O133" i="37"/>
  <c r="N133" i="37"/>
  <c r="O117" i="37"/>
  <c r="N117" i="37"/>
  <c r="O101" i="37"/>
  <c r="N101" i="37"/>
  <c r="O85" i="37"/>
  <c r="N85" i="37"/>
  <c r="O69" i="37"/>
  <c r="N69" i="37"/>
  <c r="N396" i="37"/>
  <c r="O396" i="37"/>
  <c r="N380" i="37"/>
  <c r="O380" i="37"/>
  <c r="N364" i="37"/>
  <c r="O364" i="37"/>
  <c r="N348" i="37"/>
  <c r="O348" i="37"/>
  <c r="N332" i="37"/>
  <c r="O332" i="37"/>
  <c r="N316" i="37"/>
  <c r="O316" i="37"/>
  <c r="N300" i="37"/>
  <c r="O300" i="37"/>
  <c r="N284" i="37"/>
  <c r="O284" i="37"/>
  <c r="N268" i="37"/>
  <c r="O268" i="37"/>
  <c r="N252" i="37"/>
  <c r="O252" i="37"/>
  <c r="N236" i="37"/>
  <c r="O236" i="37"/>
  <c r="N220" i="37"/>
  <c r="O220" i="37"/>
  <c r="N204" i="37"/>
  <c r="O204" i="37"/>
  <c r="N188" i="37"/>
  <c r="O188" i="37"/>
  <c r="N172" i="37"/>
  <c r="O172" i="37"/>
  <c r="N156" i="37"/>
  <c r="O156" i="37"/>
  <c r="N140" i="37"/>
  <c r="O140" i="37"/>
  <c r="N124" i="37"/>
  <c r="O124" i="37"/>
  <c r="N108" i="37"/>
  <c r="O108" i="37"/>
  <c r="N92" i="37"/>
  <c r="O92" i="37"/>
  <c r="N76" i="37"/>
  <c r="O76" i="37"/>
  <c r="N383" i="37"/>
  <c r="O383" i="37"/>
  <c r="N367" i="37"/>
  <c r="O367" i="37"/>
  <c r="N351" i="37"/>
  <c r="O351" i="37"/>
  <c r="N335" i="37"/>
  <c r="O335" i="37"/>
  <c r="N319" i="37"/>
  <c r="O319" i="37"/>
  <c r="N303" i="37"/>
  <c r="O303" i="37"/>
  <c r="N287" i="37"/>
  <c r="O287" i="37"/>
  <c r="N271" i="37"/>
  <c r="O271" i="37"/>
  <c r="N255" i="37"/>
  <c r="O255" i="37"/>
  <c r="N239" i="37"/>
  <c r="O239" i="37"/>
  <c r="N223" i="37"/>
  <c r="O223" i="37"/>
  <c r="N207" i="37"/>
  <c r="O207" i="37"/>
  <c r="N191" i="37"/>
  <c r="O191" i="37"/>
  <c r="N175" i="37"/>
  <c r="O175" i="37"/>
  <c r="N159" i="37"/>
  <c r="O159" i="37"/>
  <c r="N143" i="37"/>
  <c r="O143" i="37"/>
  <c r="N127" i="37"/>
  <c r="O127" i="37"/>
  <c r="O111" i="37"/>
  <c r="N111" i="37"/>
  <c r="N95" i="37"/>
  <c r="O95" i="37"/>
  <c r="N79" i="37"/>
  <c r="O79" i="37"/>
  <c r="N386" i="37"/>
  <c r="O386" i="37"/>
  <c r="N370" i="37"/>
  <c r="O370" i="37"/>
  <c r="N354" i="37"/>
  <c r="O354" i="37"/>
  <c r="N338" i="37"/>
  <c r="O338" i="37"/>
  <c r="N322" i="37"/>
  <c r="O322" i="37"/>
  <c r="N306" i="37"/>
  <c r="O306" i="37"/>
  <c r="N290" i="37"/>
  <c r="O290" i="37"/>
  <c r="N274" i="37"/>
  <c r="O274" i="37"/>
  <c r="N258" i="37"/>
  <c r="O258" i="37"/>
  <c r="N242" i="37"/>
  <c r="O242" i="37"/>
  <c r="N226" i="37"/>
  <c r="O226" i="37"/>
  <c r="N210" i="37"/>
  <c r="O210" i="37"/>
  <c r="N194" i="37"/>
  <c r="O194" i="37"/>
  <c r="N178" i="37"/>
  <c r="O178" i="37"/>
  <c r="N162" i="37"/>
  <c r="O162" i="37"/>
  <c r="N146" i="37"/>
  <c r="O146" i="37"/>
  <c r="N130" i="37"/>
  <c r="O130" i="37"/>
  <c r="N114" i="37"/>
  <c r="O114" i="37"/>
  <c r="N98" i="37"/>
  <c r="O98" i="37"/>
  <c r="N82" i="37"/>
  <c r="O82" i="37"/>
  <c r="N66" i="37"/>
  <c r="O66" i="37"/>
  <c r="F14" i="37"/>
  <c r="F13" i="37"/>
  <c r="F26" i="37"/>
  <c r="F58" i="37"/>
  <c r="F49" i="37"/>
  <c r="O64" i="37"/>
  <c r="N64" i="37"/>
  <c r="F9" i="37"/>
  <c r="F46" i="37"/>
  <c r="F15" i="37"/>
  <c r="F59" i="37"/>
  <c r="F19" i="37"/>
  <c r="F63" i="37"/>
  <c r="F16" i="37"/>
  <c r="F60" i="37"/>
  <c r="F18" i="37"/>
  <c r="F50" i="37"/>
  <c r="I50" i="37"/>
  <c r="F23" i="37"/>
  <c r="F43" i="37"/>
  <c r="I43" i="37"/>
  <c r="F8" i="37"/>
  <c r="F57" i="37"/>
  <c r="F20" i="37"/>
  <c r="F48" i="37"/>
  <c r="F17" i="37"/>
  <c r="F22" i="37"/>
  <c r="F54" i="37"/>
  <c r="F27" i="37"/>
  <c r="F47" i="37"/>
  <c r="F21" i="37"/>
  <c r="F51" i="37"/>
  <c r="I51" i="37"/>
  <c r="F24" i="37"/>
  <c r="F52" i="37"/>
  <c r="F53" i="37"/>
  <c r="F42" i="37"/>
  <c r="I42" i="37"/>
  <c r="F10" i="37"/>
  <c r="F55" i="37"/>
  <c r="F25" i="37"/>
  <c r="F45" i="37"/>
  <c r="F11" i="37"/>
  <c r="F28" i="37"/>
  <c r="F44" i="37"/>
  <c r="I44" i="37"/>
  <c r="F56" i="37"/>
  <c r="F61" i="37"/>
  <c r="F7" i="37"/>
  <c r="G7" i="37"/>
  <c r="J42" i="37"/>
  <c r="G42" i="37"/>
  <c r="J50" i="37"/>
  <c r="G50" i="37"/>
  <c r="J43" i="37"/>
  <c r="G43" i="37"/>
  <c r="J51" i="37"/>
  <c r="G51" i="37"/>
  <c r="J44" i="37"/>
  <c r="G44" i="37"/>
  <c r="W7" i="37" l="1"/>
  <c r="P10" i="37" s="1"/>
  <c r="K44" i="37"/>
  <c r="K43" i="37"/>
  <c r="K42" i="37"/>
  <c r="K51" i="37"/>
  <c r="K50" i="37"/>
  <c r="R24" i="27"/>
  <c r="Q24" i="27"/>
  <c r="R23" i="27"/>
  <c r="Q23" i="27"/>
  <c r="Q22" i="27"/>
  <c r="Q21" i="27"/>
  <c r="Q20" i="27"/>
  <c r="Q19" i="27"/>
  <c r="R18" i="27"/>
  <c r="Q18" i="27"/>
  <c r="R17" i="27"/>
  <c r="Q17" i="27"/>
  <c r="R16" i="27"/>
  <c r="Q16" i="27"/>
  <c r="R15" i="27"/>
  <c r="Q15" i="27"/>
  <c r="R14" i="27"/>
  <c r="Q14" i="27"/>
  <c r="R13" i="27"/>
  <c r="Q13" i="27"/>
  <c r="Q12" i="27"/>
  <c r="R11" i="27"/>
  <c r="P18" i="37" l="1"/>
  <c r="P43" i="37"/>
  <c r="P53" i="37"/>
  <c r="P7" i="37"/>
  <c r="P46" i="37"/>
  <c r="P27" i="37"/>
  <c r="P14" i="37"/>
  <c r="P17" i="37"/>
  <c r="P26" i="37"/>
  <c r="P60" i="37"/>
  <c r="P21" i="37"/>
  <c r="P56" i="37"/>
  <c r="P51" i="37"/>
  <c r="P9" i="37"/>
  <c r="P20" i="37"/>
  <c r="P55" i="37"/>
  <c r="P13" i="37"/>
  <c r="P63" i="37"/>
  <c r="P42" i="37"/>
  <c r="P15" i="37"/>
  <c r="P47" i="37"/>
  <c r="P23" i="37"/>
  <c r="P52" i="37"/>
  <c r="P61" i="37"/>
  <c r="P19" i="37"/>
  <c r="P54" i="37"/>
  <c r="P28" i="37"/>
  <c r="P58" i="37"/>
  <c r="P50" i="37"/>
  <c r="P25" i="37"/>
  <c r="P16" i="37"/>
  <c r="P24" i="37"/>
  <c r="P49" i="37"/>
  <c r="P57" i="37"/>
  <c r="P66" i="37"/>
  <c r="P70" i="37"/>
  <c r="P74" i="37"/>
  <c r="P78" i="37"/>
  <c r="P82" i="37"/>
  <c r="P86" i="37"/>
  <c r="P90" i="37"/>
  <c r="P94" i="37"/>
  <c r="P98" i="37"/>
  <c r="P102" i="37"/>
  <c r="P106" i="37"/>
  <c r="P110" i="37"/>
  <c r="P114" i="37"/>
  <c r="P118" i="37"/>
  <c r="P122" i="37"/>
  <c r="P126" i="37"/>
  <c r="P130" i="37"/>
  <c r="P134" i="37"/>
  <c r="P138" i="37"/>
  <c r="P142" i="37"/>
  <c r="P146" i="37"/>
  <c r="P150" i="37"/>
  <c r="P154" i="37"/>
  <c r="P158" i="37"/>
  <c r="P162" i="37"/>
  <c r="P166" i="37"/>
  <c r="P170" i="37"/>
  <c r="P174" i="37"/>
  <c r="P178" i="37"/>
  <c r="P182" i="37"/>
  <c r="P186" i="37"/>
  <c r="P190" i="37"/>
  <c r="P194" i="37"/>
  <c r="P198" i="37"/>
  <c r="P202" i="37"/>
  <c r="P206" i="37"/>
  <c r="P210" i="37"/>
  <c r="P214" i="37"/>
  <c r="P218" i="37"/>
  <c r="P222" i="37"/>
  <c r="P226" i="37"/>
  <c r="P230" i="37"/>
  <c r="P234" i="37"/>
  <c r="P238" i="37"/>
  <c r="P242" i="37"/>
  <c r="P246" i="37"/>
  <c r="P250" i="37"/>
  <c r="P254" i="37"/>
  <c r="P258" i="37"/>
  <c r="P262" i="37"/>
  <c r="P266" i="37"/>
  <c r="P270" i="37"/>
  <c r="P274" i="37"/>
  <c r="P278" i="37"/>
  <c r="P282" i="37"/>
  <c r="P286" i="37"/>
  <c r="P290" i="37"/>
  <c r="P294" i="37"/>
  <c r="P298" i="37"/>
  <c r="P302" i="37"/>
  <c r="P306" i="37"/>
  <c r="P310" i="37"/>
  <c r="P67" i="37"/>
  <c r="P71" i="37"/>
  <c r="P75" i="37"/>
  <c r="P79" i="37"/>
  <c r="P83" i="37"/>
  <c r="P87" i="37"/>
  <c r="P91" i="37"/>
  <c r="P95" i="37"/>
  <c r="P99" i="37"/>
  <c r="P103" i="37"/>
  <c r="P107" i="37"/>
  <c r="P111" i="37"/>
  <c r="P115" i="37"/>
  <c r="P119" i="37"/>
  <c r="P123" i="37"/>
  <c r="P127" i="37"/>
  <c r="P131" i="37"/>
  <c r="P135" i="37"/>
  <c r="P139" i="37"/>
  <c r="P143" i="37"/>
  <c r="P147" i="37"/>
  <c r="P151" i="37"/>
  <c r="P155" i="37"/>
  <c r="P159" i="37"/>
  <c r="P163" i="37"/>
  <c r="P167" i="37"/>
  <c r="P171" i="37"/>
  <c r="P175" i="37"/>
  <c r="P179" i="37"/>
  <c r="P183" i="37"/>
  <c r="P187" i="37"/>
  <c r="P191" i="37"/>
  <c r="P195" i="37"/>
  <c r="P199" i="37"/>
  <c r="P203" i="37"/>
  <c r="P207" i="37"/>
  <c r="P211" i="37"/>
  <c r="P215" i="37"/>
  <c r="P219" i="37"/>
  <c r="P223" i="37"/>
  <c r="P227" i="37"/>
  <c r="P231" i="37"/>
  <c r="P235" i="37"/>
  <c r="P239" i="37"/>
  <c r="P243" i="37"/>
  <c r="P247" i="37"/>
  <c r="P251" i="37"/>
  <c r="P255" i="37"/>
  <c r="P259" i="37"/>
  <c r="P263" i="37"/>
  <c r="P267" i="37"/>
  <c r="P271" i="37"/>
  <c r="P275" i="37"/>
  <c r="P279" i="37"/>
  <c r="P283" i="37"/>
  <c r="P287" i="37"/>
  <c r="P291" i="37"/>
  <c r="P295" i="37"/>
  <c r="P299" i="37"/>
  <c r="P303" i="37"/>
  <c r="P307" i="37"/>
  <c r="P311" i="37"/>
  <c r="P315" i="37"/>
  <c r="P319" i="37"/>
  <c r="P323" i="37"/>
  <c r="P327" i="37"/>
  <c r="P331" i="37"/>
  <c r="P335" i="37"/>
  <c r="P339" i="37"/>
  <c r="P343" i="37"/>
  <c r="P347" i="37"/>
  <c r="P351" i="37"/>
  <c r="P355" i="37"/>
  <c r="P359" i="37"/>
  <c r="P363" i="37"/>
  <c r="P367" i="37"/>
  <c r="P371" i="37"/>
  <c r="P375" i="37"/>
  <c r="P379" i="37"/>
  <c r="P383" i="37"/>
  <c r="P387" i="37"/>
  <c r="P391" i="37"/>
  <c r="P395" i="37"/>
  <c r="P399" i="37"/>
  <c r="P403" i="37"/>
  <c r="P407" i="37"/>
  <c r="P411" i="37"/>
  <c r="P415" i="37"/>
  <c r="P419" i="37"/>
  <c r="P423" i="37"/>
  <c r="P427" i="37"/>
  <c r="P431" i="37"/>
  <c r="P435" i="37"/>
  <c r="P439" i="37"/>
  <c r="P443" i="37"/>
  <c r="P447" i="37"/>
  <c r="P451" i="37"/>
  <c r="P455" i="37"/>
  <c r="P459" i="37"/>
  <c r="P463" i="37"/>
  <c r="P73" i="37"/>
  <c r="P89" i="37"/>
  <c r="P105" i="37"/>
  <c r="P121" i="37"/>
  <c r="P137" i="37"/>
  <c r="P153" i="37"/>
  <c r="P169" i="37"/>
  <c r="P185" i="37"/>
  <c r="P201" i="37"/>
  <c r="P217" i="37"/>
  <c r="P233" i="37"/>
  <c r="P249" i="37"/>
  <c r="P265" i="37"/>
  <c r="P281" i="37"/>
  <c r="P297" i="37"/>
  <c r="P313" i="37"/>
  <c r="P318" i="37"/>
  <c r="P324" i="37"/>
  <c r="P329" i="37"/>
  <c r="P334" i="37"/>
  <c r="P340" i="37"/>
  <c r="P345" i="37"/>
  <c r="P350" i="37"/>
  <c r="P356" i="37"/>
  <c r="P361" i="37"/>
  <c r="P366" i="37"/>
  <c r="P372" i="37"/>
  <c r="P377" i="37"/>
  <c r="P382" i="37"/>
  <c r="P388" i="37"/>
  <c r="P393" i="37"/>
  <c r="P398" i="37"/>
  <c r="P404" i="37"/>
  <c r="P409" i="37"/>
  <c r="P420" i="37"/>
  <c r="P425" i="37"/>
  <c r="P436" i="37"/>
  <c r="P441" i="37"/>
  <c r="P452" i="37"/>
  <c r="P457" i="37"/>
  <c r="P467" i="37"/>
  <c r="P471" i="37"/>
  <c r="P475" i="37"/>
  <c r="P479" i="37"/>
  <c r="P483" i="37"/>
  <c r="P487" i="37"/>
  <c r="P491" i="37"/>
  <c r="P495" i="37"/>
  <c r="P499" i="37"/>
  <c r="P503" i="37"/>
  <c r="P507" i="37"/>
  <c r="P511" i="37"/>
  <c r="P515" i="37"/>
  <c r="P519" i="37"/>
  <c r="P523" i="37"/>
  <c r="P527" i="37"/>
  <c r="P531" i="37"/>
  <c r="P535" i="37"/>
  <c r="P539" i="37"/>
  <c r="P543" i="37"/>
  <c r="P547" i="37"/>
  <c r="P551" i="37"/>
  <c r="P555" i="37"/>
  <c r="P559" i="37"/>
  <c r="P563" i="37"/>
  <c r="P567" i="37"/>
  <c r="P571" i="37"/>
  <c r="P575" i="37"/>
  <c r="P579" i="37"/>
  <c r="P583" i="37"/>
  <c r="P587" i="37"/>
  <c r="P591" i="37"/>
  <c r="P595" i="37"/>
  <c r="P599" i="37"/>
  <c r="P603" i="37"/>
  <c r="P607" i="37"/>
  <c r="P611" i="37"/>
  <c r="P615" i="37"/>
  <c r="P619" i="37"/>
  <c r="P623" i="37"/>
  <c r="P627" i="37"/>
  <c r="P631" i="37"/>
  <c r="P635" i="37"/>
  <c r="P639" i="37"/>
  <c r="P643" i="37"/>
  <c r="P647" i="37"/>
  <c r="P651" i="37"/>
  <c r="P655" i="37"/>
  <c r="P659" i="37"/>
  <c r="P663" i="37"/>
  <c r="P667" i="37"/>
  <c r="P671" i="37"/>
  <c r="P675" i="37"/>
  <c r="P679" i="37"/>
  <c r="P683" i="37"/>
  <c r="P687" i="37"/>
  <c r="P691" i="37"/>
  <c r="P695" i="37"/>
  <c r="P699" i="37"/>
  <c r="P703" i="37"/>
  <c r="P707" i="37"/>
  <c r="P711" i="37"/>
  <c r="P715" i="37"/>
  <c r="P719" i="37"/>
  <c r="P723" i="37"/>
  <c r="P727" i="37"/>
  <c r="P731" i="37"/>
  <c r="P735" i="37"/>
  <c r="P739" i="37"/>
  <c r="P743" i="37"/>
  <c r="P747" i="37"/>
  <c r="P751" i="37"/>
  <c r="P755" i="37"/>
  <c r="P759" i="37"/>
  <c r="P763" i="37"/>
  <c r="P767" i="37"/>
  <c r="P771" i="37"/>
  <c r="P775" i="37"/>
  <c r="P779" i="37"/>
  <c r="P783" i="37"/>
  <c r="P787" i="37"/>
  <c r="P791" i="37"/>
  <c r="P795" i="37"/>
  <c r="P799" i="37"/>
  <c r="P803" i="37"/>
  <c r="P807" i="37"/>
  <c r="P811" i="37"/>
  <c r="P815" i="37"/>
  <c r="P819" i="37"/>
  <c r="P823" i="37"/>
  <c r="P827" i="37"/>
  <c r="P831" i="37"/>
  <c r="P835" i="37"/>
  <c r="P839" i="37"/>
  <c r="P843" i="37"/>
  <c r="P847" i="37"/>
  <c r="P851" i="37"/>
  <c r="P855" i="37"/>
  <c r="P859" i="37"/>
  <c r="P863" i="37"/>
  <c r="P867" i="37"/>
  <c r="P871" i="37"/>
  <c r="P875" i="37"/>
  <c r="P879" i="37"/>
  <c r="P883" i="37"/>
  <c r="P887" i="37"/>
  <c r="P891" i="37"/>
  <c r="P895" i="37"/>
  <c r="P899" i="37"/>
  <c r="P903" i="37"/>
  <c r="P907" i="37"/>
  <c r="P911" i="37"/>
  <c r="P915" i="37"/>
  <c r="P919" i="37"/>
  <c r="P923" i="37"/>
  <c r="P927" i="37"/>
  <c r="P931" i="37"/>
  <c r="P935" i="37"/>
  <c r="P939" i="37"/>
  <c r="P943" i="37"/>
  <c r="P947" i="37"/>
  <c r="P951" i="37"/>
  <c r="P955" i="37"/>
  <c r="P959" i="37"/>
  <c r="P963" i="37"/>
  <c r="P967" i="37"/>
  <c r="P971" i="37"/>
  <c r="P975" i="37"/>
  <c r="P979" i="37"/>
  <c r="P983" i="37"/>
  <c r="P987" i="37"/>
  <c r="P991" i="37"/>
  <c r="P995" i="37"/>
  <c r="P999" i="37"/>
  <c r="P1003" i="37"/>
  <c r="P1007" i="37"/>
  <c r="P1011" i="37"/>
  <c r="P1015" i="37"/>
  <c r="P1019" i="37"/>
  <c r="P1023" i="37"/>
  <c r="P1027" i="37"/>
  <c r="P1031" i="37"/>
  <c r="P1035" i="37"/>
  <c r="P1039" i="37"/>
  <c r="P1043" i="37"/>
  <c r="P1047" i="37"/>
  <c r="P1051" i="37"/>
  <c r="P1055" i="37"/>
  <c r="P1059" i="37"/>
  <c r="P1063" i="37"/>
  <c r="P1067" i="37"/>
  <c r="P1071" i="37"/>
  <c r="P1075" i="37"/>
  <c r="P1079" i="37"/>
  <c r="P1083" i="37"/>
  <c r="P1087" i="37"/>
  <c r="P1091" i="37"/>
  <c r="P1095" i="37"/>
  <c r="P1099" i="37"/>
  <c r="P1103" i="37"/>
  <c r="P1107" i="37"/>
  <c r="P1111" i="37"/>
  <c r="P1115" i="37"/>
  <c r="P1119" i="37"/>
  <c r="P1123" i="37"/>
  <c r="P1127" i="37"/>
  <c r="P1131" i="37"/>
  <c r="P1135" i="37"/>
  <c r="P1139" i="37"/>
  <c r="P1143" i="37"/>
  <c r="P1147" i="37"/>
  <c r="P1151" i="37"/>
  <c r="P1155" i="37"/>
  <c r="P1159" i="37"/>
  <c r="P1163" i="37"/>
  <c r="P1167" i="37"/>
  <c r="P1171" i="37"/>
  <c r="P1175" i="37"/>
  <c r="P1179" i="37"/>
  <c r="P1183" i="37"/>
  <c r="P1187" i="37"/>
  <c r="P1191" i="37"/>
  <c r="P1195" i="37"/>
  <c r="P1199" i="37"/>
  <c r="P1203" i="37"/>
  <c r="P1207" i="37"/>
  <c r="P1211" i="37"/>
  <c r="P1215" i="37"/>
  <c r="P1219" i="37"/>
  <c r="P1223" i="37"/>
  <c r="P1227" i="37"/>
  <c r="P1231" i="37"/>
  <c r="P1235" i="37"/>
  <c r="P1239" i="37"/>
  <c r="P1243" i="37"/>
  <c r="P1247" i="37"/>
  <c r="P1251" i="37"/>
  <c r="P1255" i="37"/>
  <c r="P1259" i="37"/>
  <c r="P1263" i="37"/>
  <c r="P1267" i="37"/>
  <c r="P1271" i="37"/>
  <c r="P1275" i="37"/>
  <c r="P1279" i="37"/>
  <c r="P1283" i="37"/>
  <c r="P1287" i="37"/>
  <c r="P1291" i="37"/>
  <c r="P1295" i="37"/>
  <c r="P1299" i="37"/>
  <c r="P1303" i="37"/>
  <c r="P1307" i="37"/>
  <c r="P1311" i="37"/>
  <c r="P1315" i="37"/>
  <c r="P1319" i="37"/>
  <c r="P1323" i="37"/>
  <c r="P1327" i="37"/>
  <c r="P1331" i="37"/>
  <c r="P1335" i="37"/>
  <c r="P1339" i="37"/>
  <c r="P1343" i="37"/>
  <c r="P1347" i="37"/>
  <c r="P1351" i="37"/>
  <c r="P1355" i="37"/>
  <c r="P1359" i="37"/>
  <c r="P1363" i="37"/>
  <c r="P1367" i="37"/>
  <c r="P1371" i="37"/>
  <c r="P1375" i="37"/>
  <c r="P1379" i="37"/>
  <c r="P1383" i="37"/>
  <c r="P1387" i="37"/>
  <c r="P1391" i="37"/>
  <c r="P1395" i="37"/>
  <c r="P1399" i="37"/>
  <c r="P1403" i="37"/>
  <c r="P1407" i="37"/>
  <c r="P1411" i="37"/>
  <c r="P1415" i="37"/>
  <c r="P1419" i="37"/>
  <c r="P1423" i="37"/>
  <c r="P1427" i="37"/>
  <c r="P1431" i="37"/>
  <c r="P1435" i="37"/>
  <c r="P1439" i="37"/>
  <c r="P1443" i="37"/>
  <c r="P1447" i="37"/>
  <c r="P1451" i="37"/>
  <c r="P1455" i="37"/>
  <c r="P1459" i="37"/>
  <c r="P1463" i="37"/>
  <c r="P1467" i="37"/>
  <c r="P1471" i="37"/>
  <c r="P1475" i="37"/>
  <c r="P1479" i="37"/>
  <c r="P1483" i="37"/>
  <c r="P1487" i="37"/>
  <c r="P1491" i="37"/>
  <c r="P1495" i="37"/>
  <c r="P1499" i="37"/>
  <c r="P1503" i="37"/>
  <c r="P1507" i="37"/>
  <c r="P1511" i="37"/>
  <c r="P1515" i="37"/>
  <c r="P1519" i="37"/>
  <c r="P1523" i="37"/>
  <c r="P1527" i="37"/>
  <c r="P1531" i="37"/>
  <c r="P1535" i="37"/>
  <c r="P1539" i="37"/>
  <c r="P1543" i="37"/>
  <c r="P1547" i="37"/>
  <c r="P1551" i="37"/>
  <c r="P1555" i="37"/>
  <c r="P1559" i="37"/>
  <c r="P1563" i="37"/>
  <c r="P1567" i="37"/>
  <c r="P68" i="37"/>
  <c r="P84" i="37"/>
  <c r="P100" i="37"/>
  <c r="P116" i="37"/>
  <c r="P132" i="37"/>
  <c r="P148" i="37"/>
  <c r="P164" i="37"/>
  <c r="P180" i="37"/>
  <c r="P196" i="37"/>
  <c r="P212" i="37"/>
  <c r="P228" i="37"/>
  <c r="P244" i="37"/>
  <c r="P260" i="37"/>
  <c r="P276" i="37"/>
  <c r="P292" i="37"/>
  <c r="P308" i="37"/>
  <c r="P314" i="37"/>
  <c r="P320" i="37"/>
  <c r="P325" i="37"/>
  <c r="P330" i="37"/>
  <c r="P336" i="37"/>
  <c r="P341" i="37"/>
  <c r="P346" i="37"/>
  <c r="P352" i="37"/>
  <c r="P357" i="37"/>
  <c r="P362" i="37"/>
  <c r="P368" i="37"/>
  <c r="P373" i="37"/>
  <c r="P378" i="37"/>
  <c r="P384" i="37"/>
  <c r="P389" i="37"/>
  <c r="P394" i="37"/>
  <c r="P400" i="37"/>
  <c r="P405" i="37"/>
  <c r="P416" i="37"/>
  <c r="P421" i="37"/>
  <c r="P432" i="37"/>
  <c r="P437" i="37"/>
  <c r="P448" i="37"/>
  <c r="P453" i="37"/>
  <c r="P464" i="37"/>
  <c r="P468" i="37"/>
  <c r="P472" i="37"/>
  <c r="P476" i="37"/>
  <c r="P480" i="37"/>
  <c r="P484" i="37"/>
  <c r="P488" i="37"/>
  <c r="P492" i="37"/>
  <c r="P496" i="37"/>
  <c r="P500" i="37"/>
  <c r="P504" i="37"/>
  <c r="P508" i="37"/>
  <c r="P512" i="37"/>
  <c r="P516" i="37"/>
  <c r="P520" i="37"/>
  <c r="P524" i="37"/>
  <c r="P528" i="37"/>
  <c r="P532" i="37"/>
  <c r="P536" i="37"/>
  <c r="P540" i="37"/>
  <c r="P544" i="37"/>
  <c r="P548" i="37"/>
  <c r="P552" i="37"/>
  <c r="P556" i="37"/>
  <c r="P560" i="37"/>
  <c r="P564" i="37"/>
  <c r="P568" i="37"/>
  <c r="P572" i="37"/>
  <c r="P576" i="37"/>
  <c r="P580" i="37"/>
  <c r="P584" i="37"/>
  <c r="P588" i="37"/>
  <c r="P592" i="37"/>
  <c r="P596" i="37"/>
  <c r="P600" i="37"/>
  <c r="P604" i="37"/>
  <c r="P608" i="37"/>
  <c r="P612" i="37"/>
  <c r="P616" i="37"/>
  <c r="P620" i="37"/>
  <c r="P624" i="37"/>
  <c r="P628" i="37"/>
  <c r="P632" i="37"/>
  <c r="P636" i="37"/>
  <c r="P640" i="37"/>
  <c r="P644" i="37"/>
  <c r="P648" i="37"/>
  <c r="P652" i="37"/>
  <c r="P656" i="37"/>
  <c r="P660" i="37"/>
  <c r="P664" i="37"/>
  <c r="P668" i="37"/>
  <c r="P672" i="37"/>
  <c r="P676" i="37"/>
  <c r="P680" i="37"/>
  <c r="P684" i="37"/>
  <c r="P688" i="37"/>
  <c r="P692" i="37"/>
  <c r="P696" i="37"/>
  <c r="P700" i="37"/>
  <c r="P704" i="37"/>
  <c r="P708" i="37"/>
  <c r="P712" i="37"/>
  <c r="P716" i="37"/>
  <c r="P720" i="37"/>
  <c r="P724" i="37"/>
  <c r="P728" i="37"/>
  <c r="P732" i="37"/>
  <c r="P736" i="37"/>
  <c r="P740" i="37"/>
  <c r="P744" i="37"/>
  <c r="P748" i="37"/>
  <c r="P752" i="37"/>
  <c r="P756" i="37"/>
  <c r="P760" i="37"/>
  <c r="P764" i="37"/>
  <c r="P768" i="37"/>
  <c r="P772" i="37"/>
  <c r="P776" i="37"/>
  <c r="P780" i="37"/>
  <c r="P784" i="37"/>
  <c r="P788" i="37"/>
  <c r="P792" i="37"/>
  <c r="P796" i="37"/>
  <c r="P800" i="37"/>
  <c r="P804" i="37"/>
  <c r="P808" i="37"/>
  <c r="P812" i="37"/>
  <c r="P816" i="37"/>
  <c r="P820" i="37"/>
  <c r="P824" i="37"/>
  <c r="P828" i="37"/>
  <c r="P832" i="37"/>
  <c r="P836" i="37"/>
  <c r="P840" i="37"/>
  <c r="P844" i="37"/>
  <c r="P848" i="37"/>
  <c r="P852" i="37"/>
  <c r="P856" i="37"/>
  <c r="P860" i="37"/>
  <c r="P864" i="37"/>
  <c r="P868" i="37"/>
  <c r="P872" i="37"/>
  <c r="P876" i="37"/>
  <c r="P880" i="37"/>
  <c r="P884" i="37"/>
  <c r="P888" i="37"/>
  <c r="P892" i="37"/>
  <c r="P896" i="37"/>
  <c r="P900" i="37"/>
  <c r="P904" i="37"/>
  <c r="P908" i="37"/>
  <c r="P912" i="37"/>
  <c r="P916" i="37"/>
  <c r="P920" i="37"/>
  <c r="P924" i="37"/>
  <c r="P928" i="37"/>
  <c r="P932" i="37"/>
  <c r="P936" i="37"/>
  <c r="P940" i="37"/>
  <c r="P944" i="37"/>
  <c r="P948" i="37"/>
  <c r="P952" i="37"/>
  <c r="P956" i="37"/>
  <c r="P960" i="37"/>
  <c r="P964" i="37"/>
  <c r="P968" i="37"/>
  <c r="P972" i="37"/>
  <c r="P976" i="37"/>
  <c r="P980" i="37"/>
  <c r="P984" i="37"/>
  <c r="P988" i="37"/>
  <c r="P992" i="37"/>
  <c r="P996" i="37"/>
  <c r="P1000" i="37"/>
  <c r="P1004" i="37"/>
  <c r="P1008" i="37"/>
  <c r="P1012" i="37"/>
  <c r="P1016" i="37"/>
  <c r="P1020" i="37"/>
  <c r="P1024" i="37"/>
  <c r="P1028" i="37"/>
  <c r="P1032" i="37"/>
  <c r="P1036" i="37"/>
  <c r="P1040" i="37"/>
  <c r="P1044" i="37"/>
  <c r="P1048" i="37"/>
  <c r="P1052" i="37"/>
  <c r="P1056" i="37"/>
  <c r="P1060" i="37"/>
  <c r="P1064" i="37"/>
  <c r="P1068" i="37"/>
  <c r="P1072" i="37"/>
  <c r="P1076" i="37"/>
  <c r="P1080" i="37"/>
  <c r="P1084" i="37"/>
  <c r="P1088" i="37"/>
  <c r="P1092" i="37"/>
  <c r="P1096" i="37"/>
  <c r="P1100" i="37"/>
  <c r="P1104" i="37"/>
  <c r="P1108" i="37"/>
  <c r="P1112" i="37"/>
  <c r="P1116" i="37"/>
  <c r="P1120" i="37"/>
  <c r="P1124" i="37"/>
  <c r="P1128" i="37"/>
  <c r="P1132" i="37"/>
  <c r="P1136" i="37"/>
  <c r="P1140" i="37"/>
  <c r="P1144" i="37"/>
  <c r="P1148" i="37"/>
  <c r="P1152" i="37"/>
  <c r="P1156" i="37"/>
  <c r="P1160" i="37"/>
  <c r="P1164" i="37"/>
  <c r="P1168" i="37"/>
  <c r="P1172" i="37"/>
  <c r="P1176" i="37"/>
  <c r="P1180" i="37"/>
  <c r="P1184" i="37"/>
  <c r="P1188" i="37"/>
  <c r="P1192" i="37"/>
  <c r="P1196" i="37"/>
  <c r="P1200" i="37"/>
  <c r="P1204" i="37"/>
  <c r="P1208" i="37"/>
  <c r="P1212" i="37"/>
  <c r="P1216" i="37"/>
  <c r="P1220" i="37"/>
  <c r="P1224" i="37"/>
  <c r="P1228" i="37"/>
  <c r="P1232" i="37"/>
  <c r="P1236" i="37"/>
  <c r="P1240" i="37"/>
  <c r="P1244" i="37"/>
  <c r="P1248" i="37"/>
  <c r="P1252" i="37"/>
  <c r="P1256" i="37"/>
  <c r="P1260" i="37"/>
  <c r="P1264" i="37"/>
  <c r="P1268" i="37"/>
  <c r="P1272" i="37"/>
  <c r="P1276" i="37"/>
  <c r="P1280" i="37"/>
  <c r="P1284" i="37"/>
  <c r="P1288" i="37"/>
  <c r="P1292" i="37"/>
  <c r="P1296" i="37"/>
  <c r="P1300" i="37"/>
  <c r="P1304" i="37"/>
  <c r="P1308" i="37"/>
  <c r="P1312" i="37"/>
  <c r="P1316" i="37"/>
  <c r="P1320" i="37"/>
  <c r="P1324" i="37"/>
  <c r="P1328" i="37"/>
  <c r="P1332" i="37"/>
  <c r="P1336" i="37"/>
  <c r="P1340" i="37"/>
  <c r="P1344" i="37"/>
  <c r="P1348" i="37"/>
  <c r="P1352" i="37"/>
  <c r="P1356" i="37"/>
  <c r="P1360" i="37"/>
  <c r="P1364" i="37"/>
  <c r="P1368" i="37"/>
  <c r="P1372" i="37"/>
  <c r="P1376" i="37"/>
  <c r="P1380" i="37"/>
  <c r="P1384" i="37"/>
  <c r="P1388" i="37"/>
  <c r="P1392" i="37"/>
  <c r="P1396" i="37"/>
  <c r="P1400" i="37"/>
  <c r="P1404" i="37"/>
  <c r="P1408" i="37"/>
  <c r="P1412" i="37"/>
  <c r="P1416" i="37"/>
  <c r="P1420" i="37"/>
  <c r="P1424" i="37"/>
  <c r="P1428" i="37"/>
  <c r="P1432" i="37"/>
  <c r="P1436" i="37"/>
  <c r="P1440" i="37"/>
  <c r="P1444" i="37"/>
  <c r="P1448" i="37"/>
  <c r="P1452" i="37"/>
  <c r="P1456" i="37"/>
  <c r="P1460" i="37"/>
  <c r="P1464" i="37"/>
  <c r="P1468" i="37"/>
  <c r="P1472" i="37"/>
  <c r="P1476" i="37"/>
  <c r="P1480" i="37"/>
  <c r="P1484" i="37"/>
  <c r="P1488" i="37"/>
  <c r="P1492" i="37"/>
  <c r="P69" i="37"/>
  <c r="P77" i="37"/>
  <c r="P85" i="37"/>
  <c r="P93" i="37"/>
  <c r="P101" i="37"/>
  <c r="P109" i="37"/>
  <c r="P117" i="37"/>
  <c r="P125" i="37"/>
  <c r="P133" i="37"/>
  <c r="P141" i="37"/>
  <c r="P149" i="37"/>
  <c r="P157" i="37"/>
  <c r="P165" i="37"/>
  <c r="P173" i="37"/>
  <c r="P181" i="37"/>
  <c r="P189" i="37"/>
  <c r="P197" i="37"/>
  <c r="P205" i="37"/>
  <c r="P213" i="37"/>
  <c r="P221" i="37"/>
  <c r="P229" i="37"/>
  <c r="P237" i="37"/>
  <c r="P245" i="37"/>
  <c r="P253" i="37"/>
  <c r="P261" i="37"/>
  <c r="P269" i="37"/>
  <c r="P277" i="37"/>
  <c r="P285" i="37"/>
  <c r="P293" i="37"/>
  <c r="P301" i="37"/>
  <c r="P309" i="37"/>
  <c r="P326" i="37"/>
  <c r="P342" i="37"/>
  <c r="P358" i="37"/>
  <c r="P374" i="37"/>
  <c r="P390" i="37"/>
  <c r="P412" i="37"/>
  <c r="P417" i="37"/>
  <c r="P428" i="37"/>
  <c r="P433" i="37"/>
  <c r="P444" i="37"/>
  <c r="P449" i="37"/>
  <c r="P460" i="37"/>
  <c r="P465" i="37"/>
  <c r="P469" i="37"/>
  <c r="P473" i="37"/>
  <c r="P477" i="37"/>
  <c r="P481" i="37"/>
  <c r="P485" i="37"/>
  <c r="P489" i="37"/>
  <c r="P493" i="37"/>
  <c r="P497" i="37"/>
  <c r="P501" i="37"/>
  <c r="P505" i="37"/>
  <c r="P509" i="37"/>
  <c r="P513" i="37"/>
  <c r="P517" i="37"/>
  <c r="P521" i="37"/>
  <c r="P525" i="37"/>
  <c r="P529" i="37"/>
  <c r="P533" i="37"/>
  <c r="P537" i="37"/>
  <c r="P541" i="37"/>
  <c r="P545" i="37"/>
  <c r="P549" i="37"/>
  <c r="P553" i="37"/>
  <c r="P557" i="37"/>
  <c r="P561" i="37"/>
  <c r="P565" i="37"/>
  <c r="P569" i="37"/>
  <c r="P573" i="37"/>
  <c r="P577" i="37"/>
  <c r="P581" i="37"/>
  <c r="P585" i="37"/>
  <c r="P589" i="37"/>
  <c r="P593" i="37"/>
  <c r="P597" i="37"/>
  <c r="P601" i="37"/>
  <c r="P605" i="37"/>
  <c r="P609" i="37"/>
  <c r="P613" i="37"/>
  <c r="P617" i="37"/>
  <c r="P621" i="37"/>
  <c r="P625" i="37"/>
  <c r="P629" i="37"/>
  <c r="P633" i="37"/>
  <c r="P637" i="37"/>
  <c r="P641" i="37"/>
  <c r="P645" i="37"/>
  <c r="P649" i="37"/>
  <c r="P653" i="37"/>
  <c r="P657" i="37"/>
  <c r="P661" i="37"/>
  <c r="P665" i="37"/>
  <c r="P669" i="37"/>
  <c r="P673" i="37"/>
  <c r="P677" i="37"/>
  <c r="P681" i="37"/>
  <c r="P685" i="37"/>
  <c r="P689" i="37"/>
  <c r="P693" i="37"/>
  <c r="P697" i="37"/>
  <c r="P701" i="37"/>
  <c r="P705" i="37"/>
  <c r="P709" i="37"/>
  <c r="P713" i="37"/>
  <c r="P717" i="37"/>
  <c r="P721" i="37"/>
  <c r="P725" i="37"/>
  <c r="P729" i="37"/>
  <c r="P733" i="37"/>
  <c r="P737" i="37"/>
  <c r="P741" i="37"/>
  <c r="P745" i="37"/>
  <c r="P749" i="37"/>
  <c r="P753" i="37"/>
  <c r="P757" i="37"/>
  <c r="P761" i="37"/>
  <c r="P765" i="37"/>
  <c r="P769" i="37"/>
  <c r="P773" i="37"/>
  <c r="P777" i="37"/>
  <c r="P781" i="37"/>
  <c r="P785" i="37"/>
  <c r="P789" i="37"/>
  <c r="P793" i="37"/>
  <c r="P797" i="37"/>
  <c r="P801" i="37"/>
  <c r="P805" i="37"/>
  <c r="P809" i="37"/>
  <c r="P813" i="37"/>
  <c r="P817" i="37"/>
  <c r="P821" i="37"/>
  <c r="P825" i="37"/>
  <c r="P829" i="37"/>
  <c r="P833" i="37"/>
  <c r="P837" i="37"/>
  <c r="P841" i="37"/>
  <c r="P845" i="37"/>
  <c r="P849" i="37"/>
  <c r="P853" i="37"/>
  <c r="P857" i="37"/>
  <c r="P861" i="37"/>
  <c r="P865" i="37"/>
  <c r="P869" i="37"/>
  <c r="P873" i="37"/>
  <c r="P877" i="37"/>
  <c r="P881" i="37"/>
  <c r="P885" i="37"/>
  <c r="P889" i="37"/>
  <c r="P893" i="37"/>
  <c r="P897" i="37"/>
  <c r="P901" i="37"/>
  <c r="P905" i="37"/>
  <c r="P909" i="37"/>
  <c r="P913" i="37"/>
  <c r="P917" i="37"/>
  <c r="P921" i="37"/>
  <c r="P925" i="37"/>
  <c r="P929" i="37"/>
  <c r="P933" i="37"/>
  <c r="P937" i="37"/>
  <c r="P941" i="37"/>
  <c r="P945" i="37"/>
  <c r="P949" i="37"/>
  <c r="P953" i="37"/>
  <c r="P957" i="37"/>
  <c r="P961" i="37"/>
  <c r="P965" i="37"/>
  <c r="P969" i="37"/>
  <c r="P973" i="37"/>
  <c r="P977" i="37"/>
  <c r="P981" i="37"/>
  <c r="P985" i="37"/>
  <c r="P989" i="37"/>
  <c r="P993" i="37"/>
  <c r="P997" i="37"/>
  <c r="P1001" i="37"/>
  <c r="P1005" i="37"/>
  <c r="P1009" i="37"/>
  <c r="P1013" i="37"/>
  <c r="P1017" i="37"/>
  <c r="P1021" i="37"/>
  <c r="P1025" i="37"/>
  <c r="P1029" i="37"/>
  <c r="P1033" i="37"/>
  <c r="P1037" i="37"/>
  <c r="P1041" i="37"/>
  <c r="P1045" i="37"/>
  <c r="P1049" i="37"/>
  <c r="P1053" i="37"/>
  <c r="P1057" i="37"/>
  <c r="P1061" i="37"/>
  <c r="P1065" i="37"/>
  <c r="P1069" i="37"/>
  <c r="P1073" i="37"/>
  <c r="P1077" i="37"/>
  <c r="P1081" i="37"/>
  <c r="P1085" i="37"/>
  <c r="P1089" i="37"/>
  <c r="P1093" i="37"/>
  <c r="P1097" i="37"/>
  <c r="P1101" i="37"/>
  <c r="P1105" i="37"/>
  <c r="P1109" i="37"/>
  <c r="P1113" i="37"/>
  <c r="P1117" i="37"/>
  <c r="P1121" i="37"/>
  <c r="P1125" i="37"/>
  <c r="P1129" i="37"/>
  <c r="P1133" i="37"/>
  <c r="P1137" i="37"/>
  <c r="P1141" i="37"/>
  <c r="P1145" i="37"/>
  <c r="P1149" i="37"/>
  <c r="P1153" i="37"/>
  <c r="P1157" i="37"/>
  <c r="P1161" i="37"/>
  <c r="P1165" i="37"/>
  <c r="P1169" i="37"/>
  <c r="P1173" i="37"/>
  <c r="P1177" i="37"/>
  <c r="P1181" i="37"/>
  <c r="P1185" i="37"/>
  <c r="P1189" i="37"/>
  <c r="P1193" i="37"/>
  <c r="P1197" i="37"/>
  <c r="P1201" i="37"/>
  <c r="P1205" i="37"/>
  <c r="P1209" i="37"/>
  <c r="P1213" i="37"/>
  <c r="P1217" i="37"/>
  <c r="P1221" i="37"/>
  <c r="P1225" i="37"/>
  <c r="P1229" i="37"/>
  <c r="P1233" i="37"/>
  <c r="P1237" i="37"/>
  <c r="P1241" i="37"/>
  <c r="P1245" i="37"/>
  <c r="P1249" i="37"/>
  <c r="P1253" i="37"/>
  <c r="P1257" i="37"/>
  <c r="P1261" i="37"/>
  <c r="P1265" i="37"/>
  <c r="P1269" i="37"/>
  <c r="P1273" i="37"/>
  <c r="P1277" i="37"/>
  <c r="P1281" i="37"/>
  <c r="P1285" i="37"/>
  <c r="P1289" i="37"/>
  <c r="P1293" i="37"/>
  <c r="P1297" i="37"/>
  <c r="P1301" i="37"/>
  <c r="P1305" i="37"/>
  <c r="P1309" i="37"/>
  <c r="P1313" i="37"/>
  <c r="P1317" i="37"/>
  <c r="P1321" i="37"/>
  <c r="P1325" i="37"/>
  <c r="P1329" i="37"/>
  <c r="P1333" i="37"/>
  <c r="P1337" i="37"/>
  <c r="P1341" i="37"/>
  <c r="P1345" i="37"/>
  <c r="P1349" i="37"/>
  <c r="P1353" i="37"/>
  <c r="P1357" i="37"/>
  <c r="P1361" i="37"/>
  <c r="P1365" i="37"/>
  <c r="P1369" i="37"/>
  <c r="P1373" i="37"/>
  <c r="P1377" i="37"/>
  <c r="P1381" i="37"/>
  <c r="P1385" i="37"/>
  <c r="P1389" i="37"/>
  <c r="P1393" i="37"/>
  <c r="P1397" i="37"/>
  <c r="P1401" i="37"/>
  <c r="P1405" i="37"/>
  <c r="P1409" i="37"/>
  <c r="P1413" i="37"/>
  <c r="P1417" i="37"/>
  <c r="P1421" i="37"/>
  <c r="P1425" i="37"/>
  <c r="P1429" i="37"/>
  <c r="P1433" i="37"/>
  <c r="P1437" i="37"/>
  <c r="P1441" i="37"/>
  <c r="P1445" i="37"/>
  <c r="P1449" i="37"/>
  <c r="P1453" i="37"/>
  <c r="P1457" i="37"/>
  <c r="P1461" i="37"/>
  <c r="P1465" i="37"/>
  <c r="P1469" i="37"/>
  <c r="P1473" i="37"/>
  <c r="P1477" i="37"/>
  <c r="P1481" i="37"/>
  <c r="P1485" i="37"/>
  <c r="P1489" i="37"/>
  <c r="P72" i="37"/>
  <c r="P104" i="37"/>
  <c r="P136" i="37"/>
  <c r="P168" i="37"/>
  <c r="P200" i="37"/>
  <c r="P232" i="37"/>
  <c r="P264" i="37"/>
  <c r="P296" i="37"/>
  <c r="P322" i="37"/>
  <c r="P344" i="37"/>
  <c r="P365" i="37"/>
  <c r="P386" i="37"/>
  <c r="P408" i="37"/>
  <c r="P429" i="37"/>
  <c r="P1493" i="37"/>
  <c r="P1504" i="37"/>
  <c r="P1509" i="37"/>
  <c r="P1520" i="37"/>
  <c r="P1525" i="37"/>
  <c r="P1536" i="37"/>
  <c r="P1541" i="37"/>
  <c r="P1552" i="37"/>
  <c r="P1557" i="37"/>
  <c r="P1568" i="37"/>
  <c r="P80" i="37"/>
  <c r="P112" i="37"/>
  <c r="P144" i="37"/>
  <c r="P176" i="37"/>
  <c r="P208" i="37"/>
  <c r="P240" i="37"/>
  <c r="P272" i="37"/>
  <c r="P304" i="37"/>
  <c r="P328" i="37"/>
  <c r="P349" i="37"/>
  <c r="P370" i="37"/>
  <c r="P392" i="37"/>
  <c r="P413" i="37"/>
  <c r="P456" i="37"/>
  <c r="P1500" i="37"/>
  <c r="P1505" i="37"/>
  <c r="P1516" i="37"/>
  <c r="P1521" i="37"/>
  <c r="P1532" i="37"/>
  <c r="P1537" i="37"/>
  <c r="P1548" i="37"/>
  <c r="P1553" i="37"/>
  <c r="P1564" i="37"/>
  <c r="P1569" i="37"/>
  <c r="P88" i="37"/>
  <c r="P120" i="37"/>
  <c r="P152" i="37"/>
  <c r="P184" i="37"/>
  <c r="P216" i="37"/>
  <c r="P248" i="37"/>
  <c r="P280" i="37"/>
  <c r="P312" i="37"/>
  <c r="P333" i="37"/>
  <c r="P354" i="37"/>
  <c r="P376" i="37"/>
  <c r="P397" i="37"/>
  <c r="P440" i="37"/>
  <c r="P461" i="37"/>
  <c r="P1496" i="37"/>
  <c r="P1501" i="37"/>
  <c r="P1512" i="37"/>
  <c r="P1517" i="37"/>
  <c r="P1528" i="37"/>
  <c r="P1533" i="37"/>
  <c r="P1544" i="37"/>
  <c r="P1549" i="37"/>
  <c r="P1560" i="37"/>
  <c r="P1565" i="37"/>
  <c r="P160" i="37"/>
  <c r="P288" i="37"/>
  <c r="P381" i="37"/>
  <c r="P1513" i="37"/>
  <c r="P1556" i="37"/>
  <c r="P192" i="37"/>
  <c r="P317" i="37"/>
  <c r="P402" i="37"/>
  <c r="P1497" i="37"/>
  <c r="P1540" i="37"/>
  <c r="P1561" i="37"/>
  <c r="P96" i="37"/>
  <c r="P224" i="37"/>
  <c r="P338" i="37"/>
  <c r="P424" i="37"/>
  <c r="P1524" i="37"/>
  <c r="P1545" i="37"/>
  <c r="P128" i="37"/>
  <c r="P1508" i="37"/>
  <c r="P445" i="37"/>
  <c r="P256" i="37"/>
  <c r="P1529" i="37"/>
  <c r="P360" i="37"/>
  <c r="P396" i="37"/>
  <c r="P518" i="37"/>
  <c r="P622" i="37"/>
  <c r="P156" i="37"/>
  <c r="P193" i="37"/>
  <c r="P284" i="37"/>
  <c r="P321" i="37"/>
  <c r="P268" i="37"/>
  <c r="P470" i="37"/>
  <c r="P590" i="37"/>
  <c r="P646" i="37"/>
  <c r="P1074" i="37"/>
  <c r="P1202" i="37"/>
  <c r="P1330" i="37"/>
  <c r="P1078" i="37"/>
  <c r="P1174" i="37"/>
  <c r="P1270" i="37"/>
  <c r="P1366" i="37"/>
  <c r="P1478" i="37"/>
  <c r="P172" i="37"/>
  <c r="P450" i="37"/>
  <c r="P538" i="37"/>
  <c r="P570" i="37"/>
  <c r="P594" i="37"/>
  <c r="P610" i="37"/>
  <c r="P626" i="37"/>
  <c r="P642" i="37"/>
  <c r="P658" i="37"/>
  <c r="P674" i="37"/>
  <c r="P690" i="37"/>
  <c r="P706" i="37"/>
  <c r="P113" i="37"/>
  <c r="P414" i="37"/>
  <c r="P478" i="37"/>
  <c r="P542" i="37"/>
  <c r="P1122" i="37"/>
  <c r="P1186" i="37"/>
  <c r="P1250" i="37"/>
  <c r="P1346" i="37"/>
  <c r="P1094" i="37"/>
  <c r="P1142" i="37"/>
  <c r="P1190" i="37"/>
  <c r="P1238" i="37"/>
  <c r="P1286" i="37"/>
  <c r="P1334" i="37"/>
  <c r="P1382" i="37"/>
  <c r="P1430" i="37"/>
  <c r="P1462" i="37"/>
  <c r="P1510" i="37"/>
  <c r="P1558" i="37"/>
  <c r="P337" i="37"/>
  <c r="P401" i="37"/>
  <c r="P458" i="37"/>
  <c r="P506" i="37"/>
  <c r="P578" i="37"/>
  <c r="P1066" i="37"/>
  <c r="P1098" i="37"/>
  <c r="P124" i="37"/>
  <c r="P161" i="37"/>
  <c r="P252" i="37"/>
  <c r="P289" i="37"/>
  <c r="P380" i="37"/>
  <c r="P746" i="37"/>
  <c r="P778" i="37"/>
  <c r="P810" i="37"/>
  <c r="P842" i="37"/>
  <c r="P882" i="37"/>
  <c r="P906" i="37"/>
  <c r="P946" i="37"/>
  <c r="P970" i="37"/>
  <c r="P1010" i="37"/>
  <c r="P1034" i="37"/>
  <c r="P686" i="37"/>
  <c r="P718" i="37"/>
  <c r="P750" i="37"/>
  <c r="P782" i="37"/>
  <c r="P814" i="37"/>
  <c r="P1198" i="37"/>
  <c r="P430" i="37"/>
  <c r="P558" i="37"/>
  <c r="P1170" i="37"/>
  <c r="P1282" i="37"/>
  <c r="P1362" i="37"/>
  <c r="P1394" i="37"/>
  <c r="P1426" i="37"/>
  <c r="P1458" i="37"/>
  <c r="P1490" i="37"/>
  <c r="P1522" i="37"/>
  <c r="P1554" i="37"/>
  <c r="P65" i="37"/>
  <c r="P1086" i="37"/>
  <c r="P1182" i="37"/>
  <c r="P1294" i="37"/>
  <c r="P1390" i="37"/>
  <c r="P1470" i="37"/>
  <c r="P1566" i="37"/>
  <c r="P204" i="37"/>
  <c r="P502" i="37"/>
  <c r="P81" i="37"/>
  <c r="P209" i="37"/>
  <c r="P474" i="37"/>
  <c r="P554" i="37"/>
  <c r="P1070" i="37"/>
  <c r="P1134" i="37"/>
  <c r="P1214" i="37"/>
  <c r="P1262" i="37"/>
  <c r="P1310" i="37"/>
  <c r="P1358" i="37"/>
  <c r="P1406" i="37"/>
  <c r="P1454" i="37"/>
  <c r="P1502" i="37"/>
  <c r="P1550" i="37"/>
  <c r="P177" i="37"/>
  <c r="P422" i="37"/>
  <c r="P486" i="37"/>
  <c r="P566" i="37"/>
  <c r="P598" i="37"/>
  <c r="P630" i="37"/>
  <c r="P236" i="37"/>
  <c r="P364" i="37"/>
  <c r="P418" i="37"/>
  <c r="P466" i="37"/>
  <c r="P514" i="37"/>
  <c r="P1130" i="37"/>
  <c r="P1162" i="37"/>
  <c r="P1194" i="37"/>
  <c r="P1226" i="37"/>
  <c r="P1258" i="37"/>
  <c r="P1290" i="37"/>
  <c r="P1322" i="37"/>
  <c r="P1354" i="37"/>
  <c r="P1386" i="37"/>
  <c r="P1418" i="37"/>
  <c r="P1450" i="37"/>
  <c r="P1482" i="37"/>
  <c r="P1514" i="37"/>
  <c r="P1546" i="37"/>
  <c r="P722" i="37"/>
  <c r="P754" i="37"/>
  <c r="P786" i="37"/>
  <c r="P818" i="37"/>
  <c r="P866" i="37"/>
  <c r="P890" i="37"/>
  <c r="P930" i="37"/>
  <c r="P954" i="37"/>
  <c r="P994" i="37"/>
  <c r="P1018" i="37"/>
  <c r="P1058" i="37"/>
  <c r="P662" i="37"/>
  <c r="P694" i="37"/>
  <c r="P726" i="37"/>
  <c r="P758" i="37"/>
  <c r="P790" i="37"/>
  <c r="P822" i="37"/>
  <c r="P846" i="37"/>
  <c r="P862" i="37"/>
  <c r="P878" i="37"/>
  <c r="P894" i="37"/>
  <c r="P910" i="37"/>
  <c r="P926" i="37"/>
  <c r="P942" i="37"/>
  <c r="P958" i="37"/>
  <c r="P974" i="37"/>
  <c r="P990" i="37"/>
  <c r="P1006" i="37"/>
  <c r="P1022" i="37"/>
  <c r="P1038" i="37"/>
  <c r="P1054" i="37"/>
  <c r="P140" i="37"/>
  <c r="P462" i="37"/>
  <c r="P582" i="37"/>
  <c r="P638" i="37"/>
  <c r="P92" i="37"/>
  <c r="P129" i="37"/>
  <c r="P220" i="37"/>
  <c r="P257" i="37"/>
  <c r="P348" i="37"/>
  <c r="P385" i="37"/>
  <c r="P76" i="37"/>
  <c r="P406" i="37"/>
  <c r="P526" i="37"/>
  <c r="P614" i="37"/>
  <c r="P1138" i="37"/>
  <c r="P1266" i="37"/>
  <c r="P1126" i="37"/>
  <c r="P1222" i="37"/>
  <c r="P1318" i="37"/>
  <c r="P1414" i="37"/>
  <c r="P1526" i="37"/>
  <c r="P108" i="37"/>
  <c r="P273" i="37"/>
  <c r="P410" i="37"/>
  <c r="P498" i="37"/>
  <c r="P562" i="37"/>
  <c r="P586" i="37"/>
  <c r="P602" i="37"/>
  <c r="P618" i="37"/>
  <c r="P634" i="37"/>
  <c r="P650" i="37"/>
  <c r="P666" i="37"/>
  <c r="P682" i="37"/>
  <c r="P698" i="37"/>
  <c r="P714" i="37"/>
  <c r="P241" i="37"/>
  <c r="P446" i="37"/>
  <c r="P510" i="37"/>
  <c r="P1090" i="37"/>
  <c r="P1154" i="37"/>
  <c r="P1218" i="37"/>
  <c r="P1298" i="37"/>
  <c r="P1062" i="37"/>
  <c r="P1110" i="37"/>
  <c r="P1158" i="37"/>
  <c r="P1206" i="37"/>
  <c r="P1254" i="37"/>
  <c r="P1302" i="37"/>
  <c r="P1350" i="37"/>
  <c r="P1398" i="37"/>
  <c r="P1446" i="37"/>
  <c r="P1494" i="37"/>
  <c r="P1542" i="37"/>
  <c r="P426" i="37"/>
  <c r="P482" i="37"/>
  <c r="P530" i="37"/>
  <c r="P1082" i="37"/>
  <c r="P97" i="37"/>
  <c r="P188" i="37"/>
  <c r="P225" i="37"/>
  <c r="P316" i="37"/>
  <c r="P353" i="37"/>
  <c r="P730" i="37"/>
  <c r="P762" i="37"/>
  <c r="P794" i="37"/>
  <c r="P826" i="37"/>
  <c r="P850" i="37"/>
  <c r="P874" i="37"/>
  <c r="P914" i="37"/>
  <c r="P938" i="37"/>
  <c r="P978" i="37"/>
  <c r="P1002" i="37"/>
  <c r="P1042" i="37"/>
  <c r="P670" i="37"/>
  <c r="P702" i="37"/>
  <c r="P734" i="37"/>
  <c r="P766" i="37"/>
  <c r="P798" i="37"/>
  <c r="P830" i="37"/>
  <c r="P1118" i="37"/>
  <c r="P369" i="37"/>
  <c r="P494" i="37"/>
  <c r="P1106" i="37"/>
  <c r="P1234" i="37"/>
  <c r="P1314" i="37"/>
  <c r="P1378" i="37"/>
  <c r="P1410" i="37"/>
  <c r="P1442" i="37"/>
  <c r="P1474" i="37"/>
  <c r="P1506" i="37"/>
  <c r="P1538" i="37"/>
  <c r="P1150" i="37"/>
  <c r="P1246" i="37"/>
  <c r="P1342" i="37"/>
  <c r="P1422" i="37"/>
  <c r="P1518" i="37"/>
  <c r="P332" i="37"/>
  <c r="P438" i="37"/>
  <c r="P550" i="37"/>
  <c r="P145" i="37"/>
  <c r="P300" i="37"/>
  <c r="P434" i="37"/>
  <c r="P522" i="37"/>
  <c r="P1102" i="37"/>
  <c r="P1166" i="37"/>
  <c r="P1230" i="37"/>
  <c r="P1278" i="37"/>
  <c r="P1326" i="37"/>
  <c r="P1374" i="37"/>
  <c r="P1438" i="37"/>
  <c r="P1486" i="37"/>
  <c r="P1534" i="37"/>
  <c r="P305" i="37"/>
  <c r="P454" i="37"/>
  <c r="P534" i="37"/>
  <c r="P574" i="37"/>
  <c r="P606" i="37"/>
  <c r="P654" i="37"/>
  <c r="P442" i="37"/>
  <c r="P490" i="37"/>
  <c r="P546" i="37"/>
  <c r="P1114" i="37"/>
  <c r="P1146" i="37"/>
  <c r="P1178" i="37"/>
  <c r="P1210" i="37"/>
  <c r="P1242" i="37"/>
  <c r="P1274" i="37"/>
  <c r="P1306" i="37"/>
  <c r="P1338" i="37"/>
  <c r="P1370" i="37"/>
  <c r="P1402" i="37"/>
  <c r="P1434" i="37"/>
  <c r="P1466" i="37"/>
  <c r="P1498" i="37"/>
  <c r="P1530" i="37"/>
  <c r="P1562" i="37"/>
  <c r="P738" i="37"/>
  <c r="P770" i="37"/>
  <c r="P802" i="37"/>
  <c r="P834" i="37"/>
  <c r="P858" i="37"/>
  <c r="P898" i="37"/>
  <c r="P922" i="37"/>
  <c r="P962" i="37"/>
  <c r="P986" i="37"/>
  <c r="P1026" i="37"/>
  <c r="P1050" i="37"/>
  <c r="P678" i="37"/>
  <c r="P710" i="37"/>
  <c r="P742" i="37"/>
  <c r="P774" i="37"/>
  <c r="P806" i="37"/>
  <c r="P838" i="37"/>
  <c r="P854" i="37"/>
  <c r="P870" i="37"/>
  <c r="P886" i="37"/>
  <c r="P902" i="37"/>
  <c r="P918" i="37"/>
  <c r="P934" i="37"/>
  <c r="P950" i="37"/>
  <c r="P966" i="37"/>
  <c r="P982" i="37"/>
  <c r="P998" i="37"/>
  <c r="P1014" i="37"/>
  <c r="P1030" i="37"/>
  <c r="P1046" i="37"/>
  <c r="P64" i="37"/>
  <c r="P12" i="37"/>
  <c r="P62" i="37"/>
  <c r="P48" i="37"/>
  <c r="P44" i="37"/>
  <c r="P8" i="37"/>
  <c r="P45" i="37"/>
  <c r="P59" i="37"/>
  <c r="P22" i="37"/>
  <c r="P11" i="37"/>
  <c r="C121" i="27" l="1"/>
  <c r="C122" i="27"/>
  <c r="C123" i="27"/>
  <c r="C124" i="27"/>
  <c r="C125" i="27"/>
  <c r="C126" i="27"/>
  <c r="C127" i="27"/>
  <c r="C128" i="27"/>
  <c r="C129" i="27"/>
  <c r="C130" i="27"/>
  <c r="C131" i="27"/>
  <c r="C132" i="27"/>
  <c r="C133" i="27"/>
  <c r="C134" i="27"/>
  <c r="C135" i="27"/>
  <c r="C136" i="27"/>
  <c r="C137" i="27"/>
  <c r="C120" i="27"/>
  <c r="C101" i="27"/>
  <c r="L137" i="27"/>
  <c r="L134" i="27"/>
  <c r="L135" i="27"/>
  <c r="L136" i="27"/>
  <c r="L121" i="27"/>
  <c r="L122" i="27"/>
  <c r="L123" i="27"/>
  <c r="L124" i="27"/>
  <c r="L125" i="27"/>
  <c r="L126" i="27"/>
  <c r="L127" i="27"/>
  <c r="L128" i="27"/>
  <c r="B67" i="27" s="1"/>
  <c r="L129" i="27"/>
  <c r="L130" i="27"/>
  <c r="L131" i="27"/>
  <c r="L132" i="27"/>
  <c r="B71" i="27" s="1"/>
  <c r="L133" i="27"/>
  <c r="L120" i="27"/>
  <c r="L101" i="27"/>
  <c r="AD15" i="35"/>
  <c r="AD16" i="35"/>
  <c r="AD18" i="35"/>
  <c r="AD22" i="35"/>
  <c r="AD23" i="35"/>
  <c r="AD24" i="35"/>
  <c r="F85" i="36"/>
  <c r="F84" i="36"/>
  <c r="E25" i="36"/>
  <c r="R24" i="36"/>
  <c r="R23" i="36"/>
  <c r="R22" i="36"/>
  <c r="R21" i="36"/>
  <c r="R20" i="36"/>
  <c r="R19" i="36"/>
  <c r="R18" i="36"/>
  <c r="R17" i="36"/>
  <c r="R16" i="36"/>
  <c r="R15" i="36"/>
  <c r="R14" i="36"/>
  <c r="R13" i="36"/>
  <c r="R12" i="36"/>
  <c r="R11" i="36"/>
  <c r="R10" i="36"/>
  <c r="R9" i="36"/>
  <c r="R8" i="36"/>
  <c r="R7" i="36"/>
  <c r="J71" i="27" l="1"/>
  <c r="J67" i="27"/>
  <c r="B40" i="27"/>
  <c r="T7" i="35"/>
  <c r="U7" i="35" s="1"/>
  <c r="R25" i="36"/>
  <c r="B73" i="27"/>
  <c r="AA21" i="35"/>
  <c r="P21" i="36"/>
  <c r="B72" i="27"/>
  <c r="AA20" i="35"/>
  <c r="P20" i="36"/>
  <c r="P24" i="36"/>
  <c r="AA24" i="35"/>
  <c r="B76" i="27"/>
  <c r="P23" i="36"/>
  <c r="AA23" i="35"/>
  <c r="B75" i="27"/>
  <c r="AA22" i="35"/>
  <c r="P22" i="36"/>
  <c r="B74" i="27"/>
  <c r="B70" i="27"/>
  <c r="P18" i="36"/>
  <c r="AA18" i="35"/>
  <c r="B66" i="27"/>
  <c r="P14" i="36"/>
  <c r="AA14" i="35"/>
  <c r="B62" i="27"/>
  <c r="P10" i="36"/>
  <c r="AA10" i="35"/>
  <c r="B59" i="27"/>
  <c r="AA7" i="35"/>
  <c r="P7" i="36"/>
  <c r="B69" i="27"/>
  <c r="P17" i="36"/>
  <c r="AA17" i="35"/>
  <c r="B65" i="27"/>
  <c r="AA13" i="35"/>
  <c r="AD13" i="35" s="1"/>
  <c r="P13" i="36"/>
  <c r="B61" i="27"/>
  <c r="P9" i="36"/>
  <c r="AA9" i="35"/>
  <c r="B68" i="27"/>
  <c r="AA16" i="35"/>
  <c r="P16" i="36"/>
  <c r="B64" i="27"/>
  <c r="AA12" i="35"/>
  <c r="P12" i="36"/>
  <c r="AA8" i="35"/>
  <c r="P8" i="36"/>
  <c r="AA19" i="35"/>
  <c r="AD19" i="35" s="1"/>
  <c r="P19" i="36"/>
  <c r="AA15" i="35"/>
  <c r="P15" i="36"/>
  <c r="AA11" i="35"/>
  <c r="AD11" i="35" s="1"/>
  <c r="P11" i="36"/>
  <c r="B63" i="27"/>
  <c r="B60" i="27"/>
  <c r="G5" i="32"/>
  <c r="G18" i="32" s="1"/>
  <c r="F6" i="32"/>
  <c r="G6" i="32"/>
  <c r="F7" i="32"/>
  <c r="G7" i="32"/>
  <c r="F8" i="32"/>
  <c r="G8" i="32"/>
  <c r="F9" i="32"/>
  <c r="G9" i="32"/>
  <c r="F10" i="32"/>
  <c r="G10" i="32"/>
  <c r="F11" i="32"/>
  <c r="G11" i="32"/>
  <c r="F12" i="32"/>
  <c r="G12" i="32"/>
  <c r="F13" i="32"/>
  <c r="G13" i="32"/>
  <c r="F14" i="32"/>
  <c r="G14" i="32"/>
  <c r="F15" i="32"/>
  <c r="G15" i="32"/>
  <c r="F16" i="32"/>
  <c r="G16" i="32"/>
  <c r="F17" i="32"/>
  <c r="G17" i="32"/>
  <c r="F18" i="32"/>
  <c r="J61" i="27" l="1"/>
  <c r="J62" i="27"/>
  <c r="J40" i="27"/>
  <c r="J68" i="27"/>
  <c r="J59" i="27"/>
  <c r="J76" i="27"/>
  <c r="J73" i="27"/>
  <c r="J60" i="27"/>
  <c r="J64" i="27"/>
  <c r="J69" i="27"/>
  <c r="J70" i="27"/>
  <c r="J75" i="27"/>
  <c r="J72" i="27"/>
  <c r="J63" i="27"/>
  <c r="J65" i="27"/>
  <c r="J66" i="27"/>
  <c r="J74" i="27"/>
  <c r="AW24" i="36"/>
  <c r="W24" i="36"/>
  <c r="V24" i="36" s="1"/>
  <c r="AX24" i="36"/>
  <c r="AX21" i="36"/>
  <c r="AW21" i="36"/>
  <c r="W21" i="36"/>
  <c r="V21" i="36" s="1"/>
  <c r="AX22" i="36"/>
  <c r="AW22" i="36"/>
  <c r="W22" i="36"/>
  <c r="V22" i="36" s="1"/>
  <c r="W23" i="36"/>
  <c r="V23" i="36" s="1"/>
  <c r="AW23" i="36"/>
  <c r="AX23" i="36"/>
  <c r="AW20" i="36"/>
  <c r="W20" i="36"/>
  <c r="V20" i="36" s="1"/>
  <c r="AX20" i="36"/>
  <c r="AX15" i="36"/>
  <c r="AX8" i="36"/>
  <c r="AX16" i="36"/>
  <c r="H66" i="37"/>
  <c r="AW18" i="36"/>
  <c r="W18" i="36"/>
  <c r="V18" i="36" s="1"/>
  <c r="AX18" i="36"/>
  <c r="H43" i="37"/>
  <c r="H46" i="37"/>
  <c r="H63" i="37"/>
  <c r="H47" i="37"/>
  <c r="H61" i="37"/>
  <c r="H48" i="37"/>
  <c r="H50" i="37"/>
  <c r="H59" i="37"/>
  <c r="AB7" i="35"/>
  <c r="AD7" i="35"/>
  <c r="J59" i="37" l="1"/>
  <c r="I59" i="37"/>
  <c r="J47" i="37"/>
  <c r="I47" i="37"/>
  <c r="J63" i="37"/>
  <c r="I63" i="37"/>
  <c r="J48" i="37"/>
  <c r="I48" i="37"/>
  <c r="J46" i="37"/>
  <c r="I46" i="37"/>
  <c r="J61" i="37"/>
  <c r="I61" i="37"/>
  <c r="H55" i="37"/>
  <c r="H52" i="37"/>
  <c r="F60" i="35"/>
  <c r="K61" i="37" l="1"/>
  <c r="K48" i="37"/>
  <c r="K46" i="37"/>
  <c r="K63" i="37"/>
  <c r="K59" i="37"/>
  <c r="K47" i="37"/>
  <c r="J52" i="37"/>
  <c r="I52" i="37"/>
  <c r="J55" i="37"/>
  <c r="I55" i="37"/>
  <c r="K55" i="37" l="1"/>
  <c r="K52" i="37"/>
  <c r="L102" i="27"/>
  <c r="B41" i="27" s="1"/>
  <c r="L103" i="27"/>
  <c r="B42" i="27" s="1"/>
  <c r="L104" i="27"/>
  <c r="B43" i="27" s="1"/>
  <c r="L105" i="27"/>
  <c r="B44" i="27" s="1"/>
  <c r="L106" i="27"/>
  <c r="B45" i="27" s="1"/>
  <c r="L107" i="27"/>
  <c r="B46" i="27" s="1"/>
  <c r="L108" i="27"/>
  <c r="B47" i="27" s="1"/>
  <c r="L109" i="27"/>
  <c r="B48" i="27" s="1"/>
  <c r="L110" i="27"/>
  <c r="B49" i="27" s="1"/>
  <c r="L111" i="27"/>
  <c r="B50" i="27" s="1"/>
  <c r="L112" i="27"/>
  <c r="B51" i="27" s="1"/>
  <c r="L113" i="27"/>
  <c r="B52" i="27" s="1"/>
  <c r="L114" i="27"/>
  <c r="B53" i="27" s="1"/>
  <c r="L115" i="27"/>
  <c r="B54" i="27" s="1"/>
  <c r="L116" i="27"/>
  <c r="B55" i="27" s="1"/>
  <c r="L117" i="27"/>
  <c r="L118" i="27"/>
  <c r="C102" i="27"/>
  <c r="C103" i="27"/>
  <c r="C104" i="27"/>
  <c r="C105" i="27"/>
  <c r="C106" i="27"/>
  <c r="C107" i="27"/>
  <c r="C108" i="27"/>
  <c r="C109" i="27"/>
  <c r="C110" i="27"/>
  <c r="C111" i="27"/>
  <c r="C112" i="27"/>
  <c r="C113" i="27"/>
  <c r="C114" i="27"/>
  <c r="C115" i="27"/>
  <c r="C116" i="27"/>
  <c r="C117" i="27"/>
  <c r="C118" i="27"/>
  <c r="C119" i="27"/>
  <c r="R14" i="31"/>
  <c r="R15" i="31"/>
  <c r="R16" i="31"/>
  <c r="R18" i="31"/>
  <c r="J54" i="27" l="1"/>
  <c r="J50" i="27"/>
  <c r="J46" i="27"/>
  <c r="J42" i="27"/>
  <c r="J55" i="27"/>
  <c r="J47" i="27"/>
  <c r="J53" i="27"/>
  <c r="J49" i="27"/>
  <c r="J45" i="27"/>
  <c r="J41" i="27"/>
  <c r="J51" i="27"/>
  <c r="J43" i="27"/>
  <c r="J52" i="27"/>
  <c r="J48" i="27"/>
  <c r="J44" i="27"/>
  <c r="AD14" i="35"/>
  <c r="AD10" i="35"/>
  <c r="AD21" i="35"/>
  <c r="AD17" i="35"/>
  <c r="AD9" i="35"/>
  <c r="AD20" i="35"/>
  <c r="AD12" i="35"/>
  <c r="AD8" i="35"/>
  <c r="T19" i="35"/>
  <c r="T11" i="35"/>
  <c r="T22" i="35"/>
  <c r="T14" i="35"/>
  <c r="T21" i="35"/>
  <c r="T17" i="35"/>
  <c r="T13" i="35"/>
  <c r="T9" i="35"/>
  <c r="B56" i="27"/>
  <c r="T23" i="35"/>
  <c r="T15" i="35"/>
  <c r="T18" i="35"/>
  <c r="T10" i="35"/>
  <c r="B57" i="27"/>
  <c r="T24" i="35"/>
  <c r="T20" i="35"/>
  <c r="P16" i="31"/>
  <c r="T16" i="35"/>
  <c r="T12" i="35"/>
  <c r="T8" i="35"/>
  <c r="P12" i="31"/>
  <c r="P8" i="31"/>
  <c r="P20" i="31"/>
  <c r="P24" i="31"/>
  <c r="P23" i="31"/>
  <c r="P19" i="31"/>
  <c r="P15" i="31"/>
  <c r="P11" i="31"/>
  <c r="P22" i="31"/>
  <c r="P18" i="31"/>
  <c r="P14" i="31"/>
  <c r="P10" i="31"/>
  <c r="P21" i="31"/>
  <c r="P17" i="31"/>
  <c r="P13" i="31"/>
  <c r="P9" i="31"/>
  <c r="Q11" i="27"/>
  <c r="J56" i="27" l="1"/>
  <c r="J57" i="27"/>
  <c r="W21" i="31"/>
  <c r="AX21" i="31"/>
  <c r="AW21" i="31"/>
  <c r="W22" i="31"/>
  <c r="AW22" i="31"/>
  <c r="AX22" i="31"/>
  <c r="W23" i="31"/>
  <c r="AX23" i="31"/>
  <c r="AW23" i="31"/>
  <c r="W24" i="31"/>
  <c r="AW24" i="31"/>
  <c r="AX24" i="31"/>
  <c r="AW20" i="31"/>
  <c r="AX20" i="31"/>
  <c r="W20" i="31"/>
  <c r="H65" i="37"/>
  <c r="H64" i="37"/>
  <c r="H62" i="37"/>
  <c r="H54" i="37"/>
  <c r="H45" i="37"/>
  <c r="H58" i="37"/>
  <c r="H49" i="37"/>
  <c r="H60" i="37"/>
  <c r="H57" i="37"/>
  <c r="H56" i="37"/>
  <c r="H53" i="37"/>
  <c r="L50" i="37"/>
  <c r="L43" i="37"/>
  <c r="I24" i="36"/>
  <c r="I15" i="36"/>
  <c r="AA18" i="36"/>
  <c r="I8" i="36"/>
  <c r="I20" i="36"/>
  <c r="I16" i="36"/>
  <c r="I21" i="36"/>
  <c r="I18" i="36"/>
  <c r="AA23" i="36"/>
  <c r="I22" i="36"/>
  <c r="I23" i="36"/>
  <c r="I64" i="37" l="1"/>
  <c r="J64" i="37"/>
  <c r="J65" i="37"/>
  <c r="I65" i="37"/>
  <c r="J56" i="37"/>
  <c r="I56" i="37"/>
  <c r="J58" i="37"/>
  <c r="I58" i="37"/>
  <c r="J57" i="37"/>
  <c r="I57" i="37"/>
  <c r="J45" i="37"/>
  <c r="I45" i="37"/>
  <c r="J60" i="37"/>
  <c r="I60" i="37"/>
  <c r="J54" i="37"/>
  <c r="I54" i="37"/>
  <c r="J53" i="37"/>
  <c r="I53" i="37"/>
  <c r="J49" i="37"/>
  <c r="I49" i="37"/>
  <c r="J62" i="37"/>
  <c r="I62" i="37"/>
  <c r="Z23" i="36"/>
  <c r="Z18" i="36"/>
  <c r="R8" i="31"/>
  <c r="R9" i="31"/>
  <c r="R10" i="31"/>
  <c r="R11" i="31"/>
  <c r="R12" i="31"/>
  <c r="R13" i="31"/>
  <c r="R17" i="31"/>
  <c r="R19" i="31"/>
  <c r="R20" i="31"/>
  <c r="R21" i="31"/>
  <c r="R22" i="31"/>
  <c r="R23" i="31"/>
  <c r="R24" i="31"/>
  <c r="R7" i="31"/>
  <c r="P7" i="31"/>
  <c r="L65" i="37" l="1"/>
  <c r="K65" i="37"/>
  <c r="K64" i="37"/>
  <c r="L64" i="37"/>
  <c r="K62" i="37"/>
  <c r="K53" i="37"/>
  <c r="K60" i="37"/>
  <c r="K57" i="37"/>
  <c r="K56" i="37"/>
  <c r="K49" i="37"/>
  <c r="K45" i="37"/>
  <c r="K58" i="37"/>
  <c r="K54" i="37"/>
  <c r="AY18" i="36"/>
  <c r="AZ18" i="36"/>
  <c r="AY23" i="36"/>
  <c r="AZ23" i="36"/>
  <c r="N4" i="27" l="1"/>
  <c r="AH5" i="35" s="1"/>
  <c r="K462" i="24" l="1"/>
  <c r="L462" i="24"/>
  <c r="M462" i="24"/>
  <c r="N462" i="24"/>
  <c r="O462" i="24"/>
  <c r="P462" i="24"/>
  <c r="Q462" i="24"/>
  <c r="R462" i="24"/>
  <c r="S462" i="24"/>
  <c r="T462" i="24"/>
  <c r="U462" i="24"/>
  <c r="J462" i="24"/>
  <c r="W22" i="35" l="1"/>
  <c r="W23" i="35"/>
  <c r="W24" i="35"/>
  <c r="U22" i="35" l="1"/>
  <c r="X22" i="35" s="1"/>
  <c r="Y22" i="35" s="1"/>
  <c r="U23" i="35"/>
  <c r="X23" i="35" s="1"/>
  <c r="Y23" i="35" s="1"/>
  <c r="AA23" i="31" l="1"/>
  <c r="V22" i="35"/>
  <c r="U21" i="35"/>
  <c r="U24" i="35"/>
  <c r="X24" i="35" s="1"/>
  <c r="Y24" i="35" s="1"/>
  <c r="U11" i="35"/>
  <c r="H62" i="33" l="1"/>
  <c r="H61" i="33"/>
  <c r="H60" i="33"/>
  <c r="H59" i="33"/>
  <c r="H58" i="33"/>
  <c r="H57" i="33"/>
  <c r="H56" i="33"/>
  <c r="H55" i="33"/>
  <c r="H54" i="33"/>
  <c r="H53" i="33"/>
  <c r="H52" i="33"/>
  <c r="H51" i="33"/>
  <c r="H50" i="33"/>
  <c r="H49" i="33"/>
  <c r="H48" i="33"/>
  <c r="H47" i="33"/>
  <c r="E57" i="33"/>
  <c r="E56" i="33"/>
  <c r="E54" i="33"/>
  <c r="E55" i="33"/>
  <c r="E53" i="33"/>
  <c r="E52" i="33"/>
  <c r="E51" i="33"/>
  <c r="E50" i="33"/>
  <c r="E49" i="33"/>
  <c r="E48" i="33"/>
  <c r="E47" i="33"/>
  <c r="B52" i="33"/>
  <c r="B51" i="33"/>
  <c r="B50" i="33"/>
  <c r="B49" i="33"/>
  <c r="B48" i="33"/>
  <c r="B47" i="33"/>
  <c r="N2" i="27" l="1"/>
  <c r="L4" i="9"/>
  <c r="M4" i="28"/>
  <c r="D19" i="25"/>
  <c r="D43" i="25"/>
  <c r="U10" i="35" l="1"/>
  <c r="U8" i="35"/>
  <c r="U9" i="35"/>
  <c r="U12" i="35"/>
  <c r="U13" i="35"/>
  <c r="U14" i="35"/>
  <c r="U15" i="35"/>
  <c r="U16" i="35"/>
  <c r="U17" i="35"/>
  <c r="U18" i="35"/>
  <c r="U19" i="35"/>
  <c r="U20" i="35"/>
  <c r="P7" i="35" l="1"/>
  <c r="H9" i="35"/>
  <c r="H8" i="35"/>
  <c r="H7" i="35"/>
  <c r="F7" i="35"/>
  <c r="P63" i="35"/>
  <c r="R63" i="35" s="1"/>
  <c r="G63" i="37" s="1"/>
  <c r="H63" i="35"/>
  <c r="F63" i="35"/>
  <c r="P62" i="35"/>
  <c r="R62" i="35" s="1"/>
  <c r="G62" i="37" s="1"/>
  <c r="H62" i="35"/>
  <c r="F62" i="35"/>
  <c r="P61" i="35"/>
  <c r="R61" i="35" s="1"/>
  <c r="G61" i="37" s="1"/>
  <c r="H61" i="35"/>
  <c r="F61" i="35"/>
  <c r="P60" i="35"/>
  <c r="R60" i="35" s="1"/>
  <c r="G60" i="37" s="1"/>
  <c r="H60" i="35"/>
  <c r="P59" i="35"/>
  <c r="R59" i="35" s="1"/>
  <c r="G59" i="37" s="1"/>
  <c r="H59" i="35"/>
  <c r="F59" i="35"/>
  <c r="P58" i="35"/>
  <c r="R58" i="35" s="1"/>
  <c r="G58" i="37" s="1"/>
  <c r="H58" i="35"/>
  <c r="F58" i="35"/>
  <c r="P57" i="35"/>
  <c r="H57" i="35"/>
  <c r="F57" i="35"/>
  <c r="P56" i="35"/>
  <c r="H56" i="35"/>
  <c r="F56" i="35"/>
  <c r="P55" i="35"/>
  <c r="H55" i="35"/>
  <c r="F55" i="35"/>
  <c r="P54" i="35"/>
  <c r="H54" i="35"/>
  <c r="F54" i="35"/>
  <c r="P53" i="35"/>
  <c r="H53" i="35"/>
  <c r="F53" i="35"/>
  <c r="P52" i="35"/>
  <c r="AC7" i="35" s="1"/>
  <c r="H52" i="35"/>
  <c r="F52" i="35"/>
  <c r="P51" i="35"/>
  <c r="V23" i="35" s="1"/>
  <c r="H51" i="35"/>
  <c r="F51" i="35"/>
  <c r="P50" i="35"/>
  <c r="H50" i="35"/>
  <c r="F50" i="35"/>
  <c r="P49" i="35"/>
  <c r="H49" i="35"/>
  <c r="F49" i="35"/>
  <c r="P48" i="35"/>
  <c r="H48" i="35"/>
  <c r="F48" i="35"/>
  <c r="P47" i="35"/>
  <c r="H47" i="35"/>
  <c r="F47" i="35"/>
  <c r="P46" i="35"/>
  <c r="H46" i="35"/>
  <c r="F46" i="35"/>
  <c r="P45" i="35"/>
  <c r="H45" i="35"/>
  <c r="F45" i="35"/>
  <c r="H44" i="35"/>
  <c r="F44" i="35"/>
  <c r="P43" i="35"/>
  <c r="H43" i="35"/>
  <c r="F43" i="35"/>
  <c r="P42" i="35"/>
  <c r="H42" i="35"/>
  <c r="F42" i="35"/>
  <c r="P41" i="35"/>
  <c r="F41" i="37" s="1"/>
  <c r="P41" i="37" s="1"/>
  <c r="H41" i="35"/>
  <c r="F41" i="35"/>
  <c r="P40" i="35"/>
  <c r="F40" i="37" s="1"/>
  <c r="P40" i="37" s="1"/>
  <c r="H40" i="35"/>
  <c r="F40" i="35"/>
  <c r="P39" i="35"/>
  <c r="F39" i="37" s="1"/>
  <c r="P39" i="37" s="1"/>
  <c r="H39" i="35"/>
  <c r="F39" i="35"/>
  <c r="P38" i="35"/>
  <c r="F38" i="37" s="1"/>
  <c r="P38" i="37" s="1"/>
  <c r="H38" i="35"/>
  <c r="F38" i="35"/>
  <c r="P37" i="35"/>
  <c r="F37" i="37" s="1"/>
  <c r="P37" i="37" s="1"/>
  <c r="H37" i="35"/>
  <c r="F37" i="35"/>
  <c r="P36" i="35"/>
  <c r="F36" i="37" s="1"/>
  <c r="P36" i="37" s="1"/>
  <c r="H36" i="35"/>
  <c r="F36" i="35"/>
  <c r="P35" i="35"/>
  <c r="F35" i="37" s="1"/>
  <c r="P35" i="37" s="1"/>
  <c r="H35" i="35"/>
  <c r="F35" i="35"/>
  <c r="P34" i="35"/>
  <c r="F34" i="37" s="1"/>
  <c r="P34" i="37" s="1"/>
  <c r="H34" i="35"/>
  <c r="F34" i="35"/>
  <c r="P33" i="35"/>
  <c r="F33" i="37" s="1"/>
  <c r="P33" i="37" s="1"/>
  <c r="H33" i="35"/>
  <c r="F33" i="35"/>
  <c r="P32" i="35"/>
  <c r="F32" i="37" s="1"/>
  <c r="P32" i="37" s="1"/>
  <c r="H32" i="35"/>
  <c r="F32" i="35"/>
  <c r="P31" i="35"/>
  <c r="F31" i="37" s="1"/>
  <c r="P31" i="37" s="1"/>
  <c r="H31" i="35"/>
  <c r="F31" i="35"/>
  <c r="P30" i="35"/>
  <c r="F30" i="37" s="1"/>
  <c r="P30" i="37" s="1"/>
  <c r="H30" i="35"/>
  <c r="F30" i="35"/>
  <c r="P29" i="35"/>
  <c r="F29" i="37" s="1"/>
  <c r="H29" i="35"/>
  <c r="F29" i="35"/>
  <c r="P28" i="35"/>
  <c r="H28" i="35"/>
  <c r="F28" i="35"/>
  <c r="P27" i="35"/>
  <c r="H27" i="35"/>
  <c r="F27" i="35"/>
  <c r="P26" i="35"/>
  <c r="H26" i="35"/>
  <c r="F26" i="35"/>
  <c r="P25" i="35"/>
  <c r="H25" i="35"/>
  <c r="F25" i="35"/>
  <c r="P24" i="35"/>
  <c r="H24" i="35"/>
  <c r="F24" i="35"/>
  <c r="P23" i="35"/>
  <c r="H23" i="35"/>
  <c r="F23" i="35"/>
  <c r="P22" i="35"/>
  <c r="H22" i="35"/>
  <c r="F22" i="35"/>
  <c r="P21" i="35"/>
  <c r="H21" i="35"/>
  <c r="F21" i="35"/>
  <c r="P20" i="35"/>
  <c r="H20" i="35"/>
  <c r="F20" i="35"/>
  <c r="P19" i="35"/>
  <c r="H19" i="35"/>
  <c r="F19" i="35"/>
  <c r="P18" i="35"/>
  <c r="H18" i="35"/>
  <c r="F18" i="35"/>
  <c r="P17" i="35"/>
  <c r="H17" i="35"/>
  <c r="F17" i="35"/>
  <c r="P16" i="35"/>
  <c r="H16" i="35"/>
  <c r="F16" i="35"/>
  <c r="P15" i="35"/>
  <c r="H15" i="35"/>
  <c r="F15" i="35"/>
  <c r="P14" i="35"/>
  <c r="H14" i="35"/>
  <c r="F14" i="35"/>
  <c r="P13" i="35"/>
  <c r="H13" i="35"/>
  <c r="F13" i="35"/>
  <c r="P12" i="35"/>
  <c r="H12" i="35"/>
  <c r="F12" i="35"/>
  <c r="P11" i="35"/>
  <c r="H11" i="35"/>
  <c r="F11" i="35"/>
  <c r="P10" i="35"/>
  <c r="H10" i="35"/>
  <c r="F10" i="35"/>
  <c r="P9" i="35"/>
  <c r="F9" i="35"/>
  <c r="F8" i="35"/>
  <c r="P29" i="37" l="1"/>
  <c r="W6" i="37"/>
  <c r="L58" i="37"/>
  <c r="L61" i="37"/>
  <c r="L60" i="37"/>
  <c r="L63" i="37"/>
  <c r="L59" i="37"/>
  <c r="L62" i="37"/>
  <c r="V19" i="35"/>
  <c r="V8" i="35"/>
  <c r="V17" i="35"/>
  <c r="V9" i="35"/>
  <c r="R41" i="35"/>
  <c r="R55" i="35"/>
  <c r="G55" i="37" s="1"/>
  <c r="R43" i="35"/>
  <c r="R53" i="35"/>
  <c r="G53" i="37" s="1"/>
  <c r="R49" i="35"/>
  <c r="G49" i="37" s="1"/>
  <c r="R45" i="35"/>
  <c r="G45" i="37" s="1"/>
  <c r="R35" i="35"/>
  <c r="R44" i="35"/>
  <c r="R10" i="35"/>
  <c r="R14" i="35"/>
  <c r="R47" i="35"/>
  <c r="G47" i="37" s="1"/>
  <c r="V11" i="35"/>
  <c r="R51" i="35"/>
  <c r="V15" i="35"/>
  <c r="R46" i="35"/>
  <c r="G46" i="37" s="1"/>
  <c r="V10" i="35"/>
  <c r="R50" i="35"/>
  <c r="V14" i="35"/>
  <c r="R54" i="35"/>
  <c r="G54" i="37" s="1"/>
  <c r="V18" i="35"/>
  <c r="V13" i="35"/>
  <c r="R57" i="35"/>
  <c r="G57" i="37" s="1"/>
  <c r="V21" i="35"/>
  <c r="R48" i="35"/>
  <c r="G48" i="37" s="1"/>
  <c r="V12" i="35"/>
  <c r="R52" i="35"/>
  <c r="V16" i="35"/>
  <c r="R56" i="35"/>
  <c r="G56" i="37" s="1"/>
  <c r="V20" i="35"/>
  <c r="R42" i="35"/>
  <c r="V24" i="35"/>
  <c r="V7" i="35"/>
  <c r="R25" i="35"/>
  <c r="R38" i="35"/>
  <c r="R29" i="35"/>
  <c r="R32" i="35"/>
  <c r="R33" i="35"/>
  <c r="R40" i="35"/>
  <c r="R31" i="35"/>
  <c r="R39" i="35"/>
  <c r="R37" i="35"/>
  <c r="R34" i="35"/>
  <c r="R30" i="35"/>
  <c r="R36" i="35"/>
  <c r="R12" i="35"/>
  <c r="R20" i="35"/>
  <c r="R26" i="35"/>
  <c r="R9" i="35"/>
  <c r="R13" i="35"/>
  <c r="R17" i="35"/>
  <c r="R21" i="35"/>
  <c r="R23" i="35"/>
  <c r="R27" i="35"/>
  <c r="R16" i="35"/>
  <c r="R22" i="35"/>
  <c r="R18" i="35"/>
  <c r="R24" i="35"/>
  <c r="R28" i="35"/>
  <c r="R8" i="35"/>
  <c r="R11" i="35"/>
  <c r="R15" i="35"/>
  <c r="R19" i="35"/>
  <c r="E25" i="31"/>
  <c r="G14" i="37" l="1"/>
  <c r="L45" i="37"/>
  <c r="L55" i="37"/>
  <c r="L56" i="37"/>
  <c r="L48" i="37"/>
  <c r="G10" i="37"/>
  <c r="L49" i="37"/>
  <c r="G41" i="37"/>
  <c r="G15" i="37"/>
  <c r="G24" i="37"/>
  <c r="G27" i="37"/>
  <c r="G13" i="37"/>
  <c r="G12" i="37"/>
  <c r="G37" i="37"/>
  <c r="G33" i="37"/>
  <c r="G25" i="37"/>
  <c r="G11" i="37"/>
  <c r="G18" i="37"/>
  <c r="G23" i="37"/>
  <c r="G9" i="37"/>
  <c r="G36" i="37"/>
  <c r="G39" i="37"/>
  <c r="G32" i="37"/>
  <c r="L54" i="37"/>
  <c r="L46" i="37"/>
  <c r="L47" i="37"/>
  <c r="L53" i="37"/>
  <c r="G8" i="37"/>
  <c r="G22" i="37"/>
  <c r="G21" i="37"/>
  <c r="G26" i="37"/>
  <c r="G30" i="37"/>
  <c r="G31" i="37"/>
  <c r="G29" i="37"/>
  <c r="G19" i="37"/>
  <c r="G28" i="37"/>
  <c r="G16" i="37"/>
  <c r="G17" i="37"/>
  <c r="G20" i="37"/>
  <c r="G34" i="37"/>
  <c r="G40" i="37"/>
  <c r="G38" i="37"/>
  <c r="G52" i="37"/>
  <c r="V7" i="37" s="1"/>
  <c r="L57" i="37"/>
  <c r="G35" i="37"/>
  <c r="I13" i="36"/>
  <c r="I11" i="36"/>
  <c r="I9" i="36"/>
  <c r="I10" i="36"/>
  <c r="I17" i="36"/>
  <c r="I14" i="31"/>
  <c r="W20" i="35"/>
  <c r="W19" i="35"/>
  <c r="W21" i="35"/>
  <c r="X21" i="35" s="1"/>
  <c r="Y21" i="35" s="1"/>
  <c r="W18" i="35"/>
  <c r="W16" i="35"/>
  <c r="W17" i="35"/>
  <c r="W15" i="35"/>
  <c r="W9" i="35"/>
  <c r="W12" i="35"/>
  <c r="W14" i="35"/>
  <c r="W7" i="35"/>
  <c r="H41" i="37" s="1"/>
  <c r="W13" i="35"/>
  <c r="W10" i="35"/>
  <c r="W11" i="35"/>
  <c r="W8" i="35"/>
  <c r="X8" i="35" s="1"/>
  <c r="L41" i="27" s="1"/>
  <c r="R25" i="31"/>
  <c r="I12" i="36" l="1"/>
  <c r="I19" i="36"/>
  <c r="I14" i="36"/>
  <c r="Q66" i="37"/>
  <c r="Q70" i="37"/>
  <c r="Q74" i="37"/>
  <c r="Q78" i="37"/>
  <c r="Q82" i="37"/>
  <c r="Q86" i="37"/>
  <c r="Q90" i="37"/>
  <c r="Q94" i="37"/>
  <c r="Q98" i="37"/>
  <c r="Q102" i="37"/>
  <c r="Q106" i="37"/>
  <c r="Q110" i="37"/>
  <c r="Q114" i="37"/>
  <c r="Q118" i="37"/>
  <c r="Q122" i="37"/>
  <c r="Q126" i="37"/>
  <c r="Q130" i="37"/>
  <c r="Q134" i="37"/>
  <c r="Q138" i="37"/>
  <c r="Q142" i="37"/>
  <c r="Q146" i="37"/>
  <c r="Q150" i="37"/>
  <c r="Q154" i="37"/>
  <c r="Q158" i="37"/>
  <c r="Q162" i="37"/>
  <c r="Q166" i="37"/>
  <c r="Q170" i="37"/>
  <c r="Q174" i="37"/>
  <c r="Q178" i="37"/>
  <c r="Q182" i="37"/>
  <c r="Q186" i="37"/>
  <c r="Q190" i="37"/>
  <c r="Q194" i="37"/>
  <c r="Q198" i="37"/>
  <c r="Q202" i="37"/>
  <c r="Q206" i="37"/>
  <c r="Q210" i="37"/>
  <c r="Q214" i="37"/>
  <c r="Q218" i="37"/>
  <c r="Q222" i="37"/>
  <c r="Q226" i="37"/>
  <c r="Q230" i="37"/>
  <c r="Q234" i="37"/>
  <c r="Q238" i="37"/>
  <c r="Q242" i="37"/>
  <c r="Q246" i="37"/>
  <c r="Q250" i="37"/>
  <c r="Q254" i="37"/>
  <c r="Q258" i="37"/>
  <c r="Q262" i="37"/>
  <c r="Q266" i="37"/>
  <c r="Q270" i="37"/>
  <c r="Q274" i="37"/>
  <c r="Q278" i="37"/>
  <c r="Q282" i="37"/>
  <c r="Q286" i="37"/>
  <c r="Q290" i="37"/>
  <c r="Q294" i="37"/>
  <c r="Q298" i="37"/>
  <c r="Q302" i="37"/>
  <c r="Q306" i="37"/>
  <c r="Q310" i="37"/>
  <c r="Q314" i="37"/>
  <c r="Q318" i="37"/>
  <c r="Q322" i="37"/>
  <c r="Q326" i="37"/>
  <c r="Q330" i="37"/>
  <c r="Q334" i="37"/>
  <c r="Q338" i="37"/>
  <c r="Q342" i="37"/>
  <c r="Q346" i="37"/>
  <c r="Q350" i="37"/>
  <c r="Q354" i="37"/>
  <c r="Q358" i="37"/>
  <c r="Q362" i="37"/>
  <c r="Q366" i="37"/>
  <c r="Q370" i="37"/>
  <c r="Q374" i="37"/>
  <c r="Q378" i="37"/>
  <c r="Q382" i="37"/>
  <c r="Q386" i="37"/>
  <c r="Q390" i="37"/>
  <c r="Q394" i="37"/>
  <c r="Q398" i="37"/>
  <c r="Q402" i="37"/>
  <c r="Q1062" i="37"/>
  <c r="Q1066" i="37"/>
  <c r="Q1070" i="37"/>
  <c r="Q1074" i="37"/>
  <c r="Q1078" i="37"/>
  <c r="Q1082" i="37"/>
  <c r="Q1086" i="37"/>
  <c r="Q1090" i="37"/>
  <c r="Q1094" i="37"/>
  <c r="Q1098" i="37"/>
  <c r="Q1102" i="37"/>
  <c r="Q1106" i="37"/>
  <c r="Q1110" i="37"/>
  <c r="Q1114" i="37"/>
  <c r="Q1118" i="37"/>
  <c r="Q1122" i="37"/>
  <c r="Q1126" i="37"/>
  <c r="Q1130" i="37"/>
  <c r="Q1134" i="37"/>
  <c r="Q1138" i="37"/>
  <c r="Q1142" i="37"/>
  <c r="Q1146" i="37"/>
  <c r="Q1150" i="37"/>
  <c r="Q1154" i="37"/>
  <c r="Q1158" i="37"/>
  <c r="Q1162" i="37"/>
  <c r="Q1166" i="37"/>
  <c r="Q1170" i="37"/>
  <c r="Q1174" i="37"/>
  <c r="Q1178" i="37"/>
  <c r="Q1182" i="37"/>
  <c r="Q1186" i="37"/>
  <c r="Q1190" i="37"/>
  <c r="Q1194" i="37"/>
  <c r="Q1198" i="37"/>
  <c r="Q1202" i="37"/>
  <c r="Q1206" i="37"/>
  <c r="Q1210" i="37"/>
  <c r="Q1214" i="37"/>
  <c r="Q1218" i="37"/>
  <c r="Q1222" i="37"/>
  <c r="Q1226" i="37"/>
  <c r="Q1230" i="37"/>
  <c r="Q1234" i="37"/>
  <c r="Q1238" i="37"/>
  <c r="Q1242" i="37"/>
  <c r="Q1246" i="37"/>
  <c r="Q1250" i="37"/>
  <c r="Q1254" i="37"/>
  <c r="Q1258" i="37"/>
  <c r="Q1262" i="37"/>
  <c r="Q1266" i="37"/>
  <c r="Q1270" i="37"/>
  <c r="Q1274" i="37"/>
  <c r="Q1278" i="37"/>
  <c r="Q1282" i="37"/>
  <c r="Q1286" i="37"/>
  <c r="Q1290" i="37"/>
  <c r="Q1294" i="37"/>
  <c r="Q1298" i="37"/>
  <c r="Q1302" i="37"/>
  <c r="Q1306" i="37"/>
  <c r="Q1310" i="37"/>
  <c r="Q1314" i="37"/>
  <c r="Q1318" i="37"/>
  <c r="Q1322" i="37"/>
  <c r="Q1326" i="37"/>
  <c r="Q1330" i="37"/>
  <c r="Q1334" i="37"/>
  <c r="Q1338" i="37"/>
  <c r="Q1342" i="37"/>
  <c r="Q1346" i="37"/>
  <c r="Q1350" i="37"/>
  <c r="Q1354" i="37"/>
  <c r="Q1358" i="37"/>
  <c r="Q1362" i="37"/>
  <c r="Q1366" i="37"/>
  <c r="Q1370" i="37"/>
  <c r="Q1374" i="37"/>
  <c r="Q1378" i="37"/>
  <c r="Q1382" i="37"/>
  <c r="Q1386" i="37"/>
  <c r="Q1390" i="37"/>
  <c r="Q1394" i="37"/>
  <c r="Q1398" i="37"/>
  <c r="Q1402" i="37"/>
  <c r="Q1406" i="37"/>
  <c r="Q1410" i="37"/>
  <c r="Q1414" i="37"/>
  <c r="Q1418" i="37"/>
  <c r="Q1422" i="37"/>
  <c r="Q1426" i="37"/>
  <c r="Q1430" i="37"/>
  <c r="Q1434" i="37"/>
  <c r="Q1438" i="37"/>
  <c r="Q68" i="37"/>
  <c r="Q73" i="37"/>
  <c r="Q79" i="37"/>
  <c r="Q84" i="37"/>
  <c r="Q89" i="37"/>
  <c r="Q95" i="37"/>
  <c r="Q100" i="37"/>
  <c r="Q105" i="37"/>
  <c r="Q111" i="37"/>
  <c r="Q116" i="37"/>
  <c r="Q121" i="37"/>
  <c r="Q127" i="37"/>
  <c r="Q132" i="37"/>
  <c r="Q137" i="37"/>
  <c r="Q143" i="37"/>
  <c r="Q148" i="37"/>
  <c r="Q153" i="37"/>
  <c r="Q159" i="37"/>
  <c r="Q164" i="37"/>
  <c r="Q169" i="37"/>
  <c r="Q175" i="37"/>
  <c r="Q180" i="37"/>
  <c r="Q185" i="37"/>
  <c r="Q191" i="37"/>
  <c r="Q196" i="37"/>
  <c r="Q201" i="37"/>
  <c r="Q207" i="37"/>
  <c r="Q212" i="37"/>
  <c r="Q217" i="37"/>
  <c r="Q223" i="37"/>
  <c r="Q228" i="37"/>
  <c r="Q233" i="37"/>
  <c r="Q239" i="37"/>
  <c r="Q244" i="37"/>
  <c r="Q249" i="37"/>
  <c r="Q255" i="37"/>
  <c r="Q260" i="37"/>
  <c r="Q265" i="37"/>
  <c r="Q271" i="37"/>
  <c r="Q276" i="37"/>
  <c r="Q281" i="37"/>
  <c r="Q287" i="37"/>
  <c r="Q292" i="37"/>
  <c r="Q297" i="37"/>
  <c r="Q303" i="37"/>
  <c r="Q308" i="37"/>
  <c r="Q313" i="37"/>
  <c r="Q319" i="37"/>
  <c r="Q324" i="37"/>
  <c r="Q329" i="37"/>
  <c r="Q335" i="37"/>
  <c r="Q340" i="37"/>
  <c r="Q345" i="37"/>
  <c r="Q351" i="37"/>
  <c r="Q356" i="37"/>
  <c r="Q361" i="37"/>
  <c r="Q367" i="37"/>
  <c r="Q372" i="37"/>
  <c r="Q377" i="37"/>
  <c r="Q383" i="37"/>
  <c r="Q388" i="37"/>
  <c r="Q393" i="37"/>
  <c r="Q399" i="37"/>
  <c r="Q404" i="37"/>
  <c r="Q409" i="37"/>
  <c r="Q415" i="37"/>
  <c r="Q420" i="37"/>
  <c r="Q425" i="37"/>
  <c r="Q431" i="37"/>
  <c r="Q436" i="37"/>
  <c r="Q441" i="37"/>
  <c r="Q447" i="37"/>
  <c r="Q452" i="37"/>
  <c r="Q457" i="37"/>
  <c r="Q463" i="37"/>
  <c r="Q468" i="37"/>
  <c r="Q473" i="37"/>
  <c r="Q479" i="37"/>
  <c r="Q484" i="37"/>
  <c r="Q489" i="37"/>
  <c r="Q495" i="37"/>
  <c r="Q500" i="37"/>
  <c r="Q505" i="37"/>
  <c r="Q511" i="37"/>
  <c r="Q516" i="37"/>
  <c r="Q521" i="37"/>
  <c r="Q527" i="37"/>
  <c r="Q532" i="37"/>
  <c r="Q537" i="37"/>
  <c r="Q543" i="37"/>
  <c r="Q548" i="37"/>
  <c r="Q553" i="37"/>
  <c r="Q559" i="37"/>
  <c r="Q564" i="37"/>
  <c r="Q569" i="37"/>
  <c r="Q575" i="37"/>
  <c r="Q580" i="37"/>
  <c r="Q585" i="37"/>
  <c r="Q591" i="37"/>
  <c r="Q596" i="37"/>
  <c r="Q601" i="37"/>
  <c r="Q607" i="37"/>
  <c r="Q612" i="37"/>
  <c r="Q617" i="37"/>
  <c r="Q623" i="37"/>
  <c r="Q628" i="37"/>
  <c r="Q633" i="37"/>
  <c r="Q639" i="37"/>
  <c r="Q644" i="37"/>
  <c r="Q649" i="37"/>
  <c r="Q655" i="37"/>
  <c r="Q660" i="37"/>
  <c r="Q665" i="37"/>
  <c r="Q671" i="37"/>
  <c r="Q676" i="37"/>
  <c r="Q681" i="37"/>
  <c r="Q687" i="37"/>
  <c r="Q692" i="37"/>
  <c r="Q697" i="37"/>
  <c r="Q703" i="37"/>
  <c r="Q708" i="37"/>
  <c r="Q713" i="37"/>
  <c r="Q719" i="37"/>
  <c r="Q724" i="37"/>
  <c r="Q729" i="37"/>
  <c r="Q735" i="37"/>
  <c r="Q740" i="37"/>
  <c r="Q745" i="37"/>
  <c r="Q751" i="37"/>
  <c r="Q756" i="37"/>
  <c r="Q761" i="37"/>
  <c r="Q767" i="37"/>
  <c r="Q772" i="37"/>
  <c r="Q777" i="37"/>
  <c r="Q783" i="37"/>
  <c r="Q788" i="37"/>
  <c r="Q793" i="37"/>
  <c r="Q799" i="37"/>
  <c r="Q804" i="37"/>
  <c r="Q809" i="37"/>
  <c r="Q815" i="37"/>
  <c r="Q820" i="37"/>
  <c r="Q825" i="37"/>
  <c r="Q831" i="37"/>
  <c r="Q836" i="37"/>
  <c r="Q841" i="37"/>
  <c r="Q847" i="37"/>
  <c r="Q852" i="37"/>
  <c r="Q857" i="37"/>
  <c r="Q863" i="37"/>
  <c r="Q868" i="37"/>
  <c r="Q873" i="37"/>
  <c r="Q879" i="37"/>
  <c r="Q884" i="37"/>
  <c r="Q889" i="37"/>
  <c r="Q895" i="37"/>
  <c r="Q900" i="37"/>
  <c r="Q905" i="37"/>
  <c r="Q911" i="37"/>
  <c r="Q916" i="37"/>
  <c r="Q921" i="37"/>
  <c r="Q927" i="37"/>
  <c r="Q932" i="37"/>
  <c r="Q937" i="37"/>
  <c r="Q943" i="37"/>
  <c r="Q948" i="37"/>
  <c r="Q953" i="37"/>
  <c r="Q959" i="37"/>
  <c r="Q964" i="37"/>
  <c r="Q969" i="37"/>
  <c r="Q975" i="37"/>
  <c r="Q980" i="37"/>
  <c r="Q985" i="37"/>
  <c r="Q991" i="37"/>
  <c r="Q996" i="37"/>
  <c r="Q1001" i="37"/>
  <c r="Q1007" i="37"/>
  <c r="Q1012" i="37"/>
  <c r="Q1017" i="37"/>
  <c r="Q1023" i="37"/>
  <c r="Q1028" i="37"/>
  <c r="Q1033" i="37"/>
  <c r="Q1039" i="37"/>
  <c r="Q1044" i="37"/>
  <c r="Q1049" i="37"/>
  <c r="Q1055" i="37"/>
  <c r="Q1060" i="37"/>
  <c r="Q1065" i="37"/>
  <c r="Q1071" i="37"/>
  <c r="Q1076" i="37"/>
  <c r="Q1081" i="37"/>
  <c r="Q1087" i="37"/>
  <c r="Q1092" i="37"/>
  <c r="Q1097" i="37"/>
  <c r="Q1103" i="37"/>
  <c r="Q1108" i="37"/>
  <c r="Q1113" i="37"/>
  <c r="Q1119" i="37"/>
  <c r="Q1124" i="37"/>
  <c r="Q1129" i="37"/>
  <c r="Q1135" i="37"/>
  <c r="Q1140" i="37"/>
  <c r="Q1145" i="37"/>
  <c r="Q1151" i="37"/>
  <c r="Q1156" i="37"/>
  <c r="Q1161" i="37"/>
  <c r="Q1167" i="37"/>
  <c r="Q1172" i="37"/>
  <c r="Q1177" i="37"/>
  <c r="Q1183" i="37"/>
  <c r="Q1188" i="37"/>
  <c r="Q1193" i="37"/>
  <c r="Q1199" i="37"/>
  <c r="Q1204" i="37"/>
  <c r="Q1209" i="37"/>
  <c r="Q1215" i="37"/>
  <c r="Q1220" i="37"/>
  <c r="Q1225" i="37"/>
  <c r="Q1231" i="37"/>
  <c r="Q1236" i="37"/>
  <c r="Q1241" i="37"/>
  <c r="Q1247" i="37"/>
  <c r="Q1252" i="37"/>
  <c r="Q1257" i="37"/>
  <c r="Q1263" i="37"/>
  <c r="Q1268" i="37"/>
  <c r="Q1273" i="37"/>
  <c r="Q1279" i="37"/>
  <c r="Q1284" i="37"/>
  <c r="Q1289" i="37"/>
  <c r="Q1295" i="37"/>
  <c r="Q1300" i="37"/>
  <c r="Q1305" i="37"/>
  <c r="Q1311" i="37"/>
  <c r="Q1316" i="37"/>
  <c r="Q1321" i="37"/>
  <c r="Q1327" i="37"/>
  <c r="Q1332" i="37"/>
  <c r="Q1337" i="37"/>
  <c r="Q1343" i="37"/>
  <c r="Q1348" i="37"/>
  <c r="Q1353" i="37"/>
  <c r="Q1359" i="37"/>
  <c r="Q1364" i="37"/>
  <c r="Q1369" i="37"/>
  <c r="Q1375" i="37"/>
  <c r="Q1380" i="37"/>
  <c r="Q1385" i="37"/>
  <c r="Q1391" i="37"/>
  <c r="Q1396" i="37"/>
  <c r="Q1401" i="37"/>
  <c r="Q1407" i="37"/>
  <c r="Q1412" i="37"/>
  <c r="Q1417" i="37"/>
  <c r="Q1423" i="37"/>
  <c r="Q1428" i="37"/>
  <c r="Q1433" i="37"/>
  <c r="Q1439" i="37"/>
  <c r="Q1443" i="37"/>
  <c r="Q1447" i="37"/>
  <c r="Q1451" i="37"/>
  <c r="Q1455" i="37"/>
  <c r="Q1459" i="37"/>
  <c r="Q1463" i="37"/>
  <c r="Q1467" i="37"/>
  <c r="Q1471" i="37"/>
  <c r="Q1475" i="37"/>
  <c r="Q1479" i="37"/>
  <c r="Q1483" i="37"/>
  <c r="Q1487" i="37"/>
  <c r="Q1491" i="37"/>
  <c r="Q1495" i="37"/>
  <c r="Q1499" i="37"/>
  <c r="Q1503" i="37"/>
  <c r="Q1507" i="37"/>
  <c r="Q1511" i="37"/>
  <c r="Q1515" i="37"/>
  <c r="Q1519" i="37"/>
  <c r="Q1523" i="37"/>
  <c r="Q1527" i="37"/>
  <c r="Q1531" i="37"/>
  <c r="Q1535" i="37"/>
  <c r="Q1539" i="37"/>
  <c r="Q1543" i="37"/>
  <c r="Q1547" i="37"/>
  <c r="Q1551" i="37"/>
  <c r="Q1555" i="37"/>
  <c r="Q1559" i="37"/>
  <c r="Q1563" i="37"/>
  <c r="Q1567" i="37"/>
  <c r="Q69" i="37"/>
  <c r="Q75" i="37"/>
  <c r="Q80" i="37"/>
  <c r="Q85" i="37"/>
  <c r="Q91" i="37"/>
  <c r="Q96" i="37"/>
  <c r="Q101" i="37"/>
  <c r="Q107" i="37"/>
  <c r="Q112" i="37"/>
  <c r="Q117" i="37"/>
  <c r="Q123" i="37"/>
  <c r="Q128" i="37"/>
  <c r="Q133" i="37"/>
  <c r="Q139" i="37"/>
  <c r="Q144" i="37"/>
  <c r="Q149" i="37"/>
  <c r="Q155" i="37"/>
  <c r="Q160" i="37"/>
  <c r="Q165" i="37"/>
  <c r="Q171" i="37"/>
  <c r="Q176" i="37"/>
  <c r="Q181" i="37"/>
  <c r="Q187" i="37"/>
  <c r="Q192" i="37"/>
  <c r="Q197" i="37"/>
  <c r="Q203" i="37"/>
  <c r="Q208" i="37"/>
  <c r="Q213" i="37"/>
  <c r="Q219" i="37"/>
  <c r="Q224" i="37"/>
  <c r="Q229" i="37"/>
  <c r="Q235" i="37"/>
  <c r="Q240" i="37"/>
  <c r="Q245" i="37"/>
  <c r="Q251" i="37"/>
  <c r="Q256" i="37"/>
  <c r="Q261" i="37"/>
  <c r="Q267" i="37"/>
  <c r="Q272" i="37"/>
  <c r="Q277" i="37"/>
  <c r="Q283" i="37"/>
  <c r="Q288" i="37"/>
  <c r="Q293" i="37"/>
  <c r="Q299" i="37"/>
  <c r="Q304" i="37"/>
  <c r="Q309" i="37"/>
  <c r="Q315" i="37"/>
  <c r="Q320" i="37"/>
  <c r="Q325" i="37"/>
  <c r="Q331" i="37"/>
  <c r="Q336" i="37"/>
  <c r="Q341" i="37"/>
  <c r="Q347" i="37"/>
  <c r="Q352" i="37"/>
  <c r="Q357" i="37"/>
  <c r="Q363" i="37"/>
  <c r="Q368" i="37"/>
  <c r="Q373" i="37"/>
  <c r="Q379" i="37"/>
  <c r="Q384" i="37"/>
  <c r="Q389" i="37"/>
  <c r="Q395" i="37"/>
  <c r="Q400" i="37"/>
  <c r="Q405" i="37"/>
  <c r="Q411" i="37"/>
  <c r="Q416" i="37"/>
  <c r="Q421" i="37"/>
  <c r="Q427" i="37"/>
  <c r="Q432" i="37"/>
  <c r="Q437" i="37"/>
  <c r="Q443" i="37"/>
  <c r="Q448" i="37"/>
  <c r="Q453" i="37"/>
  <c r="Q459" i="37"/>
  <c r="Q464" i="37"/>
  <c r="Q469" i="37"/>
  <c r="Q475" i="37"/>
  <c r="Q480" i="37"/>
  <c r="Q485" i="37"/>
  <c r="Q491" i="37"/>
  <c r="Q496" i="37"/>
  <c r="Q501" i="37"/>
  <c r="Q507" i="37"/>
  <c r="Q512" i="37"/>
  <c r="Q517" i="37"/>
  <c r="Q523" i="37"/>
  <c r="Q528" i="37"/>
  <c r="Q533" i="37"/>
  <c r="Q539" i="37"/>
  <c r="Q544" i="37"/>
  <c r="Q549" i="37"/>
  <c r="Q555" i="37"/>
  <c r="Q560" i="37"/>
  <c r="Q565" i="37"/>
  <c r="Q571" i="37"/>
  <c r="Q576" i="37"/>
  <c r="Q581" i="37"/>
  <c r="Q587" i="37"/>
  <c r="Q592" i="37"/>
  <c r="Q597" i="37"/>
  <c r="Q603" i="37"/>
  <c r="Q608" i="37"/>
  <c r="Q613" i="37"/>
  <c r="Q619" i="37"/>
  <c r="Q624" i="37"/>
  <c r="Q629" i="37"/>
  <c r="Q635" i="37"/>
  <c r="Q640" i="37"/>
  <c r="Q645" i="37"/>
  <c r="Q651" i="37"/>
  <c r="Q656" i="37"/>
  <c r="Q661" i="37"/>
  <c r="Q667" i="37"/>
  <c r="Q672" i="37"/>
  <c r="Q677" i="37"/>
  <c r="Q683" i="37"/>
  <c r="Q688" i="37"/>
  <c r="Q693" i="37"/>
  <c r="Q699" i="37"/>
  <c r="Q704" i="37"/>
  <c r="Q709" i="37"/>
  <c r="Q715" i="37"/>
  <c r="Q720" i="37"/>
  <c r="Q725" i="37"/>
  <c r="Q731" i="37"/>
  <c r="Q736" i="37"/>
  <c r="Q741" i="37"/>
  <c r="Q747" i="37"/>
  <c r="Q752" i="37"/>
  <c r="Q757" i="37"/>
  <c r="Q763" i="37"/>
  <c r="Q768" i="37"/>
  <c r="Q773" i="37"/>
  <c r="Q779" i="37"/>
  <c r="Q784" i="37"/>
  <c r="Q789" i="37"/>
  <c r="Q795" i="37"/>
  <c r="Q800" i="37"/>
  <c r="Q805" i="37"/>
  <c r="Q811" i="37"/>
  <c r="Q816" i="37"/>
  <c r="Q821" i="37"/>
  <c r="Q827" i="37"/>
  <c r="Q832" i="37"/>
  <c r="Q837" i="37"/>
  <c r="Q843" i="37"/>
  <c r="Q848" i="37"/>
  <c r="Q853" i="37"/>
  <c r="Q859" i="37"/>
  <c r="Q864" i="37"/>
  <c r="Q869" i="37"/>
  <c r="Q875" i="37"/>
  <c r="Q880" i="37"/>
  <c r="Q885" i="37"/>
  <c r="Q891" i="37"/>
  <c r="Q896" i="37"/>
  <c r="Q901" i="37"/>
  <c r="Q907" i="37"/>
  <c r="Q912" i="37"/>
  <c r="Q917" i="37"/>
  <c r="Q923" i="37"/>
  <c r="Q928" i="37"/>
  <c r="Q933" i="37"/>
  <c r="Q939" i="37"/>
  <c r="Q944" i="37"/>
  <c r="Q949" i="37"/>
  <c r="Q955" i="37"/>
  <c r="Q960" i="37"/>
  <c r="Q965" i="37"/>
  <c r="Q971" i="37"/>
  <c r="Q976" i="37"/>
  <c r="Q981" i="37"/>
  <c r="Q987" i="37"/>
  <c r="Q992" i="37"/>
  <c r="Q997" i="37"/>
  <c r="Q1003" i="37"/>
  <c r="Q1008" i="37"/>
  <c r="Q1013" i="37"/>
  <c r="Q1019" i="37"/>
  <c r="Q1024" i="37"/>
  <c r="Q1029" i="37"/>
  <c r="Q1035" i="37"/>
  <c r="Q1040" i="37"/>
  <c r="Q1045" i="37"/>
  <c r="Q1051" i="37"/>
  <c r="Q1056" i="37"/>
  <c r="Q1061" i="37"/>
  <c r="Q1067" i="37"/>
  <c r="Q1072" i="37"/>
  <c r="Q1077" i="37"/>
  <c r="Q1083" i="37"/>
  <c r="Q1088" i="37"/>
  <c r="Q1093" i="37"/>
  <c r="Q1099" i="37"/>
  <c r="Q1104" i="37"/>
  <c r="Q1109" i="37"/>
  <c r="Q1115" i="37"/>
  <c r="Q1120" i="37"/>
  <c r="Q1125" i="37"/>
  <c r="Q1131" i="37"/>
  <c r="Q1136" i="37"/>
  <c r="Q1141" i="37"/>
  <c r="Q1147" i="37"/>
  <c r="Q1152" i="37"/>
  <c r="Q1157" i="37"/>
  <c r="Q1163" i="37"/>
  <c r="Q1168" i="37"/>
  <c r="Q1173" i="37"/>
  <c r="Q1179" i="37"/>
  <c r="Q1184" i="37"/>
  <c r="Q1189" i="37"/>
  <c r="Q1195" i="37"/>
  <c r="Q1200" i="37"/>
  <c r="Q1205" i="37"/>
  <c r="Q1211" i="37"/>
  <c r="Q1216" i="37"/>
  <c r="Q1221" i="37"/>
  <c r="Q1227" i="37"/>
  <c r="Q1232" i="37"/>
  <c r="Q1237" i="37"/>
  <c r="Q1243" i="37"/>
  <c r="Q1248" i="37"/>
  <c r="Q1253" i="37"/>
  <c r="Q1259" i="37"/>
  <c r="Q1264" i="37"/>
  <c r="Q1269" i="37"/>
  <c r="Q1275" i="37"/>
  <c r="Q1280" i="37"/>
  <c r="Q1285" i="37"/>
  <c r="Q1291" i="37"/>
  <c r="Q1296" i="37"/>
  <c r="Q1301" i="37"/>
  <c r="Q1307" i="37"/>
  <c r="Q1312" i="37"/>
  <c r="Q1317" i="37"/>
  <c r="Q1323" i="37"/>
  <c r="Q1328" i="37"/>
  <c r="Q1333" i="37"/>
  <c r="Q1339" i="37"/>
  <c r="Q1344" i="37"/>
  <c r="Q1349" i="37"/>
  <c r="Q1355" i="37"/>
  <c r="Q1360" i="37"/>
  <c r="Q1365" i="37"/>
  <c r="Q1371" i="37"/>
  <c r="Q1376" i="37"/>
  <c r="Q71" i="37"/>
  <c r="Q87" i="37"/>
  <c r="Q103" i="37"/>
  <c r="Q113" i="37"/>
  <c r="Q119" i="37"/>
  <c r="Q135" i="37"/>
  <c r="Q151" i="37"/>
  <c r="Q167" i="37"/>
  <c r="Q177" i="37"/>
  <c r="Q183" i="37"/>
  <c r="Q199" i="37"/>
  <c r="Q215" i="37"/>
  <c r="Q231" i="37"/>
  <c r="Q241" i="37"/>
  <c r="Q247" i="37"/>
  <c r="Q263" i="37"/>
  <c r="Q279" i="37"/>
  <c r="Q295" i="37"/>
  <c r="Q305" i="37"/>
  <c r="Q311" i="37"/>
  <c r="Q327" i="37"/>
  <c r="Q343" i="37"/>
  <c r="Q359" i="37"/>
  <c r="Q369" i="37"/>
  <c r="Q375" i="37"/>
  <c r="Q391" i="37"/>
  <c r="Q407" i="37"/>
  <c r="Q412" i="37"/>
  <c r="Q417" i="37"/>
  <c r="Q423" i="37"/>
  <c r="Q428" i="37"/>
  <c r="Q433" i="37"/>
  <c r="Q439" i="37"/>
  <c r="Q444" i="37"/>
  <c r="Q449" i="37"/>
  <c r="Q455" i="37"/>
  <c r="Q460" i="37"/>
  <c r="Q465" i="37"/>
  <c r="Q471" i="37"/>
  <c r="Q476" i="37"/>
  <c r="Q481" i="37"/>
  <c r="Q487" i="37"/>
  <c r="Q492" i="37"/>
  <c r="Q497" i="37"/>
  <c r="Q503" i="37"/>
  <c r="Q508" i="37"/>
  <c r="Q513" i="37"/>
  <c r="Q519" i="37"/>
  <c r="Q524" i="37"/>
  <c r="Q529" i="37"/>
  <c r="Q535" i="37"/>
  <c r="Q540" i="37"/>
  <c r="Q545" i="37"/>
  <c r="Q551" i="37"/>
  <c r="Q556" i="37"/>
  <c r="Q561" i="37"/>
  <c r="Q567" i="37"/>
  <c r="Q572" i="37"/>
  <c r="Q577" i="37"/>
  <c r="Q583" i="37"/>
  <c r="Q588" i="37"/>
  <c r="Q593" i="37"/>
  <c r="Q599" i="37"/>
  <c r="Q604" i="37"/>
  <c r="Q609" i="37"/>
  <c r="Q615" i="37"/>
  <c r="Q620" i="37"/>
  <c r="Q625" i="37"/>
  <c r="Q631" i="37"/>
  <c r="Q636" i="37"/>
  <c r="Q641" i="37"/>
  <c r="Q647" i="37"/>
  <c r="Q652" i="37"/>
  <c r="Q657" i="37"/>
  <c r="Q663" i="37"/>
  <c r="Q668" i="37"/>
  <c r="Q673" i="37"/>
  <c r="Q679" i="37"/>
  <c r="Q684" i="37"/>
  <c r="Q689" i="37"/>
  <c r="Q695" i="37"/>
  <c r="Q700" i="37"/>
  <c r="Q705" i="37"/>
  <c r="Q711" i="37"/>
  <c r="Q716" i="37"/>
  <c r="Q721" i="37"/>
  <c r="Q727" i="37"/>
  <c r="Q732" i="37"/>
  <c r="Q737" i="37"/>
  <c r="Q743" i="37"/>
  <c r="Q748" i="37"/>
  <c r="Q753" i="37"/>
  <c r="Q759" i="37"/>
  <c r="Q764" i="37"/>
  <c r="Q769" i="37"/>
  <c r="Q775" i="37"/>
  <c r="Q780" i="37"/>
  <c r="Q785" i="37"/>
  <c r="Q791" i="37"/>
  <c r="Q796" i="37"/>
  <c r="Q801" i="37"/>
  <c r="Q807" i="37"/>
  <c r="Q812" i="37"/>
  <c r="Q817" i="37"/>
  <c r="Q823" i="37"/>
  <c r="Q828" i="37"/>
  <c r="Q833" i="37"/>
  <c r="Q839" i="37"/>
  <c r="Q844" i="37"/>
  <c r="Q849" i="37"/>
  <c r="Q855" i="37"/>
  <c r="Q860" i="37"/>
  <c r="Q865" i="37"/>
  <c r="Q871" i="37"/>
  <c r="Q876" i="37"/>
  <c r="Q881" i="37"/>
  <c r="Q887" i="37"/>
  <c r="Q892" i="37"/>
  <c r="Q897" i="37"/>
  <c r="Q903" i="37"/>
  <c r="Q908" i="37"/>
  <c r="Q913" i="37"/>
  <c r="Q919" i="37"/>
  <c r="Q924" i="37"/>
  <c r="Q929" i="37"/>
  <c r="Q935" i="37"/>
  <c r="Q940" i="37"/>
  <c r="Q945" i="37"/>
  <c r="Q951" i="37"/>
  <c r="Q956" i="37"/>
  <c r="Q961" i="37"/>
  <c r="Q967" i="37"/>
  <c r="Q972" i="37"/>
  <c r="Q977" i="37"/>
  <c r="Q983" i="37"/>
  <c r="Q988" i="37"/>
  <c r="Q993" i="37"/>
  <c r="Q999" i="37"/>
  <c r="Q1004" i="37"/>
  <c r="Q1009" i="37"/>
  <c r="Q1015" i="37"/>
  <c r="Q1020" i="37"/>
  <c r="Q1025" i="37"/>
  <c r="Q1031" i="37"/>
  <c r="Q1036" i="37"/>
  <c r="Q1041" i="37"/>
  <c r="Q1047" i="37"/>
  <c r="Q1052" i="37"/>
  <c r="Q1057" i="37"/>
  <c r="Q1063" i="37"/>
  <c r="Q1068" i="37"/>
  <c r="Q1073" i="37"/>
  <c r="Q1079" i="37"/>
  <c r="Q1084" i="37"/>
  <c r="Q1089" i="37"/>
  <c r="Q1095" i="37"/>
  <c r="Q1100" i="37"/>
  <c r="Q1105" i="37"/>
  <c r="Q1111" i="37"/>
  <c r="Q1116" i="37"/>
  <c r="Q1121" i="37"/>
  <c r="Q1127" i="37"/>
  <c r="Q1132" i="37"/>
  <c r="Q1137" i="37"/>
  <c r="Q1143" i="37"/>
  <c r="Q1148" i="37"/>
  <c r="Q1153" i="37"/>
  <c r="Q1159" i="37"/>
  <c r="Q1164" i="37"/>
  <c r="Q1169" i="37"/>
  <c r="Q1175" i="37"/>
  <c r="Q1180" i="37"/>
  <c r="Q1185" i="37"/>
  <c r="Q1191" i="37"/>
  <c r="Q1196" i="37"/>
  <c r="Q1201" i="37"/>
  <c r="Q1207" i="37"/>
  <c r="Q1212" i="37"/>
  <c r="Q1217" i="37"/>
  <c r="Q1223" i="37"/>
  <c r="Q1228" i="37"/>
  <c r="Q1233" i="37"/>
  <c r="Q1239" i="37"/>
  <c r="Q1244" i="37"/>
  <c r="Q1249" i="37"/>
  <c r="Q1255" i="37"/>
  <c r="Q1260" i="37"/>
  <c r="Q1265" i="37"/>
  <c r="Q1271" i="37"/>
  <c r="Q1276" i="37"/>
  <c r="Q1281" i="37"/>
  <c r="Q1287" i="37"/>
  <c r="Q1292" i="37"/>
  <c r="Q1297" i="37"/>
  <c r="Q1303" i="37"/>
  <c r="Q1308" i="37"/>
  <c r="Q1313" i="37"/>
  <c r="Q1319" i="37"/>
  <c r="Q1324" i="37"/>
  <c r="Q1329" i="37"/>
  <c r="Q1335" i="37"/>
  <c r="Q1340" i="37"/>
  <c r="Q1345" i="37"/>
  <c r="Q1351" i="37"/>
  <c r="Q1356" i="37"/>
  <c r="Q1361" i="37"/>
  <c r="Q1367" i="37"/>
  <c r="Q1372" i="37"/>
  <c r="Q1377" i="37"/>
  <c r="Q72" i="37"/>
  <c r="Q93" i="37"/>
  <c r="Q115" i="37"/>
  <c r="Q136" i="37"/>
  <c r="Q157" i="37"/>
  <c r="Q179" i="37"/>
  <c r="Q200" i="37"/>
  <c r="Q221" i="37"/>
  <c r="Q243" i="37"/>
  <c r="Q264" i="37"/>
  <c r="Q285" i="37"/>
  <c r="Q307" i="37"/>
  <c r="Q328" i="37"/>
  <c r="Q349" i="37"/>
  <c r="Q371" i="37"/>
  <c r="Q392" i="37"/>
  <c r="Q413" i="37"/>
  <c r="Q435" i="37"/>
  <c r="Q456" i="37"/>
  <c r="Q477" i="37"/>
  <c r="Q499" i="37"/>
  <c r="Q520" i="37"/>
  <c r="Q541" i="37"/>
  <c r="Q563" i="37"/>
  <c r="Q584" i="37"/>
  <c r="Q605" i="37"/>
  <c r="Q627" i="37"/>
  <c r="Q648" i="37"/>
  <c r="Q669" i="37"/>
  <c r="Q691" i="37"/>
  <c r="Q712" i="37"/>
  <c r="Q733" i="37"/>
  <c r="Q755" i="37"/>
  <c r="Q776" i="37"/>
  <c r="Q797" i="37"/>
  <c r="Q819" i="37"/>
  <c r="Q840" i="37"/>
  <c r="Q861" i="37"/>
  <c r="Q883" i="37"/>
  <c r="Q904" i="37"/>
  <c r="Q925" i="37"/>
  <c r="Q947" i="37"/>
  <c r="Q968" i="37"/>
  <c r="Q989" i="37"/>
  <c r="Q1011" i="37"/>
  <c r="Q1032" i="37"/>
  <c r="Q1053" i="37"/>
  <c r="Q1075" i="37"/>
  <c r="Q1096" i="37"/>
  <c r="Q1117" i="37"/>
  <c r="Q1139" i="37"/>
  <c r="Q1160" i="37"/>
  <c r="Q1181" i="37"/>
  <c r="Q1203" i="37"/>
  <c r="Q1224" i="37"/>
  <c r="Q1245" i="37"/>
  <c r="Q1267" i="37"/>
  <c r="Q1288" i="37"/>
  <c r="Q1309" i="37"/>
  <c r="Q1331" i="37"/>
  <c r="Q1352" i="37"/>
  <c r="Q1373" i="37"/>
  <c r="Q1384" i="37"/>
  <c r="Q1392" i="37"/>
  <c r="Q1399" i="37"/>
  <c r="Q1405" i="37"/>
  <c r="Q1413" i="37"/>
  <c r="Q1420" i="37"/>
  <c r="Q1427" i="37"/>
  <c r="Q1435" i="37"/>
  <c r="Q1441" i="37"/>
  <c r="Q1446" i="37"/>
  <c r="Q1452" i="37"/>
  <c r="Q1457" i="37"/>
  <c r="Q1462" i="37"/>
  <c r="Q1468" i="37"/>
  <c r="Q1473" i="37"/>
  <c r="Q1478" i="37"/>
  <c r="Q1484" i="37"/>
  <c r="Q1489" i="37"/>
  <c r="Q1494" i="37"/>
  <c r="Q1500" i="37"/>
  <c r="Q1505" i="37"/>
  <c r="Q1510" i="37"/>
  <c r="Q1516" i="37"/>
  <c r="Q1521" i="37"/>
  <c r="Q1526" i="37"/>
  <c r="Q1532" i="37"/>
  <c r="Q1537" i="37"/>
  <c r="Q1542" i="37"/>
  <c r="Q1548" i="37"/>
  <c r="Q1553" i="37"/>
  <c r="Q1558" i="37"/>
  <c r="Q1564" i="37"/>
  <c r="Q1569" i="37"/>
  <c r="Q973" i="37"/>
  <c r="Q1480" i="37"/>
  <c r="Q1490" i="37"/>
  <c r="Q1501" i="37"/>
  <c r="Q1506" i="37"/>
  <c r="Q1517" i="37"/>
  <c r="Q1528" i="37"/>
  <c r="Q1533" i="37"/>
  <c r="Q1544" i="37"/>
  <c r="Q1549" i="37"/>
  <c r="Q1560" i="37"/>
  <c r="Q77" i="37"/>
  <c r="Q99" i="37"/>
  <c r="Q120" i="37"/>
  <c r="Q141" i="37"/>
  <c r="Q163" i="37"/>
  <c r="Q184" i="37"/>
  <c r="Q205" i="37"/>
  <c r="Q227" i="37"/>
  <c r="Q248" i="37"/>
  <c r="Q269" i="37"/>
  <c r="Q291" i="37"/>
  <c r="Q312" i="37"/>
  <c r="Q333" i="37"/>
  <c r="Q355" i="37"/>
  <c r="Q376" i="37"/>
  <c r="Q397" i="37"/>
  <c r="Q419" i="37"/>
  <c r="Q440" i="37"/>
  <c r="Q461" i="37"/>
  <c r="Q483" i="37"/>
  <c r="Q504" i="37"/>
  <c r="Q525" i="37"/>
  <c r="Q547" i="37"/>
  <c r="Q568" i="37"/>
  <c r="Q589" i="37"/>
  <c r="Q611" i="37"/>
  <c r="Q632" i="37"/>
  <c r="Q653" i="37"/>
  <c r="Q675" i="37"/>
  <c r="Q696" i="37"/>
  <c r="Q717" i="37"/>
  <c r="Q739" i="37"/>
  <c r="Q760" i="37"/>
  <c r="Q781" i="37"/>
  <c r="Q803" i="37"/>
  <c r="Q824" i="37"/>
  <c r="Q845" i="37"/>
  <c r="Q867" i="37"/>
  <c r="Q888" i="37"/>
  <c r="Q909" i="37"/>
  <c r="Q931" i="37"/>
  <c r="Q952" i="37"/>
  <c r="Q995" i="37"/>
  <c r="Q1016" i="37"/>
  <c r="Q1037" i="37"/>
  <c r="Q1059" i="37"/>
  <c r="Q1080" i="37"/>
  <c r="Q1101" i="37"/>
  <c r="Q1123" i="37"/>
  <c r="Q1144" i="37"/>
  <c r="Q1165" i="37"/>
  <c r="Q1187" i="37"/>
  <c r="Q1208" i="37"/>
  <c r="Q1229" i="37"/>
  <c r="Q1251" i="37"/>
  <c r="Q1272" i="37"/>
  <c r="Q1293" i="37"/>
  <c r="Q1315" i="37"/>
  <c r="Q1336" i="37"/>
  <c r="Q1357" i="37"/>
  <c r="Q1379" i="37"/>
  <c r="Q1387" i="37"/>
  <c r="Q1393" i="37"/>
  <c r="Q1400" i="37"/>
  <c r="Q1408" i="37"/>
  <c r="Q1415" i="37"/>
  <c r="Q1421" i="37"/>
  <c r="Q1429" i="37"/>
  <c r="Q1436" i="37"/>
  <c r="Q1442" i="37"/>
  <c r="Q1448" i="37"/>
  <c r="Q1453" i="37"/>
  <c r="Q1458" i="37"/>
  <c r="Q1464" i="37"/>
  <c r="Q1469" i="37"/>
  <c r="Q1474" i="37"/>
  <c r="Q1485" i="37"/>
  <c r="Q1496" i="37"/>
  <c r="Q1512" i="37"/>
  <c r="Q1522" i="37"/>
  <c r="Q1538" i="37"/>
  <c r="Q1554" i="37"/>
  <c r="Q1565" i="37"/>
  <c r="Q83" i="37"/>
  <c r="Q104" i="37"/>
  <c r="Q125" i="37"/>
  <c r="Q147" i="37"/>
  <c r="Q168" i="37"/>
  <c r="Q189" i="37"/>
  <c r="Q211" i="37"/>
  <c r="Q232" i="37"/>
  <c r="Q253" i="37"/>
  <c r="Q275" i="37"/>
  <c r="Q296" i="37"/>
  <c r="Q317" i="37"/>
  <c r="Q339" i="37"/>
  <c r="Q360" i="37"/>
  <c r="Q381" i="37"/>
  <c r="Q403" i="37"/>
  <c r="Q424" i="37"/>
  <c r="Q445" i="37"/>
  <c r="Q467" i="37"/>
  <c r="Q488" i="37"/>
  <c r="Q509" i="37"/>
  <c r="Q531" i="37"/>
  <c r="Q552" i="37"/>
  <c r="Q573" i="37"/>
  <c r="Q595" i="37"/>
  <c r="Q616" i="37"/>
  <c r="Q637" i="37"/>
  <c r="Q659" i="37"/>
  <c r="Q680" i="37"/>
  <c r="Q701" i="37"/>
  <c r="Q723" i="37"/>
  <c r="Q744" i="37"/>
  <c r="Q765" i="37"/>
  <c r="Q787" i="37"/>
  <c r="Q808" i="37"/>
  <c r="Q829" i="37"/>
  <c r="Q851" i="37"/>
  <c r="Q872" i="37"/>
  <c r="Q893" i="37"/>
  <c r="Q915" i="37"/>
  <c r="Q936" i="37"/>
  <c r="Q957" i="37"/>
  <c r="Q979" i="37"/>
  <c r="Q1000" i="37"/>
  <c r="Q1021" i="37"/>
  <c r="Q1043" i="37"/>
  <c r="Q1064" i="37"/>
  <c r="Q1085" i="37"/>
  <c r="Q1107" i="37"/>
  <c r="Q1128" i="37"/>
  <c r="Q1149" i="37"/>
  <c r="Q1171" i="37"/>
  <c r="Q1192" i="37"/>
  <c r="Q1213" i="37"/>
  <c r="Q1235" i="37"/>
  <c r="Q1256" i="37"/>
  <c r="Q1277" i="37"/>
  <c r="Q1299" i="37"/>
  <c r="Q1320" i="37"/>
  <c r="Q1341" i="37"/>
  <c r="Q1363" i="37"/>
  <c r="Q1381" i="37"/>
  <c r="Q1388" i="37"/>
  <c r="Q1395" i="37"/>
  <c r="Q1403" i="37"/>
  <c r="Q1409" i="37"/>
  <c r="Q1416" i="37"/>
  <c r="Q1424" i="37"/>
  <c r="Q1431" i="37"/>
  <c r="Q1437" i="37"/>
  <c r="Q1444" i="37"/>
  <c r="Q1449" i="37"/>
  <c r="Q1454" i="37"/>
  <c r="Q1460" i="37"/>
  <c r="Q1465" i="37"/>
  <c r="Q1470" i="37"/>
  <c r="Q1476" i="37"/>
  <c r="Q1481" i="37"/>
  <c r="Q1486" i="37"/>
  <c r="Q1492" i="37"/>
  <c r="Q1497" i="37"/>
  <c r="Q1502" i="37"/>
  <c r="Q1508" i="37"/>
  <c r="Q1513" i="37"/>
  <c r="Q1518" i="37"/>
  <c r="Q1524" i="37"/>
  <c r="Q1529" i="37"/>
  <c r="Q1534" i="37"/>
  <c r="Q1540" i="37"/>
  <c r="Q1545" i="37"/>
  <c r="Q1550" i="37"/>
  <c r="Q1556" i="37"/>
  <c r="Q1561" i="37"/>
  <c r="Q1566" i="37"/>
  <c r="Q88" i="37"/>
  <c r="Q173" i="37"/>
  <c r="Q259" i="37"/>
  <c r="Q344" i="37"/>
  <c r="Q429" i="37"/>
  <c r="Q515" i="37"/>
  <c r="Q600" i="37"/>
  <c r="Q685" i="37"/>
  <c r="Q771" i="37"/>
  <c r="Q856" i="37"/>
  <c r="Q941" i="37"/>
  <c r="Q1027" i="37"/>
  <c r="Q1112" i="37"/>
  <c r="Q1197" i="37"/>
  <c r="Q1283" i="37"/>
  <c r="Q1368" i="37"/>
  <c r="Q1404" i="37"/>
  <c r="Q1432" i="37"/>
  <c r="Q1456" i="37"/>
  <c r="Q1477" i="37"/>
  <c r="Q1498" i="37"/>
  <c r="Q1520" i="37"/>
  <c r="Q1541" i="37"/>
  <c r="Q1562" i="37"/>
  <c r="Q152" i="37"/>
  <c r="Q237" i="37"/>
  <c r="Q493" i="37"/>
  <c r="Q749" i="37"/>
  <c r="Q1005" i="37"/>
  <c r="Q1091" i="37"/>
  <c r="Q1347" i="37"/>
  <c r="Q1397" i="37"/>
  <c r="Q1472" i="37"/>
  <c r="Q1514" i="37"/>
  <c r="Q1557" i="37"/>
  <c r="Q109" i="37"/>
  <c r="Q195" i="37"/>
  <c r="Q280" i="37"/>
  <c r="Q365" i="37"/>
  <c r="Q451" i="37"/>
  <c r="Q536" i="37"/>
  <c r="Q621" i="37"/>
  <c r="Q707" i="37"/>
  <c r="Q792" i="37"/>
  <c r="Q877" i="37"/>
  <c r="Q963" i="37"/>
  <c r="Q1048" i="37"/>
  <c r="Q1133" i="37"/>
  <c r="Q1219" i="37"/>
  <c r="Q1304" i="37"/>
  <c r="Q1383" i="37"/>
  <c r="Q1411" i="37"/>
  <c r="Q1440" i="37"/>
  <c r="Q1461" i="37"/>
  <c r="Q1482" i="37"/>
  <c r="Q1504" i="37"/>
  <c r="Q1525" i="37"/>
  <c r="Q1546" i="37"/>
  <c r="Q1568" i="37"/>
  <c r="Q323" i="37"/>
  <c r="Q579" i="37"/>
  <c r="Q835" i="37"/>
  <c r="Q1176" i="37"/>
  <c r="Q1450" i="37"/>
  <c r="Q1493" i="37"/>
  <c r="Q131" i="37"/>
  <c r="Q216" i="37"/>
  <c r="Q301" i="37"/>
  <c r="Q387" i="37"/>
  <c r="Q472" i="37"/>
  <c r="Q557" i="37"/>
  <c r="Q643" i="37"/>
  <c r="Q728" i="37"/>
  <c r="Q813" i="37"/>
  <c r="Q899" i="37"/>
  <c r="Q984" i="37"/>
  <c r="Q1069" i="37"/>
  <c r="Q1155" i="37"/>
  <c r="Q1240" i="37"/>
  <c r="Q1325" i="37"/>
  <c r="Q1389" i="37"/>
  <c r="Q1419" i="37"/>
  <c r="Q1445" i="37"/>
  <c r="Q1466" i="37"/>
  <c r="Q1488" i="37"/>
  <c r="Q1509" i="37"/>
  <c r="Q1530" i="37"/>
  <c r="Q1552" i="37"/>
  <c r="Q67" i="37"/>
  <c r="Q408" i="37"/>
  <c r="Q664" i="37"/>
  <c r="Q920" i="37"/>
  <c r="Q1261" i="37"/>
  <c r="Q1425" i="37"/>
  <c r="Q1536" i="37"/>
  <c r="Q321" i="37"/>
  <c r="Q172" i="37"/>
  <c r="Q129" i="37"/>
  <c r="Q401" i="37"/>
  <c r="Q209" i="37"/>
  <c r="Q76" i="37"/>
  <c r="Q204" i="37"/>
  <c r="Q542" i="37"/>
  <c r="Q558" i="37"/>
  <c r="Q574" i="37"/>
  <c r="Q590" i="37"/>
  <c r="Q606" i="37"/>
  <c r="Q622" i="37"/>
  <c r="Q638" i="37"/>
  <c r="Q654" i="37"/>
  <c r="Q670" i="37"/>
  <c r="Q686" i="37"/>
  <c r="Q702" i="37"/>
  <c r="Q718" i="37"/>
  <c r="Q734" i="37"/>
  <c r="Q750" i="37"/>
  <c r="Q766" i="37"/>
  <c r="Q782" i="37"/>
  <c r="Q798" i="37"/>
  <c r="Q814" i="37"/>
  <c r="Q830" i="37"/>
  <c r="Q846" i="37"/>
  <c r="Q862" i="37"/>
  <c r="Q878" i="37"/>
  <c r="Q894" i="37"/>
  <c r="Q910" i="37"/>
  <c r="Q926" i="37"/>
  <c r="Q942" i="37"/>
  <c r="Q958" i="37"/>
  <c r="Q974" i="37"/>
  <c r="Q990" i="37"/>
  <c r="Q1006" i="37"/>
  <c r="Q1022" i="37"/>
  <c r="Q1038" i="37"/>
  <c r="Q1054" i="37"/>
  <c r="Q337" i="37"/>
  <c r="Q108" i="37"/>
  <c r="Q145" i="37"/>
  <c r="Q124" i="37"/>
  <c r="Q252" i="37"/>
  <c r="Q380" i="37"/>
  <c r="Q410" i="37"/>
  <c r="Q426" i="37"/>
  <c r="Q442" i="37"/>
  <c r="Q458" i="37"/>
  <c r="Q474" i="37"/>
  <c r="Q490" i="37"/>
  <c r="Q506" i="37"/>
  <c r="Q522" i="37"/>
  <c r="Q538" i="37"/>
  <c r="Q554" i="37"/>
  <c r="Q570" i="37"/>
  <c r="Q586" i="37"/>
  <c r="Q602" i="37"/>
  <c r="Q618" i="37"/>
  <c r="Q364" i="37"/>
  <c r="Q332" i="37"/>
  <c r="Q225" i="37"/>
  <c r="Q289" i="37"/>
  <c r="Q193" i="37"/>
  <c r="Q92" i="37"/>
  <c r="Q220" i="37"/>
  <c r="Q348" i="37"/>
  <c r="Q414" i="37"/>
  <c r="Q430" i="37"/>
  <c r="Q446" i="37"/>
  <c r="Q462" i="37"/>
  <c r="Q478" i="37"/>
  <c r="Q494" i="37"/>
  <c r="Q510" i="37"/>
  <c r="Q526" i="37"/>
  <c r="Q634" i="37"/>
  <c r="Q650" i="37"/>
  <c r="Q666" i="37"/>
  <c r="Q682" i="37"/>
  <c r="Q698" i="37"/>
  <c r="Q714" i="37"/>
  <c r="Q730" i="37"/>
  <c r="Q746" i="37"/>
  <c r="Q762" i="37"/>
  <c r="Q778" i="37"/>
  <c r="Q794" i="37"/>
  <c r="Q810" i="37"/>
  <c r="Q826" i="37"/>
  <c r="Q842" i="37"/>
  <c r="Q858" i="37"/>
  <c r="Q874" i="37"/>
  <c r="Q890" i="37"/>
  <c r="Q906" i="37"/>
  <c r="Q922" i="37"/>
  <c r="Q938" i="37"/>
  <c r="Q954" i="37"/>
  <c r="Q970" i="37"/>
  <c r="Q986" i="37"/>
  <c r="Q1002" i="37"/>
  <c r="Q1018" i="37"/>
  <c r="Q1034" i="37"/>
  <c r="Q1050" i="37"/>
  <c r="Q65" i="37"/>
  <c r="Q300" i="37"/>
  <c r="Q353" i="37"/>
  <c r="Q97" i="37"/>
  <c r="Q385" i="37"/>
  <c r="Q140" i="37"/>
  <c r="Q550" i="37"/>
  <c r="Q566" i="37"/>
  <c r="Q582" i="37"/>
  <c r="Q598" i="37"/>
  <c r="Q614" i="37"/>
  <c r="Q630" i="37"/>
  <c r="Q646" i="37"/>
  <c r="Q662" i="37"/>
  <c r="Q678" i="37"/>
  <c r="Q694" i="37"/>
  <c r="Q710" i="37"/>
  <c r="Q726" i="37"/>
  <c r="Q742" i="37"/>
  <c r="Q758" i="37"/>
  <c r="Q774" i="37"/>
  <c r="Q790" i="37"/>
  <c r="Q806" i="37"/>
  <c r="Q822" i="37"/>
  <c r="Q838" i="37"/>
  <c r="Q854" i="37"/>
  <c r="Q870" i="37"/>
  <c r="Q886" i="37"/>
  <c r="Q902" i="37"/>
  <c r="Q918" i="37"/>
  <c r="Q934" i="37"/>
  <c r="Q950" i="37"/>
  <c r="Q966" i="37"/>
  <c r="Q982" i="37"/>
  <c r="Q998" i="37"/>
  <c r="Q1014" i="37"/>
  <c r="Q1030" i="37"/>
  <c r="Q1046" i="37"/>
  <c r="Q188" i="37"/>
  <c r="Q316" i="37"/>
  <c r="Q418" i="37"/>
  <c r="Q434" i="37"/>
  <c r="Q450" i="37"/>
  <c r="Q466" i="37"/>
  <c r="Q482" i="37"/>
  <c r="Q498" i="37"/>
  <c r="Q514" i="37"/>
  <c r="Q530" i="37"/>
  <c r="Q546" i="37"/>
  <c r="Q562" i="37"/>
  <c r="Q578" i="37"/>
  <c r="Q594" i="37"/>
  <c r="Q610" i="37"/>
  <c r="Q626" i="37"/>
  <c r="Q236" i="37"/>
  <c r="Q81" i="37"/>
  <c r="Q257" i="37"/>
  <c r="Q268" i="37"/>
  <c r="Q396" i="37"/>
  <c r="Q161" i="37"/>
  <c r="Q273" i="37"/>
  <c r="Q156" i="37"/>
  <c r="Q284" i="37"/>
  <c r="Q406" i="37"/>
  <c r="Q422" i="37"/>
  <c r="Q438" i="37"/>
  <c r="Q454" i="37"/>
  <c r="Q470" i="37"/>
  <c r="Q486" i="37"/>
  <c r="Q502" i="37"/>
  <c r="Q518" i="37"/>
  <c r="Q534" i="37"/>
  <c r="Q642" i="37"/>
  <c r="Q658" i="37"/>
  <c r="Q674" i="37"/>
  <c r="Q690" i="37"/>
  <c r="Q706" i="37"/>
  <c r="Q722" i="37"/>
  <c r="Q738" i="37"/>
  <c r="Q754" i="37"/>
  <c r="Q770" i="37"/>
  <c r="Q786" i="37"/>
  <c r="Q802" i="37"/>
  <c r="Q818" i="37"/>
  <c r="Q834" i="37"/>
  <c r="Q850" i="37"/>
  <c r="Q866" i="37"/>
  <c r="Q882" i="37"/>
  <c r="Q898" i="37"/>
  <c r="Q914" i="37"/>
  <c r="Q930" i="37"/>
  <c r="Q946" i="37"/>
  <c r="Q962" i="37"/>
  <c r="Q978" i="37"/>
  <c r="Q994" i="37"/>
  <c r="Q1010" i="37"/>
  <c r="Q1026" i="37"/>
  <c r="Q1042" i="37"/>
  <c r="Q1058" i="37"/>
  <c r="Q64" i="37"/>
  <c r="Q44" i="37"/>
  <c r="Q50" i="37"/>
  <c r="Q43" i="37"/>
  <c r="Q42" i="37"/>
  <c r="Q51" i="37"/>
  <c r="Q58" i="37"/>
  <c r="Q61" i="37"/>
  <c r="Q63" i="37"/>
  <c r="Q60" i="37"/>
  <c r="Q59" i="37"/>
  <c r="Q62" i="37"/>
  <c r="Q45" i="37"/>
  <c r="Q48" i="37"/>
  <c r="Q46" i="37"/>
  <c r="Q47" i="37"/>
  <c r="Q56" i="37"/>
  <c r="Q49" i="37"/>
  <c r="Q54" i="37"/>
  <c r="Q55" i="37"/>
  <c r="Q57" i="37"/>
  <c r="Q53" i="37"/>
  <c r="V6" i="37"/>
  <c r="Q7" i="37" s="1"/>
  <c r="Q52" i="37"/>
  <c r="J41" i="37"/>
  <c r="L41" i="37" s="1"/>
  <c r="I41" i="37"/>
  <c r="H31" i="37"/>
  <c r="H13" i="37"/>
  <c r="H16" i="37"/>
  <c r="H34" i="37"/>
  <c r="H24" i="37"/>
  <c r="H29" i="37"/>
  <c r="H21" i="37"/>
  <c r="H7" i="37"/>
  <c r="H37" i="37"/>
  <c r="H27" i="37"/>
  <c r="H19" i="37"/>
  <c r="H23" i="37"/>
  <c r="H9" i="37"/>
  <c r="H10" i="37"/>
  <c r="H26" i="37"/>
  <c r="H30" i="37"/>
  <c r="H12" i="37"/>
  <c r="H20" i="37"/>
  <c r="H40" i="37"/>
  <c r="H35" i="37"/>
  <c r="H22" i="37"/>
  <c r="H38" i="37"/>
  <c r="H17" i="37"/>
  <c r="H11" i="37"/>
  <c r="H33" i="37"/>
  <c r="H18" i="37"/>
  <c r="H36" i="37"/>
  <c r="H8" i="37"/>
  <c r="H15" i="37"/>
  <c r="H28" i="37"/>
  <c r="H39" i="37"/>
  <c r="L52" i="37"/>
  <c r="H14" i="37"/>
  <c r="H25" i="37"/>
  <c r="H32" i="37"/>
  <c r="I7" i="36"/>
  <c r="X11" i="35"/>
  <c r="X17" i="35"/>
  <c r="X19" i="35"/>
  <c r="X12" i="35"/>
  <c r="X16" i="35"/>
  <c r="X20" i="35"/>
  <c r="Y20" i="35" s="1"/>
  <c r="L51" i="37"/>
  <c r="L42" i="37"/>
  <c r="L44" i="37"/>
  <c r="X14" i="35"/>
  <c r="X10" i="35"/>
  <c r="X13" i="35"/>
  <c r="X9" i="35"/>
  <c r="L42" i="27" s="1"/>
  <c r="X18" i="35"/>
  <c r="X7" i="35"/>
  <c r="X15" i="35"/>
  <c r="AB14" i="35"/>
  <c r="AE14" i="35" s="1"/>
  <c r="AC14" i="35"/>
  <c r="I15" i="31"/>
  <c r="I16" i="31"/>
  <c r="I18" i="31"/>
  <c r="R12" i="27"/>
  <c r="Y8" i="35"/>
  <c r="AF14" i="35" l="1"/>
  <c r="Y7" i="35"/>
  <c r="L40" i="27"/>
  <c r="L54" i="27"/>
  <c r="L57" i="27"/>
  <c r="L49" i="27"/>
  <c r="L44" i="27"/>
  <c r="L53" i="27"/>
  <c r="L48" i="27"/>
  <c r="L47" i="27"/>
  <c r="L52" i="27"/>
  <c r="L55" i="27"/>
  <c r="L56" i="27"/>
  <c r="L43" i="27"/>
  <c r="L51" i="27"/>
  <c r="L46" i="27"/>
  <c r="L50" i="27"/>
  <c r="L45" i="27"/>
  <c r="I25" i="36"/>
  <c r="Q19" i="37"/>
  <c r="Q35" i="37"/>
  <c r="Q16" i="37"/>
  <c r="Q9" i="37"/>
  <c r="Q18" i="37"/>
  <c r="Q22" i="37"/>
  <c r="Q17" i="37"/>
  <c r="Q26" i="37"/>
  <c r="Q28" i="37"/>
  <c r="R914" i="37"/>
  <c r="S914" i="37"/>
  <c r="R786" i="37"/>
  <c r="S786" i="37"/>
  <c r="R502" i="37"/>
  <c r="S502" i="37"/>
  <c r="S268" i="37"/>
  <c r="R268" i="37"/>
  <c r="R434" i="37"/>
  <c r="S434" i="37"/>
  <c r="R982" i="37"/>
  <c r="S982" i="37"/>
  <c r="R790" i="37"/>
  <c r="S790" i="37"/>
  <c r="R140" i="37"/>
  <c r="S140" i="37"/>
  <c r="R954" i="37"/>
  <c r="S954" i="37"/>
  <c r="R762" i="37"/>
  <c r="S762" i="37"/>
  <c r="R634" i="37"/>
  <c r="S634" i="37"/>
  <c r="S364" i="37"/>
  <c r="R364" i="37"/>
  <c r="R506" i="37"/>
  <c r="S506" i="37"/>
  <c r="S337" i="37"/>
  <c r="R337" i="37"/>
  <c r="R942" i="37"/>
  <c r="S942" i="37"/>
  <c r="R750" i="37"/>
  <c r="S750" i="37"/>
  <c r="R622" i="37"/>
  <c r="S622" i="37"/>
  <c r="R321" i="37"/>
  <c r="S321" i="37"/>
  <c r="R1466" i="37"/>
  <c r="S1466" i="37"/>
  <c r="S984" i="37"/>
  <c r="R984" i="37"/>
  <c r="R1450" i="37"/>
  <c r="S1450" i="37"/>
  <c r="S1411" i="37"/>
  <c r="R1411" i="37"/>
  <c r="S451" i="37"/>
  <c r="R451" i="37"/>
  <c r="S749" i="37"/>
  <c r="R749" i="37"/>
  <c r="S1027" i="37"/>
  <c r="R1027" i="37"/>
  <c r="R1566" i="37"/>
  <c r="S1566" i="37"/>
  <c r="R1502" i="37"/>
  <c r="S1502" i="37"/>
  <c r="R1437" i="37"/>
  <c r="S1437" i="37"/>
  <c r="S1299" i="37"/>
  <c r="R1299" i="37"/>
  <c r="S1128" i="37"/>
  <c r="R1128" i="37"/>
  <c r="S872" i="37"/>
  <c r="R872" i="37"/>
  <c r="S616" i="37"/>
  <c r="R616" i="37"/>
  <c r="S445" i="37"/>
  <c r="R445" i="37"/>
  <c r="R104" i="37"/>
  <c r="S104" i="37"/>
  <c r="R1458" i="37"/>
  <c r="S1458" i="37"/>
  <c r="S1379" i="37"/>
  <c r="R1379" i="37"/>
  <c r="S1123" i="37"/>
  <c r="R1123" i="37"/>
  <c r="S931" i="37"/>
  <c r="R931" i="37"/>
  <c r="S675" i="37"/>
  <c r="R675" i="37"/>
  <c r="S419" i="37"/>
  <c r="R419" i="37"/>
  <c r="R77" i="37"/>
  <c r="S77" i="37"/>
  <c r="S1569" i="37"/>
  <c r="R1569" i="37"/>
  <c r="R1505" i="37"/>
  <c r="S1505" i="37"/>
  <c r="R1441" i="37"/>
  <c r="S1441" i="37"/>
  <c r="S1309" i="37"/>
  <c r="R1309" i="37"/>
  <c r="S1139" i="37"/>
  <c r="R1139" i="37"/>
  <c r="S883" i="37"/>
  <c r="R883" i="37"/>
  <c r="S712" i="37"/>
  <c r="R712" i="37"/>
  <c r="S456" i="37"/>
  <c r="R456" i="37"/>
  <c r="S285" i="37"/>
  <c r="R285" i="37"/>
  <c r="R115" i="37"/>
  <c r="S115" i="37"/>
  <c r="S1351" i="37"/>
  <c r="R1351" i="37"/>
  <c r="R1308" i="37"/>
  <c r="S1308" i="37"/>
  <c r="S1009" i="37"/>
  <c r="R1009" i="37"/>
  <c r="S988" i="37"/>
  <c r="R988" i="37"/>
  <c r="S967" i="37"/>
  <c r="R967" i="37"/>
  <c r="S945" i="37"/>
  <c r="R945" i="37"/>
  <c r="S924" i="37"/>
  <c r="R924" i="37"/>
  <c r="S903" i="37"/>
  <c r="R903" i="37"/>
  <c r="S860" i="37"/>
  <c r="R860" i="37"/>
  <c r="S817" i="37"/>
  <c r="R817" i="37"/>
  <c r="S753" i="37"/>
  <c r="R753" i="37"/>
  <c r="S689" i="37"/>
  <c r="R689" i="37"/>
  <c r="S647" i="37"/>
  <c r="R647" i="37"/>
  <c r="S583" i="37"/>
  <c r="R583" i="37"/>
  <c r="S519" i="37"/>
  <c r="R519" i="37"/>
  <c r="S455" i="37"/>
  <c r="R455" i="37"/>
  <c r="S369" i="37"/>
  <c r="R369" i="37"/>
  <c r="R215" i="37"/>
  <c r="S215" i="37"/>
  <c r="R1376" i="37"/>
  <c r="S1376" i="37"/>
  <c r="R1312" i="37"/>
  <c r="S1312" i="37"/>
  <c r="R1248" i="37"/>
  <c r="S1248" i="37"/>
  <c r="R1184" i="37"/>
  <c r="S1184" i="37"/>
  <c r="R1120" i="37"/>
  <c r="S1120" i="37"/>
  <c r="R1056" i="37"/>
  <c r="S1056" i="37"/>
  <c r="R992" i="37"/>
  <c r="S992" i="37"/>
  <c r="R907" i="37"/>
  <c r="S907" i="37"/>
  <c r="R864" i="37"/>
  <c r="S864" i="37"/>
  <c r="S821" i="37"/>
  <c r="R821" i="37"/>
  <c r="S757" i="37"/>
  <c r="R757" i="37"/>
  <c r="R715" i="37"/>
  <c r="S715" i="37"/>
  <c r="R672" i="37"/>
  <c r="S672" i="37"/>
  <c r="S629" i="37"/>
  <c r="R629" i="37"/>
  <c r="R587" i="37"/>
  <c r="S587" i="37"/>
  <c r="S565" i="37"/>
  <c r="R565" i="37"/>
  <c r="R523" i="37"/>
  <c r="S523" i="37"/>
  <c r="R480" i="37"/>
  <c r="S480" i="37"/>
  <c r="S437" i="37"/>
  <c r="R437" i="37"/>
  <c r="R395" i="37"/>
  <c r="S395" i="37"/>
  <c r="R352" i="37"/>
  <c r="S352" i="37"/>
  <c r="S309" i="37"/>
  <c r="R309" i="37"/>
  <c r="R267" i="37"/>
  <c r="S267" i="37"/>
  <c r="S224" i="37"/>
  <c r="R224" i="37"/>
  <c r="S181" i="37"/>
  <c r="R181" i="37"/>
  <c r="R139" i="37"/>
  <c r="S139" i="37"/>
  <c r="S96" i="37"/>
  <c r="R96" i="37"/>
  <c r="S1559" i="37"/>
  <c r="R1559" i="37"/>
  <c r="S1527" i="37"/>
  <c r="R1527" i="37"/>
  <c r="S1495" i="37"/>
  <c r="R1495" i="37"/>
  <c r="S1463" i="37"/>
  <c r="R1463" i="37"/>
  <c r="R1428" i="37"/>
  <c r="S1428" i="37"/>
  <c r="R1364" i="37"/>
  <c r="S1364" i="37"/>
  <c r="S1321" i="37"/>
  <c r="R1321" i="37"/>
  <c r="S1279" i="37"/>
  <c r="R1279" i="37"/>
  <c r="S1236" i="37"/>
  <c r="R1236" i="37"/>
  <c r="S1172" i="37"/>
  <c r="R1172" i="37"/>
  <c r="S1108" i="37"/>
  <c r="R1108" i="37"/>
  <c r="S1044" i="37"/>
  <c r="R1044" i="37"/>
  <c r="S959" i="37"/>
  <c r="R959" i="37"/>
  <c r="S895" i="37"/>
  <c r="R895" i="37"/>
  <c r="S831" i="37"/>
  <c r="R831" i="37"/>
  <c r="S767" i="37"/>
  <c r="R767" i="37"/>
  <c r="S703" i="37"/>
  <c r="R703" i="37"/>
  <c r="S639" i="37"/>
  <c r="R639" i="37"/>
  <c r="S575" i="37"/>
  <c r="R575" i="37"/>
  <c r="S511" i="37"/>
  <c r="R511" i="37"/>
  <c r="S447" i="37"/>
  <c r="R447" i="37"/>
  <c r="S361" i="37"/>
  <c r="R361" i="37"/>
  <c r="R297" i="37"/>
  <c r="S297" i="37"/>
  <c r="R233" i="37"/>
  <c r="S233" i="37"/>
  <c r="R169" i="37"/>
  <c r="S169" i="37"/>
  <c r="R105" i="37"/>
  <c r="S105" i="37"/>
  <c r="R1422" i="37"/>
  <c r="S1422" i="37"/>
  <c r="R1374" i="37"/>
  <c r="S1374" i="37"/>
  <c r="R1326" i="37"/>
  <c r="S1326" i="37"/>
  <c r="R1278" i="37"/>
  <c r="S1278" i="37"/>
  <c r="R1230" i="37"/>
  <c r="S1230" i="37"/>
  <c r="R1182" i="37"/>
  <c r="S1182" i="37"/>
  <c r="R302" i="37"/>
  <c r="S302" i="37"/>
  <c r="Q34" i="37"/>
  <c r="R1026" i="37"/>
  <c r="S1026" i="37"/>
  <c r="R962" i="37"/>
  <c r="S962" i="37"/>
  <c r="R898" i="37"/>
  <c r="S898" i="37"/>
  <c r="R834" i="37"/>
  <c r="S834" i="37"/>
  <c r="R770" i="37"/>
  <c r="S770" i="37"/>
  <c r="R706" i="37"/>
  <c r="S706" i="37"/>
  <c r="R642" i="37"/>
  <c r="S642" i="37"/>
  <c r="R486" i="37"/>
  <c r="S486" i="37"/>
  <c r="R422" i="37"/>
  <c r="S422" i="37"/>
  <c r="R273" i="37"/>
  <c r="S273" i="37"/>
  <c r="R257" i="37"/>
  <c r="S257" i="37"/>
  <c r="R610" i="37"/>
  <c r="S610" i="37"/>
  <c r="R546" i="37"/>
  <c r="S546" i="37"/>
  <c r="R482" i="37"/>
  <c r="S482" i="37"/>
  <c r="R418" i="37"/>
  <c r="S418" i="37"/>
  <c r="R1030" i="37"/>
  <c r="S1030" i="37"/>
  <c r="R966" i="37"/>
  <c r="S966" i="37"/>
  <c r="R902" i="37"/>
  <c r="S902" i="37"/>
  <c r="R838" i="37"/>
  <c r="S838" i="37"/>
  <c r="R774" i="37"/>
  <c r="S774" i="37"/>
  <c r="R710" i="37"/>
  <c r="S710" i="37"/>
  <c r="R646" i="37"/>
  <c r="S646" i="37"/>
  <c r="R582" i="37"/>
  <c r="S582" i="37"/>
  <c r="S385" i="37"/>
  <c r="R385" i="37"/>
  <c r="R65" i="37"/>
  <c r="S65" i="37"/>
  <c r="R1002" i="37"/>
  <c r="S1002" i="37"/>
  <c r="R938" i="37"/>
  <c r="S938" i="37"/>
  <c r="R874" i="37"/>
  <c r="S874" i="37"/>
  <c r="R810" i="37"/>
  <c r="S810" i="37"/>
  <c r="R746" i="37"/>
  <c r="S746" i="37"/>
  <c r="R682" i="37"/>
  <c r="S682" i="37"/>
  <c r="R526" i="37"/>
  <c r="S526" i="37"/>
  <c r="R462" i="37"/>
  <c r="S462" i="37"/>
  <c r="R348" i="37"/>
  <c r="S348" i="37"/>
  <c r="R289" i="37"/>
  <c r="S289" i="37"/>
  <c r="R618" i="37"/>
  <c r="S618" i="37"/>
  <c r="R554" i="37"/>
  <c r="S554" i="37"/>
  <c r="R490" i="37"/>
  <c r="S490" i="37"/>
  <c r="R426" i="37"/>
  <c r="S426" i="37"/>
  <c r="R124" i="37"/>
  <c r="S124" i="37"/>
  <c r="R1054" i="37"/>
  <c r="S1054" i="37"/>
  <c r="R990" i="37"/>
  <c r="S990" i="37"/>
  <c r="R926" i="37"/>
  <c r="S926" i="37"/>
  <c r="R862" i="37"/>
  <c r="S862" i="37"/>
  <c r="R798" i="37"/>
  <c r="S798" i="37"/>
  <c r="R734" i="37"/>
  <c r="S734" i="37"/>
  <c r="R670" i="37"/>
  <c r="S670" i="37"/>
  <c r="R606" i="37"/>
  <c r="S606" i="37"/>
  <c r="R542" i="37"/>
  <c r="S542" i="37"/>
  <c r="S401" i="37"/>
  <c r="R401" i="37"/>
  <c r="R1536" i="37"/>
  <c r="S1536" i="37"/>
  <c r="S664" i="37"/>
  <c r="R664" i="37"/>
  <c r="R1530" i="37"/>
  <c r="S1530" i="37"/>
  <c r="S1445" i="37"/>
  <c r="R1445" i="37"/>
  <c r="S1240" i="37"/>
  <c r="R1240" i="37"/>
  <c r="S899" i="37"/>
  <c r="R899" i="37"/>
  <c r="S557" i="37"/>
  <c r="R557" i="37"/>
  <c r="R216" i="37"/>
  <c r="S216" i="37"/>
  <c r="S1176" i="37"/>
  <c r="R1176" i="37"/>
  <c r="R1568" i="37"/>
  <c r="S1568" i="37"/>
  <c r="R1482" i="37"/>
  <c r="S1482" i="37"/>
  <c r="S1383" i="37"/>
  <c r="R1383" i="37"/>
  <c r="S1048" i="37"/>
  <c r="R1048" i="37"/>
  <c r="S707" i="37"/>
  <c r="R707" i="37"/>
  <c r="S365" i="37"/>
  <c r="R365" i="37"/>
  <c r="S1557" i="37"/>
  <c r="R1557" i="37"/>
  <c r="S1347" i="37"/>
  <c r="R1347" i="37"/>
  <c r="S493" i="37"/>
  <c r="R493" i="37"/>
  <c r="R1541" i="37"/>
  <c r="S1541" i="37"/>
  <c r="R1456" i="37"/>
  <c r="S1456" i="37"/>
  <c r="S1283" i="37"/>
  <c r="R1283" i="37"/>
  <c r="S941" i="37"/>
  <c r="R941" i="37"/>
  <c r="S600" i="37"/>
  <c r="R600" i="37"/>
  <c r="S259" i="37"/>
  <c r="R259" i="37"/>
  <c r="S1561" i="37"/>
  <c r="R1561" i="37"/>
  <c r="S1540" i="37"/>
  <c r="R1540" i="37"/>
  <c r="R1518" i="37"/>
  <c r="S1518" i="37"/>
  <c r="S1497" i="37"/>
  <c r="R1497" i="37"/>
  <c r="S1476" i="37"/>
  <c r="R1476" i="37"/>
  <c r="R1454" i="37"/>
  <c r="S1454" i="37"/>
  <c r="S1431" i="37"/>
  <c r="R1431" i="37"/>
  <c r="R1403" i="37"/>
  <c r="S1403" i="37"/>
  <c r="S1363" i="37"/>
  <c r="R1363" i="37"/>
  <c r="S1277" i="37"/>
  <c r="R1277" i="37"/>
  <c r="S1192" i="37"/>
  <c r="R1192" i="37"/>
  <c r="S1107" i="37"/>
  <c r="R1107" i="37"/>
  <c r="S1021" i="37"/>
  <c r="R1021" i="37"/>
  <c r="S936" i="37"/>
  <c r="R936" i="37"/>
  <c r="S851" i="37"/>
  <c r="R851" i="37"/>
  <c r="S765" i="37"/>
  <c r="R765" i="37"/>
  <c r="S680" i="37"/>
  <c r="R680" i="37"/>
  <c r="S595" i="37"/>
  <c r="R595" i="37"/>
  <c r="S509" i="37"/>
  <c r="R509" i="37"/>
  <c r="S424" i="37"/>
  <c r="R424" i="37"/>
  <c r="S339" i="37"/>
  <c r="R339" i="37"/>
  <c r="R253" i="37"/>
  <c r="S253" i="37"/>
  <c r="R168" i="37"/>
  <c r="S168" i="37"/>
  <c r="R83" i="37"/>
  <c r="S83" i="37"/>
  <c r="R1522" i="37"/>
  <c r="S1522" i="37"/>
  <c r="R1474" i="37"/>
  <c r="S1474" i="37"/>
  <c r="R1453" i="37"/>
  <c r="S1453" i="37"/>
  <c r="S1429" i="37"/>
  <c r="R1429" i="37"/>
  <c r="R1400" i="37"/>
  <c r="S1400" i="37"/>
  <c r="R1357" i="37"/>
  <c r="S1357" i="37"/>
  <c r="S1272" i="37"/>
  <c r="R1272" i="37"/>
  <c r="S1187" i="37"/>
  <c r="R1187" i="37"/>
  <c r="S1101" i="37"/>
  <c r="R1101" i="37"/>
  <c r="S1016" i="37"/>
  <c r="R1016" i="37"/>
  <c r="S909" i="37"/>
  <c r="R909" i="37"/>
  <c r="S824" i="37"/>
  <c r="R824" i="37"/>
  <c r="S739" i="37"/>
  <c r="R739" i="37"/>
  <c r="S653" i="37"/>
  <c r="R653" i="37"/>
  <c r="S568" i="37"/>
  <c r="R568" i="37"/>
  <c r="S483" i="37"/>
  <c r="R483" i="37"/>
  <c r="S397" i="37"/>
  <c r="R397" i="37"/>
  <c r="S312" i="37"/>
  <c r="R312" i="37"/>
  <c r="R227" i="37"/>
  <c r="S227" i="37"/>
  <c r="R141" i="37"/>
  <c r="S141" i="37"/>
  <c r="R1560" i="37"/>
  <c r="S1560" i="37"/>
  <c r="R1528" i="37"/>
  <c r="S1528" i="37"/>
  <c r="R1490" i="37"/>
  <c r="S1490" i="37"/>
  <c r="R1564" i="37"/>
  <c r="S1564" i="37"/>
  <c r="R1542" i="37"/>
  <c r="S1542" i="37"/>
  <c r="R1521" i="37"/>
  <c r="S1521" i="37"/>
  <c r="R1500" i="37"/>
  <c r="S1500" i="37"/>
  <c r="R1478" i="37"/>
  <c r="S1478" i="37"/>
  <c r="R1457" i="37"/>
  <c r="S1457" i="37"/>
  <c r="R1435" i="37"/>
  <c r="S1435" i="37"/>
  <c r="R1405" i="37"/>
  <c r="S1405" i="37"/>
  <c r="S1373" i="37"/>
  <c r="R1373" i="37"/>
  <c r="S1288" i="37"/>
  <c r="R1288" i="37"/>
  <c r="S1203" i="37"/>
  <c r="R1203" i="37"/>
  <c r="S1117" i="37"/>
  <c r="R1117" i="37"/>
  <c r="S1032" i="37"/>
  <c r="R1032" i="37"/>
  <c r="S947" i="37"/>
  <c r="R947" i="37"/>
  <c r="S861" i="37"/>
  <c r="R861" i="37"/>
  <c r="S776" i="37"/>
  <c r="R776" i="37"/>
  <c r="S691" i="37"/>
  <c r="R691" i="37"/>
  <c r="S605" i="37"/>
  <c r="R605" i="37"/>
  <c r="S520" i="37"/>
  <c r="R520" i="37"/>
  <c r="S435" i="37"/>
  <c r="R435" i="37"/>
  <c r="S349" i="37"/>
  <c r="R349" i="37"/>
  <c r="S264" i="37"/>
  <c r="R264" i="37"/>
  <c r="R179" i="37"/>
  <c r="S179" i="37"/>
  <c r="S93" i="37"/>
  <c r="R93" i="37"/>
  <c r="S1367" i="37"/>
  <c r="R1367" i="37"/>
  <c r="S1345" i="37"/>
  <c r="R1345" i="37"/>
  <c r="R1324" i="37"/>
  <c r="S1324" i="37"/>
  <c r="S1303" i="37"/>
  <c r="R1303" i="37"/>
  <c r="S1281" i="37"/>
  <c r="R1281" i="37"/>
  <c r="R1260" i="37"/>
  <c r="S1260" i="37"/>
  <c r="S1239" i="37"/>
  <c r="R1239" i="37"/>
  <c r="S1217" i="37"/>
  <c r="R1217" i="37"/>
  <c r="R1196" i="37"/>
  <c r="S1196" i="37"/>
  <c r="S1175" i="37"/>
  <c r="R1175" i="37"/>
  <c r="S1153" i="37"/>
  <c r="R1153" i="37"/>
  <c r="R1132" i="37"/>
  <c r="S1132" i="37"/>
  <c r="S1111" i="37"/>
  <c r="R1111" i="37"/>
  <c r="S1089" i="37"/>
  <c r="R1089" i="37"/>
  <c r="S1068" i="37"/>
  <c r="R1068" i="37"/>
  <c r="S1047" i="37"/>
  <c r="R1047" i="37"/>
  <c r="S1025" i="37"/>
  <c r="R1025" i="37"/>
  <c r="S1004" i="37"/>
  <c r="R1004" i="37"/>
  <c r="S983" i="37"/>
  <c r="R983" i="37"/>
  <c r="S961" i="37"/>
  <c r="R961" i="37"/>
  <c r="S940" i="37"/>
  <c r="R940" i="37"/>
  <c r="S919" i="37"/>
  <c r="R919" i="37"/>
  <c r="S897" i="37"/>
  <c r="R897" i="37"/>
  <c r="S876" i="37"/>
  <c r="R876" i="37"/>
  <c r="S855" i="37"/>
  <c r="R855" i="37"/>
  <c r="S833" i="37"/>
  <c r="R833" i="37"/>
  <c r="S812" i="37"/>
  <c r="R812" i="37"/>
  <c r="S791" i="37"/>
  <c r="R791" i="37"/>
  <c r="S769" i="37"/>
  <c r="R769" i="37"/>
  <c r="S748" i="37"/>
  <c r="R748" i="37"/>
  <c r="S727" i="37"/>
  <c r="R727" i="37"/>
  <c r="S705" i="37"/>
  <c r="R705" i="37"/>
  <c r="R684" i="37"/>
  <c r="S684" i="37"/>
  <c r="S663" i="37"/>
  <c r="R663" i="37"/>
  <c r="S641" i="37"/>
  <c r="R641" i="37"/>
  <c r="R620" i="37"/>
  <c r="S620" i="37"/>
  <c r="S599" i="37"/>
  <c r="R599" i="37"/>
  <c r="S577" i="37"/>
  <c r="R577" i="37"/>
  <c r="R556" i="37"/>
  <c r="S556" i="37"/>
  <c r="S535" i="37"/>
  <c r="R535" i="37"/>
  <c r="S513" i="37"/>
  <c r="R513" i="37"/>
  <c r="R492" i="37"/>
  <c r="S492" i="37"/>
  <c r="S471" i="37"/>
  <c r="R471" i="37"/>
  <c r="S449" i="37"/>
  <c r="R449" i="37"/>
  <c r="S428" i="37"/>
  <c r="R428" i="37"/>
  <c r="S407" i="37"/>
  <c r="R407" i="37"/>
  <c r="S359" i="37"/>
  <c r="R359" i="37"/>
  <c r="R305" i="37"/>
  <c r="S305" i="37"/>
  <c r="S247" i="37"/>
  <c r="R247" i="37"/>
  <c r="R199" i="37"/>
  <c r="S199" i="37"/>
  <c r="R151" i="37"/>
  <c r="S151" i="37"/>
  <c r="R103" i="37"/>
  <c r="S103" i="37"/>
  <c r="R1371" i="37"/>
  <c r="S1371" i="37"/>
  <c r="S1349" i="37"/>
  <c r="R1349" i="37"/>
  <c r="R1328" i="37"/>
  <c r="S1328" i="37"/>
  <c r="R1307" i="37"/>
  <c r="S1307" i="37"/>
  <c r="S1285" i="37"/>
  <c r="R1285" i="37"/>
  <c r="R1264" i="37"/>
  <c r="S1264" i="37"/>
  <c r="R1243" i="37"/>
  <c r="S1243" i="37"/>
  <c r="S1221" i="37"/>
  <c r="R1221" i="37"/>
  <c r="R1200" i="37"/>
  <c r="S1200" i="37"/>
  <c r="R1179" i="37"/>
  <c r="S1179" i="37"/>
  <c r="S1157" i="37"/>
  <c r="R1157" i="37"/>
  <c r="R1136" i="37"/>
  <c r="S1136" i="37"/>
  <c r="R1115" i="37"/>
  <c r="S1115" i="37"/>
  <c r="S1093" i="37"/>
  <c r="R1093" i="37"/>
  <c r="R1072" i="37"/>
  <c r="S1072" i="37"/>
  <c r="R1051" i="37"/>
  <c r="S1051" i="37"/>
  <c r="S1029" i="37"/>
  <c r="R1029" i="37"/>
  <c r="R1008" i="37"/>
  <c r="S1008" i="37"/>
  <c r="R987" i="37"/>
  <c r="S987" i="37"/>
  <c r="S965" i="37"/>
  <c r="R965" i="37"/>
  <c r="R944" i="37"/>
  <c r="S944" i="37"/>
  <c r="R923" i="37"/>
  <c r="S923" i="37"/>
  <c r="S901" i="37"/>
  <c r="R901" i="37"/>
  <c r="R880" i="37"/>
  <c r="S880" i="37"/>
  <c r="R859" i="37"/>
  <c r="S859" i="37"/>
  <c r="S837" i="37"/>
  <c r="R837" i="37"/>
  <c r="R816" i="37"/>
  <c r="S816" i="37"/>
  <c r="R795" i="37"/>
  <c r="S795" i="37"/>
  <c r="S773" i="37"/>
  <c r="R773" i="37"/>
  <c r="R752" i="37"/>
  <c r="S752" i="37"/>
  <c r="R731" i="37"/>
  <c r="S731" i="37"/>
  <c r="S709" i="37"/>
  <c r="R709" i="37"/>
  <c r="R688" i="37"/>
  <c r="S688" i="37"/>
  <c r="R667" i="37"/>
  <c r="S667" i="37"/>
  <c r="S645" i="37"/>
  <c r="R645" i="37"/>
  <c r="R624" i="37"/>
  <c r="S624" i="37"/>
  <c r="R603" i="37"/>
  <c r="S603" i="37"/>
  <c r="S581" i="37"/>
  <c r="R581" i="37"/>
  <c r="R560" i="37"/>
  <c r="S560" i="37"/>
  <c r="R539" i="37"/>
  <c r="S539" i="37"/>
  <c r="S517" i="37"/>
  <c r="R517" i="37"/>
  <c r="R496" i="37"/>
  <c r="S496" i="37"/>
  <c r="R475" i="37"/>
  <c r="S475" i="37"/>
  <c r="S453" i="37"/>
  <c r="R453" i="37"/>
  <c r="R432" i="37"/>
  <c r="S432" i="37"/>
  <c r="R411" i="37"/>
  <c r="S411" i="37"/>
  <c r="S389" i="37"/>
  <c r="R389" i="37"/>
  <c r="R368" i="37"/>
  <c r="S368" i="37"/>
  <c r="R347" i="37"/>
  <c r="S347" i="37"/>
  <c r="S325" i="37"/>
  <c r="R325" i="37"/>
  <c r="S304" i="37"/>
  <c r="R304" i="37"/>
  <c r="R283" i="37"/>
  <c r="S283" i="37"/>
  <c r="S261" i="37"/>
  <c r="R261" i="37"/>
  <c r="S240" i="37"/>
  <c r="R240" i="37"/>
  <c r="R219" i="37"/>
  <c r="S219" i="37"/>
  <c r="S197" i="37"/>
  <c r="R197" i="37"/>
  <c r="S176" i="37"/>
  <c r="R176" i="37"/>
  <c r="R155" i="37"/>
  <c r="S155" i="37"/>
  <c r="S133" i="37"/>
  <c r="R133" i="37"/>
  <c r="S112" i="37"/>
  <c r="R112" i="37"/>
  <c r="R91" i="37"/>
  <c r="S91" i="37"/>
  <c r="S69" i="37"/>
  <c r="R69" i="37"/>
  <c r="S1555" i="37"/>
  <c r="R1555" i="37"/>
  <c r="S1539" i="37"/>
  <c r="R1539" i="37"/>
  <c r="S1523" i="37"/>
  <c r="R1523" i="37"/>
  <c r="S1507" i="37"/>
  <c r="R1507" i="37"/>
  <c r="S1491" i="37"/>
  <c r="R1491" i="37"/>
  <c r="S1475" i="37"/>
  <c r="R1475" i="37"/>
  <c r="S1459" i="37"/>
  <c r="R1459" i="37"/>
  <c r="S1443" i="37"/>
  <c r="R1443" i="37"/>
  <c r="S1423" i="37"/>
  <c r="R1423" i="37"/>
  <c r="S1401" i="37"/>
  <c r="R1401" i="37"/>
  <c r="R1380" i="37"/>
  <c r="S1380" i="37"/>
  <c r="S1359" i="37"/>
  <c r="R1359" i="37"/>
  <c r="S1337" i="37"/>
  <c r="R1337" i="37"/>
  <c r="R1316" i="37"/>
  <c r="S1316" i="37"/>
  <c r="S1295" i="37"/>
  <c r="R1295" i="37"/>
  <c r="S1273" i="37"/>
  <c r="R1273" i="37"/>
  <c r="S1252" i="37"/>
  <c r="R1252" i="37"/>
  <c r="S1231" i="37"/>
  <c r="R1231" i="37"/>
  <c r="S1209" i="37"/>
  <c r="R1209" i="37"/>
  <c r="S1188" i="37"/>
  <c r="R1188" i="37"/>
  <c r="S1167" i="37"/>
  <c r="R1167" i="37"/>
  <c r="S1145" i="37"/>
  <c r="R1145" i="37"/>
  <c r="S1124" i="37"/>
  <c r="R1124" i="37"/>
  <c r="S1103" i="37"/>
  <c r="R1103" i="37"/>
  <c r="S1081" i="37"/>
  <c r="R1081" i="37"/>
  <c r="S1060" i="37"/>
  <c r="R1060" i="37"/>
  <c r="S1039" i="37"/>
  <c r="R1039" i="37"/>
  <c r="S1017" i="37"/>
  <c r="R1017" i="37"/>
  <c r="S996" i="37"/>
  <c r="R996" i="37"/>
  <c r="S975" i="37"/>
  <c r="R975" i="37"/>
  <c r="S953" i="37"/>
  <c r="R953" i="37"/>
  <c r="S932" i="37"/>
  <c r="R932" i="37"/>
  <c r="S911" i="37"/>
  <c r="R911" i="37"/>
  <c r="S889" i="37"/>
  <c r="R889" i="37"/>
  <c r="S868" i="37"/>
  <c r="R868" i="37"/>
  <c r="S847" i="37"/>
  <c r="R847" i="37"/>
  <c r="S825" i="37"/>
  <c r="R825" i="37"/>
  <c r="S804" i="37"/>
  <c r="R804" i="37"/>
  <c r="S783" i="37"/>
  <c r="R783" i="37"/>
  <c r="S761" i="37"/>
  <c r="R761" i="37"/>
  <c r="S740" i="37"/>
  <c r="R740" i="37"/>
  <c r="S719" i="37"/>
  <c r="R719" i="37"/>
  <c r="S697" i="37"/>
  <c r="R697" i="37"/>
  <c r="S676" i="37"/>
  <c r="R676" i="37"/>
  <c r="S655" i="37"/>
  <c r="R655" i="37"/>
  <c r="S633" i="37"/>
  <c r="R633" i="37"/>
  <c r="S612" i="37"/>
  <c r="R612" i="37"/>
  <c r="S591" i="37"/>
  <c r="R591" i="37"/>
  <c r="S569" i="37"/>
  <c r="R569" i="37"/>
  <c r="S548" i="37"/>
  <c r="R548" i="37"/>
  <c r="S527" i="37"/>
  <c r="R527" i="37"/>
  <c r="S505" i="37"/>
  <c r="R505" i="37"/>
  <c r="S484" i="37"/>
  <c r="R484" i="37"/>
  <c r="S463" i="37"/>
  <c r="R463" i="37"/>
  <c r="S441" i="37"/>
  <c r="R441" i="37"/>
  <c r="S420" i="37"/>
  <c r="R420" i="37"/>
  <c r="S399" i="37"/>
  <c r="R399" i="37"/>
  <c r="S377" i="37"/>
  <c r="R377" i="37"/>
  <c r="S356" i="37"/>
  <c r="R356" i="37"/>
  <c r="S335" i="37"/>
  <c r="R335" i="37"/>
  <c r="R313" i="37"/>
  <c r="S313" i="37"/>
  <c r="S292" i="37"/>
  <c r="R292" i="37"/>
  <c r="S271" i="37"/>
  <c r="R271" i="37"/>
  <c r="R249" i="37"/>
  <c r="S249" i="37"/>
  <c r="S228" i="37"/>
  <c r="R228" i="37"/>
  <c r="S207" i="37"/>
  <c r="R207" i="37"/>
  <c r="R185" i="37"/>
  <c r="S185" i="37"/>
  <c r="S164" i="37"/>
  <c r="R164" i="37"/>
  <c r="S143" i="37"/>
  <c r="R143" i="37"/>
  <c r="R121" i="37"/>
  <c r="S121" i="37"/>
  <c r="S100" i="37"/>
  <c r="R100" i="37"/>
  <c r="S79" i="37"/>
  <c r="R79" i="37"/>
  <c r="R1434" i="37"/>
  <c r="S1434" i="37"/>
  <c r="R1418" i="37"/>
  <c r="S1418" i="37"/>
  <c r="R1402" i="37"/>
  <c r="S1402" i="37"/>
  <c r="R1386" i="37"/>
  <c r="S1386" i="37"/>
  <c r="R1370" i="37"/>
  <c r="S1370" i="37"/>
  <c r="R1354" i="37"/>
  <c r="S1354" i="37"/>
  <c r="R1338" i="37"/>
  <c r="S1338" i="37"/>
  <c r="R1322" i="37"/>
  <c r="S1322" i="37"/>
  <c r="R1306" i="37"/>
  <c r="S1306" i="37"/>
  <c r="R1290" i="37"/>
  <c r="S1290" i="37"/>
  <c r="R1274" i="37"/>
  <c r="S1274" i="37"/>
  <c r="R1258" i="37"/>
  <c r="S1258" i="37"/>
  <c r="R1242" i="37"/>
  <c r="S1242" i="37"/>
  <c r="R1226" i="37"/>
  <c r="S1226" i="37"/>
  <c r="R1210" i="37"/>
  <c r="S1210" i="37"/>
  <c r="R1194" i="37"/>
  <c r="S1194" i="37"/>
  <c r="R1178" i="37"/>
  <c r="S1178" i="37"/>
  <c r="R1162" i="37"/>
  <c r="S1162" i="37"/>
  <c r="R1146" i="37"/>
  <c r="S1146" i="37"/>
  <c r="R1130" i="37"/>
  <c r="S1130" i="37"/>
  <c r="R1114" i="37"/>
  <c r="S1114" i="37"/>
  <c r="R1098" i="37"/>
  <c r="S1098" i="37"/>
  <c r="R1082" i="37"/>
  <c r="S1082" i="37"/>
  <c r="R1066" i="37"/>
  <c r="S1066" i="37"/>
  <c r="R394" i="37"/>
  <c r="S394" i="37"/>
  <c r="R378" i="37"/>
  <c r="S378" i="37"/>
  <c r="R362" i="37"/>
  <c r="S362" i="37"/>
  <c r="R346" i="37"/>
  <c r="S346" i="37"/>
  <c r="R330" i="37"/>
  <c r="S330" i="37"/>
  <c r="R314" i="37"/>
  <c r="S314" i="37"/>
  <c r="R298" i="37"/>
  <c r="S298" i="37"/>
  <c r="R282" i="37"/>
  <c r="S282" i="37"/>
  <c r="R266" i="37"/>
  <c r="S266" i="37"/>
  <c r="R250" i="37"/>
  <c r="S250" i="37"/>
  <c r="R234" i="37"/>
  <c r="S234" i="37"/>
  <c r="R218" i="37"/>
  <c r="S218" i="37"/>
  <c r="R202" i="37"/>
  <c r="S202" i="37"/>
  <c r="R186" i="37"/>
  <c r="S186" i="37"/>
  <c r="R170" i="37"/>
  <c r="S170" i="37"/>
  <c r="R154" i="37"/>
  <c r="S154" i="37"/>
  <c r="R138" i="37"/>
  <c r="S138" i="37"/>
  <c r="R122" i="37"/>
  <c r="S122" i="37"/>
  <c r="R106" i="37"/>
  <c r="S106" i="37"/>
  <c r="R90" i="37"/>
  <c r="S90" i="37"/>
  <c r="R74" i="37"/>
  <c r="S74" i="37"/>
  <c r="R978" i="37"/>
  <c r="S978" i="37"/>
  <c r="R722" i="37"/>
  <c r="S722" i="37"/>
  <c r="R438" i="37"/>
  <c r="S438" i="37"/>
  <c r="R626" i="37"/>
  <c r="S626" i="37"/>
  <c r="R498" i="37"/>
  <c r="S498" i="37"/>
  <c r="R918" i="37"/>
  <c r="S918" i="37"/>
  <c r="R726" i="37"/>
  <c r="S726" i="37"/>
  <c r="R598" i="37"/>
  <c r="S598" i="37"/>
  <c r="R1018" i="37"/>
  <c r="S1018" i="37"/>
  <c r="R826" i="37"/>
  <c r="S826" i="37"/>
  <c r="R478" i="37"/>
  <c r="S478" i="37"/>
  <c r="R193" i="37"/>
  <c r="S193" i="37"/>
  <c r="R442" i="37"/>
  <c r="S442" i="37"/>
  <c r="R1006" i="37"/>
  <c r="S1006" i="37"/>
  <c r="R878" i="37"/>
  <c r="S878" i="37"/>
  <c r="R686" i="37"/>
  <c r="S686" i="37"/>
  <c r="R558" i="37"/>
  <c r="S558" i="37"/>
  <c r="R209" i="37"/>
  <c r="S209" i="37"/>
  <c r="R1552" i="37"/>
  <c r="S1552" i="37"/>
  <c r="S643" i="37"/>
  <c r="R643" i="37"/>
  <c r="S323" i="37"/>
  <c r="R323" i="37"/>
  <c r="S1133" i="37"/>
  <c r="R1133" i="37"/>
  <c r="S109" i="37"/>
  <c r="R109" i="37"/>
  <c r="R1562" i="37"/>
  <c r="S1562" i="37"/>
  <c r="R1368" i="37"/>
  <c r="S1368" i="37"/>
  <c r="S344" i="37"/>
  <c r="R344" i="37"/>
  <c r="S1524" i="37"/>
  <c r="R1524" i="37"/>
  <c r="S1460" i="37"/>
  <c r="R1460" i="37"/>
  <c r="S1381" i="37"/>
  <c r="R1381" i="37"/>
  <c r="S1043" i="37"/>
  <c r="R1043" i="37"/>
  <c r="S787" i="37"/>
  <c r="R787" i="37"/>
  <c r="S531" i="37"/>
  <c r="R531" i="37"/>
  <c r="S275" i="37"/>
  <c r="R275" i="37"/>
  <c r="R1538" i="37"/>
  <c r="S1538" i="37"/>
  <c r="R1436" i="37"/>
  <c r="S1436" i="37"/>
  <c r="S1293" i="37"/>
  <c r="R1293" i="37"/>
  <c r="S1037" i="37"/>
  <c r="R1037" i="37"/>
  <c r="S760" i="37"/>
  <c r="R760" i="37"/>
  <c r="S589" i="37"/>
  <c r="R589" i="37"/>
  <c r="S333" i="37"/>
  <c r="R333" i="37"/>
  <c r="R163" i="37"/>
  <c r="S163" i="37"/>
  <c r="S1501" i="37"/>
  <c r="R1501" i="37"/>
  <c r="R1526" i="37"/>
  <c r="S1526" i="37"/>
  <c r="R1462" i="37"/>
  <c r="S1462" i="37"/>
  <c r="R1384" i="37"/>
  <c r="S1384" i="37"/>
  <c r="S1224" i="37"/>
  <c r="R1224" i="37"/>
  <c r="S968" i="37"/>
  <c r="R968" i="37"/>
  <c r="S797" i="37"/>
  <c r="R797" i="37"/>
  <c r="S541" i="37"/>
  <c r="R541" i="37"/>
  <c r="S371" i="37"/>
  <c r="R371" i="37"/>
  <c r="R200" i="37"/>
  <c r="S200" i="37"/>
  <c r="R1372" i="37"/>
  <c r="S1372" i="37"/>
  <c r="S1329" i="37"/>
  <c r="R1329" i="37"/>
  <c r="S1287" i="37"/>
  <c r="R1287" i="37"/>
  <c r="S1265" i="37"/>
  <c r="R1265" i="37"/>
  <c r="S1244" i="37"/>
  <c r="R1244" i="37"/>
  <c r="S1223" i="37"/>
  <c r="R1223" i="37"/>
  <c r="S1201" i="37"/>
  <c r="R1201" i="37"/>
  <c r="S1180" i="37"/>
  <c r="R1180" i="37"/>
  <c r="S1159" i="37"/>
  <c r="R1159" i="37"/>
  <c r="S1137" i="37"/>
  <c r="R1137" i="37"/>
  <c r="S1116" i="37"/>
  <c r="R1116" i="37"/>
  <c r="S1095" i="37"/>
  <c r="R1095" i="37"/>
  <c r="S1073" i="37"/>
  <c r="R1073" i="37"/>
  <c r="R1052" i="37"/>
  <c r="S1052" i="37"/>
  <c r="S1031" i="37"/>
  <c r="R1031" i="37"/>
  <c r="S881" i="37"/>
  <c r="R881" i="37"/>
  <c r="S839" i="37"/>
  <c r="R839" i="37"/>
  <c r="S796" i="37"/>
  <c r="R796" i="37"/>
  <c r="S732" i="37"/>
  <c r="R732" i="37"/>
  <c r="R668" i="37"/>
  <c r="S668" i="37"/>
  <c r="S604" i="37"/>
  <c r="R604" i="37"/>
  <c r="R540" i="37"/>
  <c r="S540" i="37"/>
  <c r="R476" i="37"/>
  <c r="S476" i="37"/>
  <c r="R412" i="37"/>
  <c r="S412" i="37"/>
  <c r="S263" i="37"/>
  <c r="R263" i="37"/>
  <c r="R113" i="37"/>
  <c r="S113" i="37"/>
  <c r="S1333" i="37"/>
  <c r="R1333" i="37"/>
  <c r="S1269" i="37"/>
  <c r="R1269" i="37"/>
  <c r="R1227" i="37"/>
  <c r="S1227" i="37"/>
  <c r="R1163" i="37"/>
  <c r="S1163" i="37"/>
  <c r="R1099" i="37"/>
  <c r="S1099" i="37"/>
  <c r="R1035" i="37"/>
  <c r="S1035" i="37"/>
  <c r="R971" i="37"/>
  <c r="S971" i="37"/>
  <c r="R928" i="37"/>
  <c r="S928" i="37"/>
  <c r="S885" i="37"/>
  <c r="R885" i="37"/>
  <c r="R843" i="37"/>
  <c r="S843" i="37"/>
  <c r="R779" i="37"/>
  <c r="S779" i="37"/>
  <c r="R736" i="37"/>
  <c r="S736" i="37"/>
  <c r="S693" i="37"/>
  <c r="R693" i="37"/>
  <c r="R651" i="37"/>
  <c r="S651" i="37"/>
  <c r="R608" i="37"/>
  <c r="S608" i="37"/>
  <c r="R544" i="37"/>
  <c r="S544" i="37"/>
  <c r="S501" i="37"/>
  <c r="R501" i="37"/>
  <c r="R459" i="37"/>
  <c r="S459" i="37"/>
  <c r="R416" i="37"/>
  <c r="S416" i="37"/>
  <c r="S373" i="37"/>
  <c r="R373" i="37"/>
  <c r="R331" i="37"/>
  <c r="S331" i="37"/>
  <c r="S288" i="37"/>
  <c r="R288" i="37"/>
  <c r="S245" i="37"/>
  <c r="R245" i="37"/>
  <c r="R203" i="37"/>
  <c r="S203" i="37"/>
  <c r="S160" i="37"/>
  <c r="R160" i="37"/>
  <c r="S117" i="37"/>
  <c r="R117" i="37"/>
  <c r="R75" i="37"/>
  <c r="S75" i="37"/>
  <c r="S1543" i="37"/>
  <c r="R1543" i="37"/>
  <c r="S1511" i="37"/>
  <c r="R1511" i="37"/>
  <c r="S1479" i="37"/>
  <c r="R1479" i="37"/>
  <c r="S1447" i="37"/>
  <c r="R1447" i="37"/>
  <c r="S1407" i="37"/>
  <c r="R1407" i="37"/>
  <c r="S1343" i="37"/>
  <c r="R1343" i="37"/>
  <c r="R1300" i="37"/>
  <c r="S1300" i="37"/>
  <c r="S1257" i="37"/>
  <c r="R1257" i="37"/>
  <c r="S1193" i="37"/>
  <c r="R1193" i="37"/>
  <c r="S1129" i="37"/>
  <c r="R1129" i="37"/>
  <c r="S1065" i="37"/>
  <c r="R1065" i="37"/>
  <c r="S1001" i="37"/>
  <c r="R1001" i="37"/>
  <c r="S937" i="37"/>
  <c r="R937" i="37"/>
  <c r="S873" i="37"/>
  <c r="R873" i="37"/>
  <c r="S809" i="37"/>
  <c r="R809" i="37"/>
  <c r="S745" i="37"/>
  <c r="R745" i="37"/>
  <c r="S681" i="37"/>
  <c r="R681" i="37"/>
  <c r="S617" i="37"/>
  <c r="R617" i="37"/>
  <c r="S553" i="37"/>
  <c r="R553" i="37"/>
  <c r="S489" i="37"/>
  <c r="R489" i="37"/>
  <c r="S425" i="37"/>
  <c r="R425" i="37"/>
  <c r="S383" i="37"/>
  <c r="R383" i="37"/>
  <c r="S319" i="37"/>
  <c r="R319" i="37"/>
  <c r="S255" i="37"/>
  <c r="R255" i="37"/>
  <c r="S191" i="37"/>
  <c r="R191" i="37"/>
  <c r="S127" i="37"/>
  <c r="R127" i="37"/>
  <c r="R1438" i="37"/>
  <c r="S1438" i="37"/>
  <c r="R1390" i="37"/>
  <c r="S1390" i="37"/>
  <c r="R1342" i="37"/>
  <c r="S1342" i="37"/>
  <c r="R1294" i="37"/>
  <c r="S1294" i="37"/>
  <c r="R1246" i="37"/>
  <c r="S1246" i="37"/>
  <c r="R1198" i="37"/>
  <c r="S1198" i="37"/>
  <c r="R1166" i="37"/>
  <c r="S1166" i="37"/>
  <c r="R1134" i="37"/>
  <c r="S1134" i="37"/>
  <c r="R1102" i="37"/>
  <c r="S1102" i="37"/>
  <c r="R1070" i="37"/>
  <c r="S1070" i="37"/>
  <c r="R382" i="37"/>
  <c r="S382" i="37"/>
  <c r="R350" i="37"/>
  <c r="S350" i="37"/>
  <c r="R334" i="37"/>
  <c r="S334" i="37"/>
  <c r="R286" i="37"/>
  <c r="S286" i="37"/>
  <c r="R254" i="37"/>
  <c r="S254" i="37"/>
  <c r="R222" i="37"/>
  <c r="S222" i="37"/>
  <c r="R190" i="37"/>
  <c r="S190" i="37"/>
  <c r="R142" i="37"/>
  <c r="S142" i="37"/>
  <c r="R94" i="37"/>
  <c r="S94" i="37"/>
  <c r="Q10" i="37"/>
  <c r="Q24" i="37"/>
  <c r="Q21" i="37"/>
  <c r="Q33" i="37"/>
  <c r="Q14" i="37"/>
  <c r="Q27" i="37"/>
  <c r="Q12" i="37"/>
  <c r="Q13" i="37"/>
  <c r="Q8" i="37"/>
  <c r="Q15" i="37"/>
  <c r="R1010" i="37"/>
  <c r="S1010" i="37"/>
  <c r="R946" i="37"/>
  <c r="S946" i="37"/>
  <c r="R882" i="37"/>
  <c r="S882" i="37"/>
  <c r="R818" i="37"/>
  <c r="S818" i="37"/>
  <c r="R754" i="37"/>
  <c r="S754" i="37"/>
  <c r="R690" i="37"/>
  <c r="S690" i="37"/>
  <c r="R534" i="37"/>
  <c r="S534" i="37"/>
  <c r="R470" i="37"/>
  <c r="S470" i="37"/>
  <c r="R406" i="37"/>
  <c r="S406" i="37"/>
  <c r="R161" i="37"/>
  <c r="S161" i="37"/>
  <c r="R81" i="37"/>
  <c r="S81" i="37"/>
  <c r="R594" i="37"/>
  <c r="S594" i="37"/>
  <c r="R530" i="37"/>
  <c r="S530" i="37"/>
  <c r="R466" i="37"/>
  <c r="S466" i="37"/>
  <c r="R316" i="37"/>
  <c r="S316" i="37"/>
  <c r="R1014" i="37"/>
  <c r="S1014" i="37"/>
  <c r="R950" i="37"/>
  <c r="S950" i="37"/>
  <c r="R886" i="37"/>
  <c r="S886" i="37"/>
  <c r="R822" i="37"/>
  <c r="S822" i="37"/>
  <c r="R758" i="37"/>
  <c r="S758" i="37"/>
  <c r="R694" i="37"/>
  <c r="S694" i="37"/>
  <c r="R630" i="37"/>
  <c r="S630" i="37"/>
  <c r="R566" i="37"/>
  <c r="S566" i="37"/>
  <c r="R97" i="37"/>
  <c r="S97" i="37"/>
  <c r="R1050" i="37"/>
  <c r="S1050" i="37"/>
  <c r="R986" i="37"/>
  <c r="S986" i="37"/>
  <c r="R922" i="37"/>
  <c r="S922" i="37"/>
  <c r="R858" i="37"/>
  <c r="S858" i="37"/>
  <c r="R794" i="37"/>
  <c r="S794" i="37"/>
  <c r="R730" i="37"/>
  <c r="S730" i="37"/>
  <c r="R666" i="37"/>
  <c r="S666" i="37"/>
  <c r="R510" i="37"/>
  <c r="S510" i="37"/>
  <c r="R446" i="37"/>
  <c r="S446" i="37"/>
  <c r="R220" i="37"/>
  <c r="S220" i="37"/>
  <c r="R225" i="37"/>
  <c r="S225" i="37"/>
  <c r="R602" i="37"/>
  <c r="S602" i="37"/>
  <c r="R538" i="37"/>
  <c r="S538" i="37"/>
  <c r="R474" i="37"/>
  <c r="S474" i="37"/>
  <c r="R410" i="37"/>
  <c r="S410" i="37"/>
  <c r="R145" i="37"/>
  <c r="S145" i="37"/>
  <c r="R1038" i="37"/>
  <c r="S1038" i="37"/>
  <c r="R974" i="37"/>
  <c r="S974" i="37"/>
  <c r="R910" i="37"/>
  <c r="S910" i="37"/>
  <c r="R846" i="37"/>
  <c r="S846" i="37"/>
  <c r="R782" i="37"/>
  <c r="S782" i="37"/>
  <c r="R718" i="37"/>
  <c r="S718" i="37"/>
  <c r="R654" i="37"/>
  <c r="S654" i="37"/>
  <c r="R590" i="37"/>
  <c r="S590" i="37"/>
  <c r="R204" i="37"/>
  <c r="S204" i="37"/>
  <c r="R129" i="37"/>
  <c r="S129" i="37"/>
  <c r="S1425" i="37"/>
  <c r="R1425" i="37"/>
  <c r="S408" i="37"/>
  <c r="R408" i="37"/>
  <c r="S1509" i="37"/>
  <c r="R1509" i="37"/>
  <c r="R1419" i="37"/>
  <c r="S1419" i="37"/>
  <c r="S1155" i="37"/>
  <c r="R1155" i="37"/>
  <c r="S813" i="37"/>
  <c r="R813" i="37"/>
  <c r="S472" i="37"/>
  <c r="R472" i="37"/>
  <c r="R131" i="37"/>
  <c r="S131" i="37"/>
  <c r="S835" i="37"/>
  <c r="R835" i="37"/>
  <c r="R1546" i="37"/>
  <c r="S1546" i="37"/>
  <c r="R1461" i="37"/>
  <c r="S1461" i="37"/>
  <c r="R1304" i="37"/>
  <c r="S1304" i="37"/>
  <c r="S963" i="37"/>
  <c r="R963" i="37"/>
  <c r="S621" i="37"/>
  <c r="R621" i="37"/>
  <c r="S280" i="37"/>
  <c r="R280" i="37"/>
  <c r="R1514" i="37"/>
  <c r="S1514" i="37"/>
  <c r="S1091" i="37"/>
  <c r="R1091" i="37"/>
  <c r="S237" i="37"/>
  <c r="R237" i="37"/>
  <c r="R1520" i="37"/>
  <c r="S1520" i="37"/>
  <c r="R1432" i="37"/>
  <c r="S1432" i="37"/>
  <c r="S1197" i="37"/>
  <c r="R1197" i="37"/>
  <c r="S856" i="37"/>
  <c r="R856" i="37"/>
  <c r="S515" i="37"/>
  <c r="R515" i="37"/>
  <c r="S173" i="37"/>
  <c r="R173" i="37"/>
  <c r="R1556" i="37"/>
  <c r="S1556" i="37"/>
  <c r="R1534" i="37"/>
  <c r="S1534" i="37"/>
  <c r="R1513" i="37"/>
  <c r="S1513" i="37"/>
  <c r="R1492" i="37"/>
  <c r="S1492" i="37"/>
  <c r="R1470" i="37"/>
  <c r="S1470" i="37"/>
  <c r="S1449" i="37"/>
  <c r="R1449" i="37"/>
  <c r="R1424" i="37"/>
  <c r="S1424" i="37"/>
  <c r="S1395" i="37"/>
  <c r="R1395" i="37"/>
  <c r="S1341" i="37"/>
  <c r="R1341" i="37"/>
  <c r="S1256" i="37"/>
  <c r="R1256" i="37"/>
  <c r="S1171" i="37"/>
  <c r="R1171" i="37"/>
  <c r="S1085" i="37"/>
  <c r="R1085" i="37"/>
  <c r="S1000" i="37"/>
  <c r="R1000" i="37"/>
  <c r="S915" i="37"/>
  <c r="R915" i="37"/>
  <c r="S829" i="37"/>
  <c r="R829" i="37"/>
  <c r="S744" i="37"/>
  <c r="R744" i="37"/>
  <c r="S659" i="37"/>
  <c r="R659" i="37"/>
  <c r="S573" i="37"/>
  <c r="R573" i="37"/>
  <c r="S488" i="37"/>
  <c r="R488" i="37"/>
  <c r="S403" i="37"/>
  <c r="R403" i="37"/>
  <c r="S317" i="37"/>
  <c r="R317" i="37"/>
  <c r="R232" i="37"/>
  <c r="S232" i="37"/>
  <c r="R147" i="37"/>
  <c r="S147" i="37"/>
  <c r="S1565" i="37"/>
  <c r="R1565" i="37"/>
  <c r="R1512" i="37"/>
  <c r="S1512" i="37"/>
  <c r="R1469" i="37"/>
  <c r="S1469" i="37"/>
  <c r="R1448" i="37"/>
  <c r="S1448" i="37"/>
  <c r="R1421" i="37"/>
  <c r="S1421" i="37"/>
  <c r="S1393" i="37"/>
  <c r="R1393" i="37"/>
  <c r="R1336" i="37"/>
  <c r="S1336" i="37"/>
  <c r="S1251" i="37"/>
  <c r="R1251" i="37"/>
  <c r="S1165" i="37"/>
  <c r="R1165" i="37"/>
  <c r="S1080" i="37"/>
  <c r="R1080" i="37"/>
  <c r="S995" i="37"/>
  <c r="R995" i="37"/>
  <c r="S888" i="37"/>
  <c r="R888" i="37"/>
  <c r="S803" i="37"/>
  <c r="R803" i="37"/>
  <c r="S717" i="37"/>
  <c r="R717" i="37"/>
  <c r="S632" i="37"/>
  <c r="R632" i="37"/>
  <c r="S547" i="37"/>
  <c r="R547" i="37"/>
  <c r="S461" i="37"/>
  <c r="R461" i="37"/>
  <c r="S376" i="37"/>
  <c r="R376" i="37"/>
  <c r="S291" i="37"/>
  <c r="R291" i="37"/>
  <c r="R205" i="37"/>
  <c r="S205" i="37"/>
  <c r="R120" i="37"/>
  <c r="S120" i="37"/>
  <c r="R1549" i="37"/>
  <c r="S1549" i="37"/>
  <c r="S1517" i="37"/>
  <c r="R1517" i="37"/>
  <c r="R1480" i="37"/>
  <c r="S1480" i="37"/>
  <c r="R1558" i="37"/>
  <c r="S1558" i="37"/>
  <c r="S1537" i="37"/>
  <c r="R1537" i="37"/>
  <c r="R1516" i="37"/>
  <c r="S1516" i="37"/>
  <c r="R1494" i="37"/>
  <c r="S1494" i="37"/>
  <c r="S1473" i="37"/>
  <c r="R1473" i="37"/>
  <c r="R1452" i="37"/>
  <c r="S1452" i="37"/>
  <c r="S1427" i="37"/>
  <c r="R1427" i="37"/>
  <c r="S1399" i="37"/>
  <c r="R1399" i="37"/>
  <c r="R1352" i="37"/>
  <c r="S1352" i="37"/>
  <c r="S1267" i="37"/>
  <c r="R1267" i="37"/>
  <c r="S1181" i="37"/>
  <c r="R1181" i="37"/>
  <c r="S1096" i="37"/>
  <c r="R1096" i="37"/>
  <c r="S1011" i="37"/>
  <c r="R1011" i="37"/>
  <c r="S925" i="37"/>
  <c r="R925" i="37"/>
  <c r="S840" i="37"/>
  <c r="R840" i="37"/>
  <c r="S755" i="37"/>
  <c r="R755" i="37"/>
  <c r="S669" i="37"/>
  <c r="R669" i="37"/>
  <c r="S584" i="37"/>
  <c r="R584" i="37"/>
  <c r="S499" i="37"/>
  <c r="R499" i="37"/>
  <c r="S413" i="37"/>
  <c r="R413" i="37"/>
  <c r="S328" i="37"/>
  <c r="R328" i="37"/>
  <c r="S243" i="37"/>
  <c r="R243" i="37"/>
  <c r="S157" i="37"/>
  <c r="R157" i="37"/>
  <c r="R72" i="37"/>
  <c r="S72" i="37"/>
  <c r="R1361" i="37"/>
  <c r="S1361" i="37"/>
  <c r="R1340" i="37"/>
  <c r="S1340" i="37"/>
  <c r="S1319" i="37"/>
  <c r="R1319" i="37"/>
  <c r="S1297" i="37"/>
  <c r="R1297" i="37"/>
  <c r="S1276" i="37"/>
  <c r="R1276" i="37"/>
  <c r="S1255" i="37"/>
  <c r="R1255" i="37"/>
  <c r="S1233" i="37"/>
  <c r="R1233" i="37"/>
  <c r="S1212" i="37"/>
  <c r="R1212" i="37"/>
  <c r="S1191" i="37"/>
  <c r="R1191" i="37"/>
  <c r="S1169" i="37"/>
  <c r="R1169" i="37"/>
  <c r="S1148" i="37"/>
  <c r="R1148" i="37"/>
  <c r="S1127" i="37"/>
  <c r="R1127" i="37"/>
  <c r="S1105" i="37"/>
  <c r="R1105" i="37"/>
  <c r="S1084" i="37"/>
  <c r="R1084" i="37"/>
  <c r="S1063" i="37"/>
  <c r="R1063" i="37"/>
  <c r="S1041" i="37"/>
  <c r="R1041" i="37"/>
  <c r="R1020" i="37"/>
  <c r="S1020" i="37"/>
  <c r="S999" i="37"/>
  <c r="R999" i="37"/>
  <c r="S977" i="37"/>
  <c r="R977" i="37"/>
  <c r="R956" i="37"/>
  <c r="S956" i="37"/>
  <c r="S935" i="37"/>
  <c r="R935" i="37"/>
  <c r="S913" i="37"/>
  <c r="R913" i="37"/>
  <c r="S892" i="37"/>
  <c r="R892" i="37"/>
  <c r="S871" i="37"/>
  <c r="R871" i="37"/>
  <c r="S849" i="37"/>
  <c r="R849" i="37"/>
  <c r="R828" i="37"/>
  <c r="S828" i="37"/>
  <c r="S807" i="37"/>
  <c r="R807" i="37"/>
  <c r="S785" i="37"/>
  <c r="R785" i="37"/>
  <c r="S764" i="37"/>
  <c r="R764" i="37"/>
  <c r="S743" i="37"/>
  <c r="R743" i="37"/>
  <c r="S721" i="37"/>
  <c r="R721" i="37"/>
  <c r="R700" i="37"/>
  <c r="S700" i="37"/>
  <c r="S679" i="37"/>
  <c r="R679" i="37"/>
  <c r="S657" i="37"/>
  <c r="R657" i="37"/>
  <c r="S636" i="37"/>
  <c r="R636" i="37"/>
  <c r="S615" i="37"/>
  <c r="R615" i="37"/>
  <c r="S593" i="37"/>
  <c r="R593" i="37"/>
  <c r="S572" i="37"/>
  <c r="R572" i="37"/>
  <c r="S551" i="37"/>
  <c r="R551" i="37"/>
  <c r="S529" i="37"/>
  <c r="R529" i="37"/>
  <c r="R508" i="37"/>
  <c r="S508" i="37"/>
  <c r="S487" i="37"/>
  <c r="R487" i="37"/>
  <c r="S465" i="37"/>
  <c r="R465" i="37"/>
  <c r="R444" i="37"/>
  <c r="S444" i="37"/>
  <c r="S423" i="37"/>
  <c r="R423" i="37"/>
  <c r="S391" i="37"/>
  <c r="R391" i="37"/>
  <c r="S343" i="37"/>
  <c r="R343" i="37"/>
  <c r="S295" i="37"/>
  <c r="R295" i="37"/>
  <c r="R241" i="37"/>
  <c r="S241" i="37"/>
  <c r="R183" i="37"/>
  <c r="S183" i="37"/>
  <c r="R135" i="37"/>
  <c r="S135" i="37"/>
  <c r="R87" i="37"/>
  <c r="S87" i="37"/>
  <c r="R1365" i="37"/>
  <c r="S1365" i="37"/>
  <c r="R1344" i="37"/>
  <c r="S1344" i="37"/>
  <c r="R1323" i="37"/>
  <c r="S1323" i="37"/>
  <c r="S1301" i="37"/>
  <c r="R1301" i="37"/>
  <c r="R1280" i="37"/>
  <c r="S1280" i="37"/>
  <c r="R1259" i="37"/>
  <c r="S1259" i="37"/>
  <c r="S1237" i="37"/>
  <c r="R1237" i="37"/>
  <c r="R1216" i="37"/>
  <c r="S1216" i="37"/>
  <c r="R1195" i="37"/>
  <c r="S1195" i="37"/>
  <c r="S1173" i="37"/>
  <c r="R1173" i="37"/>
  <c r="R1152" i="37"/>
  <c r="S1152" i="37"/>
  <c r="R1131" i="37"/>
  <c r="S1131" i="37"/>
  <c r="S1109" i="37"/>
  <c r="R1109" i="37"/>
  <c r="R1088" i="37"/>
  <c r="S1088" i="37"/>
  <c r="R1067" i="37"/>
  <c r="S1067" i="37"/>
  <c r="S1045" i="37"/>
  <c r="R1045" i="37"/>
  <c r="R1024" i="37"/>
  <c r="S1024" i="37"/>
  <c r="R1003" i="37"/>
  <c r="S1003" i="37"/>
  <c r="S981" i="37"/>
  <c r="R981" i="37"/>
  <c r="R960" i="37"/>
  <c r="S960" i="37"/>
  <c r="R939" i="37"/>
  <c r="S939" i="37"/>
  <c r="S917" i="37"/>
  <c r="R917" i="37"/>
  <c r="R896" i="37"/>
  <c r="S896" i="37"/>
  <c r="R875" i="37"/>
  <c r="S875" i="37"/>
  <c r="S853" i="37"/>
  <c r="R853" i="37"/>
  <c r="R832" i="37"/>
  <c r="S832" i="37"/>
  <c r="R811" i="37"/>
  <c r="S811" i="37"/>
  <c r="S789" i="37"/>
  <c r="R789" i="37"/>
  <c r="R768" i="37"/>
  <c r="S768" i="37"/>
  <c r="R747" i="37"/>
  <c r="S747" i="37"/>
  <c r="S725" i="37"/>
  <c r="R725" i="37"/>
  <c r="R704" i="37"/>
  <c r="S704" i="37"/>
  <c r="R683" i="37"/>
  <c r="S683" i="37"/>
  <c r="S661" i="37"/>
  <c r="R661" i="37"/>
  <c r="R640" i="37"/>
  <c r="S640" i="37"/>
  <c r="R619" i="37"/>
  <c r="S619" i="37"/>
  <c r="S597" i="37"/>
  <c r="R597" i="37"/>
  <c r="R576" i="37"/>
  <c r="S576" i="37"/>
  <c r="R555" i="37"/>
  <c r="S555" i="37"/>
  <c r="S533" i="37"/>
  <c r="R533" i="37"/>
  <c r="R512" i="37"/>
  <c r="S512" i="37"/>
  <c r="R491" i="37"/>
  <c r="S491" i="37"/>
  <c r="S469" i="37"/>
  <c r="R469" i="37"/>
  <c r="R448" i="37"/>
  <c r="S448" i="37"/>
  <c r="R427" i="37"/>
  <c r="S427" i="37"/>
  <c r="S405" i="37"/>
  <c r="R405" i="37"/>
  <c r="R384" i="37"/>
  <c r="S384" i="37"/>
  <c r="R363" i="37"/>
  <c r="S363" i="37"/>
  <c r="S341" i="37"/>
  <c r="R341" i="37"/>
  <c r="S320" i="37"/>
  <c r="R320" i="37"/>
  <c r="R299" i="37"/>
  <c r="S299" i="37"/>
  <c r="S277" i="37"/>
  <c r="R277" i="37"/>
  <c r="S256" i="37"/>
  <c r="R256" i="37"/>
  <c r="R235" i="37"/>
  <c r="S235" i="37"/>
  <c r="S213" i="37"/>
  <c r="R213" i="37"/>
  <c r="S192" i="37"/>
  <c r="R192" i="37"/>
  <c r="R171" i="37"/>
  <c r="S171" i="37"/>
  <c r="S149" i="37"/>
  <c r="R149" i="37"/>
  <c r="S128" i="37"/>
  <c r="R128" i="37"/>
  <c r="R107" i="37"/>
  <c r="S107" i="37"/>
  <c r="S85" i="37"/>
  <c r="R85" i="37"/>
  <c r="S1567" i="37"/>
  <c r="R1567" i="37"/>
  <c r="S1551" i="37"/>
  <c r="R1551" i="37"/>
  <c r="S1535" i="37"/>
  <c r="R1535" i="37"/>
  <c r="S1519" i="37"/>
  <c r="R1519" i="37"/>
  <c r="S1503" i="37"/>
  <c r="R1503" i="37"/>
  <c r="S1487" i="37"/>
  <c r="R1487" i="37"/>
  <c r="S1471" i="37"/>
  <c r="R1471" i="37"/>
  <c r="S1455" i="37"/>
  <c r="R1455" i="37"/>
  <c r="S1439" i="37"/>
  <c r="R1439" i="37"/>
  <c r="S1417" i="37"/>
  <c r="R1417" i="37"/>
  <c r="S1396" i="37"/>
  <c r="R1396" i="37"/>
  <c r="S1375" i="37"/>
  <c r="R1375" i="37"/>
  <c r="R1353" i="37"/>
  <c r="S1353" i="37"/>
  <c r="S1332" i="37"/>
  <c r="R1332" i="37"/>
  <c r="S1311" i="37"/>
  <c r="R1311" i="37"/>
  <c r="S1289" i="37"/>
  <c r="R1289" i="37"/>
  <c r="S1268" i="37"/>
  <c r="R1268" i="37"/>
  <c r="S1247" i="37"/>
  <c r="R1247" i="37"/>
  <c r="S1225" i="37"/>
  <c r="R1225" i="37"/>
  <c r="S1204" i="37"/>
  <c r="R1204" i="37"/>
  <c r="S1183" i="37"/>
  <c r="R1183" i="37"/>
  <c r="S1161" i="37"/>
  <c r="R1161" i="37"/>
  <c r="S1140" i="37"/>
  <c r="R1140" i="37"/>
  <c r="S1119" i="37"/>
  <c r="R1119" i="37"/>
  <c r="S1097" i="37"/>
  <c r="R1097" i="37"/>
  <c r="S1076" i="37"/>
  <c r="R1076" i="37"/>
  <c r="S1055" i="37"/>
  <c r="R1055" i="37"/>
  <c r="S1033" i="37"/>
  <c r="R1033" i="37"/>
  <c r="S1012" i="37"/>
  <c r="R1012" i="37"/>
  <c r="S991" i="37"/>
  <c r="R991" i="37"/>
  <c r="S969" i="37"/>
  <c r="R969" i="37"/>
  <c r="S948" i="37"/>
  <c r="R948" i="37"/>
  <c r="S927" i="37"/>
  <c r="R927" i="37"/>
  <c r="S905" i="37"/>
  <c r="R905" i="37"/>
  <c r="S884" i="37"/>
  <c r="R884" i="37"/>
  <c r="S863" i="37"/>
  <c r="R863" i="37"/>
  <c r="S841" i="37"/>
  <c r="R841" i="37"/>
  <c r="S820" i="37"/>
  <c r="R820" i="37"/>
  <c r="S799" i="37"/>
  <c r="R799" i="37"/>
  <c r="S777" i="37"/>
  <c r="R777" i="37"/>
  <c r="S756" i="37"/>
  <c r="R756" i="37"/>
  <c r="S735" i="37"/>
  <c r="R735" i="37"/>
  <c r="S713" i="37"/>
  <c r="R713" i="37"/>
  <c r="S692" i="37"/>
  <c r="R692" i="37"/>
  <c r="S671" i="37"/>
  <c r="R671" i="37"/>
  <c r="S649" i="37"/>
  <c r="R649" i="37"/>
  <c r="S628" i="37"/>
  <c r="R628" i="37"/>
  <c r="S607" i="37"/>
  <c r="R607" i="37"/>
  <c r="S585" i="37"/>
  <c r="R585" i="37"/>
  <c r="S564" i="37"/>
  <c r="R564" i="37"/>
  <c r="S543" i="37"/>
  <c r="R543" i="37"/>
  <c r="S521" i="37"/>
  <c r="R521" i="37"/>
  <c r="S500" i="37"/>
  <c r="R500" i="37"/>
  <c r="S479" i="37"/>
  <c r="R479" i="37"/>
  <c r="S457" i="37"/>
  <c r="R457" i="37"/>
  <c r="S436" i="37"/>
  <c r="R436" i="37"/>
  <c r="S415" i="37"/>
  <c r="R415" i="37"/>
  <c r="S393" i="37"/>
  <c r="R393" i="37"/>
  <c r="S372" i="37"/>
  <c r="R372" i="37"/>
  <c r="S351" i="37"/>
  <c r="R351" i="37"/>
  <c r="R329" i="37"/>
  <c r="S329" i="37"/>
  <c r="S308" i="37"/>
  <c r="R308" i="37"/>
  <c r="S287" i="37"/>
  <c r="R287" i="37"/>
  <c r="R265" i="37"/>
  <c r="S265" i="37"/>
  <c r="S244" i="37"/>
  <c r="R244" i="37"/>
  <c r="S223" i="37"/>
  <c r="R223" i="37"/>
  <c r="R201" i="37"/>
  <c r="S201" i="37"/>
  <c r="S180" i="37"/>
  <c r="R180" i="37"/>
  <c r="S159" i="37"/>
  <c r="R159" i="37"/>
  <c r="R137" i="37"/>
  <c r="S137" i="37"/>
  <c r="S116" i="37"/>
  <c r="R116" i="37"/>
  <c r="S95" i="37"/>
  <c r="R95" i="37"/>
  <c r="R73" i="37"/>
  <c r="S73" i="37"/>
  <c r="R1430" i="37"/>
  <c r="S1430" i="37"/>
  <c r="R1414" i="37"/>
  <c r="S1414" i="37"/>
  <c r="R1398" i="37"/>
  <c r="S1398" i="37"/>
  <c r="R1382" i="37"/>
  <c r="S1382" i="37"/>
  <c r="R1366" i="37"/>
  <c r="S1366" i="37"/>
  <c r="R1350" i="37"/>
  <c r="S1350" i="37"/>
  <c r="R1334" i="37"/>
  <c r="S1334" i="37"/>
  <c r="R1318" i="37"/>
  <c r="S1318" i="37"/>
  <c r="R1302" i="37"/>
  <c r="S1302" i="37"/>
  <c r="R1286" i="37"/>
  <c r="S1286" i="37"/>
  <c r="R1270" i="37"/>
  <c r="S1270" i="37"/>
  <c r="R1254" i="37"/>
  <c r="S1254" i="37"/>
  <c r="R1238" i="37"/>
  <c r="S1238" i="37"/>
  <c r="R1222" i="37"/>
  <c r="S1222" i="37"/>
  <c r="R1206" i="37"/>
  <c r="S1206" i="37"/>
  <c r="R1190" i="37"/>
  <c r="S1190" i="37"/>
  <c r="R1174" i="37"/>
  <c r="S1174" i="37"/>
  <c r="R1158" i="37"/>
  <c r="S1158" i="37"/>
  <c r="R1142" i="37"/>
  <c r="S1142" i="37"/>
  <c r="R1126" i="37"/>
  <c r="S1126" i="37"/>
  <c r="R1110" i="37"/>
  <c r="S1110" i="37"/>
  <c r="R1094" i="37"/>
  <c r="S1094" i="37"/>
  <c r="R1078" i="37"/>
  <c r="S1078" i="37"/>
  <c r="R1062" i="37"/>
  <c r="S1062" i="37"/>
  <c r="R390" i="37"/>
  <c r="S390" i="37"/>
  <c r="R374" i="37"/>
  <c r="S374" i="37"/>
  <c r="R358" i="37"/>
  <c r="S358" i="37"/>
  <c r="R342" i="37"/>
  <c r="S342" i="37"/>
  <c r="R326" i="37"/>
  <c r="S326" i="37"/>
  <c r="R310" i="37"/>
  <c r="S310" i="37"/>
  <c r="R294" i="37"/>
  <c r="S294" i="37"/>
  <c r="R278" i="37"/>
  <c r="S278" i="37"/>
  <c r="R262" i="37"/>
  <c r="S262" i="37"/>
  <c r="R246" i="37"/>
  <c r="S246" i="37"/>
  <c r="R230" i="37"/>
  <c r="S230" i="37"/>
  <c r="R214" i="37"/>
  <c r="S214" i="37"/>
  <c r="R198" i="37"/>
  <c r="S198" i="37"/>
  <c r="R182" i="37"/>
  <c r="S182" i="37"/>
  <c r="R166" i="37"/>
  <c r="S166" i="37"/>
  <c r="R150" i="37"/>
  <c r="S150" i="37"/>
  <c r="R134" i="37"/>
  <c r="S134" i="37"/>
  <c r="R118" i="37"/>
  <c r="S118" i="37"/>
  <c r="R102" i="37"/>
  <c r="S102" i="37"/>
  <c r="R86" i="37"/>
  <c r="S86" i="37"/>
  <c r="R70" i="37"/>
  <c r="S70" i="37"/>
  <c r="R1042" i="37"/>
  <c r="S1042" i="37"/>
  <c r="R850" i="37"/>
  <c r="S850" i="37"/>
  <c r="R658" i="37"/>
  <c r="S658" i="37"/>
  <c r="R156" i="37"/>
  <c r="S156" i="37"/>
  <c r="R562" i="37"/>
  <c r="S562" i="37"/>
  <c r="R1046" i="37"/>
  <c r="S1046" i="37"/>
  <c r="R854" i="37"/>
  <c r="S854" i="37"/>
  <c r="R662" i="37"/>
  <c r="S662" i="37"/>
  <c r="R300" i="37"/>
  <c r="S300" i="37"/>
  <c r="R890" i="37"/>
  <c r="S890" i="37"/>
  <c r="R698" i="37"/>
  <c r="S698" i="37"/>
  <c r="R414" i="37"/>
  <c r="S414" i="37"/>
  <c r="R570" i="37"/>
  <c r="S570" i="37"/>
  <c r="R252" i="37"/>
  <c r="S252" i="37"/>
  <c r="R814" i="37"/>
  <c r="S814" i="37"/>
  <c r="S920" i="37"/>
  <c r="R920" i="37"/>
  <c r="S1325" i="37"/>
  <c r="R1325" i="37"/>
  <c r="S301" i="37"/>
  <c r="R301" i="37"/>
  <c r="R1504" i="37"/>
  <c r="S1504" i="37"/>
  <c r="S792" i="37"/>
  <c r="R792" i="37"/>
  <c r="R1397" i="37"/>
  <c r="S1397" i="37"/>
  <c r="R1477" i="37"/>
  <c r="S1477" i="37"/>
  <c r="S685" i="37"/>
  <c r="R685" i="37"/>
  <c r="S1545" i="37"/>
  <c r="R1545" i="37"/>
  <c r="R1481" i="37"/>
  <c r="S1481" i="37"/>
  <c r="S1409" i="37"/>
  <c r="R1409" i="37"/>
  <c r="S1213" i="37"/>
  <c r="R1213" i="37"/>
  <c r="S957" i="37"/>
  <c r="R957" i="37"/>
  <c r="S701" i="37"/>
  <c r="R701" i="37"/>
  <c r="S360" i="37"/>
  <c r="R360" i="37"/>
  <c r="S189" i="37"/>
  <c r="R189" i="37"/>
  <c r="S1485" i="37"/>
  <c r="R1485" i="37"/>
  <c r="R1408" i="37"/>
  <c r="S1408" i="37"/>
  <c r="S1208" i="37"/>
  <c r="R1208" i="37"/>
  <c r="S845" i="37"/>
  <c r="R845" i="37"/>
  <c r="S504" i="37"/>
  <c r="R504" i="37"/>
  <c r="S248" i="37"/>
  <c r="R248" i="37"/>
  <c r="R1533" i="37"/>
  <c r="S1533" i="37"/>
  <c r="R1548" i="37"/>
  <c r="S1548" i="37"/>
  <c r="R1484" i="37"/>
  <c r="S1484" i="37"/>
  <c r="R1413" i="37"/>
  <c r="S1413" i="37"/>
  <c r="S1053" i="37"/>
  <c r="R1053" i="37"/>
  <c r="S627" i="37"/>
  <c r="R627" i="37"/>
  <c r="S775" i="37"/>
  <c r="R775" i="37"/>
  <c r="S711" i="37"/>
  <c r="R711" i="37"/>
  <c r="S625" i="37"/>
  <c r="R625" i="37"/>
  <c r="S561" i="37"/>
  <c r="R561" i="37"/>
  <c r="S497" i="37"/>
  <c r="R497" i="37"/>
  <c r="S433" i="37"/>
  <c r="R433" i="37"/>
  <c r="S311" i="37"/>
  <c r="R311" i="37"/>
  <c r="R167" i="37"/>
  <c r="S167" i="37"/>
  <c r="R1355" i="37"/>
  <c r="S1355" i="37"/>
  <c r="R1291" i="37"/>
  <c r="S1291" i="37"/>
  <c r="S1205" i="37"/>
  <c r="R1205" i="37"/>
  <c r="S1141" i="37"/>
  <c r="R1141" i="37"/>
  <c r="S1077" i="37"/>
  <c r="R1077" i="37"/>
  <c r="S1013" i="37"/>
  <c r="R1013" i="37"/>
  <c r="S949" i="37"/>
  <c r="R949" i="37"/>
  <c r="R800" i="37"/>
  <c r="S800" i="37"/>
  <c r="S1385" i="37"/>
  <c r="R1385" i="37"/>
  <c r="S1215" i="37"/>
  <c r="R1215" i="37"/>
  <c r="S1151" i="37"/>
  <c r="R1151" i="37"/>
  <c r="S1087" i="37"/>
  <c r="R1087" i="37"/>
  <c r="S1023" i="37"/>
  <c r="R1023" i="37"/>
  <c r="S980" i="37"/>
  <c r="R980" i="37"/>
  <c r="S916" i="37"/>
  <c r="R916" i="37"/>
  <c r="S852" i="37"/>
  <c r="R852" i="37"/>
  <c r="S788" i="37"/>
  <c r="R788" i="37"/>
  <c r="S724" i="37"/>
  <c r="R724" i="37"/>
  <c r="S660" i="37"/>
  <c r="R660" i="37"/>
  <c r="S596" i="37"/>
  <c r="R596" i="37"/>
  <c r="S532" i="37"/>
  <c r="R532" i="37"/>
  <c r="S468" i="37"/>
  <c r="R468" i="37"/>
  <c r="S404" i="37"/>
  <c r="R404" i="37"/>
  <c r="S340" i="37"/>
  <c r="R340" i="37"/>
  <c r="S276" i="37"/>
  <c r="R276" i="37"/>
  <c r="S212" i="37"/>
  <c r="R212" i="37"/>
  <c r="S148" i="37"/>
  <c r="R148" i="37"/>
  <c r="S84" i="37"/>
  <c r="R84" i="37"/>
  <c r="R1406" i="37"/>
  <c r="S1406" i="37"/>
  <c r="R1358" i="37"/>
  <c r="S1358" i="37"/>
  <c r="R1310" i="37"/>
  <c r="S1310" i="37"/>
  <c r="R1262" i="37"/>
  <c r="S1262" i="37"/>
  <c r="R1214" i="37"/>
  <c r="S1214" i="37"/>
  <c r="R1150" i="37"/>
  <c r="S1150" i="37"/>
  <c r="R1118" i="37"/>
  <c r="S1118" i="37"/>
  <c r="R1086" i="37"/>
  <c r="S1086" i="37"/>
  <c r="R398" i="37"/>
  <c r="S398" i="37"/>
  <c r="R366" i="37"/>
  <c r="S366" i="37"/>
  <c r="R318" i="37"/>
  <c r="S318" i="37"/>
  <c r="R270" i="37"/>
  <c r="S270" i="37"/>
  <c r="R238" i="37"/>
  <c r="S238" i="37"/>
  <c r="R206" i="37"/>
  <c r="S206" i="37"/>
  <c r="R174" i="37"/>
  <c r="S174" i="37"/>
  <c r="R158" i="37"/>
  <c r="S158" i="37"/>
  <c r="R126" i="37"/>
  <c r="S126" i="37"/>
  <c r="R110" i="37"/>
  <c r="S110" i="37"/>
  <c r="R78" i="37"/>
  <c r="S78" i="37"/>
  <c r="Q39" i="37"/>
  <c r="Q38" i="37"/>
  <c r="Q40" i="37"/>
  <c r="Q20" i="37"/>
  <c r="Q41" i="37"/>
  <c r="Q37" i="37"/>
  <c r="Q29" i="37"/>
  <c r="Q23" i="37"/>
  <c r="Q11" i="37"/>
  <c r="Q32" i="37"/>
  <c r="Q36" i="37"/>
  <c r="Q25" i="37"/>
  <c r="Q30" i="37"/>
  <c r="Q31" i="37"/>
  <c r="R1058" i="37"/>
  <c r="S1058" i="37"/>
  <c r="R994" i="37"/>
  <c r="S994" i="37"/>
  <c r="R930" i="37"/>
  <c r="S930" i="37"/>
  <c r="R866" i="37"/>
  <c r="S866" i="37"/>
  <c r="R802" i="37"/>
  <c r="S802" i="37"/>
  <c r="R738" i="37"/>
  <c r="S738" i="37"/>
  <c r="R674" i="37"/>
  <c r="S674" i="37"/>
  <c r="R518" i="37"/>
  <c r="S518" i="37"/>
  <c r="R454" i="37"/>
  <c r="S454" i="37"/>
  <c r="R284" i="37"/>
  <c r="S284" i="37"/>
  <c r="R396" i="37"/>
  <c r="S396" i="37"/>
  <c r="R236" i="37"/>
  <c r="S236" i="37"/>
  <c r="R578" i="37"/>
  <c r="S578" i="37"/>
  <c r="R514" i="37"/>
  <c r="S514" i="37"/>
  <c r="R450" i="37"/>
  <c r="S450" i="37"/>
  <c r="R188" i="37"/>
  <c r="S188" i="37"/>
  <c r="R998" i="37"/>
  <c r="S998" i="37"/>
  <c r="R934" i="37"/>
  <c r="S934" i="37"/>
  <c r="R870" i="37"/>
  <c r="S870" i="37"/>
  <c r="R806" i="37"/>
  <c r="S806" i="37"/>
  <c r="R742" i="37"/>
  <c r="S742" i="37"/>
  <c r="R678" i="37"/>
  <c r="S678" i="37"/>
  <c r="R614" i="37"/>
  <c r="S614" i="37"/>
  <c r="R550" i="37"/>
  <c r="S550" i="37"/>
  <c r="S353" i="37"/>
  <c r="R353" i="37"/>
  <c r="R1034" i="37"/>
  <c r="S1034" i="37"/>
  <c r="R970" i="37"/>
  <c r="S970" i="37"/>
  <c r="R906" i="37"/>
  <c r="S906" i="37"/>
  <c r="R842" i="37"/>
  <c r="S842" i="37"/>
  <c r="R778" i="37"/>
  <c r="S778" i="37"/>
  <c r="R714" i="37"/>
  <c r="S714" i="37"/>
  <c r="R650" i="37"/>
  <c r="S650" i="37"/>
  <c r="R494" i="37"/>
  <c r="S494" i="37"/>
  <c r="R430" i="37"/>
  <c r="S430" i="37"/>
  <c r="R92" i="37"/>
  <c r="S92" i="37"/>
  <c r="R332" i="37"/>
  <c r="S332" i="37"/>
  <c r="R586" i="37"/>
  <c r="S586" i="37"/>
  <c r="R522" i="37"/>
  <c r="S522" i="37"/>
  <c r="R458" i="37"/>
  <c r="S458" i="37"/>
  <c r="R380" i="37"/>
  <c r="S380" i="37"/>
  <c r="R108" i="37"/>
  <c r="S108" i="37"/>
  <c r="R1022" i="37"/>
  <c r="S1022" i="37"/>
  <c r="R958" i="37"/>
  <c r="S958" i="37"/>
  <c r="R894" i="37"/>
  <c r="S894" i="37"/>
  <c r="R830" i="37"/>
  <c r="S830" i="37"/>
  <c r="R766" i="37"/>
  <c r="S766" i="37"/>
  <c r="R702" i="37"/>
  <c r="S702" i="37"/>
  <c r="R638" i="37"/>
  <c r="S638" i="37"/>
  <c r="R574" i="37"/>
  <c r="S574" i="37"/>
  <c r="R76" i="37"/>
  <c r="S76" i="37"/>
  <c r="R172" i="37"/>
  <c r="S172" i="37"/>
  <c r="S1261" i="37"/>
  <c r="R1261" i="37"/>
  <c r="R67" i="37"/>
  <c r="S67" i="37"/>
  <c r="R1488" i="37"/>
  <c r="S1488" i="37"/>
  <c r="R1389" i="37"/>
  <c r="S1389" i="37"/>
  <c r="S1069" i="37"/>
  <c r="R1069" i="37"/>
  <c r="S728" i="37"/>
  <c r="R728" i="37"/>
  <c r="S387" i="37"/>
  <c r="R387" i="37"/>
  <c r="S1493" i="37"/>
  <c r="R1493" i="37"/>
  <c r="S579" i="37"/>
  <c r="R579" i="37"/>
  <c r="S1525" i="37"/>
  <c r="R1525" i="37"/>
  <c r="R1440" i="37"/>
  <c r="S1440" i="37"/>
  <c r="S1219" i="37"/>
  <c r="R1219" i="37"/>
  <c r="S877" i="37"/>
  <c r="R877" i="37"/>
  <c r="S536" i="37"/>
  <c r="R536" i="37"/>
  <c r="R195" i="37"/>
  <c r="S195" i="37"/>
  <c r="R1472" i="37"/>
  <c r="S1472" i="37"/>
  <c r="S1005" i="37"/>
  <c r="R1005" i="37"/>
  <c r="R152" i="37"/>
  <c r="S152" i="37"/>
  <c r="R1498" i="37"/>
  <c r="S1498" i="37"/>
  <c r="R1404" i="37"/>
  <c r="S1404" i="37"/>
  <c r="S1112" i="37"/>
  <c r="R1112" i="37"/>
  <c r="S771" i="37"/>
  <c r="R771" i="37"/>
  <c r="S429" i="37"/>
  <c r="R429" i="37"/>
  <c r="R88" i="37"/>
  <c r="S88" i="37"/>
  <c r="R1550" i="37"/>
  <c r="S1550" i="37"/>
  <c r="R1529" i="37"/>
  <c r="S1529" i="37"/>
  <c r="R1508" i="37"/>
  <c r="S1508" i="37"/>
  <c r="R1486" i="37"/>
  <c r="S1486" i="37"/>
  <c r="R1465" i="37"/>
  <c r="S1465" i="37"/>
  <c r="R1444" i="37"/>
  <c r="S1444" i="37"/>
  <c r="R1416" i="37"/>
  <c r="S1416" i="37"/>
  <c r="R1388" i="37"/>
  <c r="S1388" i="37"/>
  <c r="R1320" i="37"/>
  <c r="S1320" i="37"/>
  <c r="S1235" i="37"/>
  <c r="R1235" i="37"/>
  <c r="S1149" i="37"/>
  <c r="R1149" i="37"/>
  <c r="S1064" i="37"/>
  <c r="R1064" i="37"/>
  <c r="S979" i="37"/>
  <c r="R979" i="37"/>
  <c r="S893" i="37"/>
  <c r="R893" i="37"/>
  <c r="S808" i="37"/>
  <c r="R808" i="37"/>
  <c r="S723" i="37"/>
  <c r="R723" i="37"/>
  <c r="S637" i="37"/>
  <c r="R637" i="37"/>
  <c r="S552" i="37"/>
  <c r="R552" i="37"/>
  <c r="S467" i="37"/>
  <c r="R467" i="37"/>
  <c r="S381" i="37"/>
  <c r="R381" i="37"/>
  <c r="S296" i="37"/>
  <c r="R296" i="37"/>
  <c r="R211" i="37"/>
  <c r="S211" i="37"/>
  <c r="R125" i="37"/>
  <c r="S125" i="37"/>
  <c r="R1554" i="37"/>
  <c r="S1554" i="37"/>
  <c r="R1496" i="37"/>
  <c r="S1496" i="37"/>
  <c r="R1464" i="37"/>
  <c r="S1464" i="37"/>
  <c r="R1442" i="37"/>
  <c r="S1442" i="37"/>
  <c r="S1415" i="37"/>
  <c r="R1415" i="37"/>
  <c r="R1387" i="37"/>
  <c r="S1387" i="37"/>
  <c r="S1315" i="37"/>
  <c r="R1315" i="37"/>
  <c r="S1229" i="37"/>
  <c r="R1229" i="37"/>
  <c r="S1144" i="37"/>
  <c r="R1144" i="37"/>
  <c r="S1059" i="37"/>
  <c r="R1059" i="37"/>
  <c r="S952" i="37"/>
  <c r="R952" i="37"/>
  <c r="S867" i="37"/>
  <c r="R867" i="37"/>
  <c r="S781" i="37"/>
  <c r="R781" i="37"/>
  <c r="S696" i="37"/>
  <c r="R696" i="37"/>
  <c r="S611" i="37"/>
  <c r="R611" i="37"/>
  <c r="S525" i="37"/>
  <c r="R525" i="37"/>
  <c r="S440" i="37"/>
  <c r="R440" i="37"/>
  <c r="S355" i="37"/>
  <c r="R355" i="37"/>
  <c r="R269" i="37"/>
  <c r="S269" i="37"/>
  <c r="R184" i="37"/>
  <c r="S184" i="37"/>
  <c r="R99" i="37"/>
  <c r="S99" i="37"/>
  <c r="R1544" i="37"/>
  <c r="S1544" i="37"/>
  <c r="R1506" i="37"/>
  <c r="S1506" i="37"/>
  <c r="S973" i="37"/>
  <c r="R973" i="37"/>
  <c r="S1553" i="37"/>
  <c r="R1553" i="37"/>
  <c r="R1532" i="37"/>
  <c r="S1532" i="37"/>
  <c r="R1510" i="37"/>
  <c r="S1510" i="37"/>
  <c r="R1489" i="37"/>
  <c r="S1489" i="37"/>
  <c r="R1468" i="37"/>
  <c r="S1468" i="37"/>
  <c r="R1446" i="37"/>
  <c r="S1446" i="37"/>
  <c r="R1420" i="37"/>
  <c r="S1420" i="37"/>
  <c r="R1392" i="37"/>
  <c r="S1392" i="37"/>
  <c r="S1331" i="37"/>
  <c r="R1331" i="37"/>
  <c r="S1245" i="37"/>
  <c r="R1245" i="37"/>
  <c r="S1160" i="37"/>
  <c r="R1160" i="37"/>
  <c r="S1075" i="37"/>
  <c r="R1075" i="37"/>
  <c r="S989" i="37"/>
  <c r="R989" i="37"/>
  <c r="S904" i="37"/>
  <c r="R904" i="37"/>
  <c r="S819" i="37"/>
  <c r="R819" i="37"/>
  <c r="S733" i="37"/>
  <c r="R733" i="37"/>
  <c r="S648" i="37"/>
  <c r="R648" i="37"/>
  <c r="S563" i="37"/>
  <c r="R563" i="37"/>
  <c r="S477" i="37"/>
  <c r="R477" i="37"/>
  <c r="S392" i="37"/>
  <c r="R392" i="37"/>
  <c r="S307" i="37"/>
  <c r="R307" i="37"/>
  <c r="S221" i="37"/>
  <c r="R221" i="37"/>
  <c r="R136" i="37"/>
  <c r="S136" i="37"/>
  <c r="S1377" i="37"/>
  <c r="R1377" i="37"/>
  <c r="R1356" i="37"/>
  <c r="S1356" i="37"/>
  <c r="S1335" i="37"/>
  <c r="R1335" i="37"/>
  <c r="S1313" i="37"/>
  <c r="R1313" i="37"/>
  <c r="R1292" i="37"/>
  <c r="S1292" i="37"/>
  <c r="S1271" i="37"/>
  <c r="R1271" i="37"/>
  <c r="S1249" i="37"/>
  <c r="R1249" i="37"/>
  <c r="R1228" i="37"/>
  <c r="S1228" i="37"/>
  <c r="S1207" i="37"/>
  <c r="R1207" i="37"/>
  <c r="S1185" i="37"/>
  <c r="R1185" i="37"/>
  <c r="R1164" i="37"/>
  <c r="S1164" i="37"/>
  <c r="S1143" i="37"/>
  <c r="R1143" i="37"/>
  <c r="S1121" i="37"/>
  <c r="R1121" i="37"/>
  <c r="R1100" i="37"/>
  <c r="S1100" i="37"/>
  <c r="S1079" i="37"/>
  <c r="R1079" i="37"/>
  <c r="S1057" i="37"/>
  <c r="R1057" i="37"/>
  <c r="S1036" i="37"/>
  <c r="R1036" i="37"/>
  <c r="S1015" i="37"/>
  <c r="R1015" i="37"/>
  <c r="S993" i="37"/>
  <c r="R993" i="37"/>
  <c r="R972" i="37"/>
  <c r="S972" i="37"/>
  <c r="S951" i="37"/>
  <c r="R951" i="37"/>
  <c r="S929" i="37"/>
  <c r="R929" i="37"/>
  <c r="S908" i="37"/>
  <c r="R908" i="37"/>
  <c r="S887" i="37"/>
  <c r="R887" i="37"/>
  <c r="S865" i="37"/>
  <c r="R865" i="37"/>
  <c r="S844" i="37"/>
  <c r="R844" i="37"/>
  <c r="S823" i="37"/>
  <c r="R823" i="37"/>
  <c r="S801" i="37"/>
  <c r="R801" i="37"/>
  <c r="S780" i="37"/>
  <c r="R780" i="37"/>
  <c r="S759" i="37"/>
  <c r="R759" i="37"/>
  <c r="S737" i="37"/>
  <c r="R737" i="37"/>
  <c r="S716" i="37"/>
  <c r="R716" i="37"/>
  <c r="S695" i="37"/>
  <c r="R695" i="37"/>
  <c r="S673" i="37"/>
  <c r="R673" i="37"/>
  <c r="R652" i="37"/>
  <c r="S652" i="37"/>
  <c r="S631" i="37"/>
  <c r="R631" i="37"/>
  <c r="S609" i="37"/>
  <c r="R609" i="37"/>
  <c r="R588" i="37"/>
  <c r="S588" i="37"/>
  <c r="S567" i="37"/>
  <c r="R567" i="37"/>
  <c r="S545" i="37"/>
  <c r="R545" i="37"/>
  <c r="R524" i="37"/>
  <c r="S524" i="37"/>
  <c r="S503" i="37"/>
  <c r="R503" i="37"/>
  <c r="S481" i="37"/>
  <c r="R481" i="37"/>
  <c r="R460" i="37"/>
  <c r="S460" i="37"/>
  <c r="S439" i="37"/>
  <c r="R439" i="37"/>
  <c r="S417" i="37"/>
  <c r="R417" i="37"/>
  <c r="S375" i="37"/>
  <c r="R375" i="37"/>
  <c r="S327" i="37"/>
  <c r="R327" i="37"/>
  <c r="S279" i="37"/>
  <c r="R279" i="37"/>
  <c r="R231" i="37"/>
  <c r="S231" i="37"/>
  <c r="R177" i="37"/>
  <c r="S177" i="37"/>
  <c r="R119" i="37"/>
  <c r="S119" i="37"/>
  <c r="R71" i="37"/>
  <c r="S71" i="37"/>
  <c r="R1360" i="37"/>
  <c r="S1360" i="37"/>
  <c r="R1339" i="37"/>
  <c r="S1339" i="37"/>
  <c r="S1317" i="37"/>
  <c r="R1317" i="37"/>
  <c r="R1296" i="37"/>
  <c r="S1296" i="37"/>
  <c r="R1275" i="37"/>
  <c r="S1275" i="37"/>
  <c r="S1253" i="37"/>
  <c r="R1253" i="37"/>
  <c r="R1232" i="37"/>
  <c r="S1232" i="37"/>
  <c r="R1211" i="37"/>
  <c r="S1211" i="37"/>
  <c r="S1189" i="37"/>
  <c r="R1189" i="37"/>
  <c r="R1168" i="37"/>
  <c r="S1168" i="37"/>
  <c r="R1147" i="37"/>
  <c r="S1147" i="37"/>
  <c r="S1125" i="37"/>
  <c r="R1125" i="37"/>
  <c r="R1104" i="37"/>
  <c r="S1104" i="37"/>
  <c r="R1083" i="37"/>
  <c r="S1083" i="37"/>
  <c r="S1061" i="37"/>
  <c r="R1061" i="37"/>
  <c r="R1040" i="37"/>
  <c r="S1040" i="37"/>
  <c r="R1019" i="37"/>
  <c r="S1019" i="37"/>
  <c r="S997" i="37"/>
  <c r="R997" i="37"/>
  <c r="R976" i="37"/>
  <c r="S976" i="37"/>
  <c r="R955" i="37"/>
  <c r="S955" i="37"/>
  <c r="S933" i="37"/>
  <c r="R933" i="37"/>
  <c r="R912" i="37"/>
  <c r="S912" i="37"/>
  <c r="R891" i="37"/>
  <c r="S891" i="37"/>
  <c r="S869" i="37"/>
  <c r="R869" i="37"/>
  <c r="R848" i="37"/>
  <c r="S848" i="37"/>
  <c r="R827" i="37"/>
  <c r="S827" i="37"/>
  <c r="S805" i="37"/>
  <c r="R805" i="37"/>
  <c r="R784" i="37"/>
  <c r="S784" i="37"/>
  <c r="R763" i="37"/>
  <c r="S763" i="37"/>
  <c r="S741" i="37"/>
  <c r="R741" i="37"/>
  <c r="R720" i="37"/>
  <c r="S720" i="37"/>
  <c r="R699" i="37"/>
  <c r="S699" i="37"/>
  <c r="S677" i="37"/>
  <c r="R677" i="37"/>
  <c r="R656" i="37"/>
  <c r="S656" i="37"/>
  <c r="R635" i="37"/>
  <c r="S635" i="37"/>
  <c r="S613" i="37"/>
  <c r="R613" i="37"/>
  <c r="R592" i="37"/>
  <c r="S592" i="37"/>
  <c r="R571" i="37"/>
  <c r="S571" i="37"/>
  <c r="S549" i="37"/>
  <c r="R549" i="37"/>
  <c r="R528" i="37"/>
  <c r="S528" i="37"/>
  <c r="R507" i="37"/>
  <c r="S507" i="37"/>
  <c r="S485" i="37"/>
  <c r="R485" i="37"/>
  <c r="R464" i="37"/>
  <c r="S464" i="37"/>
  <c r="R443" i="37"/>
  <c r="S443" i="37"/>
  <c r="S421" i="37"/>
  <c r="R421" i="37"/>
  <c r="R400" i="37"/>
  <c r="S400" i="37"/>
  <c r="R379" i="37"/>
  <c r="S379" i="37"/>
  <c r="S357" i="37"/>
  <c r="R357" i="37"/>
  <c r="R336" i="37"/>
  <c r="S336" i="37"/>
  <c r="R315" i="37"/>
  <c r="S315" i="37"/>
  <c r="S293" i="37"/>
  <c r="R293" i="37"/>
  <c r="S272" i="37"/>
  <c r="R272" i="37"/>
  <c r="R251" i="37"/>
  <c r="S251" i="37"/>
  <c r="S229" i="37"/>
  <c r="R229" i="37"/>
  <c r="S208" i="37"/>
  <c r="R208" i="37"/>
  <c r="R187" i="37"/>
  <c r="S187" i="37"/>
  <c r="S165" i="37"/>
  <c r="R165" i="37"/>
  <c r="S144" i="37"/>
  <c r="R144" i="37"/>
  <c r="R123" i="37"/>
  <c r="S123" i="37"/>
  <c r="S101" i="37"/>
  <c r="R101" i="37"/>
  <c r="S80" i="37"/>
  <c r="R80" i="37"/>
  <c r="R1563" i="37"/>
  <c r="S1563" i="37"/>
  <c r="R1547" i="37"/>
  <c r="S1547" i="37"/>
  <c r="R1531" i="37"/>
  <c r="S1531" i="37"/>
  <c r="R1515" i="37"/>
  <c r="S1515" i="37"/>
  <c r="R1499" i="37"/>
  <c r="S1499" i="37"/>
  <c r="R1483" i="37"/>
  <c r="S1483" i="37"/>
  <c r="R1467" i="37"/>
  <c r="S1467" i="37"/>
  <c r="R1451" i="37"/>
  <c r="S1451" i="37"/>
  <c r="S1433" i="37"/>
  <c r="R1433" i="37"/>
  <c r="R1412" i="37"/>
  <c r="S1412" i="37"/>
  <c r="S1391" i="37"/>
  <c r="R1391" i="37"/>
  <c r="R1369" i="37"/>
  <c r="S1369" i="37"/>
  <c r="R1348" i="37"/>
  <c r="S1348" i="37"/>
  <c r="S1327" i="37"/>
  <c r="R1327" i="37"/>
  <c r="S1305" i="37"/>
  <c r="R1305" i="37"/>
  <c r="S1284" i="37"/>
  <c r="R1284" i="37"/>
  <c r="S1263" i="37"/>
  <c r="R1263" i="37"/>
  <c r="S1241" i="37"/>
  <c r="R1241" i="37"/>
  <c r="S1220" i="37"/>
  <c r="R1220" i="37"/>
  <c r="S1199" i="37"/>
  <c r="R1199" i="37"/>
  <c r="S1177" i="37"/>
  <c r="R1177" i="37"/>
  <c r="S1156" i="37"/>
  <c r="R1156" i="37"/>
  <c r="S1135" i="37"/>
  <c r="R1135" i="37"/>
  <c r="S1113" i="37"/>
  <c r="R1113" i="37"/>
  <c r="S1092" i="37"/>
  <c r="R1092" i="37"/>
  <c r="S1071" i="37"/>
  <c r="R1071" i="37"/>
  <c r="S1049" i="37"/>
  <c r="R1049" i="37"/>
  <c r="S1028" i="37"/>
  <c r="R1028" i="37"/>
  <c r="S1007" i="37"/>
  <c r="R1007" i="37"/>
  <c r="S985" i="37"/>
  <c r="R985" i="37"/>
  <c r="S964" i="37"/>
  <c r="R964" i="37"/>
  <c r="S943" i="37"/>
  <c r="R943" i="37"/>
  <c r="S921" i="37"/>
  <c r="R921" i="37"/>
  <c r="S900" i="37"/>
  <c r="R900" i="37"/>
  <c r="S879" i="37"/>
  <c r="R879" i="37"/>
  <c r="S857" i="37"/>
  <c r="R857" i="37"/>
  <c r="S836" i="37"/>
  <c r="R836" i="37"/>
  <c r="S815" i="37"/>
  <c r="R815" i="37"/>
  <c r="S793" i="37"/>
  <c r="R793" i="37"/>
  <c r="S772" i="37"/>
  <c r="R772" i="37"/>
  <c r="S751" i="37"/>
  <c r="R751" i="37"/>
  <c r="S729" i="37"/>
  <c r="R729" i="37"/>
  <c r="S708" i="37"/>
  <c r="R708" i="37"/>
  <c r="S687" i="37"/>
  <c r="R687" i="37"/>
  <c r="S665" i="37"/>
  <c r="R665" i="37"/>
  <c r="S644" i="37"/>
  <c r="R644" i="37"/>
  <c r="S623" i="37"/>
  <c r="R623" i="37"/>
  <c r="S601" i="37"/>
  <c r="R601" i="37"/>
  <c r="S580" i="37"/>
  <c r="R580" i="37"/>
  <c r="S559" i="37"/>
  <c r="R559" i="37"/>
  <c r="S537" i="37"/>
  <c r="R537" i="37"/>
  <c r="S516" i="37"/>
  <c r="R516" i="37"/>
  <c r="S495" i="37"/>
  <c r="R495" i="37"/>
  <c r="S473" i="37"/>
  <c r="R473" i="37"/>
  <c r="S452" i="37"/>
  <c r="R452" i="37"/>
  <c r="S431" i="37"/>
  <c r="R431" i="37"/>
  <c r="S409" i="37"/>
  <c r="R409" i="37"/>
  <c r="S388" i="37"/>
  <c r="R388" i="37"/>
  <c r="S367" i="37"/>
  <c r="R367" i="37"/>
  <c r="S345" i="37"/>
  <c r="R345" i="37"/>
  <c r="S324" i="37"/>
  <c r="R324" i="37"/>
  <c r="S303" i="37"/>
  <c r="R303" i="37"/>
  <c r="R281" i="37"/>
  <c r="S281" i="37"/>
  <c r="S260" i="37"/>
  <c r="R260" i="37"/>
  <c r="S239" i="37"/>
  <c r="R239" i="37"/>
  <c r="R217" i="37"/>
  <c r="S217" i="37"/>
  <c r="S196" i="37"/>
  <c r="R196" i="37"/>
  <c r="S175" i="37"/>
  <c r="R175" i="37"/>
  <c r="R153" i="37"/>
  <c r="S153" i="37"/>
  <c r="S132" i="37"/>
  <c r="R132" i="37"/>
  <c r="S111" i="37"/>
  <c r="R111" i="37"/>
  <c r="R89" i="37"/>
  <c r="S89" i="37"/>
  <c r="S68" i="37"/>
  <c r="R68" i="37"/>
  <c r="R1426" i="37"/>
  <c r="S1426" i="37"/>
  <c r="R1410" i="37"/>
  <c r="S1410" i="37"/>
  <c r="R1394" i="37"/>
  <c r="S1394" i="37"/>
  <c r="R1378" i="37"/>
  <c r="S1378" i="37"/>
  <c r="R1362" i="37"/>
  <c r="S1362" i="37"/>
  <c r="R1346" i="37"/>
  <c r="S1346" i="37"/>
  <c r="R1330" i="37"/>
  <c r="S1330" i="37"/>
  <c r="R1314" i="37"/>
  <c r="S1314" i="37"/>
  <c r="R1298" i="37"/>
  <c r="S1298" i="37"/>
  <c r="R1282" i="37"/>
  <c r="S1282" i="37"/>
  <c r="R1266" i="37"/>
  <c r="S1266" i="37"/>
  <c r="R1250" i="37"/>
  <c r="S1250" i="37"/>
  <c r="R1234" i="37"/>
  <c r="S1234" i="37"/>
  <c r="R1218" i="37"/>
  <c r="S1218" i="37"/>
  <c r="R1202" i="37"/>
  <c r="S1202" i="37"/>
  <c r="R1186" i="37"/>
  <c r="S1186" i="37"/>
  <c r="R1170" i="37"/>
  <c r="S1170" i="37"/>
  <c r="R1154" i="37"/>
  <c r="S1154" i="37"/>
  <c r="R1138" i="37"/>
  <c r="S1138" i="37"/>
  <c r="R1122" i="37"/>
  <c r="S1122" i="37"/>
  <c r="R1106" i="37"/>
  <c r="S1106" i="37"/>
  <c r="R1090" i="37"/>
  <c r="S1090" i="37"/>
  <c r="R1074" i="37"/>
  <c r="S1074" i="37"/>
  <c r="R402" i="37"/>
  <c r="S402" i="37"/>
  <c r="R386" i="37"/>
  <c r="S386" i="37"/>
  <c r="R370" i="37"/>
  <c r="S370" i="37"/>
  <c r="R354" i="37"/>
  <c r="S354" i="37"/>
  <c r="R338" i="37"/>
  <c r="S338" i="37"/>
  <c r="R322" i="37"/>
  <c r="S322" i="37"/>
  <c r="R306" i="37"/>
  <c r="S306" i="37"/>
  <c r="R290" i="37"/>
  <c r="S290" i="37"/>
  <c r="R274" i="37"/>
  <c r="S274" i="37"/>
  <c r="R258" i="37"/>
  <c r="S258" i="37"/>
  <c r="R242" i="37"/>
  <c r="S242" i="37"/>
  <c r="R226" i="37"/>
  <c r="S226" i="37"/>
  <c r="R210" i="37"/>
  <c r="S210" i="37"/>
  <c r="R194" i="37"/>
  <c r="S194" i="37"/>
  <c r="R178" i="37"/>
  <c r="S178" i="37"/>
  <c r="R162" i="37"/>
  <c r="S162" i="37"/>
  <c r="R146" i="37"/>
  <c r="S146" i="37"/>
  <c r="R130" i="37"/>
  <c r="S130" i="37"/>
  <c r="R114" i="37"/>
  <c r="S114" i="37"/>
  <c r="R98" i="37"/>
  <c r="S98" i="37"/>
  <c r="R82" i="37"/>
  <c r="S82" i="37"/>
  <c r="R66" i="37"/>
  <c r="S66" i="37"/>
  <c r="K41" i="37"/>
  <c r="J11" i="37"/>
  <c r="I11" i="37"/>
  <c r="J23" i="37"/>
  <c r="I23" i="37"/>
  <c r="I7" i="37"/>
  <c r="J7" i="37"/>
  <c r="J32" i="37"/>
  <c r="I32" i="37"/>
  <c r="J36" i="37"/>
  <c r="I36" i="37"/>
  <c r="J40" i="37"/>
  <c r="I40" i="37"/>
  <c r="J19" i="37"/>
  <c r="I19" i="37"/>
  <c r="J21" i="37"/>
  <c r="I21" i="37"/>
  <c r="J16" i="37"/>
  <c r="I16" i="37"/>
  <c r="J25" i="37"/>
  <c r="I25" i="37"/>
  <c r="J28" i="37"/>
  <c r="I28" i="37"/>
  <c r="J18" i="37"/>
  <c r="I18" i="37"/>
  <c r="J38" i="37"/>
  <c r="I38" i="37"/>
  <c r="J20" i="37"/>
  <c r="I20" i="37"/>
  <c r="J10" i="37"/>
  <c r="I10" i="37"/>
  <c r="J27" i="37"/>
  <c r="I27" i="37"/>
  <c r="J29" i="37"/>
  <c r="I29" i="37"/>
  <c r="J13" i="37"/>
  <c r="I13" i="37"/>
  <c r="J8" i="37"/>
  <c r="I8" i="37"/>
  <c r="J35" i="37"/>
  <c r="I35" i="37"/>
  <c r="J30" i="37"/>
  <c r="I30" i="37"/>
  <c r="J34" i="37"/>
  <c r="I34" i="37"/>
  <c r="J39" i="37"/>
  <c r="I39" i="37"/>
  <c r="J17" i="37"/>
  <c r="I17" i="37"/>
  <c r="J26" i="37"/>
  <c r="I26" i="37"/>
  <c r="J14" i="37"/>
  <c r="I14" i="37"/>
  <c r="J15" i="37"/>
  <c r="I15" i="37"/>
  <c r="J33" i="37"/>
  <c r="I33" i="37"/>
  <c r="J22" i="37"/>
  <c r="I22" i="37"/>
  <c r="J12" i="37"/>
  <c r="I12" i="37"/>
  <c r="J9" i="37"/>
  <c r="I9" i="37"/>
  <c r="J37" i="37"/>
  <c r="I37" i="37"/>
  <c r="J24" i="37"/>
  <c r="I24" i="37"/>
  <c r="J31" i="37"/>
  <c r="I31" i="37"/>
  <c r="X25" i="35"/>
  <c r="Y15" i="35"/>
  <c r="Y18" i="35"/>
  <c r="Y9" i="35"/>
  <c r="Y13" i="35"/>
  <c r="Y14" i="35"/>
  <c r="Y16" i="35"/>
  <c r="Y10" i="35"/>
  <c r="Y12" i="35"/>
  <c r="Y19" i="35"/>
  <c r="Y17" i="35"/>
  <c r="Y11" i="35"/>
  <c r="AB16" i="35"/>
  <c r="AE16" i="35" s="1"/>
  <c r="AF16" i="35" s="1"/>
  <c r="AC16" i="35"/>
  <c r="AC15" i="35"/>
  <c r="AB15" i="35"/>
  <c r="AE15" i="35" s="1"/>
  <c r="AF15" i="35" s="1"/>
  <c r="AB18" i="35"/>
  <c r="AE18" i="35" s="1"/>
  <c r="AF18" i="35" s="1"/>
  <c r="AC18" i="35"/>
  <c r="V23" i="31"/>
  <c r="W9" i="31" l="1"/>
  <c r="Z9" i="31" s="1"/>
  <c r="AY9" i="31" s="1"/>
  <c r="R64" i="37"/>
  <c r="S64" i="37"/>
  <c r="L31" i="37"/>
  <c r="K31" i="37"/>
  <c r="L37" i="37"/>
  <c r="K37" i="37"/>
  <c r="L12" i="37"/>
  <c r="K12" i="37"/>
  <c r="L33" i="37"/>
  <c r="K33" i="37"/>
  <c r="L14" i="37"/>
  <c r="K14" i="37"/>
  <c r="L17" i="37"/>
  <c r="K17" i="37"/>
  <c r="L34" i="37"/>
  <c r="K34" i="37"/>
  <c r="L35" i="37"/>
  <c r="K35" i="37"/>
  <c r="L13" i="37"/>
  <c r="K13" i="37"/>
  <c r="L27" i="37"/>
  <c r="K27" i="37"/>
  <c r="L20" i="37"/>
  <c r="K20" i="37"/>
  <c r="L18" i="37"/>
  <c r="K18" i="37"/>
  <c r="L25" i="37"/>
  <c r="K25" i="37"/>
  <c r="L21" i="37"/>
  <c r="K21" i="37"/>
  <c r="L40" i="37"/>
  <c r="K40" i="37"/>
  <c r="L32" i="37"/>
  <c r="K32" i="37"/>
  <c r="L23" i="37"/>
  <c r="K23" i="37"/>
  <c r="K7" i="37"/>
  <c r="L7" i="37"/>
  <c r="L24" i="37"/>
  <c r="K24" i="37"/>
  <c r="L9" i="37"/>
  <c r="K9" i="37"/>
  <c r="L22" i="37"/>
  <c r="K22" i="37"/>
  <c r="L15" i="37"/>
  <c r="K15" i="37"/>
  <c r="L26" i="37"/>
  <c r="K26" i="37"/>
  <c r="L39" i="37"/>
  <c r="K39" i="37"/>
  <c r="L30" i="37"/>
  <c r="K30" i="37"/>
  <c r="L8" i="37"/>
  <c r="K8" i="37"/>
  <c r="L29" i="37"/>
  <c r="K29" i="37"/>
  <c r="L10" i="37"/>
  <c r="K10" i="37"/>
  <c r="L38" i="37"/>
  <c r="K38" i="37"/>
  <c r="L28" i="37"/>
  <c r="K28" i="37"/>
  <c r="L16" i="37"/>
  <c r="K16" i="37"/>
  <c r="L19" i="37"/>
  <c r="K19" i="37"/>
  <c r="L36" i="37"/>
  <c r="K36" i="37"/>
  <c r="L11" i="37"/>
  <c r="K11" i="37"/>
  <c r="W8" i="31"/>
  <c r="V8" i="31" s="1"/>
  <c r="AW8" i="31" s="1"/>
  <c r="W18" i="31"/>
  <c r="Z18" i="31" s="1"/>
  <c r="W12" i="31"/>
  <c r="Z12" i="31" s="1"/>
  <c r="W14" i="31"/>
  <c r="Z14" i="31" s="1"/>
  <c r="W19" i="31"/>
  <c r="Z19" i="31" s="1"/>
  <c r="W15" i="31"/>
  <c r="Z15" i="31" s="1"/>
  <c r="W10" i="31"/>
  <c r="Z10" i="31" s="1"/>
  <c r="W7" i="31"/>
  <c r="Z7" i="31" s="1"/>
  <c r="W11" i="31"/>
  <c r="Z11" i="31" s="1"/>
  <c r="W16" i="31"/>
  <c r="Z16" i="31" s="1"/>
  <c r="W17" i="31"/>
  <c r="V17" i="31" s="1"/>
  <c r="AW17" i="31" s="1"/>
  <c r="W13" i="31"/>
  <c r="Z13" i="31" s="1"/>
  <c r="Y25" i="35"/>
  <c r="Z21" i="36"/>
  <c r="Z24" i="36"/>
  <c r="Z20" i="36"/>
  <c r="Z22" i="36"/>
  <c r="Z23" i="31"/>
  <c r="V21" i="31"/>
  <c r="Z21" i="31"/>
  <c r="V20" i="31"/>
  <c r="Z20" i="31"/>
  <c r="V24" i="31"/>
  <c r="Z24" i="31"/>
  <c r="V22" i="31"/>
  <c r="Z22" i="31"/>
  <c r="R13" i="34"/>
  <c r="Q12" i="34"/>
  <c r="Q8" i="34"/>
  <c r="Q7" i="34"/>
  <c r="S13" i="34"/>
  <c r="O7" i="34"/>
  <c r="Q9" i="34"/>
  <c r="AZ9" i="31" l="1"/>
  <c r="V9" i="31"/>
  <c r="AW9" i="31" s="1"/>
  <c r="AZ11" i="31"/>
  <c r="AY19" i="31"/>
  <c r="AY7" i="31"/>
  <c r="AY10" i="31"/>
  <c r="AY12" i="31"/>
  <c r="AY13" i="31"/>
  <c r="AY11" i="31"/>
  <c r="Z17" i="31"/>
  <c r="AZ19" i="31"/>
  <c r="V19" i="31"/>
  <c r="AW19" i="31" s="1"/>
  <c r="AX19" i="31" s="1"/>
  <c r="Z8" i="31"/>
  <c r="V11" i="31"/>
  <c r="AW11" i="31" s="1"/>
  <c r="AX11" i="31" s="1"/>
  <c r="V10" i="31"/>
  <c r="AW10" i="31" s="1"/>
  <c r="AX10" i="31" s="1"/>
  <c r="V12" i="31"/>
  <c r="AW12" i="31" s="1"/>
  <c r="AX12" i="31" s="1"/>
  <c r="V14" i="31"/>
  <c r="AW14" i="31" s="1"/>
  <c r="AX14" i="31" s="1"/>
  <c r="V7" i="31"/>
  <c r="AW7" i="31" s="1"/>
  <c r="AX7" i="31" s="1"/>
  <c r="V13" i="31"/>
  <c r="AW13" i="31" s="1"/>
  <c r="AX13" i="31" s="1"/>
  <c r="AZ12" i="31"/>
  <c r="AZ10" i="31"/>
  <c r="AZ13" i="31"/>
  <c r="V15" i="31"/>
  <c r="AW15" i="31" s="1"/>
  <c r="AX15" i="31" s="1"/>
  <c r="V16" i="31"/>
  <c r="AW16" i="31" s="1"/>
  <c r="AX16" i="31" s="1"/>
  <c r="V18" i="31"/>
  <c r="AW18" i="31" s="1"/>
  <c r="AX18" i="31" s="1"/>
  <c r="AX17" i="31"/>
  <c r="AZ16" i="31"/>
  <c r="AZ20" i="31"/>
  <c r="AX9" i="31"/>
  <c r="AX8" i="31"/>
  <c r="AY16" i="31"/>
  <c r="AY23" i="31"/>
  <c r="AY22" i="36"/>
  <c r="AZ22" i="36"/>
  <c r="AZ24" i="36"/>
  <c r="AY24" i="36"/>
  <c r="AZ20" i="36"/>
  <c r="AY20" i="36"/>
  <c r="AZ21" i="36"/>
  <c r="AY21" i="36"/>
  <c r="AY15" i="31"/>
  <c r="AZ15" i="31"/>
  <c r="AZ18" i="31"/>
  <c r="AY18" i="31"/>
  <c r="AZ14" i="31"/>
  <c r="AY14" i="31"/>
  <c r="AZ23" i="31"/>
  <c r="AY22" i="31"/>
  <c r="AZ22" i="31"/>
  <c r="AY24" i="31"/>
  <c r="AZ24" i="31"/>
  <c r="AY20" i="31"/>
  <c r="AY21" i="31"/>
  <c r="AZ21" i="31"/>
  <c r="AZ7" i="31"/>
  <c r="D42" i="25"/>
  <c r="D44" i="25"/>
  <c r="D45" i="25"/>
  <c r="D46" i="25"/>
  <c r="D47" i="25"/>
  <c r="D48" i="25"/>
  <c r="D49" i="25"/>
  <c r="D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54" i="25"/>
  <c r="H55" i="25"/>
  <c r="H56" i="25"/>
  <c r="H57" i="25"/>
  <c r="H58" i="25"/>
  <c r="H59" i="25"/>
  <c r="H60" i="25"/>
  <c r="H61" i="25"/>
  <c r="H62" i="25"/>
  <c r="H63" i="25"/>
  <c r="H64" i="25"/>
  <c r="H65" i="25"/>
  <c r="I42" i="25"/>
  <c r="I43" i="25"/>
  <c r="I44" i="25"/>
  <c r="I45" i="25"/>
  <c r="I46" i="25"/>
  <c r="I47" i="25"/>
  <c r="I48" i="25"/>
  <c r="I49" i="25"/>
  <c r="I50" i="25"/>
  <c r="I51" i="25"/>
  <c r="I52" i="25"/>
  <c r="I53" i="25"/>
  <c r="I54" i="25"/>
  <c r="I55" i="25"/>
  <c r="I56" i="25"/>
  <c r="I57" i="25"/>
  <c r="I58" i="25"/>
  <c r="I59" i="25"/>
  <c r="I60" i="25"/>
  <c r="I61" i="25"/>
  <c r="I62" i="25"/>
  <c r="I63" i="25"/>
  <c r="I64" i="25"/>
  <c r="I65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5" i="25"/>
  <c r="K42" i="25"/>
  <c r="K43" i="25"/>
  <c r="F35" i="30" s="1"/>
  <c r="K44" i="25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K64" i="25"/>
  <c r="K65" i="25"/>
  <c r="L42" i="25"/>
  <c r="L43" i="25"/>
  <c r="L44" i="25"/>
  <c r="L45" i="25"/>
  <c r="L46" i="25"/>
  <c r="L47" i="25"/>
  <c r="L48" i="25"/>
  <c r="L49" i="25"/>
  <c r="L50" i="25"/>
  <c r="L51" i="25"/>
  <c r="L52" i="25"/>
  <c r="L53" i="25"/>
  <c r="L54" i="25"/>
  <c r="L55" i="25"/>
  <c r="L56" i="25"/>
  <c r="L57" i="25"/>
  <c r="L58" i="25"/>
  <c r="L59" i="25"/>
  <c r="L60" i="25"/>
  <c r="L61" i="25"/>
  <c r="L62" i="25"/>
  <c r="L63" i="25"/>
  <c r="L64" i="25"/>
  <c r="L65" i="25"/>
  <c r="M42" i="25"/>
  <c r="M43" i="25"/>
  <c r="M44" i="25"/>
  <c r="M45" i="25"/>
  <c r="M46" i="25"/>
  <c r="M47" i="25"/>
  <c r="M48" i="25"/>
  <c r="M49" i="25"/>
  <c r="M50" i="25"/>
  <c r="M51" i="25"/>
  <c r="M52" i="25"/>
  <c r="M53" i="25"/>
  <c r="M54" i="25"/>
  <c r="M55" i="25"/>
  <c r="M56" i="25"/>
  <c r="M57" i="25"/>
  <c r="M58" i="25"/>
  <c r="M59" i="25"/>
  <c r="M60" i="25"/>
  <c r="M61" i="25"/>
  <c r="M62" i="25"/>
  <c r="M63" i="25"/>
  <c r="M64" i="25"/>
  <c r="M65" i="25"/>
  <c r="N42" i="25"/>
  <c r="N43" i="25"/>
  <c r="N44" i="25"/>
  <c r="N45" i="25"/>
  <c r="N46" i="25"/>
  <c r="N47" i="25"/>
  <c r="N48" i="25"/>
  <c r="N49" i="25"/>
  <c r="N50" i="25"/>
  <c r="N51" i="25"/>
  <c r="N52" i="25"/>
  <c r="N53" i="25"/>
  <c r="N54" i="25"/>
  <c r="N55" i="25"/>
  <c r="N56" i="25"/>
  <c r="N57" i="25"/>
  <c r="N58" i="25"/>
  <c r="N59" i="25"/>
  <c r="N60" i="25"/>
  <c r="N61" i="25"/>
  <c r="N62" i="25"/>
  <c r="N63" i="25"/>
  <c r="N64" i="25"/>
  <c r="N65" i="25"/>
  <c r="O42" i="25"/>
  <c r="O43" i="25"/>
  <c r="O44" i="25"/>
  <c r="O45" i="25"/>
  <c r="O46" i="25"/>
  <c r="O47" i="25"/>
  <c r="O48" i="25"/>
  <c r="O49" i="25"/>
  <c r="O50" i="25"/>
  <c r="O51" i="25"/>
  <c r="O52" i="25"/>
  <c r="O53" i="25"/>
  <c r="O54" i="25"/>
  <c r="O55" i="25"/>
  <c r="O56" i="25"/>
  <c r="O57" i="25"/>
  <c r="O58" i="25"/>
  <c r="O59" i="25"/>
  <c r="O60" i="25"/>
  <c r="O61" i="25"/>
  <c r="O62" i="25"/>
  <c r="O63" i="25"/>
  <c r="O64" i="25"/>
  <c r="O65" i="25"/>
  <c r="D105" i="25"/>
  <c r="D106" i="25"/>
  <c r="D107" i="25"/>
  <c r="D108" i="25"/>
  <c r="D109" i="25"/>
  <c r="D110" i="25"/>
  <c r="D111" i="25"/>
  <c r="D112" i="25"/>
  <c r="D122" i="25"/>
  <c r="D123" i="25"/>
  <c r="D124" i="25"/>
  <c r="D125" i="25"/>
  <c r="D126" i="25"/>
  <c r="D127" i="25"/>
  <c r="D128" i="25"/>
  <c r="D129" i="25"/>
  <c r="D146" i="25"/>
  <c r="D147" i="25"/>
  <c r="D148" i="25"/>
  <c r="D149" i="25"/>
  <c r="D150" i="25"/>
  <c r="D151" i="25"/>
  <c r="D152" i="25"/>
  <c r="D153" i="25"/>
  <c r="D154" i="25"/>
  <c r="D155" i="25"/>
  <c r="D156" i="25"/>
  <c r="D157" i="25"/>
  <c r="D158" i="25"/>
  <c r="D159" i="25"/>
  <c r="D160" i="25"/>
  <c r="D174" i="25"/>
  <c r="D175" i="25"/>
  <c r="D176" i="25"/>
  <c r="D177" i="25"/>
  <c r="D178" i="25"/>
  <c r="D179" i="25"/>
  <c r="D180" i="25"/>
  <c r="D181" i="25"/>
  <c r="D182" i="25"/>
  <c r="D183" i="25"/>
  <c r="D184" i="25"/>
  <c r="D185" i="25"/>
  <c r="D211" i="25"/>
  <c r="D212" i="25"/>
  <c r="D213" i="25"/>
  <c r="D214" i="25"/>
  <c r="D215" i="25"/>
  <c r="D216" i="25"/>
  <c r="D217" i="25"/>
  <c r="D218" i="25"/>
  <c r="D219" i="25"/>
  <c r="D220" i="25"/>
  <c r="D221" i="25"/>
  <c r="D222" i="25"/>
  <c r="D223" i="25"/>
  <c r="D224" i="25"/>
  <c r="D225" i="25"/>
  <c r="D226" i="25"/>
  <c r="D227" i="25"/>
  <c r="D228" i="25"/>
  <c r="D229" i="25"/>
  <c r="D230" i="25"/>
  <c r="D231" i="25"/>
  <c r="D232" i="25"/>
  <c r="D233" i="25"/>
  <c r="D234" i="25"/>
  <c r="D243" i="25"/>
  <c r="D244" i="25"/>
  <c r="D245" i="25"/>
  <c r="D246" i="25"/>
  <c r="D247" i="25"/>
  <c r="D248" i="25"/>
  <c r="D249" i="25"/>
  <c r="D261" i="25"/>
  <c r="D262" i="25"/>
  <c r="D263" i="25"/>
  <c r="D264" i="25"/>
  <c r="D265" i="25"/>
  <c r="D266" i="25"/>
  <c r="D267" i="25"/>
  <c r="D268" i="25"/>
  <c r="D269" i="25"/>
  <c r="D270" i="25"/>
  <c r="D285" i="25"/>
  <c r="D286" i="25"/>
  <c r="D287" i="25"/>
  <c r="D288" i="25"/>
  <c r="D289" i="25"/>
  <c r="D290" i="25"/>
  <c r="D291" i="25"/>
  <c r="D292" i="25"/>
  <c r="D293" i="25"/>
  <c r="D294" i="25"/>
  <c r="D295" i="25"/>
  <c r="D296" i="25"/>
  <c r="D297" i="25"/>
  <c r="D320" i="25"/>
  <c r="D321" i="25"/>
  <c r="D322" i="25"/>
  <c r="D323" i="25"/>
  <c r="D324" i="25"/>
  <c r="D325" i="25"/>
  <c r="D326" i="25"/>
  <c r="D327" i="25"/>
  <c r="D328" i="25"/>
  <c r="D329" i="25"/>
  <c r="D330" i="25"/>
  <c r="D331" i="25"/>
  <c r="D332" i="25"/>
  <c r="D333" i="25"/>
  <c r="D334" i="25"/>
  <c r="D335" i="25"/>
  <c r="D336" i="25"/>
  <c r="D337" i="25"/>
  <c r="D338" i="25"/>
  <c r="D339" i="25"/>
  <c r="D340" i="25"/>
  <c r="D349" i="25"/>
  <c r="D350" i="25"/>
  <c r="D351" i="25"/>
  <c r="D352" i="25"/>
  <c r="D353" i="25"/>
  <c r="D354" i="25"/>
  <c r="D355" i="25"/>
  <c r="D369" i="25"/>
  <c r="D370" i="25"/>
  <c r="D371" i="25"/>
  <c r="D372" i="25"/>
  <c r="D373" i="25"/>
  <c r="D374" i="25"/>
  <c r="D375" i="25"/>
  <c r="D376" i="25"/>
  <c r="D377" i="25"/>
  <c r="D378" i="25"/>
  <c r="D379" i="25"/>
  <c r="D380" i="25"/>
  <c r="D388" i="25"/>
  <c r="D389" i="25"/>
  <c r="D390" i="25"/>
  <c r="D391" i="25"/>
  <c r="D392" i="25"/>
  <c r="D393" i="25"/>
  <c r="D401" i="25"/>
  <c r="D402" i="25"/>
  <c r="D403" i="25"/>
  <c r="D404" i="25"/>
  <c r="D405" i="25"/>
  <c r="D406" i="25"/>
  <c r="D438" i="25"/>
  <c r="D439" i="25"/>
  <c r="D440" i="25"/>
  <c r="D441" i="25"/>
  <c r="D443" i="25"/>
  <c r="D444" i="25"/>
  <c r="D445" i="25"/>
  <c r="D446" i="25"/>
  <c r="D447" i="25"/>
  <c r="D448" i="25"/>
  <c r="D449" i="25"/>
  <c r="D450" i="25"/>
  <c r="D451" i="25"/>
  <c r="D452" i="25"/>
  <c r="D453" i="25"/>
  <c r="D454" i="25"/>
  <c r="D456" i="25"/>
  <c r="D457" i="25"/>
  <c r="D458" i="25"/>
  <c r="D459" i="25"/>
  <c r="D460" i="25"/>
  <c r="D461" i="25"/>
  <c r="D462" i="25"/>
  <c r="D463" i="25"/>
  <c r="D464" i="25"/>
  <c r="D465" i="25"/>
  <c r="D466" i="25"/>
  <c r="D467" i="25"/>
  <c r="D475" i="25"/>
  <c r="D476" i="25"/>
  <c r="D477" i="25"/>
  <c r="D478" i="25"/>
  <c r="D479" i="25"/>
  <c r="D480" i="25"/>
  <c r="D481" i="25"/>
  <c r="E105" i="25"/>
  <c r="E106" i="25"/>
  <c r="E107" i="25"/>
  <c r="E108" i="25"/>
  <c r="E109" i="25"/>
  <c r="E110" i="25"/>
  <c r="E111" i="25"/>
  <c r="E112" i="25"/>
  <c r="E122" i="25"/>
  <c r="E123" i="25"/>
  <c r="E124" i="25"/>
  <c r="E125" i="25"/>
  <c r="E126" i="25"/>
  <c r="E127" i="25"/>
  <c r="E128" i="25"/>
  <c r="E129" i="25"/>
  <c r="E146" i="25"/>
  <c r="E147" i="25"/>
  <c r="E148" i="25"/>
  <c r="E149" i="25"/>
  <c r="E150" i="25"/>
  <c r="E151" i="25"/>
  <c r="E152" i="25"/>
  <c r="E153" i="25"/>
  <c r="E154" i="25"/>
  <c r="E155" i="25"/>
  <c r="E156" i="25"/>
  <c r="E157" i="25"/>
  <c r="E158" i="25"/>
  <c r="E159" i="25"/>
  <c r="E160" i="25"/>
  <c r="E174" i="25"/>
  <c r="E175" i="25"/>
  <c r="E176" i="25"/>
  <c r="E177" i="25"/>
  <c r="E178" i="25"/>
  <c r="E179" i="25"/>
  <c r="E180" i="25"/>
  <c r="E181" i="25"/>
  <c r="E182" i="25"/>
  <c r="E183" i="25"/>
  <c r="E184" i="25"/>
  <c r="E185" i="25"/>
  <c r="E211" i="25"/>
  <c r="E212" i="25"/>
  <c r="E213" i="25"/>
  <c r="E214" i="25"/>
  <c r="E215" i="25"/>
  <c r="E216" i="25"/>
  <c r="E217" i="25"/>
  <c r="E218" i="25"/>
  <c r="E219" i="25"/>
  <c r="E220" i="25"/>
  <c r="E221" i="25"/>
  <c r="E222" i="25"/>
  <c r="E223" i="25"/>
  <c r="E224" i="25"/>
  <c r="E225" i="25"/>
  <c r="E226" i="25"/>
  <c r="E227" i="25"/>
  <c r="E228" i="25"/>
  <c r="E229" i="25"/>
  <c r="E230" i="25"/>
  <c r="E231" i="25"/>
  <c r="E232" i="25"/>
  <c r="E233" i="25"/>
  <c r="E234" i="25"/>
  <c r="E243" i="25"/>
  <c r="E244" i="25"/>
  <c r="E245" i="25"/>
  <c r="E246" i="25"/>
  <c r="E247" i="25"/>
  <c r="E248" i="25"/>
  <c r="E249" i="25"/>
  <c r="E261" i="25"/>
  <c r="E262" i="25"/>
  <c r="E263" i="25"/>
  <c r="E264" i="25"/>
  <c r="E265" i="25"/>
  <c r="E266" i="25"/>
  <c r="E267" i="25"/>
  <c r="E268" i="25"/>
  <c r="E269" i="25"/>
  <c r="E270" i="25"/>
  <c r="E285" i="25"/>
  <c r="E286" i="25"/>
  <c r="E287" i="25"/>
  <c r="E288" i="25"/>
  <c r="E289" i="25"/>
  <c r="E290" i="25"/>
  <c r="E291" i="25"/>
  <c r="E292" i="25"/>
  <c r="E293" i="25"/>
  <c r="E294" i="25"/>
  <c r="E295" i="25"/>
  <c r="E296" i="25"/>
  <c r="E297" i="25"/>
  <c r="E320" i="25"/>
  <c r="E321" i="25"/>
  <c r="E322" i="25"/>
  <c r="E323" i="25"/>
  <c r="E324" i="25"/>
  <c r="E325" i="25"/>
  <c r="E326" i="25"/>
  <c r="E327" i="25"/>
  <c r="E328" i="25"/>
  <c r="E329" i="25"/>
  <c r="E330" i="25"/>
  <c r="E331" i="25"/>
  <c r="E332" i="25"/>
  <c r="E333" i="25"/>
  <c r="E334" i="25"/>
  <c r="E335" i="25"/>
  <c r="E336" i="25"/>
  <c r="E337" i="25"/>
  <c r="E338" i="25"/>
  <c r="E339" i="25"/>
  <c r="E340" i="25"/>
  <c r="E349" i="25"/>
  <c r="E350" i="25"/>
  <c r="E351" i="25"/>
  <c r="E352" i="25"/>
  <c r="E353" i="25"/>
  <c r="E354" i="25"/>
  <c r="E355" i="25"/>
  <c r="E369" i="25"/>
  <c r="E370" i="25"/>
  <c r="E371" i="25"/>
  <c r="E372" i="25"/>
  <c r="E373" i="25"/>
  <c r="E374" i="25"/>
  <c r="E375" i="25"/>
  <c r="E376" i="25"/>
  <c r="E377" i="25"/>
  <c r="E378" i="25"/>
  <c r="E379" i="25"/>
  <c r="E380" i="25"/>
  <c r="E388" i="25"/>
  <c r="E389" i="25"/>
  <c r="E390" i="25"/>
  <c r="E391" i="25"/>
  <c r="E392" i="25"/>
  <c r="E393" i="25"/>
  <c r="E401" i="25"/>
  <c r="E402" i="25"/>
  <c r="E403" i="25"/>
  <c r="E404" i="25"/>
  <c r="E405" i="25"/>
  <c r="E406" i="25"/>
  <c r="E438" i="25"/>
  <c r="E439" i="25"/>
  <c r="E440" i="25"/>
  <c r="E441" i="25"/>
  <c r="E442" i="25"/>
  <c r="E443" i="25"/>
  <c r="E445" i="25"/>
  <c r="E447" i="25"/>
  <c r="E448" i="25"/>
  <c r="E449" i="25"/>
  <c r="E450" i="25"/>
  <c r="E451" i="25"/>
  <c r="E453" i="25"/>
  <c r="E454" i="25"/>
  <c r="E455" i="25"/>
  <c r="E456" i="25"/>
  <c r="E457" i="25"/>
  <c r="E458" i="25"/>
  <c r="E459" i="25"/>
  <c r="E460" i="25"/>
  <c r="E461" i="25"/>
  <c r="E462" i="25"/>
  <c r="E463" i="25"/>
  <c r="E464" i="25"/>
  <c r="E465" i="25"/>
  <c r="E466" i="25"/>
  <c r="E467" i="25"/>
  <c r="E475" i="25"/>
  <c r="E476" i="25"/>
  <c r="E477" i="25"/>
  <c r="E478" i="25"/>
  <c r="E479" i="25"/>
  <c r="E480" i="25"/>
  <c r="E481" i="25"/>
  <c r="F105" i="25"/>
  <c r="F106" i="25"/>
  <c r="F107" i="25"/>
  <c r="F108" i="25"/>
  <c r="F109" i="25"/>
  <c r="F110" i="25"/>
  <c r="F111" i="25"/>
  <c r="F112" i="25"/>
  <c r="F122" i="25"/>
  <c r="F123" i="25"/>
  <c r="F124" i="25"/>
  <c r="F125" i="25"/>
  <c r="F126" i="25"/>
  <c r="F127" i="25"/>
  <c r="F128" i="25"/>
  <c r="F129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43" i="25"/>
  <c r="F244" i="25"/>
  <c r="F245" i="25"/>
  <c r="F246" i="25"/>
  <c r="F247" i="25"/>
  <c r="F248" i="25"/>
  <c r="F249" i="25"/>
  <c r="F261" i="25"/>
  <c r="F262" i="25"/>
  <c r="F263" i="25"/>
  <c r="F264" i="25"/>
  <c r="F265" i="25"/>
  <c r="F266" i="25"/>
  <c r="F267" i="25"/>
  <c r="F268" i="25"/>
  <c r="F269" i="25"/>
  <c r="F270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9" i="25"/>
  <c r="F350" i="25"/>
  <c r="F351" i="25"/>
  <c r="F352" i="25"/>
  <c r="F353" i="25"/>
  <c r="F354" i="25"/>
  <c r="F355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8" i="25"/>
  <c r="F389" i="25"/>
  <c r="F390" i="25"/>
  <c r="F391" i="25"/>
  <c r="F392" i="25"/>
  <c r="F393" i="25"/>
  <c r="F401" i="25"/>
  <c r="F402" i="25"/>
  <c r="F403" i="25"/>
  <c r="F404" i="25"/>
  <c r="F405" i="25"/>
  <c r="F406" i="25"/>
  <c r="F438" i="25"/>
  <c r="F439" i="25"/>
  <c r="F440" i="25"/>
  <c r="F441" i="25"/>
  <c r="F442" i="25"/>
  <c r="F443" i="25"/>
  <c r="F444" i="25"/>
  <c r="F445" i="25"/>
  <c r="F446" i="25"/>
  <c r="F448" i="25"/>
  <c r="F449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75" i="25"/>
  <c r="F476" i="25"/>
  <c r="F477" i="25"/>
  <c r="F478" i="25"/>
  <c r="F479" i="25"/>
  <c r="F480" i="25"/>
  <c r="F481" i="25"/>
  <c r="G105" i="25"/>
  <c r="G106" i="25"/>
  <c r="G107" i="25"/>
  <c r="G108" i="25"/>
  <c r="G109" i="25"/>
  <c r="G110" i="25"/>
  <c r="G111" i="25"/>
  <c r="G112" i="25"/>
  <c r="G122" i="25"/>
  <c r="G123" i="25"/>
  <c r="G124" i="25"/>
  <c r="G125" i="25"/>
  <c r="G126" i="25"/>
  <c r="G127" i="25"/>
  <c r="G128" i="25"/>
  <c r="G129" i="25"/>
  <c r="G146" i="25"/>
  <c r="G147" i="25"/>
  <c r="G148" i="25"/>
  <c r="G149" i="25"/>
  <c r="G150" i="25"/>
  <c r="G151" i="25"/>
  <c r="G152" i="25"/>
  <c r="G153" i="25"/>
  <c r="G154" i="25"/>
  <c r="G155" i="25"/>
  <c r="G156" i="25"/>
  <c r="G157" i="25"/>
  <c r="G158" i="25"/>
  <c r="G159" i="25"/>
  <c r="G160" i="25"/>
  <c r="G174" i="25"/>
  <c r="G175" i="25"/>
  <c r="G176" i="25"/>
  <c r="G177" i="25"/>
  <c r="G178" i="25"/>
  <c r="G179" i="25"/>
  <c r="G180" i="25"/>
  <c r="G181" i="25"/>
  <c r="G182" i="25"/>
  <c r="G183" i="25"/>
  <c r="G184" i="25"/>
  <c r="G185" i="25"/>
  <c r="G211" i="25"/>
  <c r="G212" i="25"/>
  <c r="G213" i="25"/>
  <c r="G214" i="25"/>
  <c r="G215" i="25"/>
  <c r="G216" i="25"/>
  <c r="G217" i="25"/>
  <c r="G218" i="25"/>
  <c r="G219" i="25"/>
  <c r="G220" i="25"/>
  <c r="G221" i="25"/>
  <c r="G222" i="25"/>
  <c r="G223" i="25"/>
  <c r="G224" i="25"/>
  <c r="G225" i="25"/>
  <c r="G226" i="25"/>
  <c r="G227" i="25"/>
  <c r="G228" i="25"/>
  <c r="G229" i="25"/>
  <c r="G230" i="25"/>
  <c r="G231" i="25"/>
  <c r="G232" i="25"/>
  <c r="G233" i="25"/>
  <c r="G234" i="25"/>
  <c r="G243" i="25"/>
  <c r="G244" i="25"/>
  <c r="G245" i="25"/>
  <c r="G246" i="25"/>
  <c r="G247" i="25"/>
  <c r="G248" i="25"/>
  <c r="G249" i="25"/>
  <c r="G261" i="25"/>
  <c r="G262" i="25"/>
  <c r="G263" i="25"/>
  <c r="G264" i="25"/>
  <c r="G265" i="25"/>
  <c r="G266" i="25"/>
  <c r="G267" i="25"/>
  <c r="G268" i="25"/>
  <c r="G269" i="25"/>
  <c r="G270" i="25"/>
  <c r="G285" i="25"/>
  <c r="G286" i="25"/>
  <c r="G287" i="25"/>
  <c r="G288" i="25"/>
  <c r="G289" i="25"/>
  <c r="G290" i="25"/>
  <c r="G291" i="25"/>
  <c r="G292" i="25"/>
  <c r="G293" i="25"/>
  <c r="G294" i="25"/>
  <c r="G295" i="25"/>
  <c r="G296" i="25"/>
  <c r="G297" i="25"/>
  <c r="G320" i="25"/>
  <c r="G321" i="25"/>
  <c r="G322" i="25"/>
  <c r="G323" i="25"/>
  <c r="G324" i="25"/>
  <c r="G325" i="25"/>
  <c r="G326" i="25"/>
  <c r="G327" i="25"/>
  <c r="G328" i="25"/>
  <c r="G329" i="25"/>
  <c r="G330" i="25"/>
  <c r="G331" i="25"/>
  <c r="G332" i="25"/>
  <c r="G333" i="25"/>
  <c r="G334" i="25"/>
  <c r="G335" i="25"/>
  <c r="G336" i="25"/>
  <c r="G337" i="25"/>
  <c r="G338" i="25"/>
  <c r="G339" i="25"/>
  <c r="G340" i="25"/>
  <c r="G349" i="25"/>
  <c r="G350" i="25"/>
  <c r="G351" i="25"/>
  <c r="G352" i="25"/>
  <c r="G353" i="25"/>
  <c r="G354" i="25"/>
  <c r="G355" i="25"/>
  <c r="G369" i="25"/>
  <c r="G370" i="25"/>
  <c r="G371" i="25"/>
  <c r="G372" i="25"/>
  <c r="G373" i="25"/>
  <c r="G374" i="25"/>
  <c r="G375" i="25"/>
  <c r="G376" i="25"/>
  <c r="G377" i="25"/>
  <c r="G378" i="25"/>
  <c r="G379" i="25"/>
  <c r="G380" i="25"/>
  <c r="G388" i="25"/>
  <c r="G389" i="25"/>
  <c r="G390" i="25"/>
  <c r="G391" i="25"/>
  <c r="G392" i="25"/>
  <c r="G393" i="25"/>
  <c r="G401" i="25"/>
  <c r="G402" i="25"/>
  <c r="G403" i="25"/>
  <c r="G404" i="25"/>
  <c r="G405" i="25"/>
  <c r="G406" i="25"/>
  <c r="G438" i="25"/>
  <c r="G439" i="25"/>
  <c r="G440" i="25"/>
  <c r="G441" i="25"/>
  <c r="G442" i="25"/>
  <c r="G444" i="25"/>
  <c r="G445" i="25"/>
  <c r="G446" i="25"/>
  <c r="G447" i="25"/>
  <c r="G448" i="25"/>
  <c r="G449" i="25"/>
  <c r="G450" i="25"/>
  <c r="G451" i="25"/>
  <c r="G453" i="25"/>
  <c r="G454" i="25"/>
  <c r="G455" i="25"/>
  <c r="G456" i="25"/>
  <c r="G457" i="25"/>
  <c r="G458" i="25"/>
  <c r="G459" i="25"/>
  <c r="G460" i="25"/>
  <c r="G461" i="25"/>
  <c r="G462" i="25"/>
  <c r="G463" i="25"/>
  <c r="G464" i="25"/>
  <c r="G465" i="25"/>
  <c r="G466" i="25"/>
  <c r="G467" i="25"/>
  <c r="G475" i="25"/>
  <c r="G476" i="25"/>
  <c r="G477" i="25"/>
  <c r="G478" i="25"/>
  <c r="G479" i="25"/>
  <c r="G480" i="25"/>
  <c r="G481" i="25"/>
  <c r="H105" i="25"/>
  <c r="H106" i="25"/>
  <c r="H107" i="25"/>
  <c r="H108" i="25"/>
  <c r="H109" i="25"/>
  <c r="H110" i="25"/>
  <c r="H111" i="25"/>
  <c r="H112" i="25"/>
  <c r="H122" i="25"/>
  <c r="H123" i="25"/>
  <c r="H124" i="25"/>
  <c r="H125" i="25"/>
  <c r="H126" i="25"/>
  <c r="H127" i="25"/>
  <c r="H128" i="25"/>
  <c r="H129" i="25"/>
  <c r="H146" i="25"/>
  <c r="H147" i="25"/>
  <c r="H148" i="25"/>
  <c r="H149" i="25"/>
  <c r="H150" i="25"/>
  <c r="H151" i="25"/>
  <c r="H152" i="25"/>
  <c r="H153" i="25"/>
  <c r="H154" i="25"/>
  <c r="H155" i="25"/>
  <c r="H156" i="25"/>
  <c r="H157" i="25"/>
  <c r="H158" i="25"/>
  <c r="H159" i="25"/>
  <c r="H160" i="25"/>
  <c r="H174" i="25"/>
  <c r="H175" i="25"/>
  <c r="H176" i="25"/>
  <c r="H177" i="25"/>
  <c r="H178" i="25"/>
  <c r="H179" i="25"/>
  <c r="H180" i="25"/>
  <c r="H181" i="25"/>
  <c r="H182" i="25"/>
  <c r="H183" i="25"/>
  <c r="H184" i="25"/>
  <c r="H185" i="25"/>
  <c r="H211" i="25"/>
  <c r="H212" i="25"/>
  <c r="H213" i="25"/>
  <c r="H214" i="25"/>
  <c r="H215" i="25"/>
  <c r="H216" i="25"/>
  <c r="H217" i="25"/>
  <c r="H218" i="25"/>
  <c r="H219" i="25"/>
  <c r="H220" i="25"/>
  <c r="H221" i="25"/>
  <c r="H222" i="25"/>
  <c r="H223" i="25"/>
  <c r="H224" i="25"/>
  <c r="H225" i="25"/>
  <c r="H226" i="25"/>
  <c r="H227" i="25"/>
  <c r="H228" i="25"/>
  <c r="H229" i="25"/>
  <c r="H230" i="25"/>
  <c r="H231" i="25"/>
  <c r="H232" i="25"/>
  <c r="H233" i="25"/>
  <c r="H234" i="25"/>
  <c r="H243" i="25"/>
  <c r="H244" i="25"/>
  <c r="H245" i="25"/>
  <c r="H246" i="25"/>
  <c r="H247" i="25"/>
  <c r="H248" i="25"/>
  <c r="H249" i="25"/>
  <c r="H261" i="25"/>
  <c r="H262" i="25"/>
  <c r="H263" i="25"/>
  <c r="H264" i="25"/>
  <c r="H265" i="25"/>
  <c r="H266" i="25"/>
  <c r="H267" i="25"/>
  <c r="H268" i="25"/>
  <c r="H269" i="25"/>
  <c r="H270" i="25"/>
  <c r="H285" i="25"/>
  <c r="H286" i="25"/>
  <c r="H287" i="25"/>
  <c r="H288" i="25"/>
  <c r="H289" i="25"/>
  <c r="H290" i="25"/>
  <c r="H291" i="25"/>
  <c r="H292" i="25"/>
  <c r="H293" i="25"/>
  <c r="H294" i="25"/>
  <c r="H295" i="25"/>
  <c r="H296" i="25"/>
  <c r="H297" i="25"/>
  <c r="H320" i="25"/>
  <c r="H321" i="25"/>
  <c r="H322" i="25"/>
  <c r="H323" i="25"/>
  <c r="H324" i="25"/>
  <c r="H325" i="25"/>
  <c r="H326" i="25"/>
  <c r="H327" i="25"/>
  <c r="H328" i="25"/>
  <c r="H329" i="25"/>
  <c r="H330" i="25"/>
  <c r="H331" i="25"/>
  <c r="H332" i="25"/>
  <c r="H333" i="25"/>
  <c r="H334" i="25"/>
  <c r="H335" i="25"/>
  <c r="H336" i="25"/>
  <c r="H337" i="25"/>
  <c r="H338" i="25"/>
  <c r="H339" i="25"/>
  <c r="H340" i="25"/>
  <c r="H349" i="25"/>
  <c r="H350" i="25"/>
  <c r="H351" i="25"/>
  <c r="H352" i="25"/>
  <c r="H353" i="25"/>
  <c r="H354" i="25"/>
  <c r="H355" i="25"/>
  <c r="H369" i="25"/>
  <c r="H370" i="25"/>
  <c r="H371" i="25"/>
  <c r="H372" i="25"/>
  <c r="H373" i="25"/>
  <c r="H374" i="25"/>
  <c r="H375" i="25"/>
  <c r="H376" i="25"/>
  <c r="H377" i="25"/>
  <c r="H378" i="25"/>
  <c r="H379" i="25"/>
  <c r="H380" i="25"/>
  <c r="H388" i="25"/>
  <c r="H389" i="25"/>
  <c r="H390" i="25"/>
  <c r="H391" i="25"/>
  <c r="H392" i="25"/>
  <c r="H393" i="25"/>
  <c r="H401" i="25"/>
  <c r="H402" i="25"/>
  <c r="H403" i="25"/>
  <c r="H404" i="25"/>
  <c r="H405" i="25"/>
  <c r="H406" i="25"/>
  <c r="H439" i="25"/>
  <c r="H440" i="25"/>
  <c r="H442" i="25"/>
  <c r="H443" i="25"/>
  <c r="H444" i="25"/>
  <c r="H445" i="25"/>
  <c r="H446" i="25"/>
  <c r="H447" i="25"/>
  <c r="H448" i="25"/>
  <c r="H449" i="25"/>
  <c r="H450" i="25"/>
  <c r="H451" i="25"/>
  <c r="H452" i="25"/>
  <c r="H454" i="25"/>
  <c r="H455" i="25"/>
  <c r="H456" i="25"/>
  <c r="H457" i="25"/>
  <c r="H458" i="25"/>
  <c r="H459" i="25"/>
  <c r="H460" i="25"/>
  <c r="H461" i="25"/>
  <c r="H462" i="25"/>
  <c r="H463" i="25"/>
  <c r="H464" i="25"/>
  <c r="H466" i="25"/>
  <c r="H467" i="25"/>
  <c r="H475" i="25"/>
  <c r="H476" i="25"/>
  <c r="H477" i="25"/>
  <c r="H478" i="25"/>
  <c r="H479" i="25"/>
  <c r="H480" i="25"/>
  <c r="H481" i="25"/>
  <c r="I105" i="25"/>
  <c r="I106" i="25"/>
  <c r="I107" i="25"/>
  <c r="I108" i="25"/>
  <c r="I109" i="25"/>
  <c r="I110" i="25"/>
  <c r="I111" i="25"/>
  <c r="I112" i="25"/>
  <c r="I122" i="25"/>
  <c r="I123" i="25"/>
  <c r="I124" i="25"/>
  <c r="I125" i="25"/>
  <c r="I126" i="25"/>
  <c r="I127" i="25"/>
  <c r="I128" i="25"/>
  <c r="I129" i="25"/>
  <c r="I146" i="25"/>
  <c r="I147" i="25"/>
  <c r="I148" i="25"/>
  <c r="I149" i="25"/>
  <c r="I150" i="25"/>
  <c r="I151" i="25"/>
  <c r="I152" i="25"/>
  <c r="I153" i="25"/>
  <c r="I154" i="25"/>
  <c r="I155" i="25"/>
  <c r="I156" i="25"/>
  <c r="I157" i="25"/>
  <c r="I158" i="25"/>
  <c r="I159" i="25"/>
  <c r="I160" i="25"/>
  <c r="I174" i="25"/>
  <c r="I175" i="25"/>
  <c r="I176" i="25"/>
  <c r="I177" i="25"/>
  <c r="I178" i="25"/>
  <c r="I179" i="25"/>
  <c r="I180" i="25"/>
  <c r="I181" i="25"/>
  <c r="I182" i="25"/>
  <c r="I183" i="25"/>
  <c r="I184" i="25"/>
  <c r="I185" i="25"/>
  <c r="I211" i="25"/>
  <c r="I212" i="25"/>
  <c r="I213" i="25"/>
  <c r="I214" i="25"/>
  <c r="I215" i="25"/>
  <c r="I216" i="25"/>
  <c r="I217" i="25"/>
  <c r="I218" i="25"/>
  <c r="I219" i="25"/>
  <c r="I220" i="25"/>
  <c r="I221" i="25"/>
  <c r="I222" i="25"/>
  <c r="I223" i="25"/>
  <c r="I224" i="25"/>
  <c r="I225" i="25"/>
  <c r="I226" i="25"/>
  <c r="I227" i="25"/>
  <c r="I228" i="25"/>
  <c r="I229" i="25"/>
  <c r="I230" i="25"/>
  <c r="I231" i="25"/>
  <c r="I232" i="25"/>
  <c r="I233" i="25"/>
  <c r="I234" i="25"/>
  <c r="I243" i="25"/>
  <c r="I244" i="25"/>
  <c r="I245" i="25"/>
  <c r="I246" i="25"/>
  <c r="I247" i="25"/>
  <c r="I248" i="25"/>
  <c r="I249" i="25"/>
  <c r="I261" i="25"/>
  <c r="I262" i="25"/>
  <c r="I263" i="25"/>
  <c r="I264" i="25"/>
  <c r="I265" i="25"/>
  <c r="I266" i="25"/>
  <c r="I267" i="25"/>
  <c r="I268" i="25"/>
  <c r="I269" i="25"/>
  <c r="I270" i="25"/>
  <c r="I285" i="25"/>
  <c r="I286" i="25"/>
  <c r="I287" i="25"/>
  <c r="I288" i="25"/>
  <c r="I289" i="25"/>
  <c r="I290" i="25"/>
  <c r="I291" i="25"/>
  <c r="I292" i="25"/>
  <c r="I293" i="25"/>
  <c r="I294" i="25"/>
  <c r="I295" i="25"/>
  <c r="I296" i="25"/>
  <c r="I297" i="25"/>
  <c r="I320" i="25"/>
  <c r="I321" i="25"/>
  <c r="I322" i="25"/>
  <c r="I323" i="25"/>
  <c r="I324" i="25"/>
  <c r="I325" i="25"/>
  <c r="I326" i="25"/>
  <c r="I327" i="25"/>
  <c r="I328" i="25"/>
  <c r="I329" i="25"/>
  <c r="I330" i="25"/>
  <c r="I331" i="25"/>
  <c r="I332" i="25"/>
  <c r="I333" i="25"/>
  <c r="I334" i="25"/>
  <c r="I335" i="25"/>
  <c r="I336" i="25"/>
  <c r="I337" i="25"/>
  <c r="I338" i="25"/>
  <c r="I339" i="25"/>
  <c r="I340" i="25"/>
  <c r="I349" i="25"/>
  <c r="I350" i="25"/>
  <c r="I351" i="25"/>
  <c r="I352" i="25"/>
  <c r="I353" i="25"/>
  <c r="I354" i="25"/>
  <c r="I355" i="25"/>
  <c r="I369" i="25"/>
  <c r="I370" i="25"/>
  <c r="I371" i="25"/>
  <c r="I372" i="25"/>
  <c r="I373" i="25"/>
  <c r="I374" i="25"/>
  <c r="I375" i="25"/>
  <c r="I376" i="25"/>
  <c r="I377" i="25"/>
  <c r="I378" i="25"/>
  <c r="I379" i="25"/>
  <c r="I380" i="25"/>
  <c r="I388" i="25"/>
  <c r="I389" i="25"/>
  <c r="I390" i="25"/>
  <c r="I391" i="25"/>
  <c r="I392" i="25"/>
  <c r="I393" i="25"/>
  <c r="I401" i="25"/>
  <c r="I402" i="25"/>
  <c r="I403" i="25"/>
  <c r="I404" i="25"/>
  <c r="I405" i="25"/>
  <c r="I406" i="25"/>
  <c r="I438" i="25"/>
  <c r="I440" i="25"/>
  <c r="I441" i="25"/>
  <c r="I442" i="25"/>
  <c r="I444" i="25"/>
  <c r="I445" i="25"/>
  <c r="I446" i="25"/>
  <c r="I447" i="25"/>
  <c r="I448" i="25"/>
  <c r="I450" i="25"/>
  <c r="I451" i="25"/>
  <c r="I452" i="25"/>
  <c r="I453" i="25"/>
  <c r="I455" i="25"/>
  <c r="I456" i="25"/>
  <c r="I457" i="25"/>
  <c r="I458" i="25"/>
  <c r="I459" i="25"/>
  <c r="I460" i="25"/>
  <c r="I461" i="25"/>
  <c r="I462" i="25"/>
  <c r="I463" i="25"/>
  <c r="I464" i="25"/>
  <c r="I465" i="25"/>
  <c r="I466" i="25"/>
  <c r="I467" i="25"/>
  <c r="I475" i="25"/>
  <c r="I476" i="25"/>
  <c r="I477" i="25"/>
  <c r="I478" i="25"/>
  <c r="I479" i="25"/>
  <c r="I480" i="25"/>
  <c r="I481" i="25"/>
  <c r="J105" i="25"/>
  <c r="J106" i="25"/>
  <c r="J107" i="25"/>
  <c r="J108" i="25"/>
  <c r="J109" i="25"/>
  <c r="J110" i="25"/>
  <c r="J111" i="25"/>
  <c r="J112" i="25"/>
  <c r="J122" i="25"/>
  <c r="J123" i="25"/>
  <c r="J124" i="25"/>
  <c r="J125" i="25"/>
  <c r="J126" i="25"/>
  <c r="J127" i="25"/>
  <c r="J128" i="25"/>
  <c r="J129" i="25"/>
  <c r="J146" i="25"/>
  <c r="J147" i="25"/>
  <c r="J148" i="25"/>
  <c r="J149" i="25"/>
  <c r="J150" i="25"/>
  <c r="J151" i="25"/>
  <c r="J152" i="25"/>
  <c r="J153" i="25"/>
  <c r="J154" i="25"/>
  <c r="J155" i="25"/>
  <c r="J156" i="25"/>
  <c r="J157" i="25"/>
  <c r="J158" i="25"/>
  <c r="J159" i="25"/>
  <c r="J160" i="25"/>
  <c r="J174" i="25"/>
  <c r="J175" i="25"/>
  <c r="J176" i="25"/>
  <c r="J177" i="25"/>
  <c r="J178" i="25"/>
  <c r="J179" i="25"/>
  <c r="J180" i="25"/>
  <c r="J181" i="25"/>
  <c r="J182" i="25"/>
  <c r="J183" i="25"/>
  <c r="J184" i="25"/>
  <c r="J185" i="25"/>
  <c r="J211" i="25"/>
  <c r="J212" i="25"/>
  <c r="J213" i="25"/>
  <c r="J214" i="25"/>
  <c r="J215" i="25"/>
  <c r="J216" i="25"/>
  <c r="J217" i="25"/>
  <c r="J218" i="25"/>
  <c r="J219" i="25"/>
  <c r="J220" i="25"/>
  <c r="J221" i="25"/>
  <c r="J222" i="25"/>
  <c r="J223" i="25"/>
  <c r="J224" i="25"/>
  <c r="J225" i="25"/>
  <c r="J226" i="25"/>
  <c r="J227" i="25"/>
  <c r="J228" i="25"/>
  <c r="J229" i="25"/>
  <c r="J230" i="25"/>
  <c r="J231" i="25"/>
  <c r="J232" i="25"/>
  <c r="J233" i="25"/>
  <c r="J234" i="25"/>
  <c r="J243" i="25"/>
  <c r="J244" i="25"/>
  <c r="J245" i="25"/>
  <c r="J246" i="25"/>
  <c r="J247" i="25"/>
  <c r="J248" i="25"/>
  <c r="J249" i="25"/>
  <c r="J261" i="25"/>
  <c r="J262" i="25"/>
  <c r="J263" i="25"/>
  <c r="J264" i="25"/>
  <c r="J265" i="25"/>
  <c r="J266" i="25"/>
  <c r="J267" i="25"/>
  <c r="J268" i="25"/>
  <c r="J269" i="25"/>
  <c r="J270" i="25"/>
  <c r="J285" i="25"/>
  <c r="J286" i="25"/>
  <c r="J287" i="25"/>
  <c r="J288" i="25"/>
  <c r="J289" i="25"/>
  <c r="J290" i="25"/>
  <c r="J291" i="25"/>
  <c r="J292" i="25"/>
  <c r="J293" i="25"/>
  <c r="J294" i="25"/>
  <c r="J295" i="25"/>
  <c r="J296" i="25"/>
  <c r="J297" i="25"/>
  <c r="J320" i="25"/>
  <c r="J321" i="25"/>
  <c r="J322" i="25"/>
  <c r="J323" i="25"/>
  <c r="J324" i="25"/>
  <c r="J325" i="25"/>
  <c r="J326" i="25"/>
  <c r="J327" i="25"/>
  <c r="J328" i="25"/>
  <c r="J329" i="25"/>
  <c r="J330" i="25"/>
  <c r="J331" i="25"/>
  <c r="J332" i="25"/>
  <c r="J333" i="25"/>
  <c r="J334" i="25"/>
  <c r="J335" i="25"/>
  <c r="J336" i="25"/>
  <c r="J337" i="25"/>
  <c r="J338" i="25"/>
  <c r="J339" i="25"/>
  <c r="J340" i="25"/>
  <c r="J349" i="25"/>
  <c r="J350" i="25"/>
  <c r="J351" i="25"/>
  <c r="J352" i="25"/>
  <c r="J353" i="25"/>
  <c r="J354" i="25"/>
  <c r="J355" i="25"/>
  <c r="J369" i="25"/>
  <c r="J370" i="25"/>
  <c r="J371" i="25"/>
  <c r="J372" i="25"/>
  <c r="J373" i="25"/>
  <c r="J374" i="25"/>
  <c r="J375" i="25"/>
  <c r="J376" i="25"/>
  <c r="J377" i="25"/>
  <c r="J378" i="25"/>
  <c r="J379" i="25"/>
  <c r="J380" i="25"/>
  <c r="J388" i="25"/>
  <c r="J389" i="25"/>
  <c r="J390" i="25"/>
  <c r="J391" i="25"/>
  <c r="J392" i="25"/>
  <c r="J393" i="25"/>
  <c r="J401" i="25"/>
  <c r="J402" i="25"/>
  <c r="J403" i="25"/>
  <c r="J404" i="25"/>
  <c r="J405" i="25"/>
  <c r="J406" i="25"/>
  <c r="J438" i="25"/>
  <c r="J439" i="25"/>
  <c r="J440" i="25"/>
  <c r="J441" i="25"/>
  <c r="J442" i="25"/>
  <c r="J443" i="25"/>
  <c r="J444" i="25"/>
  <c r="J445" i="25"/>
  <c r="J446" i="25"/>
  <c r="J447" i="25"/>
  <c r="J448" i="25"/>
  <c r="J449" i="25"/>
  <c r="J450" i="25"/>
  <c r="J451" i="25"/>
  <c r="J452" i="25"/>
  <c r="J455" i="25"/>
  <c r="J456" i="25"/>
  <c r="J457" i="25"/>
  <c r="J458" i="25"/>
  <c r="J459" i="25"/>
  <c r="J460" i="25"/>
  <c r="J462" i="25"/>
  <c r="J463" i="25"/>
  <c r="J464" i="25"/>
  <c r="J465" i="25"/>
  <c r="J466" i="25"/>
  <c r="J467" i="25"/>
  <c r="J475" i="25"/>
  <c r="J476" i="25"/>
  <c r="J477" i="25"/>
  <c r="J478" i="25"/>
  <c r="J479" i="25"/>
  <c r="J480" i="25"/>
  <c r="J481" i="25"/>
  <c r="K105" i="25"/>
  <c r="K106" i="25"/>
  <c r="K107" i="25"/>
  <c r="K108" i="25"/>
  <c r="K109" i="25"/>
  <c r="K110" i="25"/>
  <c r="K111" i="25"/>
  <c r="K112" i="25"/>
  <c r="K122" i="25"/>
  <c r="K123" i="25"/>
  <c r="K124" i="25"/>
  <c r="K125" i="25"/>
  <c r="K126" i="25"/>
  <c r="K127" i="25"/>
  <c r="K128" i="25"/>
  <c r="K129" i="25"/>
  <c r="K146" i="25"/>
  <c r="K147" i="25"/>
  <c r="K148" i="25"/>
  <c r="K149" i="25"/>
  <c r="K150" i="25"/>
  <c r="K151" i="25"/>
  <c r="K152" i="25"/>
  <c r="K153" i="25"/>
  <c r="K154" i="25"/>
  <c r="K155" i="25"/>
  <c r="K156" i="25"/>
  <c r="K157" i="25"/>
  <c r="K158" i="25"/>
  <c r="K159" i="25"/>
  <c r="K160" i="25"/>
  <c r="K174" i="25"/>
  <c r="K175" i="25"/>
  <c r="K176" i="25"/>
  <c r="K177" i="25"/>
  <c r="K178" i="25"/>
  <c r="K179" i="25"/>
  <c r="K180" i="25"/>
  <c r="K181" i="25"/>
  <c r="K182" i="25"/>
  <c r="K183" i="25"/>
  <c r="K184" i="25"/>
  <c r="K185" i="25"/>
  <c r="K211" i="25"/>
  <c r="K212" i="25"/>
  <c r="K213" i="25"/>
  <c r="K214" i="25"/>
  <c r="K215" i="25"/>
  <c r="K216" i="25"/>
  <c r="K217" i="25"/>
  <c r="K218" i="25"/>
  <c r="K219" i="25"/>
  <c r="K220" i="25"/>
  <c r="K221" i="25"/>
  <c r="K222" i="25"/>
  <c r="K223" i="25"/>
  <c r="K224" i="25"/>
  <c r="K225" i="25"/>
  <c r="K226" i="25"/>
  <c r="K227" i="25"/>
  <c r="K228" i="25"/>
  <c r="K229" i="25"/>
  <c r="K230" i="25"/>
  <c r="K231" i="25"/>
  <c r="K232" i="25"/>
  <c r="K233" i="25"/>
  <c r="K234" i="25"/>
  <c r="K243" i="25"/>
  <c r="K244" i="25"/>
  <c r="K245" i="25"/>
  <c r="K246" i="25"/>
  <c r="K247" i="25"/>
  <c r="K248" i="25"/>
  <c r="K249" i="25"/>
  <c r="K261" i="25"/>
  <c r="K262" i="25"/>
  <c r="K263" i="25"/>
  <c r="K264" i="25"/>
  <c r="K265" i="25"/>
  <c r="K266" i="25"/>
  <c r="K267" i="25"/>
  <c r="K268" i="25"/>
  <c r="K269" i="25"/>
  <c r="K270" i="25"/>
  <c r="K285" i="25"/>
  <c r="K286" i="25"/>
  <c r="K287" i="25"/>
  <c r="K288" i="25"/>
  <c r="K289" i="25"/>
  <c r="K290" i="25"/>
  <c r="K291" i="25"/>
  <c r="K292" i="25"/>
  <c r="K293" i="25"/>
  <c r="K294" i="25"/>
  <c r="K295" i="25"/>
  <c r="K296" i="25"/>
  <c r="K297" i="25"/>
  <c r="K320" i="25"/>
  <c r="K321" i="25"/>
  <c r="K322" i="25"/>
  <c r="K323" i="25"/>
  <c r="K324" i="25"/>
  <c r="K325" i="25"/>
  <c r="K326" i="25"/>
  <c r="K327" i="25"/>
  <c r="K328" i="25"/>
  <c r="K329" i="25"/>
  <c r="K330" i="25"/>
  <c r="K331" i="25"/>
  <c r="K332" i="25"/>
  <c r="K333" i="25"/>
  <c r="K334" i="25"/>
  <c r="K335" i="25"/>
  <c r="K336" i="25"/>
  <c r="K337" i="25"/>
  <c r="K338" i="25"/>
  <c r="K339" i="25"/>
  <c r="K340" i="25"/>
  <c r="K349" i="25"/>
  <c r="K350" i="25"/>
  <c r="K351" i="25"/>
  <c r="K352" i="25"/>
  <c r="K353" i="25"/>
  <c r="K354" i="25"/>
  <c r="K355" i="25"/>
  <c r="K369" i="25"/>
  <c r="K370" i="25"/>
  <c r="K371" i="25"/>
  <c r="K372" i="25"/>
  <c r="K373" i="25"/>
  <c r="K374" i="25"/>
  <c r="K375" i="25"/>
  <c r="K376" i="25"/>
  <c r="K377" i="25"/>
  <c r="K378" i="25"/>
  <c r="K379" i="25"/>
  <c r="K380" i="25"/>
  <c r="K388" i="25"/>
  <c r="K389" i="25"/>
  <c r="K390" i="25"/>
  <c r="K391" i="25"/>
  <c r="K392" i="25"/>
  <c r="K393" i="25"/>
  <c r="K401" i="25"/>
  <c r="K402" i="25"/>
  <c r="K403" i="25"/>
  <c r="K404" i="25"/>
  <c r="K405" i="25"/>
  <c r="K406" i="25"/>
  <c r="K438" i="25"/>
  <c r="K439" i="25"/>
  <c r="K440" i="25"/>
  <c r="K441" i="25"/>
  <c r="K442" i="25"/>
  <c r="K443" i="25"/>
  <c r="K444" i="25"/>
  <c r="K445" i="25"/>
  <c r="K446" i="25"/>
  <c r="K447" i="25"/>
  <c r="K448" i="25"/>
  <c r="K449" i="25"/>
  <c r="K451" i="25"/>
  <c r="K452" i="25"/>
  <c r="K453" i="25"/>
  <c r="K454" i="25"/>
  <c r="K455" i="25"/>
  <c r="K456" i="25"/>
  <c r="K457" i="25"/>
  <c r="K458" i="25"/>
  <c r="K459" i="25"/>
  <c r="K460" i="25"/>
  <c r="K461" i="25"/>
  <c r="K462" i="25"/>
  <c r="K463" i="25"/>
  <c r="K464" i="25"/>
  <c r="K465" i="25"/>
  <c r="K466" i="25"/>
  <c r="K467" i="25"/>
  <c r="K475" i="25"/>
  <c r="K476" i="25"/>
  <c r="K477" i="25"/>
  <c r="K478" i="25"/>
  <c r="K479" i="25"/>
  <c r="K480" i="25"/>
  <c r="K481" i="25"/>
  <c r="L105" i="25"/>
  <c r="L106" i="25"/>
  <c r="L107" i="25"/>
  <c r="L108" i="25"/>
  <c r="L109" i="25"/>
  <c r="L110" i="25"/>
  <c r="L111" i="25"/>
  <c r="L112" i="25"/>
  <c r="L122" i="25"/>
  <c r="L123" i="25"/>
  <c r="L124" i="25"/>
  <c r="L125" i="25"/>
  <c r="L126" i="25"/>
  <c r="L127" i="25"/>
  <c r="L128" i="25"/>
  <c r="L129" i="25"/>
  <c r="L146" i="25"/>
  <c r="L147" i="25"/>
  <c r="L148" i="25"/>
  <c r="L149" i="25"/>
  <c r="L150" i="25"/>
  <c r="L151" i="25"/>
  <c r="L152" i="25"/>
  <c r="L153" i="25"/>
  <c r="L154" i="25"/>
  <c r="L155" i="25"/>
  <c r="L156" i="25"/>
  <c r="L157" i="25"/>
  <c r="L158" i="25"/>
  <c r="L159" i="25"/>
  <c r="L160" i="25"/>
  <c r="L174" i="25"/>
  <c r="L175" i="25"/>
  <c r="L176" i="25"/>
  <c r="L177" i="25"/>
  <c r="L178" i="25"/>
  <c r="L179" i="25"/>
  <c r="L180" i="25"/>
  <c r="L181" i="25"/>
  <c r="L182" i="25"/>
  <c r="L183" i="25"/>
  <c r="L184" i="25"/>
  <c r="L185" i="25"/>
  <c r="L211" i="25"/>
  <c r="L212" i="25"/>
  <c r="L213" i="25"/>
  <c r="L214" i="25"/>
  <c r="L215" i="25"/>
  <c r="L216" i="25"/>
  <c r="L217" i="25"/>
  <c r="L218" i="25"/>
  <c r="L219" i="25"/>
  <c r="L220" i="25"/>
  <c r="L221" i="25"/>
  <c r="L222" i="25"/>
  <c r="L223" i="25"/>
  <c r="L224" i="25"/>
  <c r="L225" i="25"/>
  <c r="L226" i="25"/>
  <c r="L227" i="25"/>
  <c r="L228" i="25"/>
  <c r="L229" i="25"/>
  <c r="L230" i="25"/>
  <c r="L231" i="25"/>
  <c r="L232" i="25"/>
  <c r="L233" i="25"/>
  <c r="L234" i="25"/>
  <c r="L243" i="25"/>
  <c r="L244" i="25"/>
  <c r="L245" i="25"/>
  <c r="L246" i="25"/>
  <c r="L247" i="25"/>
  <c r="L248" i="25"/>
  <c r="L249" i="25"/>
  <c r="L261" i="25"/>
  <c r="L262" i="25"/>
  <c r="L263" i="25"/>
  <c r="L264" i="25"/>
  <c r="L265" i="25"/>
  <c r="L266" i="25"/>
  <c r="L267" i="25"/>
  <c r="L268" i="25"/>
  <c r="L269" i="25"/>
  <c r="L270" i="25"/>
  <c r="L285" i="25"/>
  <c r="L286" i="25"/>
  <c r="L287" i="25"/>
  <c r="L288" i="25"/>
  <c r="L289" i="25"/>
  <c r="L290" i="25"/>
  <c r="L291" i="25"/>
  <c r="L292" i="25"/>
  <c r="L293" i="25"/>
  <c r="L294" i="25"/>
  <c r="L295" i="25"/>
  <c r="L296" i="25"/>
  <c r="L297" i="25"/>
  <c r="L320" i="25"/>
  <c r="L321" i="25"/>
  <c r="L322" i="25"/>
  <c r="L323" i="25"/>
  <c r="L324" i="25"/>
  <c r="L325" i="25"/>
  <c r="L326" i="25"/>
  <c r="L327" i="25"/>
  <c r="L328" i="25"/>
  <c r="L329" i="25"/>
  <c r="L330" i="25"/>
  <c r="L331" i="25"/>
  <c r="L332" i="25"/>
  <c r="L333" i="25"/>
  <c r="L334" i="25"/>
  <c r="L335" i="25"/>
  <c r="L336" i="25"/>
  <c r="L337" i="25"/>
  <c r="L338" i="25"/>
  <c r="L339" i="25"/>
  <c r="L340" i="25"/>
  <c r="L349" i="25"/>
  <c r="L350" i="25"/>
  <c r="L351" i="25"/>
  <c r="L352" i="25"/>
  <c r="L353" i="25"/>
  <c r="L354" i="25"/>
  <c r="L355" i="25"/>
  <c r="L369" i="25"/>
  <c r="L370" i="25"/>
  <c r="L371" i="25"/>
  <c r="L372" i="25"/>
  <c r="L373" i="25"/>
  <c r="L374" i="25"/>
  <c r="L375" i="25"/>
  <c r="L376" i="25"/>
  <c r="L377" i="25"/>
  <c r="L378" i="25"/>
  <c r="L379" i="25"/>
  <c r="L380" i="25"/>
  <c r="L388" i="25"/>
  <c r="L389" i="25"/>
  <c r="L390" i="25"/>
  <c r="L391" i="25"/>
  <c r="L392" i="25"/>
  <c r="L393" i="25"/>
  <c r="L401" i="25"/>
  <c r="L402" i="25"/>
  <c r="L403" i="25"/>
  <c r="L404" i="25"/>
  <c r="L405" i="25"/>
  <c r="L406" i="25"/>
  <c r="L438" i="25"/>
  <c r="L439" i="25"/>
  <c r="L440" i="25"/>
  <c r="L441" i="25"/>
  <c r="L442" i="25"/>
  <c r="L443" i="25"/>
  <c r="L444" i="25"/>
  <c r="L447" i="25"/>
  <c r="L449" i="25"/>
  <c r="L450" i="25"/>
  <c r="L452" i="25"/>
  <c r="L453" i="25"/>
  <c r="L454" i="25"/>
  <c r="L455" i="25"/>
  <c r="L456" i="25"/>
  <c r="L457" i="25"/>
  <c r="L458" i="25"/>
  <c r="L459" i="25"/>
  <c r="L460" i="25"/>
  <c r="L461" i="25"/>
  <c r="L462" i="25"/>
  <c r="L463" i="25"/>
  <c r="L464" i="25"/>
  <c r="L465" i="25"/>
  <c r="L466" i="25"/>
  <c r="L467" i="25"/>
  <c r="L475" i="25"/>
  <c r="L476" i="25"/>
  <c r="L477" i="25"/>
  <c r="L478" i="25"/>
  <c r="L479" i="25"/>
  <c r="L480" i="25"/>
  <c r="L481" i="25"/>
  <c r="M105" i="25"/>
  <c r="M106" i="25"/>
  <c r="M107" i="25"/>
  <c r="M108" i="25"/>
  <c r="M109" i="25"/>
  <c r="M110" i="25"/>
  <c r="M111" i="25"/>
  <c r="M112" i="25"/>
  <c r="M122" i="25"/>
  <c r="M123" i="25"/>
  <c r="M124" i="25"/>
  <c r="M125" i="25"/>
  <c r="M126" i="25"/>
  <c r="M127" i="25"/>
  <c r="M128" i="25"/>
  <c r="M129" i="25"/>
  <c r="M146" i="25"/>
  <c r="M147" i="25"/>
  <c r="M148" i="25"/>
  <c r="M149" i="25"/>
  <c r="M150" i="25"/>
  <c r="M151" i="25"/>
  <c r="M152" i="25"/>
  <c r="M153" i="25"/>
  <c r="M154" i="25"/>
  <c r="M155" i="25"/>
  <c r="M156" i="25"/>
  <c r="M157" i="25"/>
  <c r="M158" i="25"/>
  <c r="M159" i="25"/>
  <c r="M160" i="25"/>
  <c r="M174" i="25"/>
  <c r="M175" i="25"/>
  <c r="M176" i="25"/>
  <c r="M177" i="25"/>
  <c r="M178" i="25"/>
  <c r="M179" i="25"/>
  <c r="M180" i="25"/>
  <c r="M181" i="25"/>
  <c r="M182" i="25"/>
  <c r="M183" i="25"/>
  <c r="M184" i="25"/>
  <c r="M185" i="25"/>
  <c r="M211" i="25"/>
  <c r="M212" i="25"/>
  <c r="M213" i="25"/>
  <c r="M214" i="25"/>
  <c r="M215" i="25"/>
  <c r="M216" i="25"/>
  <c r="M217" i="25"/>
  <c r="M218" i="25"/>
  <c r="M219" i="25"/>
  <c r="M220" i="25"/>
  <c r="M221" i="25"/>
  <c r="M222" i="25"/>
  <c r="M223" i="25"/>
  <c r="M224" i="25"/>
  <c r="M225" i="25"/>
  <c r="M226" i="25"/>
  <c r="M227" i="25"/>
  <c r="M228" i="25"/>
  <c r="M229" i="25"/>
  <c r="M230" i="25"/>
  <c r="M231" i="25"/>
  <c r="M232" i="25"/>
  <c r="M233" i="25"/>
  <c r="M234" i="25"/>
  <c r="M243" i="25"/>
  <c r="M244" i="25"/>
  <c r="M245" i="25"/>
  <c r="M246" i="25"/>
  <c r="M247" i="25"/>
  <c r="M248" i="25"/>
  <c r="M249" i="25"/>
  <c r="M261" i="25"/>
  <c r="M262" i="25"/>
  <c r="M263" i="25"/>
  <c r="M264" i="25"/>
  <c r="M265" i="25"/>
  <c r="M266" i="25"/>
  <c r="M267" i="25"/>
  <c r="M268" i="25"/>
  <c r="M269" i="25"/>
  <c r="M270" i="25"/>
  <c r="M285" i="25"/>
  <c r="M286" i="25"/>
  <c r="M287" i="25"/>
  <c r="M288" i="25"/>
  <c r="M289" i="25"/>
  <c r="M290" i="25"/>
  <c r="M291" i="25"/>
  <c r="M292" i="25"/>
  <c r="M293" i="25"/>
  <c r="M294" i="25"/>
  <c r="M295" i="25"/>
  <c r="M296" i="25"/>
  <c r="M297" i="25"/>
  <c r="M320" i="25"/>
  <c r="M321" i="25"/>
  <c r="M322" i="25"/>
  <c r="M323" i="25"/>
  <c r="M324" i="25"/>
  <c r="M325" i="25"/>
  <c r="M326" i="25"/>
  <c r="M327" i="25"/>
  <c r="M328" i="25"/>
  <c r="M329" i="25"/>
  <c r="M330" i="25"/>
  <c r="M331" i="25"/>
  <c r="M332" i="25"/>
  <c r="M333" i="25"/>
  <c r="M334" i="25"/>
  <c r="M335" i="25"/>
  <c r="M336" i="25"/>
  <c r="M337" i="25"/>
  <c r="M338" i="25"/>
  <c r="M339" i="25"/>
  <c r="M340" i="25"/>
  <c r="M349" i="25"/>
  <c r="M350" i="25"/>
  <c r="M351" i="25"/>
  <c r="M352" i="25"/>
  <c r="M353" i="25"/>
  <c r="M354" i="25"/>
  <c r="M355" i="25"/>
  <c r="M369" i="25"/>
  <c r="M370" i="25"/>
  <c r="M371" i="25"/>
  <c r="M372" i="25"/>
  <c r="M373" i="25"/>
  <c r="M374" i="25"/>
  <c r="M375" i="25"/>
  <c r="M376" i="25"/>
  <c r="M377" i="25"/>
  <c r="M378" i="25"/>
  <c r="M379" i="25"/>
  <c r="M380" i="25"/>
  <c r="M388" i="25"/>
  <c r="M389" i="25"/>
  <c r="M390" i="25"/>
  <c r="M391" i="25"/>
  <c r="M392" i="25"/>
  <c r="M393" i="25"/>
  <c r="M401" i="25"/>
  <c r="M402" i="25"/>
  <c r="M403" i="25"/>
  <c r="M404" i="25"/>
  <c r="M405" i="25"/>
  <c r="M406" i="25"/>
  <c r="M438" i="25"/>
  <c r="M439" i="25"/>
  <c r="M440" i="25"/>
  <c r="M442" i="25"/>
  <c r="M443" i="25"/>
  <c r="M444" i="25"/>
  <c r="M445" i="25"/>
  <c r="M446" i="25"/>
  <c r="M447" i="25"/>
  <c r="M448" i="25"/>
  <c r="M449" i="25"/>
  <c r="M450" i="25"/>
  <c r="M451" i="25"/>
  <c r="M452" i="25"/>
  <c r="M453" i="25"/>
  <c r="M454" i="25"/>
  <c r="M455" i="25"/>
  <c r="M457" i="25"/>
  <c r="M458" i="25"/>
  <c r="M460" i="25"/>
  <c r="M461" i="25"/>
  <c r="M462" i="25"/>
  <c r="M463" i="25"/>
  <c r="M465" i="25"/>
  <c r="M466" i="25"/>
  <c r="M467" i="25"/>
  <c r="M475" i="25"/>
  <c r="M476" i="25"/>
  <c r="M477" i="25"/>
  <c r="M478" i="25"/>
  <c r="M479" i="25"/>
  <c r="M480" i="25"/>
  <c r="M481" i="25"/>
  <c r="N105" i="25"/>
  <c r="N106" i="25"/>
  <c r="N107" i="25"/>
  <c r="N108" i="25"/>
  <c r="N109" i="25"/>
  <c r="N110" i="25"/>
  <c r="N111" i="25"/>
  <c r="N112" i="25"/>
  <c r="N122" i="25"/>
  <c r="N123" i="25"/>
  <c r="N124" i="25"/>
  <c r="N125" i="25"/>
  <c r="N126" i="25"/>
  <c r="N127" i="25"/>
  <c r="N128" i="25"/>
  <c r="N129" i="25"/>
  <c r="N146" i="25"/>
  <c r="N147" i="25"/>
  <c r="N148" i="25"/>
  <c r="N149" i="25"/>
  <c r="N150" i="25"/>
  <c r="N151" i="25"/>
  <c r="N152" i="25"/>
  <c r="N153" i="25"/>
  <c r="N154" i="25"/>
  <c r="N155" i="25"/>
  <c r="N156" i="25"/>
  <c r="N157" i="25"/>
  <c r="N158" i="25"/>
  <c r="N159" i="25"/>
  <c r="N160" i="25"/>
  <c r="N174" i="25"/>
  <c r="N175" i="25"/>
  <c r="N176" i="25"/>
  <c r="N177" i="25"/>
  <c r="N178" i="25"/>
  <c r="N179" i="25"/>
  <c r="N180" i="25"/>
  <c r="N181" i="25"/>
  <c r="N182" i="25"/>
  <c r="N183" i="25"/>
  <c r="N184" i="25"/>
  <c r="N185" i="25"/>
  <c r="N211" i="25"/>
  <c r="N212" i="25"/>
  <c r="N213" i="25"/>
  <c r="N214" i="25"/>
  <c r="N215" i="25"/>
  <c r="N216" i="25"/>
  <c r="N217" i="25"/>
  <c r="N218" i="25"/>
  <c r="N219" i="25"/>
  <c r="N220" i="25"/>
  <c r="N221" i="25"/>
  <c r="N222" i="25"/>
  <c r="N223" i="25"/>
  <c r="N224" i="25"/>
  <c r="N225" i="25"/>
  <c r="N226" i="25"/>
  <c r="N227" i="25"/>
  <c r="N228" i="25"/>
  <c r="N229" i="25"/>
  <c r="N230" i="25"/>
  <c r="N231" i="25"/>
  <c r="N232" i="25"/>
  <c r="N233" i="25"/>
  <c r="N234" i="25"/>
  <c r="N243" i="25"/>
  <c r="N244" i="25"/>
  <c r="N245" i="25"/>
  <c r="N246" i="25"/>
  <c r="N247" i="25"/>
  <c r="N248" i="25"/>
  <c r="N249" i="25"/>
  <c r="N261" i="25"/>
  <c r="N262" i="25"/>
  <c r="N263" i="25"/>
  <c r="N264" i="25"/>
  <c r="N265" i="25"/>
  <c r="N266" i="25"/>
  <c r="N267" i="25"/>
  <c r="N268" i="25"/>
  <c r="N269" i="25"/>
  <c r="N270" i="25"/>
  <c r="N285" i="25"/>
  <c r="N286" i="25"/>
  <c r="N287" i="25"/>
  <c r="N288" i="25"/>
  <c r="N289" i="25"/>
  <c r="N290" i="25"/>
  <c r="N291" i="25"/>
  <c r="N292" i="25"/>
  <c r="N293" i="25"/>
  <c r="N294" i="25"/>
  <c r="N295" i="25"/>
  <c r="N296" i="25"/>
  <c r="N297" i="25"/>
  <c r="N320" i="25"/>
  <c r="N321" i="25"/>
  <c r="N322" i="25"/>
  <c r="N323" i="25"/>
  <c r="N324" i="25"/>
  <c r="N325" i="25"/>
  <c r="N326" i="25"/>
  <c r="N327" i="25"/>
  <c r="N328" i="25"/>
  <c r="N329" i="25"/>
  <c r="N330" i="25"/>
  <c r="N331" i="25"/>
  <c r="N332" i="25"/>
  <c r="N333" i="25"/>
  <c r="N334" i="25"/>
  <c r="N335" i="25"/>
  <c r="N336" i="25"/>
  <c r="N337" i="25"/>
  <c r="N338" i="25"/>
  <c r="N339" i="25"/>
  <c r="N340" i="25"/>
  <c r="N349" i="25"/>
  <c r="N350" i="25"/>
  <c r="N351" i="25"/>
  <c r="N352" i="25"/>
  <c r="N353" i="25"/>
  <c r="N354" i="25"/>
  <c r="N355" i="25"/>
  <c r="N369" i="25"/>
  <c r="N370" i="25"/>
  <c r="N371" i="25"/>
  <c r="N372" i="25"/>
  <c r="N373" i="25"/>
  <c r="N374" i="25"/>
  <c r="N375" i="25"/>
  <c r="N376" i="25"/>
  <c r="N377" i="25"/>
  <c r="N378" i="25"/>
  <c r="N379" i="25"/>
  <c r="N380" i="25"/>
  <c r="N388" i="25"/>
  <c r="N389" i="25"/>
  <c r="N390" i="25"/>
  <c r="N391" i="25"/>
  <c r="N392" i="25"/>
  <c r="N393" i="25"/>
  <c r="N401" i="25"/>
  <c r="N402" i="25"/>
  <c r="N403" i="25"/>
  <c r="N404" i="25"/>
  <c r="N405" i="25"/>
  <c r="N406" i="25"/>
  <c r="N438" i="25"/>
  <c r="N439" i="25"/>
  <c r="N440" i="25"/>
  <c r="N441" i="25"/>
  <c r="N443" i="25"/>
  <c r="N444" i="25"/>
  <c r="N445" i="25"/>
  <c r="N446" i="25"/>
  <c r="N447" i="25"/>
  <c r="N448" i="25"/>
  <c r="N449" i="25"/>
  <c r="N450" i="25"/>
  <c r="N451" i="25"/>
  <c r="N452" i="25"/>
  <c r="N453" i="25"/>
  <c r="N454" i="25"/>
  <c r="N455" i="25"/>
  <c r="N456" i="25"/>
  <c r="N457" i="25"/>
  <c r="N458" i="25"/>
  <c r="N459" i="25"/>
  <c r="N460" i="25"/>
  <c r="N461" i="25"/>
  <c r="N462" i="25"/>
  <c r="N463" i="25"/>
  <c r="N464" i="25"/>
  <c r="N465" i="25"/>
  <c r="N466" i="25"/>
  <c r="N467" i="25"/>
  <c r="N475" i="25"/>
  <c r="N476" i="25"/>
  <c r="N477" i="25"/>
  <c r="N478" i="25"/>
  <c r="N479" i="25"/>
  <c r="N480" i="25"/>
  <c r="N481" i="25"/>
  <c r="O105" i="25"/>
  <c r="O106" i="25"/>
  <c r="O107" i="25"/>
  <c r="O108" i="25"/>
  <c r="O109" i="25"/>
  <c r="O110" i="25"/>
  <c r="O111" i="25"/>
  <c r="O112" i="25"/>
  <c r="O122" i="25"/>
  <c r="O123" i="25"/>
  <c r="O124" i="25"/>
  <c r="O125" i="25"/>
  <c r="O126" i="25"/>
  <c r="O127" i="25"/>
  <c r="O128" i="25"/>
  <c r="O129" i="25"/>
  <c r="O146" i="25"/>
  <c r="O147" i="25"/>
  <c r="O148" i="25"/>
  <c r="O149" i="25"/>
  <c r="O150" i="25"/>
  <c r="O151" i="25"/>
  <c r="O152" i="25"/>
  <c r="O153" i="25"/>
  <c r="O154" i="25"/>
  <c r="O155" i="25"/>
  <c r="O156" i="25"/>
  <c r="O157" i="25"/>
  <c r="O158" i="25"/>
  <c r="O159" i="25"/>
  <c r="O160" i="25"/>
  <c r="O174" i="25"/>
  <c r="O175" i="25"/>
  <c r="O176" i="25"/>
  <c r="O177" i="25"/>
  <c r="O178" i="25"/>
  <c r="O179" i="25"/>
  <c r="O180" i="25"/>
  <c r="O181" i="25"/>
  <c r="O182" i="25"/>
  <c r="O183" i="25"/>
  <c r="O184" i="25"/>
  <c r="O185" i="25"/>
  <c r="O211" i="25"/>
  <c r="O212" i="25"/>
  <c r="O213" i="25"/>
  <c r="O214" i="25"/>
  <c r="O215" i="25"/>
  <c r="O216" i="25"/>
  <c r="O217" i="25"/>
  <c r="O218" i="25"/>
  <c r="O219" i="25"/>
  <c r="O220" i="25"/>
  <c r="O221" i="25"/>
  <c r="O222" i="25"/>
  <c r="O223" i="25"/>
  <c r="O224" i="25"/>
  <c r="O225" i="25"/>
  <c r="O226" i="25"/>
  <c r="O227" i="25"/>
  <c r="O228" i="25"/>
  <c r="O229" i="25"/>
  <c r="O230" i="25"/>
  <c r="O231" i="25"/>
  <c r="O232" i="25"/>
  <c r="O233" i="25"/>
  <c r="O234" i="25"/>
  <c r="O243" i="25"/>
  <c r="O244" i="25"/>
  <c r="O245" i="25"/>
  <c r="O246" i="25"/>
  <c r="O247" i="25"/>
  <c r="O248" i="25"/>
  <c r="O249" i="25"/>
  <c r="O261" i="25"/>
  <c r="O262" i="25"/>
  <c r="O263" i="25"/>
  <c r="O264" i="25"/>
  <c r="O265" i="25"/>
  <c r="O266" i="25"/>
  <c r="O267" i="25"/>
  <c r="O268" i="25"/>
  <c r="O269" i="25"/>
  <c r="O270" i="25"/>
  <c r="O285" i="25"/>
  <c r="O286" i="25"/>
  <c r="O287" i="25"/>
  <c r="O288" i="25"/>
  <c r="O289" i="25"/>
  <c r="O290" i="25"/>
  <c r="O291" i="25"/>
  <c r="O292" i="25"/>
  <c r="O293" i="25"/>
  <c r="O294" i="25"/>
  <c r="O295" i="25"/>
  <c r="O296" i="25"/>
  <c r="O297" i="25"/>
  <c r="O320" i="25"/>
  <c r="O321" i="25"/>
  <c r="O322" i="25"/>
  <c r="O323" i="25"/>
  <c r="O324" i="25"/>
  <c r="O325" i="25"/>
  <c r="O326" i="25"/>
  <c r="O327" i="25"/>
  <c r="O328" i="25"/>
  <c r="O329" i="25"/>
  <c r="O330" i="25"/>
  <c r="O331" i="25"/>
  <c r="O332" i="25"/>
  <c r="O333" i="25"/>
  <c r="O334" i="25"/>
  <c r="O335" i="25"/>
  <c r="O336" i="25"/>
  <c r="O337" i="25"/>
  <c r="O338" i="25"/>
  <c r="O339" i="25"/>
  <c r="O340" i="25"/>
  <c r="O349" i="25"/>
  <c r="O350" i="25"/>
  <c r="O351" i="25"/>
  <c r="O352" i="25"/>
  <c r="O353" i="25"/>
  <c r="O354" i="25"/>
  <c r="O355" i="25"/>
  <c r="O369" i="25"/>
  <c r="O370" i="25"/>
  <c r="O371" i="25"/>
  <c r="O372" i="25"/>
  <c r="O373" i="25"/>
  <c r="O374" i="25"/>
  <c r="O375" i="25"/>
  <c r="O376" i="25"/>
  <c r="O377" i="25"/>
  <c r="O378" i="25"/>
  <c r="O379" i="25"/>
  <c r="O380" i="25"/>
  <c r="O388" i="25"/>
  <c r="O389" i="25"/>
  <c r="O390" i="25"/>
  <c r="O391" i="25"/>
  <c r="O392" i="25"/>
  <c r="O393" i="25"/>
  <c r="O401" i="25"/>
  <c r="O402" i="25"/>
  <c r="O403" i="25"/>
  <c r="O404" i="25"/>
  <c r="O405" i="25"/>
  <c r="O406" i="25"/>
  <c r="O438" i="25"/>
  <c r="O439" i="25"/>
  <c r="O441" i="25"/>
  <c r="O442" i="25"/>
  <c r="O443" i="25"/>
  <c r="O446" i="25"/>
  <c r="O447" i="25"/>
  <c r="O448" i="25"/>
  <c r="O449" i="25"/>
  <c r="O450" i="25"/>
  <c r="O451" i="25"/>
  <c r="O452" i="25"/>
  <c r="O453" i="25"/>
  <c r="O454" i="25"/>
  <c r="O456" i="25"/>
  <c r="O457" i="25"/>
  <c r="O458" i="25"/>
  <c r="O459" i="25"/>
  <c r="O460" i="25"/>
  <c r="O461" i="25"/>
  <c r="O462" i="25"/>
  <c r="O463" i="25"/>
  <c r="O464" i="25"/>
  <c r="O465" i="25"/>
  <c r="O466" i="25"/>
  <c r="O467" i="25"/>
  <c r="O475" i="25"/>
  <c r="O476" i="25"/>
  <c r="O477" i="25"/>
  <c r="O478" i="25"/>
  <c r="O479" i="25"/>
  <c r="O480" i="25"/>
  <c r="O481" i="25"/>
  <c r="F11" i="34"/>
  <c r="V11" i="34"/>
  <c r="Q11" i="34"/>
  <c r="Q10" i="34"/>
  <c r="F9" i="34"/>
  <c r="AD17" i="32"/>
  <c r="AD16" i="32"/>
  <c r="AD15" i="32"/>
  <c r="AD14" i="32"/>
  <c r="AD13" i="32"/>
  <c r="AD12" i="32"/>
  <c r="AD11" i="32"/>
  <c r="AD10" i="32"/>
  <c r="AD9" i="32"/>
  <c r="AD8" i="32"/>
  <c r="AD7" i="32"/>
  <c r="AD6" i="32"/>
  <c r="AD5" i="32"/>
  <c r="AD2" i="32"/>
  <c r="B95" i="25"/>
  <c r="B68" i="25"/>
  <c r="B537" i="25" s="1"/>
  <c r="B17" i="25"/>
  <c r="C35" i="30"/>
  <c r="J78" i="27"/>
  <c r="K78" i="27"/>
  <c r="L2" i="9"/>
  <c r="M2" i="28"/>
  <c r="I26" i="20"/>
  <c r="H26" i="20"/>
  <c r="F26" i="20"/>
  <c r="E26" i="20"/>
  <c r="B26" i="20"/>
  <c r="H15" i="20"/>
  <c r="J44" i="28"/>
  <c r="F44" i="28"/>
  <c r="I43" i="28"/>
  <c r="I42" i="28"/>
  <c r="I41" i="28"/>
  <c r="I40" i="28"/>
  <c r="J37" i="28"/>
  <c r="F37" i="28"/>
  <c r="I36" i="28"/>
  <c r="I35" i="28"/>
  <c r="I34" i="28"/>
  <c r="K37" i="28" s="1"/>
  <c r="D234" i="24" s="1"/>
  <c r="D360" i="25" s="1"/>
  <c r="E360" i="25" s="1"/>
  <c r="F360" i="25" s="1"/>
  <c r="G360" i="25" s="1"/>
  <c r="I33" i="28"/>
  <c r="J30" i="28"/>
  <c r="F30" i="28"/>
  <c r="I29" i="28"/>
  <c r="I28" i="28"/>
  <c r="I27" i="28"/>
  <c r="I26" i="28"/>
  <c r="J23" i="28"/>
  <c r="F23" i="28"/>
  <c r="I22" i="28"/>
  <c r="I21" i="28"/>
  <c r="I20" i="28"/>
  <c r="I19" i="28"/>
  <c r="I18" i="28"/>
  <c r="J15" i="28"/>
  <c r="F15" i="28"/>
  <c r="I14" i="28"/>
  <c r="I13" i="28"/>
  <c r="I12" i="28"/>
  <c r="I11" i="28"/>
  <c r="I10" i="28"/>
  <c r="I9" i="28"/>
  <c r="AN22" i="24"/>
  <c r="AO22" i="24"/>
  <c r="AP22" i="24"/>
  <c r="AQ22" i="24"/>
  <c r="AR22" i="24"/>
  <c r="AS22" i="24"/>
  <c r="AT22" i="24"/>
  <c r="AU22" i="24"/>
  <c r="AV22" i="24"/>
  <c r="AW22" i="24"/>
  <c r="AX22" i="24"/>
  <c r="AN23" i="24"/>
  <c r="AO23" i="24"/>
  <c r="AP23" i="24"/>
  <c r="AQ23" i="24"/>
  <c r="AR23" i="24"/>
  <c r="AS23" i="24"/>
  <c r="AT23" i="24"/>
  <c r="AU23" i="24"/>
  <c r="AV23" i="24"/>
  <c r="AW23" i="24"/>
  <c r="AX23" i="24"/>
  <c r="AN24" i="24"/>
  <c r="AO24" i="24"/>
  <c r="AP24" i="24"/>
  <c r="AQ24" i="24"/>
  <c r="AR24" i="24"/>
  <c r="AS24" i="24"/>
  <c r="AT24" i="24"/>
  <c r="AU24" i="24"/>
  <c r="AV24" i="24"/>
  <c r="AW24" i="24"/>
  <c r="AX24" i="24"/>
  <c r="AN25" i="24"/>
  <c r="AO25" i="24"/>
  <c r="AP25" i="24"/>
  <c r="AQ25" i="24"/>
  <c r="AR25" i="24"/>
  <c r="AS25" i="24"/>
  <c r="AT25" i="24"/>
  <c r="AU25" i="24"/>
  <c r="AV25" i="24"/>
  <c r="AW25" i="24"/>
  <c r="AX25" i="24"/>
  <c r="AN26" i="24"/>
  <c r="AO26" i="24"/>
  <c r="AP26" i="24"/>
  <c r="AQ26" i="24"/>
  <c r="AR26" i="24"/>
  <c r="AS26" i="24"/>
  <c r="AT26" i="24"/>
  <c r="AU26" i="24"/>
  <c r="AV26" i="24"/>
  <c r="AW26" i="24"/>
  <c r="AX26" i="24"/>
  <c r="AN27" i="24"/>
  <c r="AO27" i="24"/>
  <c r="AP27" i="24"/>
  <c r="AQ27" i="24"/>
  <c r="AR27" i="24"/>
  <c r="AS27" i="24"/>
  <c r="AT27" i="24"/>
  <c r="AU27" i="24"/>
  <c r="AV27" i="24"/>
  <c r="AW27" i="24"/>
  <c r="AX27" i="24"/>
  <c r="AN28" i="24"/>
  <c r="AO28" i="24"/>
  <c r="AP28" i="24"/>
  <c r="AQ28" i="24"/>
  <c r="AR28" i="24"/>
  <c r="AS28" i="24"/>
  <c r="AT28" i="24"/>
  <c r="AU28" i="24"/>
  <c r="AV28" i="24"/>
  <c r="AW28" i="24"/>
  <c r="AX28" i="24"/>
  <c r="AN29" i="24"/>
  <c r="AO29" i="24"/>
  <c r="AP29" i="24"/>
  <c r="AQ29" i="24"/>
  <c r="AR29" i="24"/>
  <c r="AS29" i="24"/>
  <c r="AT29" i="24"/>
  <c r="AU29" i="24"/>
  <c r="AV29" i="24"/>
  <c r="AW29" i="24"/>
  <c r="AX29" i="24"/>
  <c r="AN30" i="24"/>
  <c r="AO30" i="24"/>
  <c r="AP30" i="24"/>
  <c r="AQ30" i="24"/>
  <c r="AR30" i="24"/>
  <c r="AS30" i="24"/>
  <c r="AT30" i="24"/>
  <c r="AU30" i="24"/>
  <c r="AV30" i="24"/>
  <c r="AW30" i="24"/>
  <c r="AX30" i="24"/>
  <c r="AN31" i="24"/>
  <c r="AO31" i="24"/>
  <c r="AP31" i="24"/>
  <c r="AQ31" i="24"/>
  <c r="AR31" i="24"/>
  <c r="AS31" i="24"/>
  <c r="AT31" i="24"/>
  <c r="AU31" i="24"/>
  <c r="AV31" i="24"/>
  <c r="AW31" i="24"/>
  <c r="AX31" i="24"/>
  <c r="AN32" i="24"/>
  <c r="AO32" i="24"/>
  <c r="AP32" i="24"/>
  <c r="AQ32" i="24"/>
  <c r="AR32" i="24"/>
  <c r="AS32" i="24"/>
  <c r="AT32" i="24"/>
  <c r="AU32" i="24"/>
  <c r="AV32" i="24"/>
  <c r="AW32" i="24"/>
  <c r="AX32" i="24"/>
  <c r="AN33" i="24"/>
  <c r="AO33" i="24"/>
  <c r="AP33" i="24"/>
  <c r="AQ33" i="24"/>
  <c r="AR33" i="24"/>
  <c r="AS33" i="24"/>
  <c r="AT33" i="24"/>
  <c r="AU33" i="24"/>
  <c r="AV33" i="24"/>
  <c r="AW33" i="24"/>
  <c r="AX33" i="24"/>
  <c r="AN34" i="24"/>
  <c r="AO34" i="24"/>
  <c r="AP34" i="24"/>
  <c r="AQ34" i="24"/>
  <c r="AR34" i="24"/>
  <c r="AS34" i="24"/>
  <c r="AT34" i="24"/>
  <c r="AU34" i="24"/>
  <c r="AV34" i="24"/>
  <c r="AW34" i="24"/>
  <c r="AX34" i="24"/>
  <c r="AN35" i="24"/>
  <c r="AO35" i="24"/>
  <c r="AP35" i="24"/>
  <c r="AQ35" i="24"/>
  <c r="AR35" i="24"/>
  <c r="AS35" i="24"/>
  <c r="AT35" i="24"/>
  <c r="AU35" i="24"/>
  <c r="AV35" i="24"/>
  <c r="AW35" i="24"/>
  <c r="AX35" i="24"/>
  <c r="AN36" i="24"/>
  <c r="AO36" i="24"/>
  <c r="AP36" i="24"/>
  <c r="AQ36" i="24"/>
  <c r="AR36" i="24"/>
  <c r="AS36" i="24"/>
  <c r="AT36" i="24"/>
  <c r="AU36" i="24"/>
  <c r="AV36" i="24"/>
  <c r="AW36" i="24"/>
  <c r="AX36" i="24"/>
  <c r="AN37" i="24"/>
  <c r="AO37" i="24"/>
  <c r="AP37" i="24"/>
  <c r="AQ37" i="24"/>
  <c r="AR37" i="24"/>
  <c r="AS37" i="24"/>
  <c r="AT37" i="24"/>
  <c r="AU37" i="24"/>
  <c r="AV37" i="24"/>
  <c r="AW37" i="24"/>
  <c r="AX37" i="24"/>
  <c r="AN38" i="24"/>
  <c r="AO38" i="24"/>
  <c r="AP38" i="24"/>
  <c r="AQ38" i="24"/>
  <c r="AR38" i="24"/>
  <c r="AS38" i="24"/>
  <c r="AT38" i="24"/>
  <c r="AU38" i="24"/>
  <c r="AV38" i="24"/>
  <c r="AW38" i="24"/>
  <c r="AX38" i="24"/>
  <c r="AN39" i="24"/>
  <c r="AO39" i="24"/>
  <c r="AP39" i="24"/>
  <c r="AQ39" i="24"/>
  <c r="AR39" i="24"/>
  <c r="AS39" i="24"/>
  <c r="AT39" i="24"/>
  <c r="AU39" i="24"/>
  <c r="AV39" i="24"/>
  <c r="AW39" i="24"/>
  <c r="AX39" i="24"/>
  <c r="AN40" i="24"/>
  <c r="AO40" i="24"/>
  <c r="AP40" i="24"/>
  <c r="AQ40" i="24"/>
  <c r="AR40" i="24"/>
  <c r="AS40" i="24"/>
  <c r="AT40" i="24"/>
  <c r="AU40" i="24"/>
  <c r="AV40" i="24"/>
  <c r="AW40" i="24"/>
  <c r="AX40" i="24"/>
  <c r="AN41" i="24"/>
  <c r="AO41" i="24"/>
  <c r="AP41" i="24"/>
  <c r="AQ41" i="24"/>
  <c r="AR41" i="24"/>
  <c r="AS41" i="24"/>
  <c r="AT41" i="24"/>
  <c r="AU41" i="24"/>
  <c r="AV41" i="24"/>
  <c r="AW41" i="24"/>
  <c r="AX41" i="24"/>
  <c r="AN48" i="24"/>
  <c r="AO48" i="24"/>
  <c r="AP48" i="24"/>
  <c r="AQ48" i="24"/>
  <c r="AR48" i="24"/>
  <c r="AS48" i="24"/>
  <c r="AT48" i="24"/>
  <c r="AU48" i="24"/>
  <c r="AV48" i="24"/>
  <c r="AW48" i="24"/>
  <c r="AX48" i="24"/>
  <c r="AN49" i="24"/>
  <c r="AO49" i="24"/>
  <c r="AP49" i="24"/>
  <c r="AQ49" i="24"/>
  <c r="AR49" i="24"/>
  <c r="AS49" i="24"/>
  <c r="AT49" i="24"/>
  <c r="AU49" i="24"/>
  <c r="AV49" i="24"/>
  <c r="AW49" i="24"/>
  <c r="AX49" i="24"/>
  <c r="AN50" i="24"/>
  <c r="AO50" i="24"/>
  <c r="AP50" i="24"/>
  <c r="AQ50" i="24"/>
  <c r="AR50" i="24"/>
  <c r="AS50" i="24"/>
  <c r="AT50" i="24"/>
  <c r="AU50" i="24"/>
  <c r="AV50" i="24"/>
  <c r="AW50" i="24"/>
  <c r="AX50" i="24"/>
  <c r="AN51" i="24"/>
  <c r="AO51" i="24"/>
  <c r="AP51" i="24"/>
  <c r="AQ51" i="24"/>
  <c r="AR51" i="24"/>
  <c r="AS51" i="24"/>
  <c r="AT51" i="24"/>
  <c r="AU51" i="24"/>
  <c r="AV51" i="24"/>
  <c r="AW51" i="24"/>
  <c r="AX51" i="24"/>
  <c r="AN52" i="24"/>
  <c r="AO52" i="24"/>
  <c r="AP52" i="24"/>
  <c r="AQ52" i="24"/>
  <c r="AR52" i="24"/>
  <c r="AS52" i="24"/>
  <c r="AT52" i="24"/>
  <c r="AU52" i="24"/>
  <c r="AV52" i="24"/>
  <c r="AW52" i="24"/>
  <c r="AX52" i="24"/>
  <c r="AN53" i="24"/>
  <c r="AO53" i="24"/>
  <c r="AP53" i="24"/>
  <c r="AQ53" i="24"/>
  <c r="AR53" i="24"/>
  <c r="AS53" i="24"/>
  <c r="AT53" i="24"/>
  <c r="AU53" i="24"/>
  <c r="AV53" i="24"/>
  <c r="AW53" i="24"/>
  <c r="AX53" i="24"/>
  <c r="AN54" i="24"/>
  <c r="AO54" i="24"/>
  <c r="AP54" i="24"/>
  <c r="AQ54" i="24"/>
  <c r="AR54" i="24"/>
  <c r="AS54" i="24"/>
  <c r="AT54" i="24"/>
  <c r="AU54" i="24"/>
  <c r="AV54" i="24"/>
  <c r="AW54" i="24"/>
  <c r="AX54" i="24"/>
  <c r="AN55" i="24"/>
  <c r="AO55" i="24"/>
  <c r="AP55" i="24"/>
  <c r="AQ55" i="24"/>
  <c r="AR55" i="24"/>
  <c r="AS55" i="24"/>
  <c r="AT55" i="24"/>
  <c r="AU55" i="24"/>
  <c r="AV55" i="24"/>
  <c r="AW55" i="24"/>
  <c r="AX55" i="24"/>
  <c r="AN56" i="24"/>
  <c r="AO56" i="24"/>
  <c r="AP56" i="24"/>
  <c r="AQ56" i="24"/>
  <c r="AR56" i="24"/>
  <c r="AS56" i="24"/>
  <c r="AT56" i="24"/>
  <c r="AU56" i="24"/>
  <c r="AV56" i="24"/>
  <c r="AW56" i="24"/>
  <c r="AX56" i="24"/>
  <c r="AN57" i="24"/>
  <c r="AO57" i="24"/>
  <c r="AP57" i="24"/>
  <c r="AQ57" i="24"/>
  <c r="AR57" i="24"/>
  <c r="AS57" i="24"/>
  <c r="AT57" i="24"/>
  <c r="AU57" i="24"/>
  <c r="AV57" i="24"/>
  <c r="AW57" i="24"/>
  <c r="AX57" i="24"/>
  <c r="AN58" i="24"/>
  <c r="AO58" i="24"/>
  <c r="AP58" i="24"/>
  <c r="AQ58" i="24"/>
  <c r="AR58" i="24"/>
  <c r="AS58" i="24"/>
  <c r="AT58" i="24"/>
  <c r="AU58" i="24"/>
  <c r="AV58" i="24"/>
  <c r="AW58" i="24"/>
  <c r="AX58" i="24"/>
  <c r="AN59" i="24"/>
  <c r="AO59" i="24"/>
  <c r="AP59" i="24"/>
  <c r="AQ59" i="24"/>
  <c r="AR59" i="24"/>
  <c r="AS59" i="24"/>
  <c r="AT59" i="24"/>
  <c r="AU59" i="24"/>
  <c r="AV59" i="24"/>
  <c r="AW59" i="24"/>
  <c r="AX59" i="24"/>
  <c r="AN66" i="24"/>
  <c r="AO66" i="24"/>
  <c r="AP66" i="24"/>
  <c r="AQ66" i="24"/>
  <c r="AR66" i="24"/>
  <c r="AS66" i="24"/>
  <c r="AT66" i="24"/>
  <c r="AU66" i="24"/>
  <c r="AV66" i="24"/>
  <c r="AW66" i="24"/>
  <c r="AX66" i="24"/>
  <c r="AN67" i="24"/>
  <c r="AO67" i="24"/>
  <c r="AP67" i="24"/>
  <c r="AQ67" i="24"/>
  <c r="AR67" i="24"/>
  <c r="AS67" i="24"/>
  <c r="AT67" i="24"/>
  <c r="AU67" i="24"/>
  <c r="AV67" i="24"/>
  <c r="AW67" i="24"/>
  <c r="AX67" i="24"/>
  <c r="AN68" i="24"/>
  <c r="AO68" i="24"/>
  <c r="AP68" i="24"/>
  <c r="AQ68" i="24"/>
  <c r="AR68" i="24"/>
  <c r="AS68" i="24"/>
  <c r="AT68" i="24"/>
  <c r="AU68" i="24"/>
  <c r="AV68" i="24"/>
  <c r="AW68" i="24"/>
  <c r="AX68" i="24"/>
  <c r="AN69" i="24"/>
  <c r="AO69" i="24"/>
  <c r="AP69" i="24"/>
  <c r="AQ69" i="24"/>
  <c r="AR69" i="24"/>
  <c r="AS69" i="24"/>
  <c r="AT69" i="24"/>
  <c r="AU69" i="24"/>
  <c r="AV69" i="24"/>
  <c r="AW69" i="24"/>
  <c r="AX69" i="24"/>
  <c r="AN70" i="24"/>
  <c r="AO70" i="24"/>
  <c r="AP70" i="24"/>
  <c r="AQ70" i="24"/>
  <c r="AR70" i="24"/>
  <c r="AS70" i="24"/>
  <c r="AT70" i="24"/>
  <c r="AU70" i="24"/>
  <c r="AV70" i="24"/>
  <c r="AW70" i="24"/>
  <c r="AX70" i="24"/>
  <c r="AN71" i="24"/>
  <c r="AO71" i="24"/>
  <c r="AP71" i="24"/>
  <c r="AQ71" i="24"/>
  <c r="AR71" i="24"/>
  <c r="AS71" i="24"/>
  <c r="AT71" i="24"/>
  <c r="AU71" i="24"/>
  <c r="AV71" i="24"/>
  <c r="AW71" i="24"/>
  <c r="AX71" i="24"/>
  <c r="AN72" i="24"/>
  <c r="AO72" i="24"/>
  <c r="AP72" i="24"/>
  <c r="AQ72" i="24"/>
  <c r="AR72" i="24"/>
  <c r="AS72" i="24"/>
  <c r="AT72" i="24"/>
  <c r="AU72" i="24"/>
  <c r="AV72" i="24"/>
  <c r="AW72" i="24"/>
  <c r="AX72" i="24"/>
  <c r="AN73" i="24"/>
  <c r="AO73" i="24"/>
  <c r="AP73" i="24"/>
  <c r="AQ73" i="24"/>
  <c r="AR73" i="24"/>
  <c r="AS73" i="24"/>
  <c r="AT73" i="24"/>
  <c r="AU73" i="24"/>
  <c r="AV73" i="24"/>
  <c r="AW73" i="24"/>
  <c r="AX73" i="24"/>
  <c r="AN78" i="24"/>
  <c r="AO78" i="24"/>
  <c r="AP78" i="24"/>
  <c r="AQ78" i="24"/>
  <c r="AR78" i="24"/>
  <c r="AS78" i="24"/>
  <c r="AT78" i="24"/>
  <c r="AU78" i="24"/>
  <c r="AV78" i="24"/>
  <c r="AW78" i="24"/>
  <c r="AX78" i="24"/>
  <c r="AN79" i="24"/>
  <c r="AO79" i="24"/>
  <c r="AP79" i="24"/>
  <c r="AQ79" i="24"/>
  <c r="AR79" i="24"/>
  <c r="AS79" i="24"/>
  <c r="AT79" i="24"/>
  <c r="AU79" i="24"/>
  <c r="AV79" i="24"/>
  <c r="AW79" i="24"/>
  <c r="AX79" i="24"/>
  <c r="AN80" i="24"/>
  <c r="AO80" i="24"/>
  <c r="AP80" i="24"/>
  <c r="AQ80" i="24"/>
  <c r="AR80" i="24"/>
  <c r="AS80" i="24"/>
  <c r="AT80" i="24"/>
  <c r="AU80" i="24"/>
  <c r="AV80" i="24"/>
  <c r="AW80" i="24"/>
  <c r="AX80" i="24"/>
  <c r="AN81" i="24"/>
  <c r="AO81" i="24"/>
  <c r="AP81" i="24"/>
  <c r="AQ81" i="24"/>
  <c r="AR81" i="24"/>
  <c r="AS81" i="24"/>
  <c r="AT81" i="24"/>
  <c r="AU81" i="24"/>
  <c r="AV81" i="24"/>
  <c r="AW81" i="24"/>
  <c r="AX81" i="24"/>
  <c r="AN82" i="24"/>
  <c r="AO82" i="24"/>
  <c r="AP82" i="24"/>
  <c r="AQ82" i="24"/>
  <c r="AR82" i="24"/>
  <c r="AS82" i="24"/>
  <c r="AT82" i="24"/>
  <c r="AU82" i="24"/>
  <c r="AV82" i="24"/>
  <c r="AW82" i="24"/>
  <c r="AX82" i="24"/>
  <c r="AN83" i="24"/>
  <c r="AO83" i="24"/>
  <c r="AP83" i="24"/>
  <c r="AQ83" i="24"/>
  <c r="AR83" i="24"/>
  <c r="AS83" i="24"/>
  <c r="AT83" i="24"/>
  <c r="AU83" i="24"/>
  <c r="AV83" i="24"/>
  <c r="AW83" i="24"/>
  <c r="AX83" i="24"/>
  <c r="AN84" i="24"/>
  <c r="AO84" i="24"/>
  <c r="AP84" i="24"/>
  <c r="AQ84" i="24"/>
  <c r="AR84" i="24"/>
  <c r="AS84" i="24"/>
  <c r="AT84" i="24"/>
  <c r="AU84" i="24"/>
  <c r="AV84" i="24"/>
  <c r="AW84" i="24"/>
  <c r="AX84" i="24"/>
  <c r="AN85" i="24"/>
  <c r="AO85" i="24"/>
  <c r="AP85" i="24"/>
  <c r="AQ85" i="24"/>
  <c r="AR85" i="24"/>
  <c r="AS85" i="24"/>
  <c r="AT85" i="24"/>
  <c r="AU85" i="24"/>
  <c r="AV85" i="24"/>
  <c r="AW85" i="24"/>
  <c r="AX85" i="24"/>
  <c r="AN90" i="24"/>
  <c r="AO90" i="24"/>
  <c r="AP90" i="24"/>
  <c r="AQ90" i="24"/>
  <c r="AR90" i="24"/>
  <c r="AS90" i="24"/>
  <c r="AT90" i="24"/>
  <c r="AU90" i="24"/>
  <c r="AV90" i="24"/>
  <c r="AW90" i="24"/>
  <c r="AX90" i="24"/>
  <c r="AN91" i="24"/>
  <c r="AO91" i="24"/>
  <c r="AP91" i="24"/>
  <c r="AQ91" i="24"/>
  <c r="AR91" i="24"/>
  <c r="AS91" i="24"/>
  <c r="AT91" i="24"/>
  <c r="AU91" i="24"/>
  <c r="AV91" i="24"/>
  <c r="AW91" i="24"/>
  <c r="AX91" i="24"/>
  <c r="AN92" i="24"/>
  <c r="AO92" i="24"/>
  <c r="AP92" i="24"/>
  <c r="AQ92" i="24"/>
  <c r="AR92" i="24"/>
  <c r="AS92" i="24"/>
  <c r="AT92" i="24"/>
  <c r="AU92" i="24"/>
  <c r="AV92" i="24"/>
  <c r="AW92" i="24"/>
  <c r="AX92" i="24"/>
  <c r="AN93" i="24"/>
  <c r="AO93" i="24"/>
  <c r="AP93" i="24"/>
  <c r="AQ93" i="24"/>
  <c r="AR93" i="24"/>
  <c r="AS93" i="24"/>
  <c r="AT93" i="24"/>
  <c r="AU93" i="24"/>
  <c r="AV93" i="24"/>
  <c r="AW93" i="24"/>
  <c r="AX93" i="24"/>
  <c r="AN94" i="24"/>
  <c r="AO94" i="24"/>
  <c r="AP94" i="24"/>
  <c r="AQ94" i="24"/>
  <c r="AR94" i="24"/>
  <c r="AS94" i="24"/>
  <c r="AT94" i="24"/>
  <c r="AU94" i="24"/>
  <c r="AV94" i="24"/>
  <c r="AW94" i="24"/>
  <c r="AX94" i="24"/>
  <c r="AN95" i="24"/>
  <c r="AO95" i="24"/>
  <c r="AP95" i="24"/>
  <c r="AQ95" i="24"/>
  <c r="AR95" i="24"/>
  <c r="AS95" i="24"/>
  <c r="AT95" i="24"/>
  <c r="AU95" i="24"/>
  <c r="AV95" i="24"/>
  <c r="AW95" i="24"/>
  <c r="AX95" i="24"/>
  <c r="AN96" i="24"/>
  <c r="AO96" i="24"/>
  <c r="AP96" i="24"/>
  <c r="AQ96" i="24"/>
  <c r="AR96" i="24"/>
  <c r="AS96" i="24"/>
  <c r="AT96" i="24"/>
  <c r="AU96" i="24"/>
  <c r="AV96" i="24"/>
  <c r="AW96" i="24"/>
  <c r="AX96" i="24"/>
  <c r="AN97" i="24"/>
  <c r="AO97" i="24"/>
  <c r="AP97" i="24"/>
  <c r="AQ97" i="24"/>
  <c r="AR97" i="24"/>
  <c r="AS97" i="24"/>
  <c r="AT97" i="24"/>
  <c r="AU97" i="24"/>
  <c r="AV97" i="24"/>
  <c r="AW97" i="24"/>
  <c r="AX97" i="24"/>
  <c r="AN98" i="24"/>
  <c r="AO98" i="24"/>
  <c r="AP98" i="24"/>
  <c r="AQ98" i="24"/>
  <c r="AR98" i="24"/>
  <c r="AS98" i="24"/>
  <c r="AT98" i="24"/>
  <c r="AU98" i="24"/>
  <c r="AV98" i="24"/>
  <c r="AW98" i="24"/>
  <c r="AX98" i="24"/>
  <c r="AN99" i="24"/>
  <c r="AO99" i="24"/>
  <c r="AP99" i="24"/>
  <c r="AQ99" i="24"/>
  <c r="AR99" i="24"/>
  <c r="AS99" i="24"/>
  <c r="AT99" i="24"/>
  <c r="AU99" i="24"/>
  <c r="AV99" i="24"/>
  <c r="AW99" i="24"/>
  <c r="AX99" i="24"/>
  <c r="AN100" i="24"/>
  <c r="AO100" i="24"/>
  <c r="AP100" i="24"/>
  <c r="AQ100" i="24"/>
  <c r="AR100" i="24"/>
  <c r="AS100" i="24"/>
  <c r="AT100" i="24"/>
  <c r="AU100" i="24"/>
  <c r="AV100" i="24"/>
  <c r="AW100" i="24"/>
  <c r="AX100" i="24"/>
  <c r="AN101" i="24"/>
  <c r="AO101" i="24"/>
  <c r="AP101" i="24"/>
  <c r="AQ101" i="24"/>
  <c r="AR101" i="24"/>
  <c r="AS101" i="24"/>
  <c r="AT101" i="24"/>
  <c r="AU101" i="24"/>
  <c r="AV101" i="24"/>
  <c r="AW101" i="24"/>
  <c r="AX101" i="24"/>
  <c r="AN102" i="24"/>
  <c r="AO102" i="24"/>
  <c r="AP102" i="24"/>
  <c r="AQ102" i="24"/>
  <c r="AR102" i="24"/>
  <c r="AS102" i="24"/>
  <c r="AT102" i="24"/>
  <c r="AU102" i="24"/>
  <c r="AV102" i="24"/>
  <c r="AW102" i="24"/>
  <c r="AX102" i="24"/>
  <c r="AN103" i="24"/>
  <c r="AO103" i="24"/>
  <c r="AP103" i="24"/>
  <c r="AQ103" i="24"/>
  <c r="AR103" i="24"/>
  <c r="AS103" i="24"/>
  <c r="AT103" i="24"/>
  <c r="AU103" i="24"/>
  <c r="AV103" i="24"/>
  <c r="AW103" i="24"/>
  <c r="AX103" i="24"/>
  <c r="AN104" i="24"/>
  <c r="AO104" i="24"/>
  <c r="AP104" i="24"/>
  <c r="AQ104" i="24"/>
  <c r="AR104" i="24"/>
  <c r="AS104" i="24"/>
  <c r="AT104" i="24"/>
  <c r="AU104" i="24"/>
  <c r="AV104" i="24"/>
  <c r="AW104" i="24"/>
  <c r="AX104" i="24"/>
  <c r="AN113" i="24"/>
  <c r="AO113" i="24"/>
  <c r="AP113" i="24"/>
  <c r="AQ113" i="24"/>
  <c r="AR113" i="24"/>
  <c r="AS113" i="24"/>
  <c r="AT113" i="24"/>
  <c r="AU113" i="24"/>
  <c r="AV113" i="24"/>
  <c r="AW113" i="24"/>
  <c r="AX113" i="24"/>
  <c r="AN114" i="24"/>
  <c r="AO114" i="24"/>
  <c r="AP114" i="24"/>
  <c r="AQ114" i="24"/>
  <c r="AR114" i="24"/>
  <c r="AS114" i="24"/>
  <c r="AT114" i="24"/>
  <c r="AU114" i="24"/>
  <c r="AV114" i="24"/>
  <c r="AW114" i="24"/>
  <c r="AX114" i="24"/>
  <c r="AN115" i="24"/>
  <c r="AO115" i="24"/>
  <c r="AP115" i="24"/>
  <c r="AQ115" i="24"/>
  <c r="AR115" i="24"/>
  <c r="AS115" i="24"/>
  <c r="AT115" i="24"/>
  <c r="AU115" i="24"/>
  <c r="AV115" i="24"/>
  <c r="AW115" i="24"/>
  <c r="AX115" i="24"/>
  <c r="AN116" i="24"/>
  <c r="AO116" i="24"/>
  <c r="AP116" i="24"/>
  <c r="AQ116" i="24"/>
  <c r="AR116" i="24"/>
  <c r="AS116" i="24"/>
  <c r="AT116" i="24"/>
  <c r="AU116" i="24"/>
  <c r="AV116" i="24"/>
  <c r="AW116" i="24"/>
  <c r="AX116" i="24"/>
  <c r="AN117" i="24"/>
  <c r="AO117" i="24"/>
  <c r="AP117" i="24"/>
  <c r="AQ117" i="24"/>
  <c r="AR117" i="24"/>
  <c r="AS117" i="24"/>
  <c r="AT117" i="24"/>
  <c r="AU117" i="24"/>
  <c r="AV117" i="24"/>
  <c r="AW117" i="24"/>
  <c r="AX117" i="24"/>
  <c r="AN118" i="24"/>
  <c r="AO118" i="24"/>
  <c r="AP118" i="24"/>
  <c r="AQ118" i="24"/>
  <c r="AR118" i="24"/>
  <c r="AS118" i="24"/>
  <c r="AT118" i="24"/>
  <c r="AU118" i="24"/>
  <c r="AV118" i="24"/>
  <c r="AW118" i="24"/>
  <c r="AX118" i="24"/>
  <c r="AN119" i="24"/>
  <c r="AO119" i="24"/>
  <c r="AP119" i="24"/>
  <c r="AQ119" i="24"/>
  <c r="AR119" i="24"/>
  <c r="AS119" i="24"/>
  <c r="AT119" i="24"/>
  <c r="AU119" i="24"/>
  <c r="AV119" i="24"/>
  <c r="AW119" i="24"/>
  <c r="AX119" i="24"/>
  <c r="AN120" i="24"/>
  <c r="AO120" i="24"/>
  <c r="AP120" i="24"/>
  <c r="AQ120" i="24"/>
  <c r="AR120" i="24"/>
  <c r="AS120" i="24"/>
  <c r="AT120" i="24"/>
  <c r="AU120" i="24"/>
  <c r="AV120" i="24"/>
  <c r="AW120" i="24"/>
  <c r="AX120" i="24"/>
  <c r="AN125" i="24"/>
  <c r="AO125" i="24"/>
  <c r="AP125" i="24"/>
  <c r="AQ125" i="24"/>
  <c r="AR125" i="24"/>
  <c r="AS125" i="24"/>
  <c r="AT125" i="24"/>
  <c r="AU125" i="24"/>
  <c r="AV125" i="24"/>
  <c r="AW125" i="24"/>
  <c r="AX125" i="24"/>
  <c r="AN126" i="24"/>
  <c r="AO126" i="24"/>
  <c r="AP126" i="24"/>
  <c r="AQ126" i="24"/>
  <c r="AR126" i="24"/>
  <c r="AS126" i="24"/>
  <c r="AT126" i="24"/>
  <c r="AU126" i="24"/>
  <c r="AV126" i="24"/>
  <c r="AW126" i="24"/>
  <c r="AX126" i="24"/>
  <c r="AN127" i="24"/>
  <c r="AO127" i="24"/>
  <c r="AP127" i="24"/>
  <c r="AQ127" i="24"/>
  <c r="AR127" i="24"/>
  <c r="AS127" i="24"/>
  <c r="AT127" i="24"/>
  <c r="AU127" i="24"/>
  <c r="AV127" i="24"/>
  <c r="AW127" i="24"/>
  <c r="AX127" i="24"/>
  <c r="AN128" i="24"/>
  <c r="AO128" i="24"/>
  <c r="AP128" i="24"/>
  <c r="AQ128" i="24"/>
  <c r="AR128" i="24"/>
  <c r="AS128" i="24"/>
  <c r="AT128" i="24"/>
  <c r="AU128" i="24"/>
  <c r="AV128" i="24"/>
  <c r="AW128" i="24"/>
  <c r="AX128" i="24"/>
  <c r="AN129" i="24"/>
  <c r="AO129" i="24"/>
  <c r="AP129" i="24"/>
  <c r="AQ129" i="24"/>
  <c r="AR129" i="24"/>
  <c r="AS129" i="24"/>
  <c r="AT129" i="24"/>
  <c r="AU129" i="24"/>
  <c r="AV129" i="24"/>
  <c r="AW129" i="24"/>
  <c r="AX129" i="24"/>
  <c r="AN130" i="24"/>
  <c r="AO130" i="24"/>
  <c r="AP130" i="24"/>
  <c r="AQ130" i="24"/>
  <c r="AR130" i="24"/>
  <c r="AS130" i="24"/>
  <c r="AT130" i="24"/>
  <c r="AU130" i="24"/>
  <c r="AV130" i="24"/>
  <c r="AW130" i="24"/>
  <c r="AX130" i="24"/>
  <c r="AN131" i="24"/>
  <c r="AO131" i="24"/>
  <c r="AP131" i="24"/>
  <c r="AQ131" i="24"/>
  <c r="AR131" i="24"/>
  <c r="AS131" i="24"/>
  <c r="AT131" i="24"/>
  <c r="AU131" i="24"/>
  <c r="AV131" i="24"/>
  <c r="AW131" i="24"/>
  <c r="AX131" i="24"/>
  <c r="AN132" i="24"/>
  <c r="AO132" i="24"/>
  <c r="AP132" i="24"/>
  <c r="AQ132" i="24"/>
  <c r="AR132" i="24"/>
  <c r="AS132" i="24"/>
  <c r="AT132" i="24"/>
  <c r="AU132" i="24"/>
  <c r="AV132" i="24"/>
  <c r="AW132" i="24"/>
  <c r="AX132" i="24"/>
  <c r="AN133" i="24"/>
  <c r="AO133" i="24"/>
  <c r="AP133" i="24"/>
  <c r="AQ133" i="24"/>
  <c r="AR133" i="24"/>
  <c r="AS133" i="24"/>
  <c r="AT133" i="24"/>
  <c r="AU133" i="24"/>
  <c r="AV133" i="24"/>
  <c r="AW133" i="24"/>
  <c r="AX133" i="24"/>
  <c r="AN134" i="24"/>
  <c r="AO134" i="24"/>
  <c r="AP134" i="24"/>
  <c r="AQ134" i="24"/>
  <c r="AR134" i="24"/>
  <c r="AS134" i="24"/>
  <c r="AT134" i="24"/>
  <c r="AU134" i="24"/>
  <c r="AV134" i="24"/>
  <c r="AW134" i="24"/>
  <c r="AX134" i="24"/>
  <c r="AN135" i="24"/>
  <c r="AO135" i="24"/>
  <c r="AP135" i="24"/>
  <c r="AQ135" i="24"/>
  <c r="AR135" i="24"/>
  <c r="AS135" i="24"/>
  <c r="AT135" i="24"/>
  <c r="AU135" i="24"/>
  <c r="AV135" i="24"/>
  <c r="AW135" i="24"/>
  <c r="AX135" i="24"/>
  <c r="AN136" i="24"/>
  <c r="AO136" i="24"/>
  <c r="AP136" i="24"/>
  <c r="AQ136" i="24"/>
  <c r="AR136" i="24"/>
  <c r="AS136" i="24"/>
  <c r="AT136" i="24"/>
  <c r="AU136" i="24"/>
  <c r="AV136" i="24"/>
  <c r="AW136" i="24"/>
  <c r="AX136" i="24"/>
  <c r="AN137" i="24"/>
  <c r="AO137" i="24"/>
  <c r="AP137" i="24"/>
  <c r="AQ137" i="24"/>
  <c r="AR137" i="24"/>
  <c r="AS137" i="24"/>
  <c r="AT137" i="24"/>
  <c r="AU137" i="24"/>
  <c r="AV137" i="24"/>
  <c r="AW137" i="24"/>
  <c r="AX137" i="24"/>
  <c r="AN138" i="24"/>
  <c r="AO138" i="24"/>
  <c r="AP138" i="24"/>
  <c r="AQ138" i="24"/>
  <c r="AR138" i="24"/>
  <c r="AS138" i="24"/>
  <c r="AT138" i="24"/>
  <c r="AU138" i="24"/>
  <c r="AV138" i="24"/>
  <c r="AW138" i="24"/>
  <c r="AX138" i="24"/>
  <c r="AN139" i="24"/>
  <c r="AO139" i="24"/>
  <c r="AP139" i="24"/>
  <c r="AQ139" i="24"/>
  <c r="AR139" i="24"/>
  <c r="AS139" i="24"/>
  <c r="AT139" i="24"/>
  <c r="AU139" i="24"/>
  <c r="AV139" i="24"/>
  <c r="AW139" i="24"/>
  <c r="AX139" i="24"/>
  <c r="AN140" i="24"/>
  <c r="AO140" i="24"/>
  <c r="AP140" i="24"/>
  <c r="AQ140" i="24"/>
  <c r="AR140" i="24"/>
  <c r="AS140" i="24"/>
  <c r="AT140" i="24"/>
  <c r="AU140" i="24"/>
  <c r="AV140" i="24"/>
  <c r="AW140" i="24"/>
  <c r="AX140" i="24"/>
  <c r="AN141" i="24"/>
  <c r="AO141" i="24"/>
  <c r="AP141" i="24"/>
  <c r="AQ141" i="24"/>
  <c r="AR141" i="24"/>
  <c r="AS141" i="24"/>
  <c r="AT141" i="24"/>
  <c r="AU141" i="24"/>
  <c r="AV141" i="24"/>
  <c r="AW141" i="24"/>
  <c r="AX141" i="24"/>
  <c r="AN142" i="24"/>
  <c r="AO142" i="24"/>
  <c r="AP142" i="24"/>
  <c r="AQ142" i="24"/>
  <c r="AR142" i="24"/>
  <c r="AS142" i="24"/>
  <c r="AT142" i="24"/>
  <c r="AU142" i="24"/>
  <c r="AV142" i="24"/>
  <c r="AW142" i="24"/>
  <c r="AX142" i="24"/>
  <c r="AN143" i="24"/>
  <c r="AO143" i="24"/>
  <c r="AP143" i="24"/>
  <c r="AQ143" i="24"/>
  <c r="AR143" i="24"/>
  <c r="AS143" i="24"/>
  <c r="AT143" i="24"/>
  <c r="AU143" i="24"/>
  <c r="AV143" i="24"/>
  <c r="AW143" i="24"/>
  <c r="AX143" i="24"/>
  <c r="AN144" i="24"/>
  <c r="AO144" i="24"/>
  <c r="AP144" i="24"/>
  <c r="AQ144" i="24"/>
  <c r="AR144" i="24"/>
  <c r="AS144" i="24"/>
  <c r="AT144" i="24"/>
  <c r="AU144" i="24"/>
  <c r="AV144" i="24"/>
  <c r="AW144" i="24"/>
  <c r="AX144" i="24"/>
  <c r="AN145" i="24"/>
  <c r="AO145" i="24"/>
  <c r="AP145" i="24"/>
  <c r="AQ145" i="24"/>
  <c r="AR145" i="24"/>
  <c r="AS145" i="24"/>
  <c r="AT145" i="24"/>
  <c r="AU145" i="24"/>
  <c r="AV145" i="24"/>
  <c r="AW145" i="24"/>
  <c r="AX145" i="24"/>
  <c r="AN146" i="24"/>
  <c r="AO146" i="24"/>
  <c r="AP146" i="24"/>
  <c r="AQ146" i="24"/>
  <c r="AR146" i="24"/>
  <c r="AS146" i="24"/>
  <c r="AT146" i="24"/>
  <c r="AU146" i="24"/>
  <c r="AV146" i="24"/>
  <c r="AW146" i="24"/>
  <c r="AX146" i="24"/>
  <c r="AN147" i="24"/>
  <c r="AO147" i="24"/>
  <c r="AP147" i="24"/>
  <c r="AQ147" i="24"/>
  <c r="AR147" i="24"/>
  <c r="AS147" i="24"/>
  <c r="AT147" i="24"/>
  <c r="AU147" i="24"/>
  <c r="AV147" i="24"/>
  <c r="AW147" i="24"/>
  <c r="AX147" i="24"/>
  <c r="AN148" i="24"/>
  <c r="AO148" i="24"/>
  <c r="AP148" i="24"/>
  <c r="AQ148" i="24"/>
  <c r="AR148" i="24"/>
  <c r="AS148" i="24"/>
  <c r="AT148" i="24"/>
  <c r="AU148" i="24"/>
  <c r="AV148" i="24"/>
  <c r="AW148" i="24"/>
  <c r="AX148" i="24"/>
  <c r="AN153" i="24"/>
  <c r="AO153" i="24"/>
  <c r="AP153" i="24"/>
  <c r="AQ153" i="24"/>
  <c r="AR153" i="24"/>
  <c r="AS153" i="24"/>
  <c r="AT153" i="24"/>
  <c r="AU153" i="24"/>
  <c r="AV153" i="24"/>
  <c r="AW153" i="24"/>
  <c r="AX153" i="24"/>
  <c r="AN154" i="24"/>
  <c r="AO154" i="24"/>
  <c r="AP154" i="24"/>
  <c r="AQ154" i="24"/>
  <c r="AR154" i="24"/>
  <c r="AS154" i="24"/>
  <c r="AT154" i="24"/>
  <c r="AU154" i="24"/>
  <c r="AV154" i="24"/>
  <c r="AW154" i="24"/>
  <c r="AX154" i="24"/>
  <c r="AN155" i="24"/>
  <c r="AO155" i="24"/>
  <c r="AP155" i="24"/>
  <c r="AQ155" i="24"/>
  <c r="AR155" i="24"/>
  <c r="AS155" i="24"/>
  <c r="AT155" i="24"/>
  <c r="AU155" i="24"/>
  <c r="AV155" i="24"/>
  <c r="AW155" i="24"/>
  <c r="AX155" i="24"/>
  <c r="AN156" i="24"/>
  <c r="AO156" i="24"/>
  <c r="AP156" i="24"/>
  <c r="AQ156" i="24"/>
  <c r="AR156" i="24"/>
  <c r="AS156" i="24"/>
  <c r="AT156" i="24"/>
  <c r="AU156" i="24"/>
  <c r="AV156" i="24"/>
  <c r="AW156" i="24"/>
  <c r="AX156" i="24"/>
  <c r="AN157" i="24"/>
  <c r="AO157" i="24"/>
  <c r="AP157" i="24"/>
  <c r="AQ157" i="24"/>
  <c r="AR157" i="24"/>
  <c r="AS157" i="24"/>
  <c r="AT157" i="24"/>
  <c r="AU157" i="24"/>
  <c r="AV157" i="24"/>
  <c r="AW157" i="24"/>
  <c r="AX157" i="24"/>
  <c r="AN158" i="24"/>
  <c r="AO158" i="24"/>
  <c r="AP158" i="24"/>
  <c r="AQ158" i="24"/>
  <c r="AR158" i="24"/>
  <c r="AS158" i="24"/>
  <c r="AT158" i="24"/>
  <c r="AU158" i="24"/>
  <c r="AV158" i="24"/>
  <c r="AW158" i="24"/>
  <c r="AX158" i="24"/>
  <c r="AN159" i="24"/>
  <c r="AO159" i="24"/>
  <c r="AP159" i="24"/>
  <c r="AQ159" i="24"/>
  <c r="AR159" i="24"/>
  <c r="AS159" i="24"/>
  <c r="AT159" i="24"/>
  <c r="AU159" i="24"/>
  <c r="AV159" i="24"/>
  <c r="AW159" i="24"/>
  <c r="AX159" i="24"/>
  <c r="AN164" i="24"/>
  <c r="AO164" i="24"/>
  <c r="AP164" i="24"/>
  <c r="AQ164" i="24"/>
  <c r="AR164" i="24"/>
  <c r="AS164" i="24"/>
  <c r="AT164" i="24"/>
  <c r="AU164" i="24"/>
  <c r="AV164" i="24"/>
  <c r="AW164" i="24"/>
  <c r="AX164" i="24"/>
  <c r="AN165" i="24"/>
  <c r="AO165" i="24"/>
  <c r="AP165" i="24"/>
  <c r="AQ165" i="24"/>
  <c r="AR165" i="24"/>
  <c r="AS165" i="24"/>
  <c r="AT165" i="24"/>
  <c r="AU165" i="24"/>
  <c r="AV165" i="24"/>
  <c r="AW165" i="24"/>
  <c r="AX165" i="24"/>
  <c r="AN166" i="24"/>
  <c r="AO166" i="24"/>
  <c r="AP166" i="24"/>
  <c r="AQ166" i="24"/>
  <c r="AR166" i="24"/>
  <c r="AS166" i="24"/>
  <c r="AT166" i="24"/>
  <c r="AU166" i="24"/>
  <c r="AV166" i="24"/>
  <c r="AW166" i="24"/>
  <c r="AX166" i="24"/>
  <c r="AN167" i="24"/>
  <c r="AO167" i="24"/>
  <c r="AP167" i="24"/>
  <c r="AQ167" i="24"/>
  <c r="AR167" i="24"/>
  <c r="AS167" i="24"/>
  <c r="AT167" i="24"/>
  <c r="AU167" i="24"/>
  <c r="AV167" i="24"/>
  <c r="AW167" i="24"/>
  <c r="AX167" i="24"/>
  <c r="AN168" i="24"/>
  <c r="AO168" i="24"/>
  <c r="AP168" i="24"/>
  <c r="AQ168" i="24"/>
  <c r="AR168" i="24"/>
  <c r="AS168" i="24"/>
  <c r="AT168" i="24"/>
  <c r="AU168" i="24"/>
  <c r="AV168" i="24"/>
  <c r="AW168" i="24"/>
  <c r="AX168" i="24"/>
  <c r="AN169" i="24"/>
  <c r="AO169" i="24"/>
  <c r="AP169" i="24"/>
  <c r="AQ169" i="24"/>
  <c r="AR169" i="24"/>
  <c r="AS169" i="24"/>
  <c r="AT169" i="24"/>
  <c r="AU169" i="24"/>
  <c r="AV169" i="24"/>
  <c r="AW169" i="24"/>
  <c r="AX169" i="24"/>
  <c r="AN170" i="24"/>
  <c r="AO170" i="24"/>
  <c r="AP170" i="24"/>
  <c r="AQ170" i="24"/>
  <c r="AR170" i="24"/>
  <c r="AS170" i="24"/>
  <c r="AT170" i="24"/>
  <c r="AU170" i="24"/>
  <c r="AV170" i="24"/>
  <c r="AW170" i="24"/>
  <c r="AX170" i="24"/>
  <c r="AN171" i="24"/>
  <c r="AO171" i="24"/>
  <c r="AP171" i="24"/>
  <c r="AQ171" i="24"/>
  <c r="AR171" i="24"/>
  <c r="AS171" i="24"/>
  <c r="AT171" i="24"/>
  <c r="AU171" i="24"/>
  <c r="AV171" i="24"/>
  <c r="AW171" i="24"/>
  <c r="AX171" i="24"/>
  <c r="AN172" i="24"/>
  <c r="AO172" i="24"/>
  <c r="AP172" i="24"/>
  <c r="AQ172" i="24"/>
  <c r="AR172" i="24"/>
  <c r="AS172" i="24"/>
  <c r="AT172" i="24"/>
  <c r="AU172" i="24"/>
  <c r="AV172" i="24"/>
  <c r="AW172" i="24"/>
  <c r="AX172" i="24"/>
  <c r="AN173" i="24"/>
  <c r="AO173" i="24"/>
  <c r="AP173" i="24"/>
  <c r="AQ173" i="24"/>
  <c r="AR173" i="24"/>
  <c r="AS173" i="24"/>
  <c r="AT173" i="24"/>
  <c r="AU173" i="24"/>
  <c r="AV173" i="24"/>
  <c r="AW173" i="24"/>
  <c r="AX173" i="24"/>
  <c r="AN178" i="24"/>
  <c r="AO178" i="24"/>
  <c r="AP178" i="24"/>
  <c r="AQ178" i="24"/>
  <c r="AR178" i="24"/>
  <c r="AS178" i="24"/>
  <c r="AT178" i="24"/>
  <c r="AU178" i="24"/>
  <c r="AV178" i="24"/>
  <c r="AW178" i="24"/>
  <c r="AX178" i="24"/>
  <c r="AN179" i="24"/>
  <c r="AO179" i="24"/>
  <c r="AP179" i="24"/>
  <c r="AQ179" i="24"/>
  <c r="AR179" i="24"/>
  <c r="AS179" i="24"/>
  <c r="AT179" i="24"/>
  <c r="AU179" i="24"/>
  <c r="AV179" i="24"/>
  <c r="AW179" i="24"/>
  <c r="AX179" i="24"/>
  <c r="AN180" i="24"/>
  <c r="AO180" i="24"/>
  <c r="AP180" i="24"/>
  <c r="AQ180" i="24"/>
  <c r="AR180" i="24"/>
  <c r="AS180" i="24"/>
  <c r="AT180" i="24"/>
  <c r="AU180" i="24"/>
  <c r="AV180" i="24"/>
  <c r="AW180" i="24"/>
  <c r="AX180" i="24"/>
  <c r="AN181" i="24"/>
  <c r="AO181" i="24"/>
  <c r="AP181" i="24"/>
  <c r="AQ181" i="24"/>
  <c r="AR181" i="24"/>
  <c r="AS181" i="24"/>
  <c r="AT181" i="24"/>
  <c r="AU181" i="24"/>
  <c r="AV181" i="24"/>
  <c r="AW181" i="24"/>
  <c r="AX181" i="24"/>
  <c r="AN182" i="24"/>
  <c r="AO182" i="24"/>
  <c r="AP182" i="24"/>
  <c r="AQ182" i="24"/>
  <c r="AR182" i="24"/>
  <c r="AS182" i="24"/>
  <c r="AT182" i="24"/>
  <c r="AU182" i="24"/>
  <c r="AV182" i="24"/>
  <c r="AW182" i="24"/>
  <c r="AX182" i="24"/>
  <c r="AN183" i="24"/>
  <c r="AO183" i="24"/>
  <c r="AP183" i="24"/>
  <c r="AQ183" i="24"/>
  <c r="AR183" i="24"/>
  <c r="AS183" i="24"/>
  <c r="AT183" i="24"/>
  <c r="AU183" i="24"/>
  <c r="AV183" i="24"/>
  <c r="AW183" i="24"/>
  <c r="AX183" i="24"/>
  <c r="AN184" i="24"/>
  <c r="AO184" i="24"/>
  <c r="AP184" i="24"/>
  <c r="AQ184" i="24"/>
  <c r="AR184" i="24"/>
  <c r="AS184" i="24"/>
  <c r="AT184" i="24"/>
  <c r="AU184" i="24"/>
  <c r="AV184" i="24"/>
  <c r="AW184" i="24"/>
  <c r="AX184" i="24"/>
  <c r="AN185" i="24"/>
  <c r="AO185" i="24"/>
  <c r="AP185" i="24"/>
  <c r="AQ185" i="24"/>
  <c r="AR185" i="24"/>
  <c r="AS185" i="24"/>
  <c r="AT185" i="24"/>
  <c r="AU185" i="24"/>
  <c r="AV185" i="24"/>
  <c r="AW185" i="24"/>
  <c r="AX185" i="24"/>
  <c r="AN186" i="24"/>
  <c r="AO186" i="24"/>
  <c r="AP186" i="24"/>
  <c r="AQ186" i="24"/>
  <c r="AR186" i="24"/>
  <c r="AS186" i="24"/>
  <c r="AT186" i="24"/>
  <c r="AU186" i="24"/>
  <c r="AV186" i="24"/>
  <c r="AW186" i="24"/>
  <c r="AX186" i="24"/>
  <c r="AN187" i="24"/>
  <c r="AO187" i="24"/>
  <c r="AP187" i="24"/>
  <c r="AQ187" i="24"/>
  <c r="AR187" i="24"/>
  <c r="AS187" i="24"/>
  <c r="AT187" i="24"/>
  <c r="AU187" i="24"/>
  <c r="AV187" i="24"/>
  <c r="AW187" i="24"/>
  <c r="AX187" i="24"/>
  <c r="AN188" i="24"/>
  <c r="AO188" i="24"/>
  <c r="AP188" i="24"/>
  <c r="AQ188" i="24"/>
  <c r="AR188" i="24"/>
  <c r="AS188" i="24"/>
  <c r="AT188" i="24"/>
  <c r="AU188" i="24"/>
  <c r="AV188" i="24"/>
  <c r="AW188" i="24"/>
  <c r="AX188" i="24"/>
  <c r="AN189" i="24"/>
  <c r="AO189" i="24"/>
  <c r="AP189" i="24"/>
  <c r="AQ189" i="24"/>
  <c r="AR189" i="24"/>
  <c r="AS189" i="24"/>
  <c r="AT189" i="24"/>
  <c r="AU189" i="24"/>
  <c r="AV189" i="24"/>
  <c r="AW189" i="24"/>
  <c r="AX189" i="24"/>
  <c r="AN190" i="24"/>
  <c r="AO190" i="24"/>
  <c r="AP190" i="24"/>
  <c r="AQ190" i="24"/>
  <c r="AR190" i="24"/>
  <c r="AS190" i="24"/>
  <c r="AT190" i="24"/>
  <c r="AU190" i="24"/>
  <c r="AV190" i="24"/>
  <c r="AW190" i="24"/>
  <c r="AX190" i="24"/>
  <c r="AN195" i="24"/>
  <c r="AO195" i="24"/>
  <c r="AP195" i="24"/>
  <c r="AQ195" i="24"/>
  <c r="AR195" i="24"/>
  <c r="AS195" i="24"/>
  <c r="AT195" i="24"/>
  <c r="AU195" i="24"/>
  <c r="AV195" i="24"/>
  <c r="AW195" i="24"/>
  <c r="AX195" i="24"/>
  <c r="AN196" i="24"/>
  <c r="AO196" i="24"/>
  <c r="AP196" i="24"/>
  <c r="AQ196" i="24"/>
  <c r="AR196" i="24"/>
  <c r="AS196" i="24"/>
  <c r="AT196" i="24"/>
  <c r="AU196" i="24"/>
  <c r="AV196" i="24"/>
  <c r="AW196" i="24"/>
  <c r="AX196" i="24"/>
  <c r="AN197" i="24"/>
  <c r="AO197" i="24"/>
  <c r="AP197" i="24"/>
  <c r="AQ197" i="24"/>
  <c r="AR197" i="24"/>
  <c r="AS197" i="24"/>
  <c r="AT197" i="24"/>
  <c r="AU197" i="24"/>
  <c r="AV197" i="24"/>
  <c r="AW197" i="24"/>
  <c r="AX197" i="24"/>
  <c r="AN198" i="24"/>
  <c r="AO198" i="24"/>
  <c r="AP198" i="24"/>
  <c r="AQ198" i="24"/>
  <c r="AR198" i="24"/>
  <c r="AS198" i="24"/>
  <c r="AT198" i="24"/>
  <c r="AU198" i="24"/>
  <c r="AV198" i="24"/>
  <c r="AW198" i="24"/>
  <c r="AX198" i="24"/>
  <c r="AN199" i="24"/>
  <c r="AO199" i="24"/>
  <c r="AP199" i="24"/>
  <c r="AQ199" i="24"/>
  <c r="AR199" i="24"/>
  <c r="AS199" i="24"/>
  <c r="AT199" i="24"/>
  <c r="AU199" i="24"/>
  <c r="AV199" i="24"/>
  <c r="AW199" i="24"/>
  <c r="AX199" i="24"/>
  <c r="AN200" i="24"/>
  <c r="AO200" i="24"/>
  <c r="AP200" i="24"/>
  <c r="AQ200" i="24"/>
  <c r="AR200" i="24"/>
  <c r="AS200" i="24"/>
  <c r="AT200" i="24"/>
  <c r="AU200" i="24"/>
  <c r="AV200" i="24"/>
  <c r="AW200" i="24"/>
  <c r="AX200" i="24"/>
  <c r="AN201" i="24"/>
  <c r="AO201" i="24"/>
  <c r="AP201" i="24"/>
  <c r="AQ201" i="24"/>
  <c r="AR201" i="24"/>
  <c r="AS201" i="24"/>
  <c r="AT201" i="24"/>
  <c r="AU201" i="24"/>
  <c r="AV201" i="24"/>
  <c r="AW201" i="24"/>
  <c r="AX201" i="24"/>
  <c r="AN202" i="24"/>
  <c r="AO202" i="24"/>
  <c r="AP202" i="24"/>
  <c r="AQ202" i="24"/>
  <c r="AR202" i="24"/>
  <c r="AS202" i="24"/>
  <c r="AT202" i="24"/>
  <c r="AU202" i="24"/>
  <c r="AV202" i="24"/>
  <c r="AW202" i="24"/>
  <c r="AX202" i="24"/>
  <c r="AN203" i="24"/>
  <c r="AO203" i="24"/>
  <c r="AP203" i="24"/>
  <c r="AQ203" i="24"/>
  <c r="AR203" i="24"/>
  <c r="AS203" i="24"/>
  <c r="AT203" i="24"/>
  <c r="AU203" i="24"/>
  <c r="AV203" i="24"/>
  <c r="AW203" i="24"/>
  <c r="AX203" i="24"/>
  <c r="AN204" i="24"/>
  <c r="AO204" i="24"/>
  <c r="AP204" i="24"/>
  <c r="AQ204" i="24"/>
  <c r="AR204" i="24"/>
  <c r="AS204" i="24"/>
  <c r="AT204" i="24"/>
  <c r="AU204" i="24"/>
  <c r="AV204" i="24"/>
  <c r="AW204" i="24"/>
  <c r="AX204" i="24"/>
  <c r="AN205" i="24"/>
  <c r="AO205" i="24"/>
  <c r="AP205" i="24"/>
  <c r="AQ205" i="24"/>
  <c r="AR205" i="24"/>
  <c r="AS205" i="24"/>
  <c r="AT205" i="24"/>
  <c r="AU205" i="24"/>
  <c r="AV205" i="24"/>
  <c r="AW205" i="24"/>
  <c r="AX205" i="24"/>
  <c r="AN206" i="24"/>
  <c r="AO206" i="24"/>
  <c r="AP206" i="24"/>
  <c r="AQ206" i="24"/>
  <c r="AR206" i="24"/>
  <c r="AS206" i="24"/>
  <c r="AT206" i="24"/>
  <c r="AU206" i="24"/>
  <c r="AV206" i="24"/>
  <c r="AW206" i="24"/>
  <c r="AX206" i="24"/>
  <c r="AN207" i="24"/>
  <c r="AO207" i="24"/>
  <c r="AP207" i="24"/>
  <c r="AQ207" i="24"/>
  <c r="AR207" i="24"/>
  <c r="AS207" i="24"/>
  <c r="AT207" i="24"/>
  <c r="AU207" i="24"/>
  <c r="AV207" i="24"/>
  <c r="AW207" i="24"/>
  <c r="AX207" i="24"/>
  <c r="AN208" i="24"/>
  <c r="AO208" i="24"/>
  <c r="AP208" i="24"/>
  <c r="AQ208" i="24"/>
  <c r="AR208" i="24"/>
  <c r="AS208" i="24"/>
  <c r="AT208" i="24"/>
  <c r="AU208" i="24"/>
  <c r="AV208" i="24"/>
  <c r="AW208" i="24"/>
  <c r="AX208" i="24"/>
  <c r="AN209" i="24"/>
  <c r="AO209" i="24"/>
  <c r="AP209" i="24"/>
  <c r="AQ209" i="24"/>
  <c r="AR209" i="24"/>
  <c r="AS209" i="24"/>
  <c r="AT209" i="24"/>
  <c r="AU209" i="24"/>
  <c r="AV209" i="24"/>
  <c r="AW209" i="24"/>
  <c r="AX209" i="24"/>
  <c r="AN210" i="24"/>
  <c r="AO210" i="24"/>
  <c r="AP210" i="24"/>
  <c r="AQ210" i="24"/>
  <c r="AR210" i="24"/>
  <c r="AS210" i="24"/>
  <c r="AT210" i="24"/>
  <c r="AU210" i="24"/>
  <c r="AV210" i="24"/>
  <c r="AW210" i="24"/>
  <c r="AX210" i="24"/>
  <c r="AN211" i="24"/>
  <c r="AO211" i="24"/>
  <c r="AP211" i="24"/>
  <c r="AQ211" i="24"/>
  <c r="AR211" i="24"/>
  <c r="AS211" i="24"/>
  <c r="AT211" i="24"/>
  <c r="AU211" i="24"/>
  <c r="AV211" i="24"/>
  <c r="AW211" i="24"/>
  <c r="AX211" i="24"/>
  <c r="AN212" i="24"/>
  <c r="AO212" i="24"/>
  <c r="AP212" i="24"/>
  <c r="AQ212" i="24"/>
  <c r="AR212" i="24"/>
  <c r="AS212" i="24"/>
  <c r="AT212" i="24"/>
  <c r="AU212" i="24"/>
  <c r="AV212" i="24"/>
  <c r="AW212" i="24"/>
  <c r="AX212" i="24"/>
  <c r="AN213" i="24"/>
  <c r="AO213" i="24"/>
  <c r="AP213" i="24"/>
  <c r="AQ213" i="24"/>
  <c r="AR213" i="24"/>
  <c r="AS213" i="24"/>
  <c r="AT213" i="24"/>
  <c r="AU213" i="24"/>
  <c r="AV213" i="24"/>
  <c r="AW213" i="24"/>
  <c r="AX213" i="24"/>
  <c r="AN214" i="24"/>
  <c r="AO214" i="24"/>
  <c r="AP214" i="24"/>
  <c r="AQ214" i="24"/>
  <c r="AR214" i="24"/>
  <c r="AS214" i="24"/>
  <c r="AT214" i="24"/>
  <c r="AU214" i="24"/>
  <c r="AV214" i="24"/>
  <c r="AW214" i="24"/>
  <c r="AX214" i="24"/>
  <c r="AN215" i="24"/>
  <c r="AO215" i="24"/>
  <c r="AP215" i="24"/>
  <c r="AQ215" i="24"/>
  <c r="AR215" i="24"/>
  <c r="AS215" i="24"/>
  <c r="AT215" i="24"/>
  <c r="AU215" i="24"/>
  <c r="AV215" i="24"/>
  <c r="AW215" i="24"/>
  <c r="AX215" i="24"/>
  <c r="AN220" i="24"/>
  <c r="AO220" i="24"/>
  <c r="AP220" i="24"/>
  <c r="AQ220" i="24"/>
  <c r="AR220" i="24"/>
  <c r="AS220" i="24"/>
  <c r="AT220" i="24"/>
  <c r="AU220" i="24"/>
  <c r="AV220" i="24"/>
  <c r="AW220" i="24"/>
  <c r="AX220" i="24"/>
  <c r="AN221" i="24"/>
  <c r="AO221" i="24"/>
  <c r="AP221" i="24"/>
  <c r="AQ221" i="24"/>
  <c r="AR221" i="24"/>
  <c r="AS221" i="24"/>
  <c r="AT221" i="24"/>
  <c r="AU221" i="24"/>
  <c r="AV221" i="24"/>
  <c r="AW221" i="24"/>
  <c r="AX221" i="24"/>
  <c r="AN222" i="24"/>
  <c r="AO222" i="24"/>
  <c r="AP222" i="24"/>
  <c r="AQ222" i="24"/>
  <c r="AR222" i="24"/>
  <c r="AS222" i="24"/>
  <c r="AT222" i="24"/>
  <c r="AU222" i="24"/>
  <c r="AV222" i="24"/>
  <c r="AW222" i="24"/>
  <c r="AX222" i="24"/>
  <c r="AN223" i="24"/>
  <c r="AO223" i="24"/>
  <c r="AP223" i="24"/>
  <c r="AQ223" i="24"/>
  <c r="AR223" i="24"/>
  <c r="AS223" i="24"/>
  <c r="AT223" i="24"/>
  <c r="AU223" i="24"/>
  <c r="AV223" i="24"/>
  <c r="AW223" i="24"/>
  <c r="AX223" i="24"/>
  <c r="AN224" i="24"/>
  <c r="AO224" i="24"/>
  <c r="AP224" i="24"/>
  <c r="AQ224" i="24"/>
  <c r="AR224" i="24"/>
  <c r="AS224" i="24"/>
  <c r="AT224" i="24"/>
  <c r="AU224" i="24"/>
  <c r="AV224" i="24"/>
  <c r="AW224" i="24"/>
  <c r="AX224" i="24"/>
  <c r="AN225" i="24"/>
  <c r="AO225" i="24"/>
  <c r="AP225" i="24"/>
  <c r="AQ225" i="24"/>
  <c r="AR225" i="24"/>
  <c r="AS225" i="24"/>
  <c r="AT225" i="24"/>
  <c r="AU225" i="24"/>
  <c r="AV225" i="24"/>
  <c r="AW225" i="24"/>
  <c r="AX225" i="24"/>
  <c r="AN226" i="24"/>
  <c r="AO226" i="24"/>
  <c r="AP226" i="24"/>
  <c r="AQ226" i="24"/>
  <c r="AR226" i="24"/>
  <c r="AS226" i="24"/>
  <c r="AT226" i="24"/>
  <c r="AU226" i="24"/>
  <c r="AV226" i="24"/>
  <c r="AW226" i="24"/>
  <c r="AX226" i="24"/>
  <c r="AN231" i="24"/>
  <c r="AO231" i="24"/>
  <c r="AP231" i="24"/>
  <c r="AQ231" i="24"/>
  <c r="AR231" i="24"/>
  <c r="AS231" i="24"/>
  <c r="AT231" i="24"/>
  <c r="AU231" i="24"/>
  <c r="AV231" i="24"/>
  <c r="AW231" i="24"/>
  <c r="AX231" i="24"/>
  <c r="AN232" i="24"/>
  <c r="AO232" i="24"/>
  <c r="AP232" i="24"/>
  <c r="AQ232" i="24"/>
  <c r="AR232" i="24"/>
  <c r="AS232" i="24"/>
  <c r="AT232" i="24"/>
  <c r="AU232" i="24"/>
  <c r="AV232" i="24"/>
  <c r="AW232" i="24"/>
  <c r="AX232" i="24"/>
  <c r="AN233" i="24"/>
  <c r="AO233" i="24"/>
  <c r="AP233" i="24"/>
  <c r="AQ233" i="24"/>
  <c r="AR233" i="24"/>
  <c r="AS233" i="24"/>
  <c r="AT233" i="24"/>
  <c r="AU233" i="24"/>
  <c r="AV233" i="24"/>
  <c r="AW233" i="24"/>
  <c r="AX233" i="24"/>
  <c r="AN234" i="24"/>
  <c r="AO234" i="24"/>
  <c r="AP234" i="24"/>
  <c r="AQ234" i="24"/>
  <c r="AR234" i="24"/>
  <c r="AS234" i="24"/>
  <c r="AT234" i="24"/>
  <c r="AU234" i="24"/>
  <c r="AV234" i="24"/>
  <c r="AW234" i="24"/>
  <c r="AX234" i="24"/>
  <c r="AN235" i="24"/>
  <c r="AO235" i="24"/>
  <c r="AP235" i="24"/>
  <c r="AQ235" i="24"/>
  <c r="AR235" i="24"/>
  <c r="AS235" i="24"/>
  <c r="AT235" i="24"/>
  <c r="AU235" i="24"/>
  <c r="AV235" i="24"/>
  <c r="AW235" i="24"/>
  <c r="AX235" i="24"/>
  <c r="AN236" i="24"/>
  <c r="AO236" i="24"/>
  <c r="AP236" i="24"/>
  <c r="AQ236" i="24"/>
  <c r="AM236" i="24"/>
  <c r="AR236" i="24"/>
  <c r="AS236" i="24"/>
  <c r="AT236" i="24"/>
  <c r="AU236" i="24"/>
  <c r="AV236" i="24"/>
  <c r="AW236" i="24"/>
  <c r="AX236" i="24"/>
  <c r="AN237" i="24"/>
  <c r="AO237" i="24"/>
  <c r="AP237" i="24"/>
  <c r="AQ237" i="24"/>
  <c r="AR237" i="24"/>
  <c r="AS237" i="24"/>
  <c r="AT237" i="24"/>
  <c r="AU237" i="24"/>
  <c r="AV237" i="24"/>
  <c r="AW237" i="24"/>
  <c r="AX237" i="24"/>
  <c r="AN238" i="24"/>
  <c r="AO238" i="24"/>
  <c r="AP238" i="24"/>
  <c r="AQ238" i="24"/>
  <c r="AR238" i="24"/>
  <c r="AS238" i="24"/>
  <c r="AT238" i="24"/>
  <c r="AU238" i="24"/>
  <c r="AV238" i="24"/>
  <c r="AW238" i="24"/>
  <c r="AX238" i="24"/>
  <c r="AN239" i="24"/>
  <c r="AO239" i="24"/>
  <c r="AP239" i="24"/>
  <c r="AQ239" i="24"/>
  <c r="AR239" i="24"/>
  <c r="AS239" i="24"/>
  <c r="AT239" i="24"/>
  <c r="AU239" i="24"/>
  <c r="AV239" i="24"/>
  <c r="AW239" i="24"/>
  <c r="AX239" i="24"/>
  <c r="AN240" i="24"/>
  <c r="AO240" i="24"/>
  <c r="AP240" i="24"/>
  <c r="AQ240" i="24"/>
  <c r="AR240" i="24"/>
  <c r="AS240" i="24"/>
  <c r="AT240" i="24"/>
  <c r="AU240" i="24"/>
  <c r="AV240" i="24"/>
  <c r="AW240" i="24"/>
  <c r="AX240" i="24"/>
  <c r="AN241" i="24"/>
  <c r="AO241" i="24"/>
  <c r="AP241" i="24"/>
  <c r="AQ241" i="24"/>
  <c r="AR241" i="24"/>
  <c r="AS241" i="24"/>
  <c r="AT241" i="24"/>
  <c r="AU241" i="24"/>
  <c r="AV241" i="24"/>
  <c r="AW241" i="24"/>
  <c r="AX241" i="24"/>
  <c r="AN242" i="24"/>
  <c r="AO242" i="24"/>
  <c r="AP242" i="24"/>
  <c r="AQ242" i="24"/>
  <c r="AR242" i="24"/>
  <c r="AS242" i="24"/>
  <c r="AT242" i="24"/>
  <c r="AU242" i="24"/>
  <c r="AV242" i="24"/>
  <c r="AW242" i="24"/>
  <c r="AX242" i="24"/>
  <c r="AN247" i="24"/>
  <c r="AO247" i="24"/>
  <c r="AP247" i="24"/>
  <c r="AQ247" i="24"/>
  <c r="AR247" i="24"/>
  <c r="AS247" i="24"/>
  <c r="AT247" i="24"/>
  <c r="AU247" i="24"/>
  <c r="AV247" i="24"/>
  <c r="AW247" i="24"/>
  <c r="AX247" i="24"/>
  <c r="AN248" i="24"/>
  <c r="AO248" i="24"/>
  <c r="AP248" i="24"/>
  <c r="AQ248" i="24"/>
  <c r="AR248" i="24"/>
  <c r="AS248" i="24"/>
  <c r="AT248" i="24"/>
  <c r="AU248" i="24"/>
  <c r="AV248" i="24"/>
  <c r="AW248" i="24"/>
  <c r="AX248" i="24"/>
  <c r="AN249" i="24"/>
  <c r="AO249" i="24"/>
  <c r="AP249" i="24"/>
  <c r="AQ249" i="24"/>
  <c r="AR249" i="24"/>
  <c r="AS249" i="24"/>
  <c r="AT249" i="24"/>
  <c r="AU249" i="24"/>
  <c r="AV249" i="24"/>
  <c r="AW249" i="24"/>
  <c r="AX249" i="24"/>
  <c r="AN250" i="24"/>
  <c r="AO250" i="24"/>
  <c r="AP250" i="24"/>
  <c r="AQ250" i="24"/>
  <c r="AR250" i="24"/>
  <c r="AS250" i="24"/>
  <c r="AT250" i="24"/>
  <c r="AU250" i="24"/>
  <c r="AV250" i="24"/>
  <c r="AW250" i="24"/>
  <c r="AX250" i="24"/>
  <c r="AN251" i="24"/>
  <c r="AO251" i="24"/>
  <c r="AP251" i="24"/>
  <c r="AQ251" i="24"/>
  <c r="AR251" i="24"/>
  <c r="AS251" i="24"/>
  <c r="AT251" i="24"/>
  <c r="AU251" i="24"/>
  <c r="AV251" i="24"/>
  <c r="AW251" i="24"/>
  <c r="AX251" i="24"/>
  <c r="AN252" i="24"/>
  <c r="AO252" i="24"/>
  <c r="AP252" i="24"/>
  <c r="AQ252" i="24"/>
  <c r="AR252" i="24"/>
  <c r="AS252" i="24"/>
  <c r="AT252" i="24"/>
  <c r="AU252" i="24"/>
  <c r="AV252" i="24"/>
  <c r="AW252" i="24"/>
  <c r="AX252" i="24"/>
  <c r="AN257" i="24"/>
  <c r="AO257" i="24"/>
  <c r="AP257" i="24"/>
  <c r="AQ257" i="24"/>
  <c r="AR257" i="24"/>
  <c r="AS257" i="24"/>
  <c r="AT257" i="24"/>
  <c r="AU257" i="24"/>
  <c r="AV257" i="24"/>
  <c r="AW257" i="24"/>
  <c r="AX257" i="24"/>
  <c r="AN258" i="24"/>
  <c r="AO258" i="24"/>
  <c r="AP258" i="24"/>
  <c r="AQ258" i="24"/>
  <c r="AR258" i="24"/>
  <c r="AS258" i="24"/>
  <c r="AT258" i="24"/>
  <c r="AU258" i="24"/>
  <c r="AV258" i="24"/>
  <c r="AW258" i="24"/>
  <c r="AX258" i="24"/>
  <c r="AN259" i="24"/>
  <c r="AO259" i="24"/>
  <c r="AP259" i="24"/>
  <c r="AQ259" i="24"/>
  <c r="AR259" i="24"/>
  <c r="AS259" i="24"/>
  <c r="AT259" i="24"/>
  <c r="AU259" i="24"/>
  <c r="AV259" i="24"/>
  <c r="AW259" i="24"/>
  <c r="AX259" i="24"/>
  <c r="AN260" i="24"/>
  <c r="AO260" i="24"/>
  <c r="AP260" i="24"/>
  <c r="AQ260" i="24"/>
  <c r="AR260" i="24"/>
  <c r="AS260" i="24"/>
  <c r="AT260" i="24"/>
  <c r="AU260" i="24"/>
  <c r="AV260" i="24"/>
  <c r="AW260" i="24"/>
  <c r="AX260" i="24"/>
  <c r="AN261" i="24"/>
  <c r="AO261" i="24"/>
  <c r="AP261" i="24"/>
  <c r="AQ261" i="24"/>
  <c r="AR261" i="24"/>
  <c r="AS261" i="24"/>
  <c r="AT261" i="24"/>
  <c r="AU261" i="24"/>
  <c r="AV261" i="24"/>
  <c r="AW261" i="24"/>
  <c r="AX261" i="24"/>
  <c r="AN262" i="24"/>
  <c r="AO262" i="24"/>
  <c r="AP262" i="24"/>
  <c r="AQ262" i="24"/>
  <c r="AR262" i="24"/>
  <c r="AS262" i="24"/>
  <c r="AT262" i="24"/>
  <c r="AU262" i="24"/>
  <c r="AV262" i="24"/>
  <c r="AW262" i="24"/>
  <c r="AX262" i="24"/>
  <c r="AN301" i="24"/>
  <c r="AO301" i="24"/>
  <c r="AP301" i="24"/>
  <c r="AQ301" i="24"/>
  <c r="AR301" i="24"/>
  <c r="AS301" i="24"/>
  <c r="AT301" i="24"/>
  <c r="AU301" i="24"/>
  <c r="AV301" i="24"/>
  <c r="AW301" i="24"/>
  <c r="AX301" i="24"/>
  <c r="AN302" i="24"/>
  <c r="AO302" i="24"/>
  <c r="AP302" i="24"/>
  <c r="AQ302" i="24"/>
  <c r="AR302" i="24"/>
  <c r="AS302" i="24"/>
  <c r="AT302" i="24"/>
  <c r="AU302" i="24"/>
  <c r="AV302" i="24"/>
  <c r="AW302" i="24"/>
  <c r="AX302" i="24"/>
  <c r="AN303" i="24"/>
  <c r="AO303" i="24"/>
  <c r="AP303" i="24"/>
  <c r="AQ303" i="24"/>
  <c r="AR303" i="24"/>
  <c r="AS303" i="24"/>
  <c r="AT303" i="24"/>
  <c r="AU303" i="24"/>
  <c r="AV303" i="24"/>
  <c r="AW303" i="24"/>
  <c r="AX303" i="24"/>
  <c r="AN304" i="24"/>
  <c r="AO304" i="24"/>
  <c r="AP304" i="24"/>
  <c r="AQ304" i="24"/>
  <c r="AR304" i="24"/>
  <c r="AS304" i="24"/>
  <c r="AT304" i="24"/>
  <c r="AU304" i="24"/>
  <c r="AV304" i="24"/>
  <c r="AW304" i="24"/>
  <c r="AX304" i="24"/>
  <c r="AN305" i="24"/>
  <c r="AO305" i="24"/>
  <c r="AP305" i="24"/>
  <c r="AQ305" i="24"/>
  <c r="AR305" i="24"/>
  <c r="AS305" i="24"/>
  <c r="AT305" i="24"/>
  <c r="AU305" i="24"/>
  <c r="AV305" i="24"/>
  <c r="AW305" i="24"/>
  <c r="AX305" i="24"/>
  <c r="AN306" i="24"/>
  <c r="AO306" i="24"/>
  <c r="AP306" i="24"/>
  <c r="AQ306" i="24"/>
  <c r="AR306" i="24"/>
  <c r="AS306" i="24"/>
  <c r="AT306" i="24"/>
  <c r="AU306" i="24"/>
  <c r="AV306" i="24"/>
  <c r="AW306" i="24"/>
  <c r="AX306" i="24"/>
  <c r="AP21" i="24"/>
  <c r="AN21" i="24"/>
  <c r="AO21" i="24"/>
  <c r="AQ21" i="24"/>
  <c r="AR21" i="24"/>
  <c r="AS21" i="24"/>
  <c r="AT21" i="24"/>
  <c r="AU21" i="24"/>
  <c r="AV21" i="24"/>
  <c r="AW21" i="24"/>
  <c r="AX21" i="24"/>
  <c r="AM306" i="24"/>
  <c r="AM305" i="24"/>
  <c r="AM304" i="24"/>
  <c r="AM303" i="24"/>
  <c r="AM302" i="24"/>
  <c r="AM301" i="24"/>
  <c r="AM262" i="24"/>
  <c r="AM261" i="24"/>
  <c r="AM260" i="24"/>
  <c r="AM259" i="24"/>
  <c r="AM258" i="24"/>
  <c r="AM257" i="24"/>
  <c r="AM252" i="24"/>
  <c r="AM251" i="24"/>
  <c r="AM250" i="24"/>
  <c r="AM249" i="24"/>
  <c r="AM248" i="24"/>
  <c r="AM247" i="24"/>
  <c r="AM242" i="24"/>
  <c r="AM241" i="24"/>
  <c r="AM240" i="24"/>
  <c r="AM239" i="24"/>
  <c r="AM238" i="24"/>
  <c r="AM237" i="24"/>
  <c r="AM235" i="24"/>
  <c r="AM234" i="24"/>
  <c r="AM233" i="24"/>
  <c r="AM232" i="24"/>
  <c r="AM231" i="24"/>
  <c r="AM226" i="24"/>
  <c r="AM225" i="24"/>
  <c r="AM224" i="24"/>
  <c r="AM223" i="24"/>
  <c r="AM222" i="24"/>
  <c r="AM221" i="24"/>
  <c r="AM220" i="24"/>
  <c r="AM215" i="24"/>
  <c r="AM214" i="24"/>
  <c r="AM213" i="24"/>
  <c r="AM212" i="24"/>
  <c r="AM211" i="24"/>
  <c r="AM210" i="24"/>
  <c r="AM209" i="24"/>
  <c r="AM208" i="24"/>
  <c r="AM207" i="24"/>
  <c r="AM206" i="24"/>
  <c r="AM205" i="24"/>
  <c r="AM204" i="24"/>
  <c r="AM203" i="24"/>
  <c r="AM202" i="24"/>
  <c r="AM201" i="24"/>
  <c r="AM200" i="24"/>
  <c r="AM199" i="24"/>
  <c r="AM198" i="24"/>
  <c r="AM197" i="24"/>
  <c r="AM196" i="24"/>
  <c r="AM195" i="24"/>
  <c r="AM190" i="24"/>
  <c r="AM189" i="24"/>
  <c r="AM188" i="24"/>
  <c r="AM187" i="24"/>
  <c r="AM186" i="24"/>
  <c r="AM185" i="24"/>
  <c r="AM184" i="24"/>
  <c r="AM183" i="24"/>
  <c r="AM182" i="24"/>
  <c r="AM181" i="24"/>
  <c r="AM180" i="24"/>
  <c r="AM179" i="24"/>
  <c r="AM178" i="24"/>
  <c r="AY175" i="24"/>
  <c r="AZ175" i="24" s="1"/>
  <c r="AM173" i="24"/>
  <c r="AM172" i="24"/>
  <c r="AM171" i="24"/>
  <c r="AM170" i="24"/>
  <c r="AM169" i="24"/>
  <c r="AM168" i="24"/>
  <c r="AM167" i="24"/>
  <c r="AM166" i="24"/>
  <c r="AM165" i="24"/>
  <c r="AM164" i="24"/>
  <c r="AM159" i="24"/>
  <c r="AM158" i="24"/>
  <c r="AM157" i="24"/>
  <c r="AM156" i="24"/>
  <c r="AM155" i="24"/>
  <c r="AM154" i="24"/>
  <c r="AM153" i="24"/>
  <c r="AM148" i="24"/>
  <c r="AM147" i="24"/>
  <c r="AM146" i="24"/>
  <c r="AM145" i="24"/>
  <c r="AM144" i="24"/>
  <c r="AM143" i="24"/>
  <c r="AM142" i="24"/>
  <c r="AM141" i="24"/>
  <c r="AM140" i="24"/>
  <c r="AM139" i="24"/>
  <c r="AM138" i="24"/>
  <c r="AM137" i="24"/>
  <c r="AM136" i="24"/>
  <c r="AM135" i="24"/>
  <c r="AM134" i="24"/>
  <c r="AM133" i="24"/>
  <c r="AM132" i="24"/>
  <c r="AM131" i="24"/>
  <c r="AM130" i="24"/>
  <c r="AM129" i="24"/>
  <c r="AM128" i="24"/>
  <c r="AM127" i="24"/>
  <c r="AM126" i="24"/>
  <c r="AM125" i="24"/>
  <c r="AM120" i="24"/>
  <c r="AM119" i="24"/>
  <c r="AM118" i="24"/>
  <c r="AM117" i="24"/>
  <c r="AM116" i="24"/>
  <c r="AY116" i="24" s="1"/>
  <c r="AZ116" i="24" s="1"/>
  <c r="V116" i="24" s="1"/>
  <c r="AM115" i="24"/>
  <c r="AM114" i="24"/>
  <c r="AM113" i="24"/>
  <c r="AM104" i="24"/>
  <c r="AM103" i="24"/>
  <c r="AM102" i="24"/>
  <c r="AM101" i="24"/>
  <c r="AM100" i="24"/>
  <c r="AM99" i="24"/>
  <c r="AM98" i="24"/>
  <c r="AM97" i="24"/>
  <c r="AM96" i="24"/>
  <c r="AM95" i="24"/>
  <c r="AM94" i="24"/>
  <c r="AM93" i="24"/>
  <c r="AM92" i="24"/>
  <c r="AM91" i="24"/>
  <c r="AM90" i="24"/>
  <c r="AY87" i="24"/>
  <c r="AZ87" i="24" s="1"/>
  <c r="AM85" i="24"/>
  <c r="AM84" i="24"/>
  <c r="AM83" i="24"/>
  <c r="AM82" i="24"/>
  <c r="AM81" i="24"/>
  <c r="AY81" i="24" s="1"/>
  <c r="AZ81" i="24" s="1"/>
  <c r="V81" i="24" s="1"/>
  <c r="AM78" i="24"/>
  <c r="AM80" i="24"/>
  <c r="AM79" i="24"/>
  <c r="AM73" i="24"/>
  <c r="AM72" i="24"/>
  <c r="AM71" i="24"/>
  <c r="AM70" i="24"/>
  <c r="AM69" i="24"/>
  <c r="AM68" i="24"/>
  <c r="AM67" i="24"/>
  <c r="AM66" i="24"/>
  <c r="AM59" i="24"/>
  <c r="AM58" i="24"/>
  <c r="AM57" i="24"/>
  <c r="AM56" i="24"/>
  <c r="AM55" i="24"/>
  <c r="AM54" i="24"/>
  <c r="AM53" i="24"/>
  <c r="AM52" i="24"/>
  <c r="AM51" i="24"/>
  <c r="AM50" i="24"/>
  <c r="AM49" i="24"/>
  <c r="AM48" i="24"/>
  <c r="AM41" i="24"/>
  <c r="AY41" i="24" s="1"/>
  <c r="AZ41" i="24" s="1"/>
  <c r="V41" i="24" s="1"/>
  <c r="AM40" i="24"/>
  <c r="AM39" i="24"/>
  <c r="AM38" i="24"/>
  <c r="AM37" i="24"/>
  <c r="AM36" i="24"/>
  <c r="AM35" i="24"/>
  <c r="AM34" i="24"/>
  <c r="AM33" i="24"/>
  <c r="AY33" i="24" s="1"/>
  <c r="AZ33" i="24" s="1"/>
  <c r="V33" i="24" s="1"/>
  <c r="AM32" i="24"/>
  <c r="AM31" i="24"/>
  <c r="AM30" i="24"/>
  <c r="AM29" i="24"/>
  <c r="AM28" i="24"/>
  <c r="AM27" i="24"/>
  <c r="AM26" i="24"/>
  <c r="AM25" i="24"/>
  <c r="AM24" i="24"/>
  <c r="AM23" i="24"/>
  <c r="AM22" i="24"/>
  <c r="AM21" i="24"/>
  <c r="AY42" i="24"/>
  <c r="AY43" i="24"/>
  <c r="AZ43" i="24" s="1"/>
  <c r="AY44" i="24"/>
  <c r="AZ44" i="24" s="1"/>
  <c r="AY45" i="24"/>
  <c r="AZ45" i="24" s="1"/>
  <c r="AY46" i="24"/>
  <c r="AZ46" i="24" s="1"/>
  <c r="AY47" i="24"/>
  <c r="AZ47" i="24" s="1"/>
  <c r="AY60" i="24"/>
  <c r="AY61" i="24"/>
  <c r="AZ61" i="24" s="1"/>
  <c r="AY62" i="24"/>
  <c r="AZ62" i="24" s="1"/>
  <c r="AY63" i="24"/>
  <c r="AZ63" i="24" s="1"/>
  <c r="AY64" i="24"/>
  <c r="AZ64" i="24" s="1"/>
  <c r="AY65" i="24"/>
  <c r="AZ65" i="24" s="1"/>
  <c r="AY74" i="24"/>
  <c r="AY75" i="24"/>
  <c r="AZ75" i="24" s="1"/>
  <c r="AY76" i="24"/>
  <c r="AZ76" i="24" s="1"/>
  <c r="AY77" i="24"/>
  <c r="AZ77" i="24" s="1"/>
  <c r="AY86" i="24"/>
  <c r="AY88" i="24"/>
  <c r="AZ88" i="24" s="1"/>
  <c r="AY89" i="24"/>
  <c r="AZ89" i="24" s="1"/>
  <c r="AY105" i="24"/>
  <c r="AY106" i="24"/>
  <c r="AZ106" i="24" s="1"/>
  <c r="AY107" i="24"/>
  <c r="AZ107" i="24" s="1"/>
  <c r="AY108" i="24"/>
  <c r="AZ108" i="24" s="1"/>
  <c r="AY121" i="24"/>
  <c r="AY122" i="24"/>
  <c r="AZ122" i="24" s="1"/>
  <c r="AY123" i="24"/>
  <c r="AZ123" i="24" s="1"/>
  <c r="AY124" i="24"/>
  <c r="AZ124" i="24" s="1"/>
  <c r="AY149" i="24"/>
  <c r="AY150" i="24"/>
  <c r="AZ150" i="24" s="1"/>
  <c r="AY151" i="24"/>
  <c r="AZ151" i="24" s="1"/>
  <c r="AY152" i="24"/>
  <c r="AZ152" i="24" s="1"/>
  <c r="AY160" i="24"/>
  <c r="AY161" i="24"/>
  <c r="AZ161" i="24" s="1"/>
  <c r="AY162" i="24"/>
  <c r="AZ162" i="24" s="1"/>
  <c r="AY163" i="24"/>
  <c r="AZ163" i="24" s="1"/>
  <c r="AY174" i="24"/>
  <c r="AY176" i="24"/>
  <c r="AZ176" i="24" s="1"/>
  <c r="AY177" i="24"/>
  <c r="AZ177" i="24" s="1"/>
  <c r="AY191" i="24"/>
  <c r="AY192" i="24"/>
  <c r="AZ192" i="24" s="1"/>
  <c r="AY193" i="24"/>
  <c r="AZ193" i="24" s="1"/>
  <c r="AY194" i="24"/>
  <c r="AZ194" i="24" s="1"/>
  <c r="AY216" i="24"/>
  <c r="AY217" i="24"/>
  <c r="AZ217" i="24" s="1"/>
  <c r="AY218" i="24"/>
  <c r="AZ218" i="24" s="1"/>
  <c r="AY219" i="24"/>
  <c r="AZ219" i="24" s="1"/>
  <c r="AY227" i="24"/>
  <c r="AY228" i="24"/>
  <c r="AZ228" i="24" s="1"/>
  <c r="AY229" i="24"/>
  <c r="AZ229" i="24" s="1"/>
  <c r="AY230" i="24"/>
  <c r="AZ230" i="24" s="1"/>
  <c r="AY243" i="24"/>
  <c r="AY244" i="24"/>
  <c r="AZ244" i="24" s="1"/>
  <c r="AY245" i="24"/>
  <c r="AZ245" i="24" s="1"/>
  <c r="AY246" i="24"/>
  <c r="AZ246" i="24" s="1"/>
  <c r="AY253" i="24"/>
  <c r="AY254" i="24"/>
  <c r="AZ254" i="24" s="1"/>
  <c r="AY255" i="24"/>
  <c r="AZ255" i="24" s="1"/>
  <c r="AY256" i="24"/>
  <c r="AZ256" i="24" s="1"/>
  <c r="AY263" i="24"/>
  <c r="AY264" i="24"/>
  <c r="AZ264" i="24" s="1"/>
  <c r="AY265" i="24"/>
  <c r="AZ265" i="24" s="1"/>
  <c r="AY266" i="24"/>
  <c r="AZ266" i="24" s="1"/>
  <c r="AY297" i="24"/>
  <c r="AY298" i="24"/>
  <c r="AZ298" i="24" s="1"/>
  <c r="AY299" i="24"/>
  <c r="AZ299" i="24" s="1"/>
  <c r="AY300" i="24"/>
  <c r="AZ300" i="24" s="1"/>
  <c r="AM20" i="24"/>
  <c r="AN20" i="24"/>
  <c r="AO20" i="24"/>
  <c r="AP20" i="24"/>
  <c r="AQ20" i="24"/>
  <c r="AR20" i="24"/>
  <c r="AS20" i="24"/>
  <c r="AT20" i="24"/>
  <c r="AU20" i="24"/>
  <c r="AV20" i="24"/>
  <c r="AW20" i="24"/>
  <c r="AX20" i="24"/>
  <c r="AN19" i="24"/>
  <c r="AM19" i="24"/>
  <c r="AO19" i="24"/>
  <c r="AP19" i="24"/>
  <c r="AQ19" i="24"/>
  <c r="AR19" i="24"/>
  <c r="AS19" i="24"/>
  <c r="AT19" i="24"/>
  <c r="AU19" i="24"/>
  <c r="AV19" i="24"/>
  <c r="AW19" i="24"/>
  <c r="AX19" i="24"/>
  <c r="AX18" i="24"/>
  <c r="AQ18" i="24"/>
  <c r="AP18" i="24"/>
  <c r="AO18" i="24"/>
  <c r="AN18" i="24"/>
  <c r="AM18" i="24"/>
  <c r="AR18" i="24"/>
  <c r="AS18" i="24"/>
  <c r="AT18" i="24"/>
  <c r="AU18" i="24"/>
  <c r="AV18" i="24"/>
  <c r="AW18" i="24"/>
  <c r="B326" i="25"/>
  <c r="B327" i="25"/>
  <c r="B328" i="25"/>
  <c r="B329" i="25"/>
  <c r="B330" i="25"/>
  <c r="B331" i="25"/>
  <c r="B332" i="25"/>
  <c r="B333" i="25"/>
  <c r="B334" i="25"/>
  <c r="B335" i="25"/>
  <c r="B336" i="25"/>
  <c r="B337" i="25"/>
  <c r="B338" i="25"/>
  <c r="B339" i="25"/>
  <c r="B340" i="25"/>
  <c r="B305" i="25"/>
  <c r="B306" i="25"/>
  <c r="B307" i="25"/>
  <c r="B308" i="25"/>
  <c r="B309" i="25"/>
  <c r="B310" i="25"/>
  <c r="B311" i="25"/>
  <c r="B312" i="25"/>
  <c r="B313" i="25"/>
  <c r="B314" i="25"/>
  <c r="B315" i="25"/>
  <c r="B316" i="25"/>
  <c r="B317" i="25"/>
  <c r="B318" i="25"/>
  <c r="B319" i="25"/>
  <c r="B288" i="25"/>
  <c r="B289" i="25"/>
  <c r="B290" i="25"/>
  <c r="B291" i="25"/>
  <c r="B292" i="25"/>
  <c r="B293" i="25"/>
  <c r="B294" i="25"/>
  <c r="B295" i="25"/>
  <c r="B296" i="25"/>
  <c r="B297" i="25"/>
  <c r="B277" i="25"/>
  <c r="B278" i="25"/>
  <c r="B279" i="25"/>
  <c r="B280" i="25"/>
  <c r="B281" i="25"/>
  <c r="B282" i="25"/>
  <c r="B283" i="25"/>
  <c r="B284" i="25"/>
  <c r="B215" i="25"/>
  <c r="B216" i="25"/>
  <c r="B217" i="25"/>
  <c r="B218" i="25"/>
  <c r="B219" i="25"/>
  <c r="B220" i="25"/>
  <c r="B221" i="25"/>
  <c r="B222" i="25"/>
  <c r="B223" i="25"/>
  <c r="B224" i="25"/>
  <c r="B225" i="25"/>
  <c r="B226" i="25"/>
  <c r="B227" i="25"/>
  <c r="B228" i="25"/>
  <c r="B229" i="25"/>
  <c r="B230" i="25"/>
  <c r="B231" i="25"/>
  <c r="B232" i="25"/>
  <c r="B233" i="25"/>
  <c r="B234" i="25"/>
  <c r="B197" i="25"/>
  <c r="B198" i="25"/>
  <c r="B199" i="25"/>
  <c r="B200" i="25"/>
  <c r="B201" i="25"/>
  <c r="B202" i="25"/>
  <c r="B203" i="25"/>
  <c r="B204" i="25"/>
  <c r="B205" i="25"/>
  <c r="B206" i="25"/>
  <c r="B207" i="25"/>
  <c r="B208" i="25"/>
  <c r="B209" i="25"/>
  <c r="B210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D216" i="24"/>
  <c r="D314" i="25"/>
  <c r="E314" i="25" s="1"/>
  <c r="F314" i="25" s="1"/>
  <c r="G314" i="25" s="1"/>
  <c r="H314" i="25" s="1"/>
  <c r="I314" i="25" s="1"/>
  <c r="J314" i="25" s="1"/>
  <c r="K314" i="25" s="1"/>
  <c r="L314" i="25" s="1"/>
  <c r="M314" i="25" s="1"/>
  <c r="N314" i="25" s="1"/>
  <c r="O314" i="25" s="1"/>
  <c r="D315" i="25"/>
  <c r="E315" i="25" s="1"/>
  <c r="F315" i="25" s="1"/>
  <c r="G315" i="25" s="1"/>
  <c r="H315" i="25" s="1"/>
  <c r="I315" i="25" s="1"/>
  <c r="J315" i="25" s="1"/>
  <c r="K315" i="25" s="1"/>
  <c r="L315" i="25" s="1"/>
  <c r="M315" i="25" s="1"/>
  <c r="N315" i="25" s="1"/>
  <c r="O315" i="25" s="1"/>
  <c r="D316" i="25"/>
  <c r="E316" i="25" s="1"/>
  <c r="F316" i="25" s="1"/>
  <c r="G316" i="25" s="1"/>
  <c r="H316" i="25" s="1"/>
  <c r="I316" i="25" s="1"/>
  <c r="J316" i="25" s="1"/>
  <c r="K316" i="25" s="1"/>
  <c r="L316" i="25" s="1"/>
  <c r="M316" i="25" s="1"/>
  <c r="N316" i="25" s="1"/>
  <c r="O316" i="25" s="1"/>
  <c r="D317" i="25"/>
  <c r="E317" i="25" s="1"/>
  <c r="F317" i="25" s="1"/>
  <c r="G317" i="25" s="1"/>
  <c r="H317" i="25" s="1"/>
  <c r="I317" i="25" s="1"/>
  <c r="J317" i="25" s="1"/>
  <c r="K317" i="25" s="1"/>
  <c r="L317" i="25" s="1"/>
  <c r="M317" i="25" s="1"/>
  <c r="N317" i="25" s="1"/>
  <c r="O317" i="25" s="1"/>
  <c r="D318" i="25"/>
  <c r="E318" i="25" s="1"/>
  <c r="F318" i="25" s="1"/>
  <c r="G318" i="25" s="1"/>
  <c r="H318" i="25" s="1"/>
  <c r="I318" i="25" s="1"/>
  <c r="J318" i="25" s="1"/>
  <c r="K318" i="25" s="1"/>
  <c r="L318" i="25" s="1"/>
  <c r="M318" i="25" s="1"/>
  <c r="N318" i="25" s="1"/>
  <c r="O318" i="25" s="1"/>
  <c r="D319" i="25"/>
  <c r="E319" i="25" s="1"/>
  <c r="F319" i="25" s="1"/>
  <c r="G319" i="25" s="1"/>
  <c r="H319" i="25" s="1"/>
  <c r="I319" i="25" s="1"/>
  <c r="J319" i="25" s="1"/>
  <c r="K319" i="25" s="1"/>
  <c r="L319" i="25" s="1"/>
  <c r="M319" i="25" s="1"/>
  <c r="N319" i="25" s="1"/>
  <c r="O319" i="25" s="1"/>
  <c r="K527" i="24"/>
  <c r="L527" i="24"/>
  <c r="M527" i="24"/>
  <c r="N527" i="24"/>
  <c r="O527" i="24"/>
  <c r="P527" i="24"/>
  <c r="Q527" i="24"/>
  <c r="R527" i="24"/>
  <c r="S527" i="24"/>
  <c r="T527" i="24"/>
  <c r="U527" i="24"/>
  <c r="K528" i="24"/>
  <c r="L528" i="24"/>
  <c r="M528" i="24"/>
  <c r="N528" i="24"/>
  <c r="O528" i="24"/>
  <c r="P528" i="24"/>
  <c r="Q528" i="24"/>
  <c r="R528" i="24"/>
  <c r="S528" i="24"/>
  <c r="T528" i="24"/>
  <c r="U528" i="24"/>
  <c r="K529" i="24"/>
  <c r="L529" i="24"/>
  <c r="M529" i="24"/>
  <c r="N529" i="24"/>
  <c r="O529" i="24"/>
  <c r="P529" i="24"/>
  <c r="Q529" i="24"/>
  <c r="R529" i="24"/>
  <c r="S529" i="24"/>
  <c r="T529" i="24"/>
  <c r="U529" i="24"/>
  <c r="K530" i="24"/>
  <c r="L530" i="24"/>
  <c r="M530" i="24"/>
  <c r="N530" i="24"/>
  <c r="O530" i="24"/>
  <c r="P530" i="24"/>
  <c r="Q530" i="24"/>
  <c r="R530" i="24"/>
  <c r="S530" i="24"/>
  <c r="T530" i="24"/>
  <c r="U530" i="24"/>
  <c r="K531" i="24"/>
  <c r="L531" i="24"/>
  <c r="M531" i="24"/>
  <c r="N531" i="24"/>
  <c r="O531" i="24"/>
  <c r="P531" i="24"/>
  <c r="Q531" i="24"/>
  <c r="R531" i="24"/>
  <c r="S531" i="24"/>
  <c r="T531" i="24"/>
  <c r="U531" i="24"/>
  <c r="K532" i="24"/>
  <c r="L532" i="24"/>
  <c r="M532" i="24"/>
  <c r="N532" i="24"/>
  <c r="O532" i="24"/>
  <c r="P532" i="24"/>
  <c r="Q532" i="24"/>
  <c r="R532" i="24"/>
  <c r="S532" i="24"/>
  <c r="T532" i="24"/>
  <c r="U532" i="24"/>
  <c r="J532" i="24"/>
  <c r="J531" i="24"/>
  <c r="J530" i="24"/>
  <c r="J529" i="24"/>
  <c r="J528" i="24"/>
  <c r="J527" i="24"/>
  <c r="D279" i="25"/>
  <c r="E279" i="25" s="1"/>
  <c r="F279" i="25" s="1"/>
  <c r="G279" i="25" s="1"/>
  <c r="H279" i="25" s="1"/>
  <c r="I279" i="25" s="1"/>
  <c r="J279" i="25" s="1"/>
  <c r="K279" i="25" s="1"/>
  <c r="L279" i="25" s="1"/>
  <c r="M279" i="25" s="1"/>
  <c r="N279" i="25" s="1"/>
  <c r="O279" i="25" s="1"/>
  <c r="D280" i="25"/>
  <c r="E280" i="25" s="1"/>
  <c r="F280" i="25" s="1"/>
  <c r="G280" i="25" s="1"/>
  <c r="H280" i="25" s="1"/>
  <c r="I280" i="25" s="1"/>
  <c r="J280" i="25" s="1"/>
  <c r="K280" i="25" s="1"/>
  <c r="L280" i="25" s="1"/>
  <c r="M280" i="25" s="1"/>
  <c r="N280" i="25" s="1"/>
  <c r="O280" i="25" s="1"/>
  <c r="D281" i="25"/>
  <c r="E281" i="25" s="1"/>
  <c r="F281" i="25" s="1"/>
  <c r="G281" i="25" s="1"/>
  <c r="H281" i="25" s="1"/>
  <c r="I281" i="25" s="1"/>
  <c r="J281" i="25" s="1"/>
  <c r="K281" i="25" s="1"/>
  <c r="L281" i="25" s="1"/>
  <c r="M281" i="25" s="1"/>
  <c r="N281" i="25" s="1"/>
  <c r="O281" i="25" s="1"/>
  <c r="D282" i="25"/>
  <c r="E282" i="25" s="1"/>
  <c r="F282" i="25" s="1"/>
  <c r="G282" i="25" s="1"/>
  <c r="H282" i="25" s="1"/>
  <c r="I282" i="25" s="1"/>
  <c r="J282" i="25" s="1"/>
  <c r="K282" i="25" s="1"/>
  <c r="L282" i="25" s="1"/>
  <c r="M282" i="25" s="1"/>
  <c r="N282" i="25" s="1"/>
  <c r="O282" i="25" s="1"/>
  <c r="D283" i="25"/>
  <c r="E283" i="25" s="1"/>
  <c r="F283" i="25" s="1"/>
  <c r="G283" i="25" s="1"/>
  <c r="H283" i="25" s="1"/>
  <c r="I283" i="25" s="1"/>
  <c r="J283" i="25" s="1"/>
  <c r="K283" i="25" s="1"/>
  <c r="L283" i="25" s="1"/>
  <c r="M283" i="25" s="1"/>
  <c r="N283" i="25" s="1"/>
  <c r="O283" i="25" s="1"/>
  <c r="D284" i="25"/>
  <c r="E284" i="25" s="1"/>
  <c r="F284" i="25" s="1"/>
  <c r="G284" i="25" s="1"/>
  <c r="H284" i="25" s="1"/>
  <c r="I284" i="25" s="1"/>
  <c r="J284" i="25" s="1"/>
  <c r="K284" i="25" s="1"/>
  <c r="L284" i="25" s="1"/>
  <c r="M284" i="25" s="1"/>
  <c r="N284" i="25" s="1"/>
  <c r="O284" i="25" s="1"/>
  <c r="D191" i="24"/>
  <c r="K504" i="24"/>
  <c r="L504" i="24"/>
  <c r="M504" i="24"/>
  <c r="N504" i="24"/>
  <c r="O504" i="24"/>
  <c r="P504" i="24"/>
  <c r="Q504" i="24"/>
  <c r="R504" i="24"/>
  <c r="S504" i="24"/>
  <c r="T504" i="24"/>
  <c r="U504" i="24"/>
  <c r="K505" i="24"/>
  <c r="L505" i="24"/>
  <c r="M505" i="24"/>
  <c r="N505" i="24"/>
  <c r="O505" i="24"/>
  <c r="P505" i="24"/>
  <c r="Q505" i="24"/>
  <c r="R505" i="24"/>
  <c r="S505" i="24"/>
  <c r="T505" i="24"/>
  <c r="U505" i="24"/>
  <c r="K506" i="24"/>
  <c r="L506" i="24"/>
  <c r="M506" i="24"/>
  <c r="N506" i="24"/>
  <c r="O506" i="24"/>
  <c r="P506" i="24"/>
  <c r="Q506" i="24"/>
  <c r="R506" i="24"/>
  <c r="S506" i="24"/>
  <c r="T506" i="24"/>
  <c r="U506" i="24"/>
  <c r="K507" i="24"/>
  <c r="L507" i="24"/>
  <c r="M507" i="24"/>
  <c r="N507" i="24"/>
  <c r="O507" i="24"/>
  <c r="P507" i="24"/>
  <c r="Q507" i="24"/>
  <c r="R507" i="24"/>
  <c r="S507" i="24"/>
  <c r="T507" i="24"/>
  <c r="U507" i="24"/>
  <c r="K508" i="24"/>
  <c r="L508" i="24"/>
  <c r="M508" i="24"/>
  <c r="N508" i="24"/>
  <c r="O508" i="24"/>
  <c r="P508" i="24"/>
  <c r="Q508" i="24"/>
  <c r="R508" i="24"/>
  <c r="S508" i="24"/>
  <c r="T508" i="24"/>
  <c r="U508" i="24"/>
  <c r="K509" i="24"/>
  <c r="L509" i="24"/>
  <c r="M509" i="24"/>
  <c r="N509" i="24"/>
  <c r="O509" i="24"/>
  <c r="P509" i="24"/>
  <c r="Q509" i="24"/>
  <c r="R509" i="24"/>
  <c r="S509" i="24"/>
  <c r="T509" i="24"/>
  <c r="U509" i="24"/>
  <c r="J509" i="24"/>
  <c r="J508" i="24"/>
  <c r="J507" i="24"/>
  <c r="J506" i="24"/>
  <c r="J505" i="24"/>
  <c r="J504" i="24"/>
  <c r="D149" i="24"/>
  <c r="D203" i="25"/>
  <c r="E203" i="25" s="1"/>
  <c r="F203" i="25" s="1"/>
  <c r="G203" i="25" s="1"/>
  <c r="H203" i="25" s="1"/>
  <c r="I203" i="25" s="1"/>
  <c r="J203" i="25" s="1"/>
  <c r="K203" i="25" s="1"/>
  <c r="L203" i="25" s="1"/>
  <c r="M203" i="25" s="1"/>
  <c r="N203" i="25" s="1"/>
  <c r="O203" i="25" s="1"/>
  <c r="D204" i="25"/>
  <c r="E204" i="25" s="1"/>
  <c r="F204" i="25" s="1"/>
  <c r="G204" i="25" s="1"/>
  <c r="H204" i="25" s="1"/>
  <c r="I204" i="25" s="1"/>
  <c r="J204" i="25" s="1"/>
  <c r="K204" i="25" s="1"/>
  <c r="L204" i="25" s="1"/>
  <c r="M204" i="25" s="1"/>
  <c r="N204" i="25" s="1"/>
  <c r="O204" i="25" s="1"/>
  <c r="D205" i="25"/>
  <c r="E205" i="25" s="1"/>
  <c r="F205" i="25" s="1"/>
  <c r="G205" i="25" s="1"/>
  <c r="H205" i="25" s="1"/>
  <c r="I205" i="25" s="1"/>
  <c r="J205" i="25" s="1"/>
  <c r="K205" i="25" s="1"/>
  <c r="L205" i="25" s="1"/>
  <c r="M205" i="25" s="1"/>
  <c r="N205" i="25" s="1"/>
  <c r="O205" i="25" s="1"/>
  <c r="D206" i="25"/>
  <c r="E206" i="25" s="1"/>
  <c r="F206" i="25" s="1"/>
  <c r="G206" i="25" s="1"/>
  <c r="H206" i="25" s="1"/>
  <c r="I206" i="25" s="1"/>
  <c r="J206" i="25" s="1"/>
  <c r="K206" i="25" s="1"/>
  <c r="L206" i="25" s="1"/>
  <c r="M206" i="25" s="1"/>
  <c r="N206" i="25" s="1"/>
  <c r="O206" i="25" s="1"/>
  <c r="D207" i="25"/>
  <c r="E207" i="25" s="1"/>
  <c r="F207" i="25" s="1"/>
  <c r="G207" i="25" s="1"/>
  <c r="H207" i="25" s="1"/>
  <c r="I207" i="25" s="1"/>
  <c r="J207" i="25" s="1"/>
  <c r="K207" i="25" s="1"/>
  <c r="L207" i="25" s="1"/>
  <c r="M207" i="25" s="1"/>
  <c r="N207" i="25" s="1"/>
  <c r="O207" i="25" s="1"/>
  <c r="D208" i="25"/>
  <c r="E208" i="25" s="1"/>
  <c r="F208" i="25" s="1"/>
  <c r="G208" i="25" s="1"/>
  <c r="H208" i="25" s="1"/>
  <c r="I208" i="25" s="1"/>
  <c r="J208" i="25" s="1"/>
  <c r="K208" i="25" s="1"/>
  <c r="L208" i="25" s="1"/>
  <c r="M208" i="25" s="1"/>
  <c r="N208" i="25" s="1"/>
  <c r="O208" i="25" s="1"/>
  <c r="D209" i="25"/>
  <c r="E209" i="25" s="1"/>
  <c r="F209" i="25" s="1"/>
  <c r="G209" i="25" s="1"/>
  <c r="H209" i="25" s="1"/>
  <c r="I209" i="25" s="1"/>
  <c r="J209" i="25" s="1"/>
  <c r="K209" i="25" s="1"/>
  <c r="L209" i="25" s="1"/>
  <c r="M209" i="25" s="1"/>
  <c r="N209" i="25" s="1"/>
  <c r="O209" i="25" s="1"/>
  <c r="D210" i="25"/>
  <c r="E210" i="25" s="1"/>
  <c r="F210" i="25" s="1"/>
  <c r="G210" i="25" s="1"/>
  <c r="H210" i="25" s="1"/>
  <c r="I210" i="25" s="1"/>
  <c r="J210" i="25" s="1"/>
  <c r="K210" i="25" s="1"/>
  <c r="L210" i="25" s="1"/>
  <c r="M210" i="25" s="1"/>
  <c r="N210" i="25" s="1"/>
  <c r="O210" i="25" s="1"/>
  <c r="K463" i="24"/>
  <c r="L463" i="24"/>
  <c r="M463" i="24"/>
  <c r="N463" i="24"/>
  <c r="O463" i="24"/>
  <c r="P463" i="24"/>
  <c r="Q463" i="24"/>
  <c r="R463" i="24"/>
  <c r="S463" i="24"/>
  <c r="T463" i="24"/>
  <c r="U463" i="24"/>
  <c r="K464" i="24"/>
  <c r="L464" i="24"/>
  <c r="M464" i="24"/>
  <c r="N464" i="24"/>
  <c r="O464" i="24"/>
  <c r="P464" i="24"/>
  <c r="Q464" i="24"/>
  <c r="R464" i="24"/>
  <c r="S464" i="24"/>
  <c r="T464" i="24"/>
  <c r="U464" i="24"/>
  <c r="K465" i="24"/>
  <c r="L465" i="24"/>
  <c r="M465" i="24"/>
  <c r="N465" i="24"/>
  <c r="O465" i="24"/>
  <c r="P465" i="24"/>
  <c r="Q465" i="24"/>
  <c r="R465" i="24"/>
  <c r="S465" i="24"/>
  <c r="T465" i="24"/>
  <c r="U465" i="24"/>
  <c r="K466" i="24"/>
  <c r="L466" i="24"/>
  <c r="M466" i="24"/>
  <c r="N466" i="24"/>
  <c r="O466" i="24"/>
  <c r="P466" i="24"/>
  <c r="Q466" i="24"/>
  <c r="R466" i="24"/>
  <c r="S466" i="24"/>
  <c r="T466" i="24"/>
  <c r="U466" i="24"/>
  <c r="K467" i="24"/>
  <c r="L467" i="24"/>
  <c r="M467" i="24"/>
  <c r="N467" i="24"/>
  <c r="O467" i="24"/>
  <c r="P467" i="24"/>
  <c r="Q467" i="24"/>
  <c r="R467" i="24"/>
  <c r="S467" i="24"/>
  <c r="T467" i="24"/>
  <c r="U467" i="24"/>
  <c r="K468" i="24"/>
  <c r="L468" i="24"/>
  <c r="M468" i="24"/>
  <c r="N468" i="24"/>
  <c r="O468" i="24"/>
  <c r="P468" i="24"/>
  <c r="Q468" i="24"/>
  <c r="R468" i="24"/>
  <c r="S468" i="24"/>
  <c r="T468" i="24"/>
  <c r="U468" i="24"/>
  <c r="K469" i="24"/>
  <c r="L469" i="24"/>
  <c r="M469" i="24"/>
  <c r="N469" i="24"/>
  <c r="O469" i="24"/>
  <c r="P469" i="24"/>
  <c r="Q469" i="24"/>
  <c r="R469" i="24"/>
  <c r="S469" i="24"/>
  <c r="T469" i="24"/>
  <c r="U469" i="24"/>
  <c r="J469" i="24"/>
  <c r="J468" i="24"/>
  <c r="J467" i="24"/>
  <c r="J466" i="24"/>
  <c r="J465" i="24"/>
  <c r="J464" i="24"/>
  <c r="J463" i="24"/>
  <c r="D36" i="25"/>
  <c r="E36" i="25"/>
  <c r="F36" i="25" s="1"/>
  <c r="G36" i="25" s="1"/>
  <c r="H36" i="25" s="1"/>
  <c r="I36" i="25" s="1"/>
  <c r="J36" i="25" s="1"/>
  <c r="K36" i="25" s="1"/>
  <c r="L36" i="25" s="1"/>
  <c r="M36" i="25" s="1"/>
  <c r="N36" i="25" s="1"/>
  <c r="O36" i="25" s="1"/>
  <c r="D37" i="25"/>
  <c r="E37" i="25" s="1"/>
  <c r="F37" i="25" s="1"/>
  <c r="G37" i="25" s="1"/>
  <c r="H37" i="25" s="1"/>
  <c r="I37" i="25" s="1"/>
  <c r="J37" i="25" s="1"/>
  <c r="K37" i="25" s="1"/>
  <c r="L37" i="25" s="1"/>
  <c r="M37" i="25" s="1"/>
  <c r="N37" i="25" s="1"/>
  <c r="O37" i="25" s="1"/>
  <c r="D38" i="25"/>
  <c r="E38" i="25" s="1"/>
  <c r="F38" i="25" s="1"/>
  <c r="G38" i="25" s="1"/>
  <c r="H38" i="25" s="1"/>
  <c r="I38" i="25" s="1"/>
  <c r="J38" i="25" s="1"/>
  <c r="K38" i="25" s="1"/>
  <c r="L38" i="25" s="1"/>
  <c r="M38" i="25" s="1"/>
  <c r="N38" i="25" s="1"/>
  <c r="O38" i="25" s="1"/>
  <c r="D39" i="25"/>
  <c r="E39" i="25" s="1"/>
  <c r="F39" i="25" s="1"/>
  <c r="G39" i="25" s="1"/>
  <c r="H39" i="25" s="1"/>
  <c r="I39" i="25" s="1"/>
  <c r="J39" i="25" s="1"/>
  <c r="K39" i="25" s="1"/>
  <c r="L39" i="25" s="1"/>
  <c r="M39" i="25" s="1"/>
  <c r="N39" i="25" s="1"/>
  <c r="O39" i="25" s="1"/>
  <c r="D40" i="25"/>
  <c r="E40" i="25"/>
  <c r="F40" i="25" s="1"/>
  <c r="G40" i="25" s="1"/>
  <c r="H40" i="25" s="1"/>
  <c r="I40" i="25" s="1"/>
  <c r="J40" i="25" s="1"/>
  <c r="K40" i="25" s="1"/>
  <c r="L40" i="25" s="1"/>
  <c r="M40" i="25" s="1"/>
  <c r="N40" i="25" s="1"/>
  <c r="O40" i="25" s="1"/>
  <c r="D41" i="25"/>
  <c r="E41" i="25"/>
  <c r="F41" i="25" s="1"/>
  <c r="G41" i="25" s="1"/>
  <c r="H41" i="25" s="1"/>
  <c r="I41" i="25" s="1"/>
  <c r="J41" i="25" s="1"/>
  <c r="K41" i="25" s="1"/>
  <c r="L41" i="25" s="1"/>
  <c r="M41" i="25" s="1"/>
  <c r="N41" i="25" s="1"/>
  <c r="O41" i="25" s="1"/>
  <c r="D35" i="25"/>
  <c r="E35" i="25"/>
  <c r="F35" i="25" s="1"/>
  <c r="G35" i="25" s="1"/>
  <c r="H35" i="25" s="1"/>
  <c r="I35" i="25" s="1"/>
  <c r="J35" i="25" s="1"/>
  <c r="K35" i="25" s="1"/>
  <c r="L35" i="25" s="1"/>
  <c r="M35" i="25" s="1"/>
  <c r="N35" i="25" s="1"/>
  <c r="O35" i="25" s="1"/>
  <c r="K367" i="24"/>
  <c r="L367" i="24"/>
  <c r="M367" i="24"/>
  <c r="N367" i="24"/>
  <c r="O367" i="24"/>
  <c r="P367" i="24"/>
  <c r="Q367" i="24"/>
  <c r="R367" i="24"/>
  <c r="S367" i="24"/>
  <c r="T367" i="24"/>
  <c r="U367" i="24"/>
  <c r="K368" i="24"/>
  <c r="L368" i="24"/>
  <c r="M368" i="24"/>
  <c r="N368" i="24"/>
  <c r="O368" i="24"/>
  <c r="P368" i="24"/>
  <c r="Q368" i="24"/>
  <c r="R368" i="24"/>
  <c r="S368" i="24"/>
  <c r="T368" i="24"/>
  <c r="U368" i="24"/>
  <c r="K369" i="24"/>
  <c r="L369" i="24"/>
  <c r="M369" i="24"/>
  <c r="N369" i="24"/>
  <c r="O369" i="24"/>
  <c r="P369" i="24"/>
  <c r="Q369" i="24"/>
  <c r="R369" i="24"/>
  <c r="S369" i="24"/>
  <c r="T369" i="24"/>
  <c r="U369" i="24"/>
  <c r="K370" i="24"/>
  <c r="L370" i="24"/>
  <c r="M370" i="24"/>
  <c r="N370" i="24"/>
  <c r="O370" i="24"/>
  <c r="P370" i="24"/>
  <c r="Q370" i="24"/>
  <c r="R370" i="24"/>
  <c r="S370" i="24"/>
  <c r="T370" i="24"/>
  <c r="U370" i="24"/>
  <c r="K371" i="24"/>
  <c r="L371" i="24"/>
  <c r="M371" i="24"/>
  <c r="N371" i="24"/>
  <c r="O371" i="24"/>
  <c r="P371" i="24"/>
  <c r="Q371" i="24"/>
  <c r="R371" i="24"/>
  <c r="S371" i="24"/>
  <c r="T371" i="24"/>
  <c r="U371" i="24"/>
  <c r="J371" i="24"/>
  <c r="J370" i="24"/>
  <c r="J369" i="24"/>
  <c r="J368" i="24"/>
  <c r="J367" i="24"/>
  <c r="K366" i="24"/>
  <c r="L366" i="24"/>
  <c r="M366" i="24"/>
  <c r="N366" i="24"/>
  <c r="O366" i="24"/>
  <c r="P366" i="24"/>
  <c r="Q366" i="24"/>
  <c r="R366" i="24"/>
  <c r="S366" i="24"/>
  <c r="T366" i="24"/>
  <c r="U366" i="24"/>
  <c r="J366" i="24"/>
  <c r="J364" i="24"/>
  <c r="J365" i="24"/>
  <c r="D42" i="24"/>
  <c r="F279" i="24"/>
  <c r="G279" i="24" s="1"/>
  <c r="AN279" i="24" s="1"/>
  <c r="B405" i="25"/>
  <c r="B406" i="25"/>
  <c r="D399" i="25"/>
  <c r="E399" i="25" s="1"/>
  <c r="F399" i="25" s="1"/>
  <c r="G399" i="25" s="1"/>
  <c r="H399" i="25" s="1"/>
  <c r="I399" i="25" s="1"/>
  <c r="J399" i="25" s="1"/>
  <c r="K399" i="25" s="1"/>
  <c r="L399" i="25" s="1"/>
  <c r="M399" i="25" s="1"/>
  <c r="N399" i="25" s="1"/>
  <c r="O399" i="25" s="1"/>
  <c r="D400" i="25"/>
  <c r="E400" i="25" s="1"/>
  <c r="F400" i="25" s="1"/>
  <c r="G400" i="25" s="1"/>
  <c r="H400" i="25" s="1"/>
  <c r="I400" i="25" s="1"/>
  <c r="J400" i="25" s="1"/>
  <c r="K400" i="25" s="1"/>
  <c r="L400" i="25" s="1"/>
  <c r="M400" i="25" s="1"/>
  <c r="N400" i="25" s="1"/>
  <c r="O400" i="25" s="1"/>
  <c r="B398" i="25"/>
  <c r="B399" i="25"/>
  <c r="B400" i="25"/>
  <c r="D386" i="25"/>
  <c r="E386" i="25" s="1"/>
  <c r="F386" i="25" s="1"/>
  <c r="G386" i="25" s="1"/>
  <c r="H386" i="25" s="1"/>
  <c r="I386" i="25" s="1"/>
  <c r="J386" i="25" s="1"/>
  <c r="K386" i="25" s="1"/>
  <c r="L386" i="25" s="1"/>
  <c r="M386" i="25" s="1"/>
  <c r="N386" i="25" s="1"/>
  <c r="O386" i="25" s="1"/>
  <c r="D387" i="25"/>
  <c r="E387" i="25" s="1"/>
  <c r="F387" i="25" s="1"/>
  <c r="G387" i="25" s="1"/>
  <c r="H387" i="25" s="1"/>
  <c r="I387" i="25" s="1"/>
  <c r="J387" i="25" s="1"/>
  <c r="K387" i="25" s="1"/>
  <c r="L387" i="25" s="1"/>
  <c r="M387" i="25" s="1"/>
  <c r="N387" i="25" s="1"/>
  <c r="O387" i="25" s="1"/>
  <c r="B392" i="25"/>
  <c r="B393" i="25"/>
  <c r="B384" i="25"/>
  <c r="B385" i="25"/>
  <c r="B386" i="25"/>
  <c r="B387" i="25"/>
  <c r="J585" i="24"/>
  <c r="J575" i="24"/>
  <c r="J565" i="24"/>
  <c r="T580" i="24"/>
  <c r="K580" i="24"/>
  <c r="L580" i="24"/>
  <c r="M580" i="24"/>
  <c r="N580" i="24"/>
  <c r="O580" i="24"/>
  <c r="P580" i="24"/>
  <c r="Q580" i="24"/>
  <c r="R580" i="24"/>
  <c r="S580" i="24"/>
  <c r="U580" i="24"/>
  <c r="K581" i="24"/>
  <c r="L581" i="24"/>
  <c r="M581" i="24"/>
  <c r="N581" i="24"/>
  <c r="O581" i="24"/>
  <c r="P581" i="24"/>
  <c r="Q581" i="24"/>
  <c r="R581" i="24"/>
  <c r="S581" i="24"/>
  <c r="T581" i="24"/>
  <c r="U581" i="24"/>
  <c r="K570" i="24"/>
  <c r="L570" i="24"/>
  <c r="M570" i="24"/>
  <c r="N570" i="24"/>
  <c r="O570" i="24"/>
  <c r="P570" i="24"/>
  <c r="Q570" i="24"/>
  <c r="R570" i="24"/>
  <c r="S570" i="24"/>
  <c r="T570" i="24"/>
  <c r="U570" i="24"/>
  <c r="K571" i="24"/>
  <c r="L571" i="24"/>
  <c r="M571" i="24"/>
  <c r="N571" i="24"/>
  <c r="O571" i="24"/>
  <c r="P571" i="24"/>
  <c r="Q571" i="24"/>
  <c r="R571" i="24"/>
  <c r="S571" i="24"/>
  <c r="T571" i="24"/>
  <c r="U571" i="24"/>
  <c r="J581" i="24"/>
  <c r="J580" i="24"/>
  <c r="J571" i="24"/>
  <c r="J570" i="24"/>
  <c r="J579" i="24"/>
  <c r="J569" i="24"/>
  <c r="D263" i="24"/>
  <c r="D253" i="24"/>
  <c r="D311" i="25"/>
  <c r="E311" i="25" s="1"/>
  <c r="F311" i="25" s="1"/>
  <c r="G311" i="25" s="1"/>
  <c r="H311" i="25" s="1"/>
  <c r="I311" i="25" s="1"/>
  <c r="J311" i="25" s="1"/>
  <c r="K311" i="25" s="1"/>
  <c r="L311" i="25" s="1"/>
  <c r="M311" i="25" s="1"/>
  <c r="N311" i="25" s="1"/>
  <c r="D312" i="25"/>
  <c r="E312" i="25" s="1"/>
  <c r="F312" i="25" s="1"/>
  <c r="G312" i="25" s="1"/>
  <c r="H312" i="25" s="1"/>
  <c r="I312" i="25" s="1"/>
  <c r="J312" i="25" s="1"/>
  <c r="K312" i="25" s="1"/>
  <c r="L312" i="25" s="1"/>
  <c r="M312" i="25" s="1"/>
  <c r="N312" i="25" s="1"/>
  <c r="O312" i="25" s="1"/>
  <c r="D313" i="25"/>
  <c r="E313" i="25" s="1"/>
  <c r="F313" i="25" s="1"/>
  <c r="G313" i="25" s="1"/>
  <c r="H313" i="25" s="1"/>
  <c r="I313" i="25" s="1"/>
  <c r="J313" i="25" s="1"/>
  <c r="K313" i="25" s="1"/>
  <c r="L313" i="25" s="1"/>
  <c r="M313" i="25" s="1"/>
  <c r="N313" i="25" s="1"/>
  <c r="O313" i="25" s="1"/>
  <c r="K524" i="24"/>
  <c r="L524" i="24"/>
  <c r="M524" i="24"/>
  <c r="N524" i="24"/>
  <c r="O524" i="24"/>
  <c r="P524" i="24"/>
  <c r="Q524" i="24"/>
  <c r="R524" i="24"/>
  <c r="S524" i="24"/>
  <c r="T524" i="24"/>
  <c r="U524" i="24"/>
  <c r="K525" i="24"/>
  <c r="L525" i="24"/>
  <c r="M525" i="24"/>
  <c r="N525" i="24"/>
  <c r="O525" i="24"/>
  <c r="P525" i="24"/>
  <c r="Q525" i="24"/>
  <c r="R525" i="24"/>
  <c r="S525" i="24"/>
  <c r="T525" i="24"/>
  <c r="U525" i="24"/>
  <c r="K526" i="24"/>
  <c r="L526" i="24"/>
  <c r="M526" i="24"/>
  <c r="N526" i="24"/>
  <c r="O526" i="24"/>
  <c r="P526" i="24"/>
  <c r="Q526" i="24"/>
  <c r="R526" i="24"/>
  <c r="S526" i="24"/>
  <c r="T526" i="24"/>
  <c r="U526" i="24"/>
  <c r="J526" i="24"/>
  <c r="J525" i="24"/>
  <c r="J524" i="24"/>
  <c r="J523" i="24"/>
  <c r="D199" i="25"/>
  <c r="E199" i="25" s="1"/>
  <c r="F199" i="25" s="1"/>
  <c r="G199" i="25" s="1"/>
  <c r="H199" i="25" s="1"/>
  <c r="I199" i="25" s="1"/>
  <c r="J199" i="25" s="1"/>
  <c r="K199" i="25" s="1"/>
  <c r="L199" i="25" s="1"/>
  <c r="M199" i="25" s="1"/>
  <c r="N199" i="25" s="1"/>
  <c r="O199" i="25" s="1"/>
  <c r="D200" i="25"/>
  <c r="E200" i="25" s="1"/>
  <c r="F200" i="25" s="1"/>
  <c r="G200" i="25" s="1"/>
  <c r="H200" i="25" s="1"/>
  <c r="I200" i="25" s="1"/>
  <c r="J200" i="25" s="1"/>
  <c r="K200" i="25" s="1"/>
  <c r="L200" i="25" s="1"/>
  <c r="M200" i="25" s="1"/>
  <c r="N200" i="25" s="1"/>
  <c r="O200" i="25" s="1"/>
  <c r="D201" i="25"/>
  <c r="E201" i="25" s="1"/>
  <c r="F201" i="25" s="1"/>
  <c r="G201" i="25" s="1"/>
  <c r="H201" i="25" s="1"/>
  <c r="I201" i="25" s="1"/>
  <c r="J201" i="25" s="1"/>
  <c r="K201" i="25" s="1"/>
  <c r="L201" i="25" s="1"/>
  <c r="M201" i="25" s="1"/>
  <c r="N201" i="25" s="1"/>
  <c r="O201" i="25" s="1"/>
  <c r="D202" i="25"/>
  <c r="E202" i="25" s="1"/>
  <c r="F202" i="25" s="1"/>
  <c r="G202" i="25" s="1"/>
  <c r="H202" i="25" s="1"/>
  <c r="I202" i="25" s="1"/>
  <c r="J202" i="25" s="1"/>
  <c r="K202" i="25" s="1"/>
  <c r="L202" i="25" s="1"/>
  <c r="M202" i="25" s="1"/>
  <c r="N202" i="25" s="1"/>
  <c r="O202" i="25" s="1"/>
  <c r="B192" i="25"/>
  <c r="B193" i="25"/>
  <c r="B194" i="25"/>
  <c r="B195" i="25"/>
  <c r="B196" i="25"/>
  <c r="K458" i="24"/>
  <c r="L458" i="24"/>
  <c r="M458" i="24"/>
  <c r="N458" i="24"/>
  <c r="O458" i="24"/>
  <c r="P458" i="24"/>
  <c r="Q458" i="24"/>
  <c r="R458" i="24"/>
  <c r="S458" i="24"/>
  <c r="T458" i="24"/>
  <c r="U458" i="24"/>
  <c r="K459" i="24"/>
  <c r="L459" i="24"/>
  <c r="M459" i="24"/>
  <c r="N459" i="24"/>
  <c r="O459" i="24"/>
  <c r="P459" i="24"/>
  <c r="Q459" i="24"/>
  <c r="R459" i="24"/>
  <c r="S459" i="24"/>
  <c r="T459" i="24"/>
  <c r="U459" i="24"/>
  <c r="K460" i="24"/>
  <c r="L460" i="24"/>
  <c r="M460" i="24"/>
  <c r="N460" i="24"/>
  <c r="O460" i="24"/>
  <c r="P460" i="24"/>
  <c r="Q460" i="24"/>
  <c r="R460" i="24"/>
  <c r="S460" i="24"/>
  <c r="T460" i="24"/>
  <c r="U460" i="24"/>
  <c r="K461" i="24"/>
  <c r="L461" i="24"/>
  <c r="M461" i="24"/>
  <c r="N461" i="24"/>
  <c r="O461" i="24"/>
  <c r="P461" i="24"/>
  <c r="Q461" i="24"/>
  <c r="R461" i="24"/>
  <c r="S461" i="24"/>
  <c r="T461" i="24"/>
  <c r="U461" i="24"/>
  <c r="J461" i="24"/>
  <c r="J460" i="24"/>
  <c r="J459" i="24"/>
  <c r="J458" i="24"/>
  <c r="J457" i="24"/>
  <c r="B179" i="25"/>
  <c r="B180" i="25"/>
  <c r="B181" i="25"/>
  <c r="B182" i="25"/>
  <c r="B183" i="25"/>
  <c r="B184" i="25"/>
  <c r="B185" i="25"/>
  <c r="D169" i="25"/>
  <c r="E169" i="25" s="1"/>
  <c r="F169" i="25" s="1"/>
  <c r="G169" i="25" s="1"/>
  <c r="H169" i="25" s="1"/>
  <c r="I169" i="25" s="1"/>
  <c r="J169" i="25" s="1"/>
  <c r="K169" i="25" s="1"/>
  <c r="L169" i="25" s="1"/>
  <c r="M169" i="25" s="1"/>
  <c r="N169" i="25" s="1"/>
  <c r="O169" i="25" s="1"/>
  <c r="D170" i="25"/>
  <c r="E170" i="25"/>
  <c r="F170" i="25" s="1"/>
  <c r="G170" i="25" s="1"/>
  <c r="H170" i="25" s="1"/>
  <c r="I170" i="25" s="1"/>
  <c r="J170" i="25" s="1"/>
  <c r="K170" i="25" s="1"/>
  <c r="L170" i="25" s="1"/>
  <c r="M170" i="25" s="1"/>
  <c r="N170" i="25" s="1"/>
  <c r="O170" i="25" s="1"/>
  <c r="D171" i="25"/>
  <c r="E171" i="25" s="1"/>
  <c r="F171" i="25" s="1"/>
  <c r="G171" i="25" s="1"/>
  <c r="H171" i="25" s="1"/>
  <c r="I171" i="25" s="1"/>
  <c r="J171" i="25" s="1"/>
  <c r="K171" i="25" s="1"/>
  <c r="L171" i="25" s="1"/>
  <c r="M171" i="25" s="1"/>
  <c r="N171" i="25" s="1"/>
  <c r="O171" i="25" s="1"/>
  <c r="D172" i="25"/>
  <c r="E172" i="25"/>
  <c r="F172" i="25" s="1"/>
  <c r="G172" i="25" s="1"/>
  <c r="H172" i="25" s="1"/>
  <c r="I172" i="25" s="1"/>
  <c r="J172" i="25" s="1"/>
  <c r="K172" i="25" s="1"/>
  <c r="L172" i="25" s="1"/>
  <c r="M172" i="25" s="1"/>
  <c r="N172" i="25" s="1"/>
  <c r="O172" i="25" s="1"/>
  <c r="D173" i="25"/>
  <c r="E173" i="25" s="1"/>
  <c r="F173" i="25" s="1"/>
  <c r="G173" i="25" s="1"/>
  <c r="H173" i="25" s="1"/>
  <c r="I173" i="25" s="1"/>
  <c r="J173" i="25" s="1"/>
  <c r="K173" i="25" s="1"/>
  <c r="L173" i="25" s="1"/>
  <c r="M173" i="25" s="1"/>
  <c r="N173" i="25" s="1"/>
  <c r="O173" i="25" s="1"/>
  <c r="B165" i="25"/>
  <c r="B166" i="25"/>
  <c r="B167" i="25"/>
  <c r="B168" i="25"/>
  <c r="B169" i="25"/>
  <c r="B170" i="25"/>
  <c r="B171" i="25"/>
  <c r="B172" i="25"/>
  <c r="B173" i="25"/>
  <c r="D121" i="24"/>
  <c r="Q441" i="24"/>
  <c r="K438" i="24"/>
  <c r="L438" i="24"/>
  <c r="M438" i="24"/>
  <c r="N438" i="24"/>
  <c r="O438" i="24"/>
  <c r="P438" i="24"/>
  <c r="Q438" i="24"/>
  <c r="R438" i="24"/>
  <c r="S438" i="24"/>
  <c r="T438" i="24"/>
  <c r="U438" i="24"/>
  <c r="K439" i="24"/>
  <c r="L439" i="24"/>
  <c r="M439" i="24"/>
  <c r="N439" i="24"/>
  <c r="O439" i="24"/>
  <c r="P439" i="24"/>
  <c r="Q439" i="24"/>
  <c r="R439" i="24"/>
  <c r="S439" i="24"/>
  <c r="T439" i="24"/>
  <c r="U439" i="24"/>
  <c r="K440" i="24"/>
  <c r="L440" i="24"/>
  <c r="M440" i="24"/>
  <c r="N440" i="24"/>
  <c r="O440" i="24"/>
  <c r="P440" i="24"/>
  <c r="Q440" i="24"/>
  <c r="R440" i="24"/>
  <c r="S440" i="24"/>
  <c r="T440" i="24"/>
  <c r="U440" i="24"/>
  <c r="K441" i="24"/>
  <c r="L441" i="24"/>
  <c r="M441" i="24"/>
  <c r="N441" i="24"/>
  <c r="O441" i="24"/>
  <c r="P441" i="24"/>
  <c r="R441" i="24"/>
  <c r="S441" i="24"/>
  <c r="T441" i="24"/>
  <c r="U441" i="24"/>
  <c r="K442" i="24"/>
  <c r="L442" i="24"/>
  <c r="M442" i="24"/>
  <c r="N442" i="24"/>
  <c r="O442" i="24"/>
  <c r="P442" i="24"/>
  <c r="Q442" i="24"/>
  <c r="R442" i="24"/>
  <c r="S442" i="24"/>
  <c r="T442" i="24"/>
  <c r="U442" i="24"/>
  <c r="J442" i="24"/>
  <c r="J441" i="24"/>
  <c r="J440" i="24"/>
  <c r="J439" i="24"/>
  <c r="J438" i="24"/>
  <c r="J437" i="24"/>
  <c r="D29" i="25"/>
  <c r="E29" i="25" s="1"/>
  <c r="F29" i="25" s="1"/>
  <c r="G29" i="25" s="1"/>
  <c r="H29" i="25" s="1"/>
  <c r="I29" i="25" s="1"/>
  <c r="J29" i="25" s="1"/>
  <c r="K29" i="25" s="1"/>
  <c r="L29" i="25" s="1"/>
  <c r="M29" i="25" s="1"/>
  <c r="N29" i="25" s="1"/>
  <c r="O29" i="25" s="1"/>
  <c r="D33" i="25"/>
  <c r="E33" i="25"/>
  <c r="F33" i="25" s="1"/>
  <c r="G33" i="25" s="1"/>
  <c r="H33" i="25" s="1"/>
  <c r="I33" i="25" s="1"/>
  <c r="J33" i="25" s="1"/>
  <c r="K33" i="25" s="1"/>
  <c r="L33" i="25" s="1"/>
  <c r="M33" i="25" s="1"/>
  <c r="N33" i="25" s="1"/>
  <c r="O33" i="25" s="1"/>
  <c r="D34" i="25"/>
  <c r="E34" i="25" s="1"/>
  <c r="F34" i="25" s="1"/>
  <c r="G34" i="25" s="1"/>
  <c r="H34" i="25" s="1"/>
  <c r="I34" i="25" s="1"/>
  <c r="J34" i="25" s="1"/>
  <c r="K34" i="25" s="1"/>
  <c r="L34" i="25" s="1"/>
  <c r="M34" i="25" s="1"/>
  <c r="N34" i="25" s="1"/>
  <c r="O34" i="25" s="1"/>
  <c r="B25" i="25"/>
  <c r="B26" i="25"/>
  <c r="B24" i="25"/>
  <c r="R364" i="24"/>
  <c r="K363" i="24"/>
  <c r="L363" i="24"/>
  <c r="M363" i="24"/>
  <c r="N363" i="24"/>
  <c r="O363" i="24"/>
  <c r="P363" i="24"/>
  <c r="Q363" i="24"/>
  <c r="R363" i="24"/>
  <c r="S363" i="24"/>
  <c r="T363" i="24"/>
  <c r="U363" i="24"/>
  <c r="K364" i="24"/>
  <c r="L364" i="24"/>
  <c r="M364" i="24"/>
  <c r="N364" i="24"/>
  <c r="O364" i="24"/>
  <c r="P364" i="24"/>
  <c r="Q364" i="24"/>
  <c r="S364" i="24"/>
  <c r="T364" i="24"/>
  <c r="U364" i="24"/>
  <c r="K365" i="24"/>
  <c r="L365" i="24"/>
  <c r="M365" i="24"/>
  <c r="N365" i="24"/>
  <c r="O365" i="24"/>
  <c r="P365" i="24"/>
  <c r="Q365" i="24"/>
  <c r="R365" i="24"/>
  <c r="S365" i="24"/>
  <c r="T365" i="24"/>
  <c r="U365" i="24"/>
  <c r="J363" i="24"/>
  <c r="J362" i="24"/>
  <c r="J348" i="24"/>
  <c r="D60" i="24"/>
  <c r="E87" i="25"/>
  <c r="F87" i="25"/>
  <c r="G87" i="25"/>
  <c r="H87" i="25"/>
  <c r="I87" i="25"/>
  <c r="J87" i="25"/>
  <c r="K87" i="25"/>
  <c r="L87" i="25"/>
  <c r="M87" i="25"/>
  <c r="N87" i="25"/>
  <c r="O87" i="25"/>
  <c r="E88" i="25"/>
  <c r="F88" i="25"/>
  <c r="G88" i="25"/>
  <c r="H88" i="25"/>
  <c r="I88" i="25"/>
  <c r="J88" i="25"/>
  <c r="K88" i="25"/>
  <c r="L88" i="25"/>
  <c r="M88" i="25"/>
  <c r="N88" i="25"/>
  <c r="O88" i="25"/>
  <c r="E89" i="25"/>
  <c r="F89" i="25"/>
  <c r="G89" i="25"/>
  <c r="H89" i="25"/>
  <c r="I89" i="25"/>
  <c r="J89" i="25"/>
  <c r="K89" i="25"/>
  <c r="L89" i="25"/>
  <c r="M89" i="25"/>
  <c r="N89" i="25"/>
  <c r="O89" i="25"/>
  <c r="E90" i="25"/>
  <c r="F90" i="25"/>
  <c r="G90" i="25"/>
  <c r="H90" i="25"/>
  <c r="I90" i="25"/>
  <c r="J90" i="25"/>
  <c r="K90" i="25"/>
  <c r="L90" i="25"/>
  <c r="M90" i="25"/>
  <c r="N90" i="25"/>
  <c r="O90" i="25"/>
  <c r="E91" i="25"/>
  <c r="F91" i="25"/>
  <c r="G91" i="25"/>
  <c r="H91" i="25"/>
  <c r="I91" i="25"/>
  <c r="J91" i="25"/>
  <c r="K91" i="25"/>
  <c r="L91" i="25"/>
  <c r="M91" i="25"/>
  <c r="N91" i="25"/>
  <c r="O91" i="25"/>
  <c r="E92" i="25"/>
  <c r="F92" i="25"/>
  <c r="G92" i="25"/>
  <c r="H92" i="25"/>
  <c r="I92" i="25"/>
  <c r="J92" i="25"/>
  <c r="K92" i="25"/>
  <c r="L92" i="25"/>
  <c r="M92" i="25"/>
  <c r="N92" i="25"/>
  <c r="O92" i="25"/>
  <c r="D92" i="25"/>
  <c r="D91" i="25"/>
  <c r="D90" i="25"/>
  <c r="D89" i="25"/>
  <c r="D88" i="25"/>
  <c r="D87" i="25"/>
  <c r="B82" i="25"/>
  <c r="B83" i="25"/>
  <c r="B84" i="25"/>
  <c r="B85" i="25"/>
  <c r="B86" i="25"/>
  <c r="B87" i="25"/>
  <c r="B88" i="25"/>
  <c r="B89" i="25"/>
  <c r="B90" i="25"/>
  <c r="B91" i="25"/>
  <c r="B92" i="25"/>
  <c r="D80" i="25"/>
  <c r="E80" i="25" s="1"/>
  <c r="F80" i="25" s="1"/>
  <c r="G80" i="25" s="1"/>
  <c r="H80" i="25" s="1"/>
  <c r="I80" i="25" s="1"/>
  <c r="J80" i="25" s="1"/>
  <c r="K80" i="25" s="1"/>
  <c r="L80" i="25" s="1"/>
  <c r="M80" i="25" s="1"/>
  <c r="N80" i="25" s="1"/>
  <c r="O80" i="25" s="1"/>
  <c r="D70" i="25"/>
  <c r="E70" i="25" s="1"/>
  <c r="F70" i="25" s="1"/>
  <c r="G70" i="25" s="1"/>
  <c r="H70" i="25" s="1"/>
  <c r="I70" i="25" s="1"/>
  <c r="J70" i="25" s="1"/>
  <c r="K70" i="25" s="1"/>
  <c r="L70" i="25" s="1"/>
  <c r="M70" i="25" s="1"/>
  <c r="N70" i="25" s="1"/>
  <c r="O70" i="25" s="1"/>
  <c r="D71" i="25"/>
  <c r="E71" i="25" s="1"/>
  <c r="F71" i="25" s="1"/>
  <c r="G71" i="25" s="1"/>
  <c r="H71" i="25" s="1"/>
  <c r="I71" i="25" s="1"/>
  <c r="J71" i="25" s="1"/>
  <c r="K71" i="25" s="1"/>
  <c r="L71" i="25" s="1"/>
  <c r="M71" i="25" s="1"/>
  <c r="N71" i="25" s="1"/>
  <c r="O71" i="25" s="1"/>
  <c r="D72" i="25"/>
  <c r="E72" i="25" s="1"/>
  <c r="F72" i="25" s="1"/>
  <c r="G72" i="25" s="1"/>
  <c r="H72" i="25" s="1"/>
  <c r="I72" i="25" s="1"/>
  <c r="J72" i="25" s="1"/>
  <c r="K72" i="25" s="1"/>
  <c r="L72" i="25" s="1"/>
  <c r="M72" i="25" s="1"/>
  <c r="N72" i="25" s="1"/>
  <c r="O72" i="25" s="1"/>
  <c r="D73" i="25"/>
  <c r="E73" i="25" s="1"/>
  <c r="F73" i="25" s="1"/>
  <c r="G73" i="25" s="1"/>
  <c r="H73" i="25" s="1"/>
  <c r="I73" i="25" s="1"/>
  <c r="J73" i="25" s="1"/>
  <c r="K73" i="25" s="1"/>
  <c r="L73" i="25" s="1"/>
  <c r="M73" i="25" s="1"/>
  <c r="N73" i="25" s="1"/>
  <c r="O73" i="25" s="1"/>
  <c r="D74" i="25"/>
  <c r="E74" i="25" s="1"/>
  <c r="F74" i="25" s="1"/>
  <c r="G74" i="25" s="1"/>
  <c r="H74" i="25" s="1"/>
  <c r="I74" i="25" s="1"/>
  <c r="J74" i="25" s="1"/>
  <c r="K74" i="25" s="1"/>
  <c r="L74" i="25" s="1"/>
  <c r="M74" i="25" s="1"/>
  <c r="N74" i="25" s="1"/>
  <c r="O74" i="25" s="1"/>
  <c r="D75" i="25"/>
  <c r="E75" i="25" s="1"/>
  <c r="F75" i="25" s="1"/>
  <c r="G75" i="25" s="1"/>
  <c r="H75" i="25" s="1"/>
  <c r="I75" i="25" s="1"/>
  <c r="J75" i="25" s="1"/>
  <c r="K75" i="25" s="1"/>
  <c r="L75" i="25" s="1"/>
  <c r="M75" i="25" s="1"/>
  <c r="N75" i="25" s="1"/>
  <c r="O75" i="25" s="1"/>
  <c r="D76" i="25"/>
  <c r="E76" i="25" s="1"/>
  <c r="F76" i="25" s="1"/>
  <c r="G76" i="25" s="1"/>
  <c r="H76" i="25" s="1"/>
  <c r="D77" i="25"/>
  <c r="E77" i="25" s="1"/>
  <c r="F77" i="25" s="1"/>
  <c r="G77" i="25" s="1"/>
  <c r="H77" i="25" s="1"/>
  <c r="I77" i="25" s="1"/>
  <c r="J77" i="25" s="1"/>
  <c r="K77" i="25" s="1"/>
  <c r="L77" i="25" s="1"/>
  <c r="M77" i="25" s="1"/>
  <c r="N77" i="25" s="1"/>
  <c r="O77" i="25" s="1"/>
  <c r="D78" i="25"/>
  <c r="E78" i="25" s="1"/>
  <c r="F78" i="25" s="1"/>
  <c r="G78" i="25" s="1"/>
  <c r="H78" i="25" s="1"/>
  <c r="I78" i="25" s="1"/>
  <c r="J78" i="25" s="1"/>
  <c r="K78" i="25" s="1"/>
  <c r="L78" i="25" s="1"/>
  <c r="M78" i="25" s="1"/>
  <c r="N78" i="25" s="1"/>
  <c r="O78" i="25" s="1"/>
  <c r="D79" i="25"/>
  <c r="E79" i="25" s="1"/>
  <c r="F79" i="25" s="1"/>
  <c r="G79" i="25" s="1"/>
  <c r="H79" i="25" s="1"/>
  <c r="I79" i="25" s="1"/>
  <c r="J79" i="25" s="1"/>
  <c r="K79" i="25" s="1"/>
  <c r="L79" i="25" s="1"/>
  <c r="M79" i="25" s="1"/>
  <c r="N79" i="25" s="1"/>
  <c r="O79" i="25" s="1"/>
  <c r="B70" i="25"/>
  <c r="B71" i="25"/>
  <c r="B72" i="25"/>
  <c r="B73" i="25"/>
  <c r="B74" i="25"/>
  <c r="B75" i="25"/>
  <c r="B76" i="25"/>
  <c r="B77" i="25"/>
  <c r="B78" i="25"/>
  <c r="B79" i="25"/>
  <c r="B80" i="25"/>
  <c r="K380" i="24"/>
  <c r="L380" i="24"/>
  <c r="M380" i="24"/>
  <c r="N380" i="24"/>
  <c r="O380" i="24"/>
  <c r="P380" i="24"/>
  <c r="Q380" i="24"/>
  <c r="R380" i="24"/>
  <c r="S380" i="24"/>
  <c r="T380" i="24"/>
  <c r="U380" i="24"/>
  <c r="K381" i="24"/>
  <c r="L381" i="24"/>
  <c r="M381" i="24"/>
  <c r="N381" i="24"/>
  <c r="O381" i="24"/>
  <c r="P381" i="24"/>
  <c r="Q381" i="24"/>
  <c r="R381" i="24"/>
  <c r="S381" i="24"/>
  <c r="T381" i="24"/>
  <c r="U381" i="24"/>
  <c r="K382" i="24"/>
  <c r="L382" i="24"/>
  <c r="M382" i="24"/>
  <c r="N382" i="24"/>
  <c r="O382" i="24"/>
  <c r="P382" i="24"/>
  <c r="Q382" i="24"/>
  <c r="R382" i="24"/>
  <c r="S382" i="24"/>
  <c r="T382" i="24"/>
  <c r="U382" i="24"/>
  <c r="K383" i="24"/>
  <c r="L383" i="24"/>
  <c r="M383" i="24"/>
  <c r="N383" i="24"/>
  <c r="O383" i="24"/>
  <c r="P383" i="24"/>
  <c r="Q383" i="24"/>
  <c r="R383" i="24"/>
  <c r="S383" i="24"/>
  <c r="T383" i="24"/>
  <c r="U383" i="24"/>
  <c r="K384" i="24"/>
  <c r="L384" i="24"/>
  <c r="M384" i="24"/>
  <c r="N384" i="24"/>
  <c r="O384" i="24"/>
  <c r="P384" i="24"/>
  <c r="Q384" i="24"/>
  <c r="R384" i="24"/>
  <c r="S384" i="24"/>
  <c r="T384" i="24"/>
  <c r="U384" i="24"/>
  <c r="K385" i="24"/>
  <c r="L385" i="24"/>
  <c r="M385" i="24"/>
  <c r="N385" i="24"/>
  <c r="O385" i="24"/>
  <c r="P385" i="24"/>
  <c r="Q385" i="24"/>
  <c r="R385" i="24"/>
  <c r="S385" i="24"/>
  <c r="T385" i="24"/>
  <c r="U385" i="24"/>
  <c r="J385" i="24"/>
  <c r="J384" i="24"/>
  <c r="J383" i="24"/>
  <c r="J382" i="24"/>
  <c r="J381" i="24"/>
  <c r="J380" i="24"/>
  <c r="D24" i="25"/>
  <c r="E24" i="25" s="1"/>
  <c r="F24" i="25" s="1"/>
  <c r="G24" i="25" s="1"/>
  <c r="H24" i="25" s="1"/>
  <c r="I24" i="25" s="1"/>
  <c r="J24" i="25" s="1"/>
  <c r="K24" i="25" s="1"/>
  <c r="L24" i="25" s="1"/>
  <c r="M24" i="25" s="1"/>
  <c r="N24" i="25" s="1"/>
  <c r="O24" i="25" s="1"/>
  <c r="D25" i="25"/>
  <c r="E25" i="25" s="1"/>
  <c r="F25" i="25" s="1"/>
  <c r="G25" i="25" s="1"/>
  <c r="H25" i="25" s="1"/>
  <c r="I25" i="25" s="1"/>
  <c r="J25" i="25" s="1"/>
  <c r="K25" i="25" s="1"/>
  <c r="L25" i="25" s="1"/>
  <c r="M25" i="25" s="1"/>
  <c r="N25" i="25" s="1"/>
  <c r="O25" i="25" s="1"/>
  <c r="D26" i="25"/>
  <c r="E26" i="25" s="1"/>
  <c r="F26" i="25" s="1"/>
  <c r="G26" i="25" s="1"/>
  <c r="H26" i="25" s="1"/>
  <c r="I26" i="25" s="1"/>
  <c r="J26" i="25" s="1"/>
  <c r="K26" i="25" s="1"/>
  <c r="L26" i="25" s="1"/>
  <c r="M26" i="25" s="1"/>
  <c r="N26" i="25" s="1"/>
  <c r="O26" i="25" s="1"/>
  <c r="D27" i="25"/>
  <c r="E27" i="25" s="1"/>
  <c r="F27" i="25" s="1"/>
  <c r="G27" i="25" s="1"/>
  <c r="H27" i="25" s="1"/>
  <c r="I27" i="25" s="1"/>
  <c r="J27" i="25" s="1"/>
  <c r="K27" i="25" s="1"/>
  <c r="L27" i="25" s="1"/>
  <c r="M27" i="25" s="1"/>
  <c r="N27" i="25" s="1"/>
  <c r="O27" i="25" s="1"/>
  <c r="D28" i="25"/>
  <c r="E28" i="25" s="1"/>
  <c r="F28" i="25" s="1"/>
  <c r="G28" i="25" s="1"/>
  <c r="H28" i="25" s="1"/>
  <c r="I28" i="25" s="1"/>
  <c r="J28" i="25" s="1"/>
  <c r="K28" i="25" s="1"/>
  <c r="L28" i="25" s="1"/>
  <c r="M28" i="25" s="1"/>
  <c r="N28" i="25" s="1"/>
  <c r="O28" i="25" s="1"/>
  <c r="D30" i="25"/>
  <c r="E30" i="25" s="1"/>
  <c r="F30" i="25" s="1"/>
  <c r="G30" i="25" s="1"/>
  <c r="H30" i="25" s="1"/>
  <c r="I30" i="25" s="1"/>
  <c r="J30" i="25" s="1"/>
  <c r="K30" i="25" s="1"/>
  <c r="L30" i="25" s="1"/>
  <c r="M30" i="25" s="1"/>
  <c r="N30" i="25" s="1"/>
  <c r="O30" i="25" s="1"/>
  <c r="D31" i="25"/>
  <c r="E31" i="25" s="1"/>
  <c r="F31" i="25" s="1"/>
  <c r="G31" i="25" s="1"/>
  <c r="H31" i="25" s="1"/>
  <c r="I31" i="25" s="1"/>
  <c r="J31" i="25" s="1"/>
  <c r="K31" i="25" s="1"/>
  <c r="L31" i="25" s="1"/>
  <c r="M31" i="25" s="1"/>
  <c r="N31" i="25" s="1"/>
  <c r="O31" i="25" s="1"/>
  <c r="D32" i="25"/>
  <c r="E32" i="25" s="1"/>
  <c r="F32" i="25" s="1"/>
  <c r="G32" i="25" s="1"/>
  <c r="H32" i="25" s="1"/>
  <c r="I32" i="25" s="1"/>
  <c r="J32" i="25" s="1"/>
  <c r="K32" i="25" s="1"/>
  <c r="L32" i="25" s="1"/>
  <c r="M32" i="25" s="1"/>
  <c r="N32" i="25" s="1"/>
  <c r="O32" i="25" s="1"/>
  <c r="K354" i="24"/>
  <c r="L354" i="24"/>
  <c r="M354" i="24"/>
  <c r="N354" i="24"/>
  <c r="O354" i="24"/>
  <c r="P354" i="24"/>
  <c r="Q354" i="24"/>
  <c r="R354" i="24"/>
  <c r="S354" i="24"/>
  <c r="T354" i="24"/>
  <c r="U354" i="24"/>
  <c r="K355" i="24"/>
  <c r="L355" i="24"/>
  <c r="M355" i="24"/>
  <c r="N355" i="24"/>
  <c r="O355" i="24"/>
  <c r="P355" i="24"/>
  <c r="Q355" i="24"/>
  <c r="R355" i="24"/>
  <c r="S355" i="24"/>
  <c r="T355" i="24"/>
  <c r="U355" i="24"/>
  <c r="K356" i="24"/>
  <c r="L356" i="24"/>
  <c r="M356" i="24"/>
  <c r="N356" i="24"/>
  <c r="O356" i="24"/>
  <c r="P356" i="24"/>
  <c r="Q356" i="24"/>
  <c r="R356" i="24"/>
  <c r="S356" i="24"/>
  <c r="T356" i="24"/>
  <c r="U356" i="24"/>
  <c r="K357" i="24"/>
  <c r="L357" i="24"/>
  <c r="M357" i="24"/>
  <c r="N357" i="24"/>
  <c r="O357" i="24"/>
  <c r="P357" i="24"/>
  <c r="Q357" i="24"/>
  <c r="R357" i="24"/>
  <c r="S357" i="24"/>
  <c r="T357" i="24"/>
  <c r="U357" i="24"/>
  <c r="K358" i="24"/>
  <c r="L358" i="24"/>
  <c r="M358" i="24"/>
  <c r="N358" i="24"/>
  <c r="O358" i="24"/>
  <c r="P358" i="24"/>
  <c r="Q358" i="24"/>
  <c r="R358" i="24"/>
  <c r="S358" i="24"/>
  <c r="T358" i="24"/>
  <c r="U358" i="24"/>
  <c r="K359" i="24"/>
  <c r="L359" i="24"/>
  <c r="M359" i="24"/>
  <c r="N359" i="24"/>
  <c r="O359" i="24"/>
  <c r="P359" i="24"/>
  <c r="Q359" i="24"/>
  <c r="R359" i="24"/>
  <c r="S359" i="24"/>
  <c r="T359" i="24"/>
  <c r="U359" i="24"/>
  <c r="K360" i="24"/>
  <c r="L360" i="24"/>
  <c r="M360" i="24"/>
  <c r="N360" i="24"/>
  <c r="O360" i="24"/>
  <c r="P360" i="24"/>
  <c r="Q360" i="24"/>
  <c r="R360" i="24"/>
  <c r="S360" i="24"/>
  <c r="T360" i="24"/>
  <c r="U360" i="24"/>
  <c r="K361" i="24"/>
  <c r="L361" i="24"/>
  <c r="M361" i="24"/>
  <c r="N361" i="24"/>
  <c r="O361" i="24"/>
  <c r="P361" i="24"/>
  <c r="Q361" i="24"/>
  <c r="R361" i="24"/>
  <c r="S361" i="24"/>
  <c r="T361" i="24"/>
  <c r="U361" i="24"/>
  <c r="K362" i="24"/>
  <c r="L362" i="24"/>
  <c r="M362" i="24"/>
  <c r="N362" i="24"/>
  <c r="O362" i="24"/>
  <c r="P362" i="24"/>
  <c r="Q362" i="24"/>
  <c r="R362" i="24"/>
  <c r="S362" i="24"/>
  <c r="T362" i="24"/>
  <c r="U362" i="24"/>
  <c r="J361" i="24"/>
  <c r="J360" i="24"/>
  <c r="J359" i="24"/>
  <c r="J358" i="24"/>
  <c r="J357" i="24"/>
  <c r="J356" i="24"/>
  <c r="J355" i="24"/>
  <c r="J354" i="24"/>
  <c r="J353" i="24"/>
  <c r="B45" i="25"/>
  <c r="B42" i="25"/>
  <c r="D197" i="25"/>
  <c r="E197" i="25" s="1"/>
  <c r="F197" i="25" s="1"/>
  <c r="G197" i="25" s="1"/>
  <c r="H197" i="25" s="1"/>
  <c r="I197" i="25" s="1"/>
  <c r="J197" i="25" s="1"/>
  <c r="K197" i="25" s="1"/>
  <c r="L197" i="25" s="1"/>
  <c r="M197" i="25" s="1"/>
  <c r="N197" i="25" s="1"/>
  <c r="O197" i="25" s="1"/>
  <c r="D198" i="25"/>
  <c r="E198" i="25" s="1"/>
  <c r="F198" i="25" s="1"/>
  <c r="G198" i="25" s="1"/>
  <c r="H198" i="25" s="1"/>
  <c r="I198" i="25" s="1"/>
  <c r="J198" i="25" s="1"/>
  <c r="K198" i="25" s="1"/>
  <c r="L198" i="25" s="1"/>
  <c r="M198" i="25" s="1"/>
  <c r="N198" i="25" s="1"/>
  <c r="O198" i="25" s="1"/>
  <c r="K456" i="24"/>
  <c r="L456" i="24"/>
  <c r="M456" i="24"/>
  <c r="N456" i="24"/>
  <c r="O456" i="24"/>
  <c r="P456" i="24"/>
  <c r="Q456" i="24"/>
  <c r="R456" i="24"/>
  <c r="S456" i="24"/>
  <c r="T456" i="24"/>
  <c r="U456" i="24"/>
  <c r="K457" i="24"/>
  <c r="L457" i="24"/>
  <c r="M457" i="24"/>
  <c r="N457" i="24"/>
  <c r="O457" i="24"/>
  <c r="P457" i="24"/>
  <c r="Q457" i="24"/>
  <c r="R457" i="24"/>
  <c r="S457" i="24"/>
  <c r="T457" i="24"/>
  <c r="U457" i="24"/>
  <c r="J456" i="24"/>
  <c r="J455" i="24"/>
  <c r="F291" i="24"/>
  <c r="G291" i="24" s="1"/>
  <c r="AN291" i="24" s="1"/>
  <c r="F288" i="24"/>
  <c r="G288" i="24" s="1"/>
  <c r="AT288" i="24" s="1"/>
  <c r="AW109" i="24"/>
  <c r="AO112" i="24"/>
  <c r="AQ110" i="24"/>
  <c r="AR110" i="24"/>
  <c r="AT110" i="24"/>
  <c r="AS110" i="24"/>
  <c r="AR112" i="24"/>
  <c r="AP112" i="24"/>
  <c r="AN112" i="24"/>
  <c r="AQ109" i="24"/>
  <c r="AR109" i="24"/>
  <c r="F294" i="24"/>
  <c r="F295" i="24"/>
  <c r="G295" i="24" s="1"/>
  <c r="AU295" i="24" s="1"/>
  <c r="F296" i="24"/>
  <c r="F271" i="24"/>
  <c r="B442" i="25" s="1"/>
  <c r="F272" i="24"/>
  <c r="G272" i="24" s="1"/>
  <c r="AT272" i="24" s="1"/>
  <c r="F273" i="24"/>
  <c r="G273" i="24" s="1"/>
  <c r="AU273" i="24" s="1"/>
  <c r="F274" i="24"/>
  <c r="G274" i="24" s="1"/>
  <c r="AT274" i="24" s="1"/>
  <c r="F275" i="24"/>
  <c r="B446" i="25" s="1"/>
  <c r="F276" i="24"/>
  <c r="G276" i="24" s="1"/>
  <c r="AX276" i="24" s="1"/>
  <c r="F277" i="24"/>
  <c r="G277" i="24" s="1"/>
  <c r="AS277" i="24" s="1"/>
  <c r="F278" i="24"/>
  <c r="G278" i="24" s="1"/>
  <c r="AT278" i="24" s="1"/>
  <c r="F280" i="24"/>
  <c r="B451" i="25" s="1"/>
  <c r="F281" i="24"/>
  <c r="G281" i="24" s="1"/>
  <c r="AQ281" i="24" s="1"/>
  <c r="F282" i="24"/>
  <c r="G282" i="24" s="1"/>
  <c r="AV282" i="24" s="1"/>
  <c r="F283" i="24"/>
  <c r="F284" i="24"/>
  <c r="B455" i="25" s="1"/>
  <c r="F285" i="24"/>
  <c r="F286" i="24"/>
  <c r="G286" i="24" s="1"/>
  <c r="AP286" i="24" s="1"/>
  <c r="F287" i="24"/>
  <c r="F289" i="24"/>
  <c r="G289" i="24" s="1"/>
  <c r="F290" i="24"/>
  <c r="F292" i="24"/>
  <c r="G292" i="24" s="1"/>
  <c r="AT292" i="24" s="1"/>
  <c r="F293" i="24"/>
  <c r="G293" i="24" s="1"/>
  <c r="AU293" i="24" s="1"/>
  <c r="F270" i="24"/>
  <c r="G270" i="24" s="1"/>
  <c r="M441" i="25" s="1"/>
  <c r="D74" i="24"/>
  <c r="D86" i="24"/>
  <c r="D105" i="24"/>
  <c r="D160" i="24"/>
  <c r="D174" i="24"/>
  <c r="D227" i="24"/>
  <c r="D297" i="24"/>
  <c r="D307" i="24"/>
  <c r="D334" i="24"/>
  <c r="B462" i="25"/>
  <c r="B450" i="25"/>
  <c r="D427" i="25"/>
  <c r="E427" i="25" s="1"/>
  <c r="F427" i="25" s="1"/>
  <c r="G427" i="25" s="1"/>
  <c r="H427" i="25" s="1"/>
  <c r="I427" i="25" s="1"/>
  <c r="J427" i="25" s="1"/>
  <c r="K427" i="25" s="1"/>
  <c r="L427" i="25" s="1"/>
  <c r="M427" i="25" s="1"/>
  <c r="N427" i="25" s="1"/>
  <c r="O427" i="25" s="1"/>
  <c r="D428" i="25"/>
  <c r="D429" i="25"/>
  <c r="E429" i="25" s="1"/>
  <c r="F429" i="25" s="1"/>
  <c r="G429" i="25" s="1"/>
  <c r="H429" i="25" s="1"/>
  <c r="I429" i="25" s="1"/>
  <c r="J429" i="25" s="1"/>
  <c r="K429" i="25" s="1"/>
  <c r="L429" i="25" s="1"/>
  <c r="M429" i="25" s="1"/>
  <c r="N429" i="25" s="1"/>
  <c r="O429" i="25" s="1"/>
  <c r="D430" i="25"/>
  <c r="E430" i="25" s="1"/>
  <c r="F430" i="25" s="1"/>
  <c r="G430" i="25" s="1"/>
  <c r="H430" i="25" s="1"/>
  <c r="I430" i="25" s="1"/>
  <c r="J430" i="25" s="1"/>
  <c r="K430" i="25" s="1"/>
  <c r="L430" i="25" s="1"/>
  <c r="M430" i="25" s="1"/>
  <c r="N430" i="25" s="1"/>
  <c r="O430" i="25" s="1"/>
  <c r="D431" i="25"/>
  <c r="E431" i="25" s="1"/>
  <c r="F431" i="25" s="1"/>
  <c r="G431" i="25" s="1"/>
  <c r="H431" i="25" s="1"/>
  <c r="I431" i="25" s="1"/>
  <c r="J431" i="25" s="1"/>
  <c r="K431" i="25" s="1"/>
  <c r="L431" i="25" s="1"/>
  <c r="M431" i="25" s="1"/>
  <c r="N431" i="25" s="1"/>
  <c r="O431" i="25" s="1"/>
  <c r="D432" i="25"/>
  <c r="E432" i="25" s="1"/>
  <c r="F432" i="25" s="1"/>
  <c r="G432" i="25" s="1"/>
  <c r="H432" i="25" s="1"/>
  <c r="I432" i="25" s="1"/>
  <c r="J432" i="25" s="1"/>
  <c r="K432" i="25" s="1"/>
  <c r="L432" i="25" s="1"/>
  <c r="M432" i="25" s="1"/>
  <c r="N432" i="25" s="1"/>
  <c r="O432" i="25" s="1"/>
  <c r="D433" i="25"/>
  <c r="E433" i="25" s="1"/>
  <c r="F433" i="25" s="1"/>
  <c r="G433" i="25" s="1"/>
  <c r="H433" i="25" s="1"/>
  <c r="I433" i="25" s="1"/>
  <c r="J433" i="25" s="1"/>
  <c r="K433" i="25" s="1"/>
  <c r="L433" i="25" s="1"/>
  <c r="M433" i="25" s="1"/>
  <c r="N433" i="25" s="1"/>
  <c r="O433" i="25" s="1"/>
  <c r="D434" i="25"/>
  <c r="E434" i="25" s="1"/>
  <c r="F434" i="25" s="1"/>
  <c r="G434" i="25" s="1"/>
  <c r="H434" i="25" s="1"/>
  <c r="I434" i="25" s="1"/>
  <c r="J434" i="25" s="1"/>
  <c r="K434" i="25" s="1"/>
  <c r="L434" i="25" s="1"/>
  <c r="M434" i="25" s="1"/>
  <c r="N434" i="25" s="1"/>
  <c r="O434" i="25" s="1"/>
  <c r="D435" i="25"/>
  <c r="E435" i="25" s="1"/>
  <c r="F435" i="25" s="1"/>
  <c r="G435" i="25" s="1"/>
  <c r="H435" i="25" s="1"/>
  <c r="I435" i="25" s="1"/>
  <c r="J435" i="25" s="1"/>
  <c r="K435" i="25" s="1"/>
  <c r="L435" i="25" s="1"/>
  <c r="M435" i="25" s="1"/>
  <c r="N435" i="25" s="1"/>
  <c r="O435" i="25" s="1"/>
  <c r="D436" i="25"/>
  <c r="D437" i="25"/>
  <c r="D409" i="25"/>
  <c r="E409" i="25" s="1"/>
  <c r="F409" i="25" s="1"/>
  <c r="G409" i="25" s="1"/>
  <c r="H409" i="25" s="1"/>
  <c r="I409" i="25" s="1"/>
  <c r="J409" i="25" s="1"/>
  <c r="K409" i="25" s="1"/>
  <c r="L409" i="25" s="1"/>
  <c r="M409" i="25" s="1"/>
  <c r="N409" i="25" s="1"/>
  <c r="O409" i="25" s="1"/>
  <c r="D410" i="25"/>
  <c r="D411" i="25"/>
  <c r="E411" i="25" s="1"/>
  <c r="F411" i="25" s="1"/>
  <c r="D412" i="25"/>
  <c r="D413" i="25"/>
  <c r="D414" i="25"/>
  <c r="E414" i="25" s="1"/>
  <c r="F414" i="25" s="1"/>
  <c r="G414" i="25" s="1"/>
  <c r="H414" i="25" s="1"/>
  <c r="I414" i="25" s="1"/>
  <c r="J414" i="25" s="1"/>
  <c r="K414" i="25" s="1"/>
  <c r="L414" i="25" s="1"/>
  <c r="M414" i="25" s="1"/>
  <c r="N414" i="25" s="1"/>
  <c r="O414" i="25" s="1"/>
  <c r="D415" i="25"/>
  <c r="D416" i="25"/>
  <c r="E416" i="25" s="1"/>
  <c r="F416" i="25" s="1"/>
  <c r="G416" i="25" s="1"/>
  <c r="H416" i="25" s="1"/>
  <c r="I416" i="25" s="1"/>
  <c r="J416" i="25" s="1"/>
  <c r="K416" i="25" s="1"/>
  <c r="L416" i="25" s="1"/>
  <c r="M416" i="25" s="1"/>
  <c r="N416" i="25" s="1"/>
  <c r="O416" i="25" s="1"/>
  <c r="D417" i="25"/>
  <c r="E417" i="25" s="1"/>
  <c r="F417" i="25" s="1"/>
  <c r="G417" i="25" s="1"/>
  <c r="H417" i="25" s="1"/>
  <c r="I417" i="25" s="1"/>
  <c r="J417" i="25" s="1"/>
  <c r="K417" i="25" s="1"/>
  <c r="L417" i="25" s="1"/>
  <c r="M417" i="25" s="1"/>
  <c r="N417" i="25" s="1"/>
  <c r="O417" i="25" s="1"/>
  <c r="D418" i="25"/>
  <c r="E418" i="25" s="1"/>
  <c r="F418" i="25" s="1"/>
  <c r="G418" i="25" s="1"/>
  <c r="H418" i="25" s="1"/>
  <c r="I418" i="25" s="1"/>
  <c r="J418" i="25" s="1"/>
  <c r="K418" i="25" s="1"/>
  <c r="L418" i="25" s="1"/>
  <c r="M418" i="25" s="1"/>
  <c r="N418" i="25" s="1"/>
  <c r="O418" i="25" s="1"/>
  <c r="D419" i="25"/>
  <c r="E419" i="25" s="1"/>
  <c r="F419" i="25" s="1"/>
  <c r="G419" i="25" s="1"/>
  <c r="H419" i="25" s="1"/>
  <c r="I419" i="25" s="1"/>
  <c r="J419" i="25" s="1"/>
  <c r="K419" i="25" s="1"/>
  <c r="L419" i="25" s="1"/>
  <c r="M419" i="25" s="1"/>
  <c r="N419" i="25" s="1"/>
  <c r="O419" i="25" s="1"/>
  <c r="D420" i="25"/>
  <c r="D421" i="25"/>
  <c r="E421" i="25" s="1"/>
  <c r="F421" i="25" s="1"/>
  <c r="G421" i="25" s="1"/>
  <c r="H421" i="25" s="1"/>
  <c r="I421" i="25" s="1"/>
  <c r="J421" i="25" s="1"/>
  <c r="K421" i="25" s="1"/>
  <c r="L421" i="25" s="1"/>
  <c r="M421" i="25" s="1"/>
  <c r="N421" i="25" s="1"/>
  <c r="O421" i="25" s="1"/>
  <c r="D422" i="25"/>
  <c r="E422" i="25" s="1"/>
  <c r="F422" i="25" s="1"/>
  <c r="G422" i="25" s="1"/>
  <c r="H422" i="25" s="1"/>
  <c r="I422" i="25" s="1"/>
  <c r="J422" i="25" s="1"/>
  <c r="K422" i="25" s="1"/>
  <c r="L422" i="25" s="1"/>
  <c r="M422" i="25" s="1"/>
  <c r="N422" i="25" s="1"/>
  <c r="O422" i="25" s="1"/>
  <c r="D423" i="25"/>
  <c r="E423" i="25" s="1"/>
  <c r="F423" i="25" s="1"/>
  <c r="G423" i="25" s="1"/>
  <c r="H423" i="25" s="1"/>
  <c r="I423" i="25" s="1"/>
  <c r="J423" i="25" s="1"/>
  <c r="K423" i="25" s="1"/>
  <c r="L423" i="25" s="1"/>
  <c r="M423" i="25" s="1"/>
  <c r="N423" i="25" s="1"/>
  <c r="O423" i="25" s="1"/>
  <c r="D424" i="25"/>
  <c r="E424" i="25" s="1"/>
  <c r="F424" i="25" s="1"/>
  <c r="G424" i="25" s="1"/>
  <c r="H424" i="25" s="1"/>
  <c r="I424" i="25" s="1"/>
  <c r="J424" i="25" s="1"/>
  <c r="K424" i="25" s="1"/>
  <c r="L424" i="25" s="1"/>
  <c r="M424" i="25" s="1"/>
  <c r="N424" i="25" s="1"/>
  <c r="O424" i="25" s="1"/>
  <c r="D425" i="25"/>
  <c r="E425" i="25" s="1"/>
  <c r="F425" i="25" s="1"/>
  <c r="G425" i="25" s="1"/>
  <c r="H425" i="25" s="1"/>
  <c r="I425" i="25" s="1"/>
  <c r="J425" i="25" s="1"/>
  <c r="K425" i="25" s="1"/>
  <c r="L425" i="25" s="1"/>
  <c r="M425" i="25" s="1"/>
  <c r="N425" i="25" s="1"/>
  <c r="O425" i="25" s="1"/>
  <c r="D426" i="25"/>
  <c r="E426" i="25" s="1"/>
  <c r="F426" i="25" s="1"/>
  <c r="G426" i="25" s="1"/>
  <c r="H426" i="25" s="1"/>
  <c r="I426" i="25" s="1"/>
  <c r="J426" i="25" s="1"/>
  <c r="K426" i="25" s="1"/>
  <c r="L426" i="25" s="1"/>
  <c r="M426" i="25" s="1"/>
  <c r="N426" i="25" s="1"/>
  <c r="O426" i="25" s="1"/>
  <c r="D408" i="25"/>
  <c r="E408" i="25" s="1"/>
  <c r="F408" i="25" s="1"/>
  <c r="G408" i="25" s="1"/>
  <c r="B432" i="25"/>
  <c r="B433" i="25"/>
  <c r="B434" i="25"/>
  <c r="B435" i="25"/>
  <c r="B436" i="25"/>
  <c r="B437" i="25"/>
  <c r="B417" i="25"/>
  <c r="B418" i="25"/>
  <c r="B419" i="25"/>
  <c r="B420" i="25"/>
  <c r="B421" i="25"/>
  <c r="B422" i="25"/>
  <c r="B423" i="25"/>
  <c r="B424" i="25"/>
  <c r="B425" i="25"/>
  <c r="B426" i="25"/>
  <c r="B427" i="25"/>
  <c r="B428" i="25"/>
  <c r="B429" i="25"/>
  <c r="B430" i="25"/>
  <c r="B431" i="25"/>
  <c r="K606" i="24"/>
  <c r="L606" i="24"/>
  <c r="M606" i="24"/>
  <c r="N606" i="24"/>
  <c r="O606" i="24"/>
  <c r="P606" i="24"/>
  <c r="Q606" i="24"/>
  <c r="R606" i="24"/>
  <c r="S606" i="24"/>
  <c r="T606" i="24"/>
  <c r="K607" i="24"/>
  <c r="L607" i="24"/>
  <c r="M607" i="24"/>
  <c r="N607" i="24"/>
  <c r="O607" i="24"/>
  <c r="P607" i="24"/>
  <c r="Q607" i="24"/>
  <c r="R607" i="24"/>
  <c r="S607" i="24"/>
  <c r="T607" i="24"/>
  <c r="U607" i="24"/>
  <c r="K608" i="24"/>
  <c r="L608" i="24"/>
  <c r="M608" i="24"/>
  <c r="N608" i="24"/>
  <c r="O608" i="24"/>
  <c r="P608" i="24"/>
  <c r="Q608" i="24"/>
  <c r="R608" i="24"/>
  <c r="S608" i="24"/>
  <c r="T608" i="24"/>
  <c r="U608" i="24"/>
  <c r="K609" i="24"/>
  <c r="L609" i="24"/>
  <c r="M609" i="24"/>
  <c r="N609" i="24"/>
  <c r="O609" i="24"/>
  <c r="Q609" i="24"/>
  <c r="R609" i="24"/>
  <c r="S609" i="24"/>
  <c r="T609" i="24"/>
  <c r="U609" i="24"/>
  <c r="K610" i="24"/>
  <c r="L610" i="24"/>
  <c r="M610" i="24"/>
  <c r="N610" i="24"/>
  <c r="O610" i="24"/>
  <c r="P610" i="24"/>
  <c r="Q610" i="24"/>
  <c r="R610" i="24"/>
  <c r="S610" i="24"/>
  <c r="T610" i="24"/>
  <c r="U610" i="24"/>
  <c r="K611" i="24"/>
  <c r="L611" i="24"/>
  <c r="M611" i="24"/>
  <c r="N611" i="24"/>
  <c r="O611" i="24"/>
  <c r="P611" i="24"/>
  <c r="Q611" i="24"/>
  <c r="R611" i="24"/>
  <c r="S611" i="24"/>
  <c r="T611" i="24"/>
  <c r="U611" i="24"/>
  <c r="K612" i="24"/>
  <c r="L612" i="24"/>
  <c r="M612" i="24"/>
  <c r="N612" i="24"/>
  <c r="O612" i="24"/>
  <c r="P612" i="24"/>
  <c r="Q612" i="24"/>
  <c r="R612" i="24"/>
  <c r="S612" i="24"/>
  <c r="T612" i="24"/>
  <c r="U612" i="24"/>
  <c r="K613" i="24"/>
  <c r="L613" i="24"/>
  <c r="M613" i="24"/>
  <c r="O613" i="24"/>
  <c r="P613" i="24"/>
  <c r="Q613" i="24"/>
  <c r="R613" i="24"/>
  <c r="S613" i="24"/>
  <c r="T613" i="24"/>
  <c r="U613" i="24"/>
  <c r="K614" i="24"/>
  <c r="L614" i="24"/>
  <c r="M614" i="24"/>
  <c r="N614" i="24"/>
  <c r="O614" i="24"/>
  <c r="P614" i="24"/>
  <c r="Q614" i="24"/>
  <c r="R614" i="24"/>
  <c r="S614" i="24"/>
  <c r="T614" i="24"/>
  <c r="U614" i="24"/>
  <c r="K615" i="24"/>
  <c r="L615" i="24"/>
  <c r="M615" i="24"/>
  <c r="N615" i="24"/>
  <c r="O615" i="24"/>
  <c r="P615" i="24"/>
  <c r="Q615" i="24"/>
  <c r="R615" i="24"/>
  <c r="S615" i="24"/>
  <c r="T615" i="24"/>
  <c r="U615" i="24"/>
  <c r="J615" i="24"/>
  <c r="J614" i="24"/>
  <c r="J613" i="24"/>
  <c r="J612" i="24"/>
  <c r="J611" i="24"/>
  <c r="J610" i="24"/>
  <c r="J609" i="24"/>
  <c r="J608" i="24"/>
  <c r="J607" i="24"/>
  <c r="J606" i="24"/>
  <c r="J605" i="24"/>
  <c r="J604" i="24"/>
  <c r="J586" i="24"/>
  <c r="D36" i="9"/>
  <c r="B440" i="25"/>
  <c r="B439" i="25"/>
  <c r="K604" i="24"/>
  <c r="L604" i="24"/>
  <c r="M604" i="24"/>
  <c r="P604" i="24"/>
  <c r="Q604" i="24"/>
  <c r="T604" i="24"/>
  <c r="U604" i="24"/>
  <c r="M605" i="24"/>
  <c r="N605" i="24"/>
  <c r="O605" i="24"/>
  <c r="R605" i="24"/>
  <c r="J597" i="24"/>
  <c r="J602" i="24"/>
  <c r="J595" i="24"/>
  <c r="N604" i="24"/>
  <c r="O604" i="24"/>
  <c r="R604" i="24"/>
  <c r="K605" i="24"/>
  <c r="P605" i="24"/>
  <c r="Q605" i="24"/>
  <c r="S605" i="24"/>
  <c r="T605" i="24"/>
  <c r="U605" i="24"/>
  <c r="AX292" i="24"/>
  <c r="AR292" i="24"/>
  <c r="AU292" i="24"/>
  <c r="AN288" i="24"/>
  <c r="AT276" i="24"/>
  <c r="AP291" i="24"/>
  <c r="AQ291" i="24"/>
  <c r="AV291" i="24"/>
  <c r="U606" i="24"/>
  <c r="L605" i="24"/>
  <c r="AX286" i="24"/>
  <c r="AN282" i="24"/>
  <c r="AO281" i="24"/>
  <c r="AS272" i="24"/>
  <c r="E436" i="25"/>
  <c r="F436" i="25" s="1"/>
  <c r="G436" i="25" s="1"/>
  <c r="H436" i="25" s="1"/>
  <c r="I436" i="25" s="1"/>
  <c r="J436" i="25" s="1"/>
  <c r="K436" i="25" s="1"/>
  <c r="L436" i="25" s="1"/>
  <c r="M436" i="25" s="1"/>
  <c r="N436" i="25" s="1"/>
  <c r="O436" i="25" s="1"/>
  <c r="E410" i="25"/>
  <c r="F410" i="25" s="1"/>
  <c r="E413" i="25"/>
  <c r="F413" i="25" s="1"/>
  <c r="G413" i="25" s="1"/>
  <c r="H413" i="25" s="1"/>
  <c r="I413" i="25" s="1"/>
  <c r="J413" i="25" s="1"/>
  <c r="K413" i="25" s="1"/>
  <c r="L413" i="25" s="1"/>
  <c r="M413" i="25" s="1"/>
  <c r="N413" i="25" s="1"/>
  <c r="O413" i="25" s="1"/>
  <c r="E415" i="25"/>
  <c r="F415" i="25" s="1"/>
  <c r="G415" i="25" s="1"/>
  <c r="H415" i="25" s="1"/>
  <c r="I415" i="25" s="1"/>
  <c r="J415" i="25" s="1"/>
  <c r="K415" i="25" s="1"/>
  <c r="L415" i="25" s="1"/>
  <c r="M415" i="25" s="1"/>
  <c r="N415" i="25" s="1"/>
  <c r="O415" i="25" s="1"/>
  <c r="E428" i="25"/>
  <c r="F428" i="25" s="1"/>
  <c r="G428" i="25" s="1"/>
  <c r="H428" i="25" s="1"/>
  <c r="I428" i="25" s="1"/>
  <c r="J428" i="25" s="1"/>
  <c r="K428" i="25" s="1"/>
  <c r="L428" i="25" s="1"/>
  <c r="M428" i="25" s="1"/>
  <c r="N428" i="25" s="1"/>
  <c r="O428" i="25" s="1"/>
  <c r="E420" i="25"/>
  <c r="F420" i="25" s="1"/>
  <c r="G420" i="25" s="1"/>
  <c r="H420" i="25" s="1"/>
  <c r="I420" i="25" s="1"/>
  <c r="J420" i="25" s="1"/>
  <c r="K420" i="25" s="1"/>
  <c r="L420" i="25" s="1"/>
  <c r="M420" i="25" s="1"/>
  <c r="N420" i="25" s="1"/>
  <c r="O420" i="25" s="1"/>
  <c r="E412" i="25"/>
  <c r="F412" i="25" s="1"/>
  <c r="G412" i="25" s="1"/>
  <c r="H412" i="25" s="1"/>
  <c r="I412" i="25" s="1"/>
  <c r="J412" i="25" s="1"/>
  <c r="K412" i="25" s="1"/>
  <c r="L412" i="25" s="1"/>
  <c r="M412" i="25" s="1"/>
  <c r="N412" i="25" s="1"/>
  <c r="O412" i="25" s="1"/>
  <c r="E437" i="25"/>
  <c r="F437" i="25" s="1"/>
  <c r="G437" i="25" s="1"/>
  <c r="H437" i="25" s="1"/>
  <c r="I437" i="25" s="1"/>
  <c r="J437" i="25" s="1"/>
  <c r="K437" i="25" s="1"/>
  <c r="L437" i="25" s="1"/>
  <c r="M437" i="25" s="1"/>
  <c r="N437" i="25" s="1"/>
  <c r="O437" i="25" s="1"/>
  <c r="D18" i="25"/>
  <c r="E18" i="25" s="1"/>
  <c r="F18" i="25" s="1"/>
  <c r="G18" i="25" s="1"/>
  <c r="H18" i="25" s="1"/>
  <c r="I18" i="25" s="1"/>
  <c r="E19" i="25"/>
  <c r="F19" i="25" s="1"/>
  <c r="G19" i="25" s="1"/>
  <c r="H19" i="25" s="1"/>
  <c r="I19" i="25" s="1"/>
  <c r="J19" i="25" s="1"/>
  <c r="K19" i="25" s="1"/>
  <c r="L19" i="25" s="1"/>
  <c r="M19" i="25" s="1"/>
  <c r="N19" i="25" s="1"/>
  <c r="O19" i="25" s="1"/>
  <c r="D20" i="25"/>
  <c r="E20" i="25" s="1"/>
  <c r="F20" i="25" s="1"/>
  <c r="G20" i="25" s="1"/>
  <c r="H20" i="25" s="1"/>
  <c r="I20" i="25" s="1"/>
  <c r="J20" i="25" s="1"/>
  <c r="K20" i="25" s="1"/>
  <c r="L20" i="25" s="1"/>
  <c r="M20" i="25" s="1"/>
  <c r="N20" i="25" s="1"/>
  <c r="O20" i="25" s="1"/>
  <c r="D21" i="25"/>
  <c r="E21" i="25" s="1"/>
  <c r="F21" i="25" s="1"/>
  <c r="G21" i="25" s="1"/>
  <c r="H21" i="25" s="1"/>
  <c r="I21" i="25" s="1"/>
  <c r="J21" i="25" s="1"/>
  <c r="K21" i="25" s="1"/>
  <c r="L21" i="25" s="1"/>
  <c r="M21" i="25" s="1"/>
  <c r="N21" i="25" s="1"/>
  <c r="O21" i="25" s="1"/>
  <c r="D22" i="25"/>
  <c r="E22" i="25" s="1"/>
  <c r="F22" i="25" s="1"/>
  <c r="G22" i="25" s="1"/>
  <c r="H22" i="25" s="1"/>
  <c r="I22" i="25" s="1"/>
  <c r="J22" i="25" s="1"/>
  <c r="K22" i="25" s="1"/>
  <c r="L22" i="25" s="1"/>
  <c r="M22" i="25" s="1"/>
  <c r="N22" i="25" s="1"/>
  <c r="O22" i="25" s="1"/>
  <c r="D23" i="25"/>
  <c r="E23" i="25" s="1"/>
  <c r="F23" i="25" s="1"/>
  <c r="G23" i="25" s="1"/>
  <c r="H23" i="25" s="1"/>
  <c r="I23" i="25" s="1"/>
  <c r="J23" i="25" s="1"/>
  <c r="K23" i="25" s="1"/>
  <c r="L23" i="25" s="1"/>
  <c r="M23" i="25" s="1"/>
  <c r="N23" i="25" s="1"/>
  <c r="O23" i="25" s="1"/>
  <c r="D69" i="25"/>
  <c r="E69" i="25" s="1"/>
  <c r="F69" i="25" s="1"/>
  <c r="G69" i="25" s="1"/>
  <c r="D81" i="25"/>
  <c r="E81" i="25"/>
  <c r="F81" i="25"/>
  <c r="G81" i="25"/>
  <c r="D82" i="25"/>
  <c r="E82" i="25"/>
  <c r="F82" i="25"/>
  <c r="G82" i="25"/>
  <c r="D83" i="25"/>
  <c r="E83" i="25"/>
  <c r="F83" i="25"/>
  <c r="G83" i="25"/>
  <c r="D84" i="25"/>
  <c r="E84" i="25"/>
  <c r="F84" i="25"/>
  <c r="G84" i="25"/>
  <c r="D85" i="25"/>
  <c r="E85" i="25"/>
  <c r="F85" i="25"/>
  <c r="G85" i="25"/>
  <c r="D86" i="25"/>
  <c r="E86" i="25"/>
  <c r="F86" i="25"/>
  <c r="G86" i="25"/>
  <c r="D97" i="25"/>
  <c r="E97" i="25" s="1"/>
  <c r="F97" i="25" s="1"/>
  <c r="G97" i="25" s="1"/>
  <c r="D98" i="25"/>
  <c r="E98" i="25" s="1"/>
  <c r="F98" i="25" s="1"/>
  <c r="G98" i="25" s="1"/>
  <c r="H98" i="25" s="1"/>
  <c r="I98" i="25" s="1"/>
  <c r="D99" i="25"/>
  <c r="E99" i="25" s="1"/>
  <c r="F99" i="25" s="1"/>
  <c r="G99" i="25" s="1"/>
  <c r="H99" i="25" s="1"/>
  <c r="I99" i="25" s="1"/>
  <c r="J99" i="25" s="1"/>
  <c r="K99" i="25" s="1"/>
  <c r="L99" i="25" s="1"/>
  <c r="M99" i="25" s="1"/>
  <c r="N99" i="25" s="1"/>
  <c r="O99" i="25" s="1"/>
  <c r="D100" i="25"/>
  <c r="E100" i="25" s="1"/>
  <c r="F100" i="25" s="1"/>
  <c r="G100" i="25" s="1"/>
  <c r="H100" i="25" s="1"/>
  <c r="I100" i="25" s="1"/>
  <c r="J100" i="25" s="1"/>
  <c r="K100" i="25" s="1"/>
  <c r="L100" i="25" s="1"/>
  <c r="M100" i="25" s="1"/>
  <c r="N100" i="25" s="1"/>
  <c r="O100" i="25" s="1"/>
  <c r="D101" i="25"/>
  <c r="E101" i="25" s="1"/>
  <c r="F101" i="25" s="1"/>
  <c r="G101" i="25" s="1"/>
  <c r="H101" i="25" s="1"/>
  <c r="I101" i="25" s="1"/>
  <c r="J101" i="25" s="1"/>
  <c r="K101" i="25" s="1"/>
  <c r="L101" i="25" s="1"/>
  <c r="M101" i="25" s="1"/>
  <c r="N101" i="25" s="1"/>
  <c r="O101" i="25" s="1"/>
  <c r="D102" i="25"/>
  <c r="E102" i="25" s="1"/>
  <c r="F102" i="25" s="1"/>
  <c r="G102" i="25" s="1"/>
  <c r="H102" i="25" s="1"/>
  <c r="I102" i="25" s="1"/>
  <c r="J102" i="25" s="1"/>
  <c r="K102" i="25" s="1"/>
  <c r="L102" i="25" s="1"/>
  <c r="M102" i="25" s="1"/>
  <c r="N102" i="25" s="1"/>
  <c r="O102" i="25" s="1"/>
  <c r="D103" i="25"/>
  <c r="E103" i="25" s="1"/>
  <c r="F103" i="25" s="1"/>
  <c r="G103" i="25" s="1"/>
  <c r="H103" i="25" s="1"/>
  <c r="I103" i="25" s="1"/>
  <c r="J103" i="25" s="1"/>
  <c r="K103" i="25" s="1"/>
  <c r="L103" i="25" s="1"/>
  <c r="M103" i="25" s="1"/>
  <c r="N103" i="25" s="1"/>
  <c r="O103" i="25" s="1"/>
  <c r="D104" i="25"/>
  <c r="E104" i="25" s="1"/>
  <c r="F104" i="25" s="1"/>
  <c r="G104" i="25" s="1"/>
  <c r="H104" i="25" s="1"/>
  <c r="I104" i="25" s="1"/>
  <c r="J104" i="25" s="1"/>
  <c r="K104" i="25" s="1"/>
  <c r="L104" i="25" s="1"/>
  <c r="M104" i="25" s="1"/>
  <c r="N104" i="25" s="1"/>
  <c r="O104" i="25" s="1"/>
  <c r="D114" i="25"/>
  <c r="E114" i="25" s="1"/>
  <c r="F114" i="25" s="1"/>
  <c r="G114" i="25" s="1"/>
  <c r="H114" i="25" s="1"/>
  <c r="I114" i="25" s="1"/>
  <c r="J114" i="25" s="1"/>
  <c r="K114" i="25" s="1"/>
  <c r="L114" i="25" s="1"/>
  <c r="M114" i="25" s="1"/>
  <c r="N114" i="25" s="1"/>
  <c r="O114" i="25" s="1"/>
  <c r="D115" i="25"/>
  <c r="D116" i="25"/>
  <c r="D117" i="25"/>
  <c r="E117" i="25" s="1"/>
  <c r="F117" i="25" s="1"/>
  <c r="G117" i="25" s="1"/>
  <c r="H117" i="25" s="1"/>
  <c r="I117" i="25" s="1"/>
  <c r="J117" i="25" s="1"/>
  <c r="K117" i="25" s="1"/>
  <c r="L117" i="25" s="1"/>
  <c r="M117" i="25" s="1"/>
  <c r="D118" i="25"/>
  <c r="E118" i="25" s="1"/>
  <c r="F118" i="25" s="1"/>
  <c r="G118" i="25" s="1"/>
  <c r="H118" i="25" s="1"/>
  <c r="I118" i="25" s="1"/>
  <c r="J118" i="25" s="1"/>
  <c r="K118" i="25" s="1"/>
  <c r="L118" i="25" s="1"/>
  <c r="M118" i="25" s="1"/>
  <c r="N118" i="25" s="1"/>
  <c r="O118" i="25" s="1"/>
  <c r="D119" i="25"/>
  <c r="E119" i="25" s="1"/>
  <c r="F119" i="25" s="1"/>
  <c r="G119" i="25" s="1"/>
  <c r="H119" i="25" s="1"/>
  <c r="I119" i="25" s="1"/>
  <c r="J119" i="25" s="1"/>
  <c r="K119" i="25" s="1"/>
  <c r="L119" i="25" s="1"/>
  <c r="M119" i="25" s="1"/>
  <c r="N119" i="25" s="1"/>
  <c r="O119" i="25" s="1"/>
  <c r="D120" i="25"/>
  <c r="E120" i="25" s="1"/>
  <c r="F120" i="25" s="1"/>
  <c r="G120" i="25" s="1"/>
  <c r="H120" i="25" s="1"/>
  <c r="I120" i="25" s="1"/>
  <c r="J120" i="25" s="1"/>
  <c r="K120" i="25" s="1"/>
  <c r="L120" i="25" s="1"/>
  <c r="M120" i="25" s="1"/>
  <c r="N120" i="25" s="1"/>
  <c r="O120" i="25" s="1"/>
  <c r="D121" i="25"/>
  <c r="E121" i="25" s="1"/>
  <c r="F121" i="25" s="1"/>
  <c r="G121" i="25" s="1"/>
  <c r="H121" i="25" s="1"/>
  <c r="I121" i="25" s="1"/>
  <c r="J121" i="25" s="1"/>
  <c r="K121" i="25" s="1"/>
  <c r="L121" i="25" s="1"/>
  <c r="M121" i="25" s="1"/>
  <c r="N121" i="25" s="1"/>
  <c r="O121" i="25" s="1"/>
  <c r="D131" i="25"/>
  <c r="E131" i="25" s="1"/>
  <c r="F131" i="25" s="1"/>
  <c r="G131" i="25" s="1"/>
  <c r="H131" i="25" s="1"/>
  <c r="I131" i="25" s="1"/>
  <c r="J131" i="25" s="1"/>
  <c r="K131" i="25" s="1"/>
  <c r="L131" i="25" s="1"/>
  <c r="M131" i="25" s="1"/>
  <c r="N131" i="25" s="1"/>
  <c r="O131" i="25" s="1"/>
  <c r="D132" i="25"/>
  <c r="E132" i="25" s="1"/>
  <c r="F132" i="25" s="1"/>
  <c r="G132" i="25" s="1"/>
  <c r="H132" i="25" s="1"/>
  <c r="I132" i="25" s="1"/>
  <c r="J132" i="25" s="1"/>
  <c r="K132" i="25" s="1"/>
  <c r="L132" i="25" s="1"/>
  <c r="M132" i="25" s="1"/>
  <c r="N132" i="25" s="1"/>
  <c r="O132" i="25" s="1"/>
  <c r="D133" i="25"/>
  <c r="D134" i="25"/>
  <c r="E134" i="25" s="1"/>
  <c r="F134" i="25" s="1"/>
  <c r="G134" i="25" s="1"/>
  <c r="H134" i="25" s="1"/>
  <c r="I134" i="25" s="1"/>
  <c r="J134" i="25" s="1"/>
  <c r="D135" i="25"/>
  <c r="E135" i="25" s="1"/>
  <c r="F135" i="25" s="1"/>
  <c r="G135" i="25" s="1"/>
  <c r="H135" i="25" s="1"/>
  <c r="I135" i="25" s="1"/>
  <c r="J135" i="25" s="1"/>
  <c r="K135" i="25" s="1"/>
  <c r="L135" i="25" s="1"/>
  <c r="M135" i="25" s="1"/>
  <c r="N135" i="25" s="1"/>
  <c r="O135" i="25" s="1"/>
  <c r="D136" i="25"/>
  <c r="E136" i="25" s="1"/>
  <c r="F136" i="25" s="1"/>
  <c r="G136" i="25" s="1"/>
  <c r="H136" i="25" s="1"/>
  <c r="I136" i="25" s="1"/>
  <c r="J136" i="25" s="1"/>
  <c r="K136" i="25" s="1"/>
  <c r="L136" i="25" s="1"/>
  <c r="M136" i="25" s="1"/>
  <c r="D137" i="25"/>
  <c r="E137" i="25" s="1"/>
  <c r="F137" i="25" s="1"/>
  <c r="G137" i="25" s="1"/>
  <c r="H137" i="25" s="1"/>
  <c r="D138" i="25"/>
  <c r="E138" i="25" s="1"/>
  <c r="F138" i="25" s="1"/>
  <c r="G138" i="25" s="1"/>
  <c r="H138" i="25" s="1"/>
  <c r="I138" i="25" s="1"/>
  <c r="J138" i="25" s="1"/>
  <c r="K138" i="25" s="1"/>
  <c r="L138" i="25" s="1"/>
  <c r="M138" i="25" s="1"/>
  <c r="N138" i="25" s="1"/>
  <c r="O138" i="25" s="1"/>
  <c r="D139" i="25"/>
  <c r="D140" i="25"/>
  <c r="E140" i="25" s="1"/>
  <c r="F140" i="25" s="1"/>
  <c r="G140" i="25" s="1"/>
  <c r="H140" i="25" s="1"/>
  <c r="I140" i="25" s="1"/>
  <c r="J140" i="25" s="1"/>
  <c r="K140" i="25" s="1"/>
  <c r="L140" i="25" s="1"/>
  <c r="M140" i="25" s="1"/>
  <c r="N140" i="25" s="1"/>
  <c r="O140" i="25" s="1"/>
  <c r="D141" i="25"/>
  <c r="E141" i="25" s="1"/>
  <c r="F141" i="25" s="1"/>
  <c r="G141" i="25" s="1"/>
  <c r="H141" i="25" s="1"/>
  <c r="I141" i="25" s="1"/>
  <c r="J141" i="25" s="1"/>
  <c r="K141" i="25" s="1"/>
  <c r="L141" i="25" s="1"/>
  <c r="M141" i="25" s="1"/>
  <c r="N141" i="25" s="1"/>
  <c r="O141" i="25" s="1"/>
  <c r="D142" i="25"/>
  <c r="E142" i="25" s="1"/>
  <c r="F142" i="25" s="1"/>
  <c r="G142" i="25" s="1"/>
  <c r="H142" i="25" s="1"/>
  <c r="I142" i="25" s="1"/>
  <c r="J142" i="25" s="1"/>
  <c r="K142" i="25" s="1"/>
  <c r="L142" i="25" s="1"/>
  <c r="M142" i="25" s="1"/>
  <c r="N142" i="25" s="1"/>
  <c r="O142" i="25" s="1"/>
  <c r="D143" i="25"/>
  <c r="D144" i="25"/>
  <c r="D145" i="25"/>
  <c r="E145" i="25" s="1"/>
  <c r="F145" i="25" s="1"/>
  <c r="G145" i="25" s="1"/>
  <c r="H145" i="25" s="1"/>
  <c r="I145" i="25" s="1"/>
  <c r="J145" i="25" s="1"/>
  <c r="K145" i="25" s="1"/>
  <c r="L145" i="25" s="1"/>
  <c r="M145" i="25" s="1"/>
  <c r="N145" i="25" s="1"/>
  <c r="O145" i="25" s="1"/>
  <c r="D162" i="25"/>
  <c r="E162" i="25" s="1"/>
  <c r="F162" i="25" s="1"/>
  <c r="G162" i="25" s="1"/>
  <c r="H162" i="25" s="1"/>
  <c r="D163" i="25"/>
  <c r="E163" i="25" s="1"/>
  <c r="F163" i="25" s="1"/>
  <c r="G163" i="25" s="1"/>
  <c r="H163" i="25" s="1"/>
  <c r="I163" i="25" s="1"/>
  <c r="J163" i="25" s="1"/>
  <c r="K163" i="25" s="1"/>
  <c r="L163" i="25" s="1"/>
  <c r="M163" i="25" s="1"/>
  <c r="N163" i="25" s="1"/>
  <c r="O163" i="25" s="1"/>
  <c r="D164" i="25"/>
  <c r="E164" i="25" s="1"/>
  <c r="F164" i="25" s="1"/>
  <c r="G164" i="25" s="1"/>
  <c r="H164" i="25" s="1"/>
  <c r="I164" i="25" s="1"/>
  <c r="J164" i="25" s="1"/>
  <c r="K164" i="25" s="1"/>
  <c r="L164" i="25" s="1"/>
  <c r="M164" i="25" s="1"/>
  <c r="N164" i="25" s="1"/>
  <c r="O164" i="25" s="1"/>
  <c r="D165" i="25"/>
  <c r="E165" i="25" s="1"/>
  <c r="F165" i="25" s="1"/>
  <c r="G165" i="25" s="1"/>
  <c r="H165" i="25" s="1"/>
  <c r="I165" i="25" s="1"/>
  <c r="J165" i="25" s="1"/>
  <c r="K165" i="25" s="1"/>
  <c r="L165" i="25" s="1"/>
  <c r="M165" i="25" s="1"/>
  <c r="N165" i="25" s="1"/>
  <c r="O165" i="25" s="1"/>
  <c r="D166" i="25"/>
  <c r="E166" i="25" s="1"/>
  <c r="F166" i="25" s="1"/>
  <c r="G166" i="25" s="1"/>
  <c r="H166" i="25" s="1"/>
  <c r="I166" i="25" s="1"/>
  <c r="D167" i="25"/>
  <c r="E167" i="25" s="1"/>
  <c r="F167" i="25" s="1"/>
  <c r="G167" i="25" s="1"/>
  <c r="H167" i="25" s="1"/>
  <c r="I167" i="25" s="1"/>
  <c r="D168" i="25"/>
  <c r="E168" i="25" s="1"/>
  <c r="F168" i="25" s="1"/>
  <c r="G168" i="25" s="1"/>
  <c r="H168" i="25" s="1"/>
  <c r="I168" i="25" s="1"/>
  <c r="J168" i="25" s="1"/>
  <c r="K168" i="25" s="1"/>
  <c r="L168" i="25" s="1"/>
  <c r="M168" i="25" s="1"/>
  <c r="N168" i="25" s="1"/>
  <c r="O168" i="25" s="1"/>
  <c r="D187" i="25"/>
  <c r="E187" i="25" s="1"/>
  <c r="F187" i="25" s="1"/>
  <c r="G187" i="25" s="1"/>
  <c r="H187" i="25" s="1"/>
  <c r="I187" i="25" s="1"/>
  <c r="J187" i="25" s="1"/>
  <c r="K187" i="25" s="1"/>
  <c r="L187" i="25" s="1"/>
  <c r="M187" i="25" s="1"/>
  <c r="N187" i="25" s="1"/>
  <c r="D188" i="25"/>
  <c r="E188" i="25" s="1"/>
  <c r="F188" i="25" s="1"/>
  <c r="G188" i="25" s="1"/>
  <c r="H188" i="25" s="1"/>
  <c r="I188" i="25" s="1"/>
  <c r="J188" i="25" s="1"/>
  <c r="K188" i="25" s="1"/>
  <c r="L188" i="25" s="1"/>
  <c r="M188" i="25" s="1"/>
  <c r="N188" i="25" s="1"/>
  <c r="O188" i="25" s="1"/>
  <c r="D189" i="25"/>
  <c r="E189" i="25" s="1"/>
  <c r="F189" i="25" s="1"/>
  <c r="G189" i="25" s="1"/>
  <c r="H189" i="25" s="1"/>
  <c r="I189" i="25" s="1"/>
  <c r="J189" i="25" s="1"/>
  <c r="K189" i="25" s="1"/>
  <c r="L189" i="25" s="1"/>
  <c r="M189" i="25" s="1"/>
  <c r="N189" i="25" s="1"/>
  <c r="O189" i="25" s="1"/>
  <c r="D190" i="25"/>
  <c r="E190" i="25" s="1"/>
  <c r="F190" i="25" s="1"/>
  <c r="G190" i="25" s="1"/>
  <c r="H190" i="25" s="1"/>
  <c r="I190" i="25" s="1"/>
  <c r="D191" i="25"/>
  <c r="E191" i="25" s="1"/>
  <c r="F191" i="25" s="1"/>
  <c r="G191" i="25" s="1"/>
  <c r="H191" i="25" s="1"/>
  <c r="I191" i="25" s="1"/>
  <c r="J191" i="25" s="1"/>
  <c r="K191" i="25" s="1"/>
  <c r="L191" i="25" s="1"/>
  <c r="M191" i="25" s="1"/>
  <c r="N191" i="25" s="1"/>
  <c r="O191" i="25" s="1"/>
  <c r="D192" i="25"/>
  <c r="E192" i="25" s="1"/>
  <c r="F192" i="25" s="1"/>
  <c r="G192" i="25" s="1"/>
  <c r="H192" i="25" s="1"/>
  <c r="I192" i="25" s="1"/>
  <c r="J192" i="25" s="1"/>
  <c r="D193" i="25"/>
  <c r="E193" i="25" s="1"/>
  <c r="F193" i="25" s="1"/>
  <c r="G193" i="25" s="1"/>
  <c r="H193" i="25" s="1"/>
  <c r="I193" i="25" s="1"/>
  <c r="J193" i="25" s="1"/>
  <c r="K193" i="25" s="1"/>
  <c r="L193" i="25" s="1"/>
  <c r="M193" i="25" s="1"/>
  <c r="N193" i="25" s="1"/>
  <c r="O193" i="25" s="1"/>
  <c r="D194" i="25"/>
  <c r="E194" i="25" s="1"/>
  <c r="F194" i="25" s="1"/>
  <c r="G194" i="25" s="1"/>
  <c r="H194" i="25" s="1"/>
  <c r="I194" i="25" s="1"/>
  <c r="J194" i="25" s="1"/>
  <c r="K194" i="25" s="1"/>
  <c r="L194" i="25" s="1"/>
  <c r="M194" i="25" s="1"/>
  <c r="N194" i="25" s="1"/>
  <c r="O194" i="25" s="1"/>
  <c r="D195" i="25"/>
  <c r="E195" i="25" s="1"/>
  <c r="F195" i="25" s="1"/>
  <c r="G195" i="25" s="1"/>
  <c r="H195" i="25" s="1"/>
  <c r="I195" i="25" s="1"/>
  <c r="J195" i="25" s="1"/>
  <c r="K195" i="25" s="1"/>
  <c r="L195" i="25" s="1"/>
  <c r="M195" i="25" s="1"/>
  <c r="N195" i="25" s="1"/>
  <c r="O195" i="25" s="1"/>
  <c r="D196" i="25"/>
  <c r="E196" i="25" s="1"/>
  <c r="F196" i="25" s="1"/>
  <c r="G196" i="25" s="1"/>
  <c r="H196" i="25" s="1"/>
  <c r="D236" i="25"/>
  <c r="E236" i="25" s="1"/>
  <c r="F236" i="25" s="1"/>
  <c r="G236" i="25" s="1"/>
  <c r="H236" i="25" s="1"/>
  <c r="I236" i="25" s="1"/>
  <c r="J236" i="25" s="1"/>
  <c r="K236" i="25" s="1"/>
  <c r="L236" i="25" s="1"/>
  <c r="M236" i="25" s="1"/>
  <c r="N236" i="25" s="1"/>
  <c r="O236" i="25" s="1"/>
  <c r="D237" i="25"/>
  <c r="E237" i="25" s="1"/>
  <c r="F237" i="25" s="1"/>
  <c r="G237" i="25" s="1"/>
  <c r="H237" i="25" s="1"/>
  <c r="I237" i="25" s="1"/>
  <c r="J237" i="25" s="1"/>
  <c r="K237" i="25" s="1"/>
  <c r="L237" i="25" s="1"/>
  <c r="D238" i="25"/>
  <c r="E238" i="25" s="1"/>
  <c r="F238" i="25" s="1"/>
  <c r="G238" i="25" s="1"/>
  <c r="H238" i="25" s="1"/>
  <c r="I238" i="25" s="1"/>
  <c r="J238" i="25" s="1"/>
  <c r="D239" i="25"/>
  <c r="E239" i="25" s="1"/>
  <c r="F239" i="25" s="1"/>
  <c r="G239" i="25" s="1"/>
  <c r="H239" i="25" s="1"/>
  <c r="I239" i="25" s="1"/>
  <c r="J239" i="25" s="1"/>
  <c r="K239" i="25" s="1"/>
  <c r="D240" i="25"/>
  <c r="E240" i="25" s="1"/>
  <c r="F240" i="25" s="1"/>
  <c r="G240" i="25" s="1"/>
  <c r="H240" i="25" s="1"/>
  <c r="I240" i="25" s="1"/>
  <c r="J240" i="25" s="1"/>
  <c r="D241" i="25"/>
  <c r="E241" i="25" s="1"/>
  <c r="F241" i="25" s="1"/>
  <c r="G241" i="25" s="1"/>
  <c r="H241" i="25" s="1"/>
  <c r="I241" i="25" s="1"/>
  <c r="D242" i="25"/>
  <c r="E242" i="25" s="1"/>
  <c r="F242" i="25" s="1"/>
  <c r="G242" i="25" s="1"/>
  <c r="H242" i="25" s="1"/>
  <c r="I242" i="25" s="1"/>
  <c r="J242" i="25" s="1"/>
  <c r="K242" i="25" s="1"/>
  <c r="L242" i="25" s="1"/>
  <c r="M242" i="25" s="1"/>
  <c r="N242" i="25" s="1"/>
  <c r="O242" i="25" s="1"/>
  <c r="D251" i="25"/>
  <c r="E251" i="25" s="1"/>
  <c r="F251" i="25" s="1"/>
  <c r="D252" i="25"/>
  <c r="E252" i="25" s="1"/>
  <c r="F252" i="25" s="1"/>
  <c r="G252" i="25" s="1"/>
  <c r="H252" i="25" s="1"/>
  <c r="I252" i="25" s="1"/>
  <c r="J252" i="25" s="1"/>
  <c r="K252" i="25" s="1"/>
  <c r="L252" i="25" s="1"/>
  <c r="M252" i="25" s="1"/>
  <c r="N252" i="25" s="1"/>
  <c r="O252" i="25" s="1"/>
  <c r="D253" i="25"/>
  <c r="E253" i="25" s="1"/>
  <c r="F253" i="25" s="1"/>
  <c r="G253" i="25" s="1"/>
  <c r="D254" i="25"/>
  <c r="D255" i="25"/>
  <c r="E255" i="25" s="1"/>
  <c r="F255" i="25" s="1"/>
  <c r="G255" i="25" s="1"/>
  <c r="H255" i="25" s="1"/>
  <c r="I255" i="25" s="1"/>
  <c r="D256" i="25"/>
  <c r="E256" i="25" s="1"/>
  <c r="F256" i="25" s="1"/>
  <c r="G256" i="25" s="1"/>
  <c r="H256" i="25" s="1"/>
  <c r="I256" i="25" s="1"/>
  <c r="J256" i="25" s="1"/>
  <c r="K256" i="25" s="1"/>
  <c r="L256" i="25" s="1"/>
  <c r="M256" i="25" s="1"/>
  <c r="N256" i="25" s="1"/>
  <c r="O256" i="25" s="1"/>
  <c r="D257" i="25"/>
  <c r="E257" i="25" s="1"/>
  <c r="F257" i="25" s="1"/>
  <c r="G257" i="25" s="1"/>
  <c r="H257" i="25" s="1"/>
  <c r="I257" i="25" s="1"/>
  <c r="J257" i="25" s="1"/>
  <c r="K257" i="25" s="1"/>
  <c r="L257" i="25" s="1"/>
  <c r="M257" i="25" s="1"/>
  <c r="N257" i="25" s="1"/>
  <c r="O257" i="25" s="1"/>
  <c r="D258" i="25"/>
  <c r="E258" i="25" s="1"/>
  <c r="F258" i="25" s="1"/>
  <c r="G258" i="25" s="1"/>
  <c r="H258" i="25" s="1"/>
  <c r="I258" i="25" s="1"/>
  <c r="J258" i="25" s="1"/>
  <c r="K258" i="25" s="1"/>
  <c r="L258" i="25" s="1"/>
  <c r="M258" i="25" s="1"/>
  <c r="N258" i="25" s="1"/>
  <c r="O258" i="25" s="1"/>
  <c r="D259" i="25"/>
  <c r="E259" i="25" s="1"/>
  <c r="F259" i="25" s="1"/>
  <c r="G259" i="25" s="1"/>
  <c r="H259" i="25" s="1"/>
  <c r="I259" i="25" s="1"/>
  <c r="J259" i="25" s="1"/>
  <c r="K259" i="25" s="1"/>
  <c r="L259" i="25" s="1"/>
  <c r="M259" i="25" s="1"/>
  <c r="N259" i="25" s="1"/>
  <c r="O259" i="25" s="1"/>
  <c r="D260" i="25"/>
  <c r="E260" i="25" s="1"/>
  <c r="F260" i="25" s="1"/>
  <c r="G260" i="25" s="1"/>
  <c r="H260" i="25" s="1"/>
  <c r="I260" i="25" s="1"/>
  <c r="J260" i="25" s="1"/>
  <c r="K260" i="25" s="1"/>
  <c r="L260" i="25" s="1"/>
  <c r="M260" i="25" s="1"/>
  <c r="N260" i="25" s="1"/>
  <c r="O260" i="25" s="1"/>
  <c r="D272" i="25"/>
  <c r="E272" i="25" s="1"/>
  <c r="F272" i="25" s="1"/>
  <c r="G272" i="25" s="1"/>
  <c r="D273" i="25"/>
  <c r="E273" i="25" s="1"/>
  <c r="F273" i="25" s="1"/>
  <c r="G273" i="25" s="1"/>
  <c r="H273" i="25" s="1"/>
  <c r="I273" i="25" s="1"/>
  <c r="J273" i="25" s="1"/>
  <c r="K273" i="25" s="1"/>
  <c r="L273" i="25" s="1"/>
  <c r="M273" i="25" s="1"/>
  <c r="N273" i="25" s="1"/>
  <c r="O273" i="25" s="1"/>
  <c r="D274" i="25"/>
  <c r="E274" i="25" s="1"/>
  <c r="F274" i="25" s="1"/>
  <c r="G274" i="25" s="1"/>
  <c r="H274" i="25" s="1"/>
  <c r="I274" i="25" s="1"/>
  <c r="J274" i="25" s="1"/>
  <c r="K274" i="25" s="1"/>
  <c r="L274" i="25" s="1"/>
  <c r="M274" i="25" s="1"/>
  <c r="N274" i="25" s="1"/>
  <c r="D275" i="25"/>
  <c r="E275" i="25" s="1"/>
  <c r="F275" i="25" s="1"/>
  <c r="G275" i="25" s="1"/>
  <c r="H275" i="25" s="1"/>
  <c r="I275" i="25" s="1"/>
  <c r="J275" i="25" s="1"/>
  <c r="K275" i="25" s="1"/>
  <c r="L275" i="25" s="1"/>
  <c r="M275" i="25" s="1"/>
  <c r="N275" i="25" s="1"/>
  <c r="O275" i="25" s="1"/>
  <c r="D276" i="25"/>
  <c r="E276" i="25" s="1"/>
  <c r="F276" i="25" s="1"/>
  <c r="G276" i="25" s="1"/>
  <c r="H276" i="25" s="1"/>
  <c r="I276" i="25" s="1"/>
  <c r="J276" i="25" s="1"/>
  <c r="K276" i="25" s="1"/>
  <c r="L276" i="25" s="1"/>
  <c r="M276" i="25" s="1"/>
  <c r="N276" i="25" s="1"/>
  <c r="O276" i="25" s="1"/>
  <c r="D277" i="25"/>
  <c r="E277" i="25" s="1"/>
  <c r="F277" i="25" s="1"/>
  <c r="G277" i="25" s="1"/>
  <c r="H277" i="25" s="1"/>
  <c r="I277" i="25" s="1"/>
  <c r="D278" i="25"/>
  <c r="E278" i="25" s="1"/>
  <c r="F278" i="25" s="1"/>
  <c r="G278" i="25" s="1"/>
  <c r="H278" i="25" s="1"/>
  <c r="D299" i="25"/>
  <c r="D300" i="25"/>
  <c r="E300" i="25" s="1"/>
  <c r="F300" i="25" s="1"/>
  <c r="G300" i="25" s="1"/>
  <c r="H300" i="25" s="1"/>
  <c r="D301" i="25"/>
  <c r="E301" i="25" s="1"/>
  <c r="F301" i="25" s="1"/>
  <c r="G301" i="25" s="1"/>
  <c r="H301" i="25" s="1"/>
  <c r="I301" i="25" s="1"/>
  <c r="J301" i="25" s="1"/>
  <c r="K301" i="25" s="1"/>
  <c r="L301" i="25" s="1"/>
  <c r="M301" i="25" s="1"/>
  <c r="N301" i="25" s="1"/>
  <c r="D302" i="25"/>
  <c r="E302" i="25" s="1"/>
  <c r="F302" i="25" s="1"/>
  <c r="G302" i="25" s="1"/>
  <c r="H302" i="25" s="1"/>
  <c r="I302" i="25" s="1"/>
  <c r="J302" i="25" s="1"/>
  <c r="K302" i="25" s="1"/>
  <c r="L302" i="25" s="1"/>
  <c r="M302" i="25" s="1"/>
  <c r="N302" i="25" s="1"/>
  <c r="O302" i="25" s="1"/>
  <c r="D303" i="25"/>
  <c r="E303" i="25" s="1"/>
  <c r="F303" i="25" s="1"/>
  <c r="G303" i="25" s="1"/>
  <c r="H303" i="25" s="1"/>
  <c r="I303" i="25" s="1"/>
  <c r="D304" i="25"/>
  <c r="E304" i="25" s="1"/>
  <c r="F304" i="25" s="1"/>
  <c r="G304" i="25" s="1"/>
  <c r="H304" i="25" s="1"/>
  <c r="I304" i="25" s="1"/>
  <c r="J304" i="25" s="1"/>
  <c r="K304" i="25" s="1"/>
  <c r="L304" i="25" s="1"/>
  <c r="D305" i="25"/>
  <c r="E305" i="25" s="1"/>
  <c r="F305" i="25" s="1"/>
  <c r="G305" i="25" s="1"/>
  <c r="H305" i="25" s="1"/>
  <c r="I305" i="25" s="1"/>
  <c r="J305" i="25" s="1"/>
  <c r="K305" i="25" s="1"/>
  <c r="L305" i="25" s="1"/>
  <c r="M305" i="25" s="1"/>
  <c r="N305" i="25" s="1"/>
  <c r="O305" i="25" s="1"/>
  <c r="D306" i="25"/>
  <c r="E306" i="25" s="1"/>
  <c r="F306" i="25" s="1"/>
  <c r="G306" i="25" s="1"/>
  <c r="H306" i="25" s="1"/>
  <c r="I306" i="25" s="1"/>
  <c r="J306" i="25" s="1"/>
  <c r="K306" i="25" s="1"/>
  <c r="L306" i="25" s="1"/>
  <c r="M306" i="25" s="1"/>
  <c r="N306" i="25" s="1"/>
  <c r="O306" i="25" s="1"/>
  <c r="D307" i="25"/>
  <c r="E307" i="25" s="1"/>
  <c r="F307" i="25" s="1"/>
  <c r="G307" i="25" s="1"/>
  <c r="H307" i="25" s="1"/>
  <c r="I307" i="25" s="1"/>
  <c r="J307" i="25" s="1"/>
  <c r="K307" i="25" s="1"/>
  <c r="L307" i="25" s="1"/>
  <c r="M307" i="25" s="1"/>
  <c r="N307" i="25" s="1"/>
  <c r="O307" i="25" s="1"/>
  <c r="D308" i="25"/>
  <c r="E308" i="25" s="1"/>
  <c r="F308" i="25" s="1"/>
  <c r="G308" i="25" s="1"/>
  <c r="H308" i="25" s="1"/>
  <c r="I308" i="25" s="1"/>
  <c r="J308" i="25" s="1"/>
  <c r="K308" i="25" s="1"/>
  <c r="L308" i="25" s="1"/>
  <c r="M308" i="25" s="1"/>
  <c r="N308" i="25" s="1"/>
  <c r="O308" i="25" s="1"/>
  <c r="D309" i="25"/>
  <c r="E309" i="25" s="1"/>
  <c r="F309" i="25" s="1"/>
  <c r="G309" i="25" s="1"/>
  <c r="H309" i="25" s="1"/>
  <c r="I309" i="25" s="1"/>
  <c r="J309" i="25" s="1"/>
  <c r="K309" i="25" s="1"/>
  <c r="L309" i="25" s="1"/>
  <c r="M309" i="25" s="1"/>
  <c r="N309" i="25" s="1"/>
  <c r="D310" i="25"/>
  <c r="E310" i="25" s="1"/>
  <c r="F310" i="25" s="1"/>
  <c r="G310" i="25" s="1"/>
  <c r="H310" i="25" s="1"/>
  <c r="I310" i="25" s="1"/>
  <c r="J310" i="25" s="1"/>
  <c r="K310" i="25" s="1"/>
  <c r="L310" i="25" s="1"/>
  <c r="M310" i="25" s="1"/>
  <c r="N310" i="25" s="1"/>
  <c r="O310" i="25" s="1"/>
  <c r="D342" i="25"/>
  <c r="E342" i="25" s="1"/>
  <c r="F342" i="25" s="1"/>
  <c r="G342" i="25" s="1"/>
  <c r="H342" i="25" s="1"/>
  <c r="I342" i="25" s="1"/>
  <c r="J342" i="25" s="1"/>
  <c r="K342" i="25" s="1"/>
  <c r="L342" i="25" s="1"/>
  <c r="D343" i="25"/>
  <c r="E343" i="25" s="1"/>
  <c r="F343" i="25" s="1"/>
  <c r="G343" i="25" s="1"/>
  <c r="H343" i="25" s="1"/>
  <c r="I343" i="25" s="1"/>
  <c r="J343" i="25" s="1"/>
  <c r="K343" i="25" s="1"/>
  <c r="L343" i="25" s="1"/>
  <c r="M343" i="25" s="1"/>
  <c r="N343" i="25" s="1"/>
  <c r="O343" i="25" s="1"/>
  <c r="D344" i="25"/>
  <c r="E344" i="25" s="1"/>
  <c r="F344" i="25" s="1"/>
  <c r="G344" i="25" s="1"/>
  <c r="H344" i="25" s="1"/>
  <c r="I344" i="25" s="1"/>
  <c r="J344" i="25" s="1"/>
  <c r="K344" i="25" s="1"/>
  <c r="L344" i="25" s="1"/>
  <c r="M344" i="25" s="1"/>
  <c r="N344" i="25" s="1"/>
  <c r="O344" i="25" s="1"/>
  <c r="D345" i="25"/>
  <c r="E345" i="25" s="1"/>
  <c r="F345" i="25" s="1"/>
  <c r="G345" i="25" s="1"/>
  <c r="H345" i="25" s="1"/>
  <c r="D346" i="25"/>
  <c r="D347" i="25"/>
  <c r="E347" i="25" s="1"/>
  <c r="F347" i="25" s="1"/>
  <c r="G347" i="25" s="1"/>
  <c r="H347" i="25" s="1"/>
  <c r="I347" i="25" s="1"/>
  <c r="J347" i="25" s="1"/>
  <c r="D348" i="25"/>
  <c r="E348" i="25" s="1"/>
  <c r="F348" i="25" s="1"/>
  <c r="G348" i="25" s="1"/>
  <c r="H348" i="25" s="1"/>
  <c r="I348" i="25" s="1"/>
  <c r="J348" i="25" s="1"/>
  <c r="K348" i="25" s="1"/>
  <c r="L348" i="25" s="1"/>
  <c r="M348" i="25" s="1"/>
  <c r="N348" i="25" s="1"/>
  <c r="O348" i="25" s="1"/>
  <c r="D362" i="25"/>
  <c r="E362" i="25" s="1"/>
  <c r="F362" i="25" s="1"/>
  <c r="G362" i="25" s="1"/>
  <c r="H362" i="25" s="1"/>
  <c r="I362" i="25" s="1"/>
  <c r="J362" i="25" s="1"/>
  <c r="K362" i="25" s="1"/>
  <c r="L362" i="25" s="1"/>
  <c r="M362" i="25" s="1"/>
  <c r="N362" i="25" s="1"/>
  <c r="D363" i="25"/>
  <c r="E363" i="25" s="1"/>
  <c r="F363" i="25" s="1"/>
  <c r="G363" i="25" s="1"/>
  <c r="H363" i="25" s="1"/>
  <c r="I363" i="25" s="1"/>
  <c r="J363" i="25" s="1"/>
  <c r="K363" i="25" s="1"/>
  <c r="L363" i="25" s="1"/>
  <c r="M363" i="25" s="1"/>
  <c r="N363" i="25" s="1"/>
  <c r="O363" i="25" s="1"/>
  <c r="D364" i="25"/>
  <c r="E364" i="25" s="1"/>
  <c r="F364" i="25" s="1"/>
  <c r="G364" i="25" s="1"/>
  <c r="H364" i="25" s="1"/>
  <c r="I364" i="25" s="1"/>
  <c r="J364" i="25" s="1"/>
  <c r="K364" i="25" s="1"/>
  <c r="L364" i="25" s="1"/>
  <c r="M364" i="25" s="1"/>
  <c r="N364" i="25" s="1"/>
  <c r="O364" i="25" s="1"/>
  <c r="D365" i="25"/>
  <c r="E365" i="25" s="1"/>
  <c r="F365" i="25" s="1"/>
  <c r="G365" i="25" s="1"/>
  <c r="H365" i="25" s="1"/>
  <c r="I365" i="25" s="1"/>
  <c r="J365" i="25" s="1"/>
  <c r="K365" i="25" s="1"/>
  <c r="L365" i="25" s="1"/>
  <c r="M365" i="25" s="1"/>
  <c r="N365" i="25" s="1"/>
  <c r="O365" i="25" s="1"/>
  <c r="D366" i="25"/>
  <c r="E366" i="25" s="1"/>
  <c r="F366" i="25" s="1"/>
  <c r="G366" i="25" s="1"/>
  <c r="H366" i="25" s="1"/>
  <c r="I366" i="25" s="1"/>
  <c r="J366" i="25" s="1"/>
  <c r="K366" i="25" s="1"/>
  <c r="L366" i="25" s="1"/>
  <c r="M366" i="25" s="1"/>
  <c r="N366" i="25" s="1"/>
  <c r="O366" i="25" s="1"/>
  <c r="D367" i="25"/>
  <c r="D368" i="25"/>
  <c r="E368" i="25" s="1"/>
  <c r="F368" i="25" s="1"/>
  <c r="G368" i="25" s="1"/>
  <c r="D382" i="25"/>
  <c r="D383" i="25"/>
  <c r="E383" i="25" s="1"/>
  <c r="F383" i="25" s="1"/>
  <c r="G383" i="25" s="1"/>
  <c r="H383" i="25" s="1"/>
  <c r="I383" i="25" s="1"/>
  <c r="J383" i="25" s="1"/>
  <c r="K383" i="25" s="1"/>
  <c r="L383" i="25" s="1"/>
  <c r="M383" i="25" s="1"/>
  <c r="N383" i="25" s="1"/>
  <c r="O383" i="25" s="1"/>
  <c r="D384" i="25"/>
  <c r="E384" i="25" s="1"/>
  <c r="F384" i="25" s="1"/>
  <c r="G384" i="25" s="1"/>
  <c r="H384" i="25" s="1"/>
  <c r="I384" i="25" s="1"/>
  <c r="J384" i="25" s="1"/>
  <c r="K384" i="25" s="1"/>
  <c r="L384" i="25" s="1"/>
  <c r="M384" i="25" s="1"/>
  <c r="N384" i="25" s="1"/>
  <c r="O384" i="25" s="1"/>
  <c r="D385" i="25"/>
  <c r="E385" i="25" s="1"/>
  <c r="F385" i="25" s="1"/>
  <c r="G385" i="25" s="1"/>
  <c r="H385" i="25" s="1"/>
  <c r="I385" i="25" s="1"/>
  <c r="J385" i="25" s="1"/>
  <c r="K385" i="25" s="1"/>
  <c r="L385" i="25" s="1"/>
  <c r="M385" i="25" s="1"/>
  <c r="N385" i="25" s="1"/>
  <c r="O385" i="25" s="1"/>
  <c r="D395" i="25"/>
  <c r="E395" i="25" s="1"/>
  <c r="F395" i="25" s="1"/>
  <c r="G395" i="25" s="1"/>
  <c r="H395" i="25" s="1"/>
  <c r="I395" i="25" s="1"/>
  <c r="J395" i="25" s="1"/>
  <c r="D396" i="25"/>
  <c r="E396" i="25" s="1"/>
  <c r="F396" i="25" s="1"/>
  <c r="G396" i="25" s="1"/>
  <c r="H396" i="25" s="1"/>
  <c r="I396" i="25" s="1"/>
  <c r="J396" i="25" s="1"/>
  <c r="K396" i="25" s="1"/>
  <c r="L396" i="25" s="1"/>
  <c r="M396" i="25" s="1"/>
  <c r="N396" i="25" s="1"/>
  <c r="O396" i="25" s="1"/>
  <c r="D397" i="25"/>
  <c r="E397" i="25" s="1"/>
  <c r="F397" i="25" s="1"/>
  <c r="G397" i="25" s="1"/>
  <c r="H397" i="25" s="1"/>
  <c r="I397" i="25" s="1"/>
  <c r="J397" i="25" s="1"/>
  <c r="K397" i="25" s="1"/>
  <c r="L397" i="25" s="1"/>
  <c r="D398" i="25"/>
  <c r="E398" i="25" s="1"/>
  <c r="F398" i="25" s="1"/>
  <c r="G398" i="25" s="1"/>
  <c r="H398" i="25" s="1"/>
  <c r="D469" i="25"/>
  <c r="E469" i="25" s="1"/>
  <c r="D470" i="25"/>
  <c r="E470" i="25" s="1"/>
  <c r="F470" i="25" s="1"/>
  <c r="G470" i="25" s="1"/>
  <c r="H470" i="25" s="1"/>
  <c r="I470" i="25" s="1"/>
  <c r="J470" i="25" s="1"/>
  <c r="K470" i="25" s="1"/>
  <c r="L470" i="25" s="1"/>
  <c r="M470" i="25" s="1"/>
  <c r="N470" i="25" s="1"/>
  <c r="O470" i="25" s="1"/>
  <c r="D471" i="25"/>
  <c r="E471" i="25" s="1"/>
  <c r="F471" i="25" s="1"/>
  <c r="G471" i="25" s="1"/>
  <c r="H471" i="25" s="1"/>
  <c r="I471" i="25" s="1"/>
  <c r="J471" i="25" s="1"/>
  <c r="K471" i="25" s="1"/>
  <c r="L471" i="25" s="1"/>
  <c r="M471" i="25" s="1"/>
  <c r="N471" i="25" s="1"/>
  <c r="O471" i="25" s="1"/>
  <c r="D472" i="25"/>
  <c r="E472" i="25" s="1"/>
  <c r="F472" i="25" s="1"/>
  <c r="G472" i="25" s="1"/>
  <c r="H472" i="25" s="1"/>
  <c r="I472" i="25" s="1"/>
  <c r="J472" i="25" s="1"/>
  <c r="K472" i="25" s="1"/>
  <c r="L472" i="25" s="1"/>
  <c r="M472" i="25" s="1"/>
  <c r="N472" i="25" s="1"/>
  <c r="O472" i="25" s="1"/>
  <c r="D473" i="25"/>
  <c r="E473" i="25" s="1"/>
  <c r="F473" i="25" s="1"/>
  <c r="G473" i="25" s="1"/>
  <c r="H473" i="25" s="1"/>
  <c r="D474" i="25"/>
  <c r="E474" i="25" s="1"/>
  <c r="F474" i="25" s="1"/>
  <c r="G474" i="25" s="1"/>
  <c r="H474" i="25" s="1"/>
  <c r="I474" i="25" s="1"/>
  <c r="J474" i="25" s="1"/>
  <c r="K474" i="25" s="1"/>
  <c r="L474" i="25" s="1"/>
  <c r="M474" i="25" s="1"/>
  <c r="N474" i="25" s="1"/>
  <c r="E367" i="25"/>
  <c r="F367" i="25" s="1"/>
  <c r="G367" i="25" s="1"/>
  <c r="H367" i="25" s="1"/>
  <c r="I367" i="25" s="1"/>
  <c r="E143" i="25"/>
  <c r="F143" i="25" s="1"/>
  <c r="G143" i="25" s="1"/>
  <c r="H143" i="25" s="1"/>
  <c r="I143" i="25" s="1"/>
  <c r="J143" i="25" s="1"/>
  <c r="K143" i="25" s="1"/>
  <c r="L143" i="25" s="1"/>
  <c r="M143" i="25" s="1"/>
  <c r="N143" i="25" s="1"/>
  <c r="O143" i="25" s="1"/>
  <c r="E139" i="25"/>
  <c r="E133" i="25"/>
  <c r="F133" i="25" s="1"/>
  <c r="G133" i="25" s="1"/>
  <c r="H133" i="25" s="1"/>
  <c r="I133" i="25" s="1"/>
  <c r="J133" i="25" s="1"/>
  <c r="K133" i="25" s="1"/>
  <c r="L133" i="25" s="1"/>
  <c r="M133" i="25" s="1"/>
  <c r="N133" i="25" s="1"/>
  <c r="O133" i="25" s="1"/>
  <c r="E116" i="25"/>
  <c r="F116" i="25" s="1"/>
  <c r="G116" i="25" s="1"/>
  <c r="H116" i="25" s="1"/>
  <c r="I116" i="25" s="1"/>
  <c r="J116" i="25" s="1"/>
  <c r="K116" i="25" s="1"/>
  <c r="L116" i="25" s="1"/>
  <c r="M116" i="25" s="1"/>
  <c r="E254" i="25"/>
  <c r="F254" i="25" s="1"/>
  <c r="G254" i="25" s="1"/>
  <c r="H254" i="25" s="1"/>
  <c r="I254" i="25" s="1"/>
  <c r="J254" i="25" s="1"/>
  <c r="K254" i="25" s="1"/>
  <c r="L254" i="25" s="1"/>
  <c r="M254" i="25" s="1"/>
  <c r="N254" i="25" s="1"/>
  <c r="O254" i="25" s="1"/>
  <c r="E346" i="25"/>
  <c r="F346" i="25" s="1"/>
  <c r="G346" i="25" s="1"/>
  <c r="H346" i="25" s="1"/>
  <c r="I346" i="25" s="1"/>
  <c r="J346" i="25" s="1"/>
  <c r="K346" i="25" s="1"/>
  <c r="L346" i="25" s="1"/>
  <c r="M346" i="25" s="1"/>
  <c r="N346" i="25" s="1"/>
  <c r="O346" i="25" s="1"/>
  <c r="E299" i="25"/>
  <c r="F299" i="25" s="1"/>
  <c r="G299" i="25" s="1"/>
  <c r="H299" i="25" s="1"/>
  <c r="I299" i="25" s="1"/>
  <c r="J299" i="25" s="1"/>
  <c r="K299" i="25" s="1"/>
  <c r="L299" i="25" s="1"/>
  <c r="E144" i="25"/>
  <c r="F144" i="25" s="1"/>
  <c r="G144" i="25" s="1"/>
  <c r="H144" i="25" s="1"/>
  <c r="I144" i="25" s="1"/>
  <c r="J144" i="25" s="1"/>
  <c r="K144" i="25" s="1"/>
  <c r="L144" i="25" s="1"/>
  <c r="M144" i="25" s="1"/>
  <c r="N144" i="25" s="1"/>
  <c r="O144" i="25" s="1"/>
  <c r="E115" i="25"/>
  <c r="F115" i="25" s="1"/>
  <c r="G115" i="25" s="1"/>
  <c r="H115" i="25" s="1"/>
  <c r="J374" i="24"/>
  <c r="H81" i="25"/>
  <c r="I81" i="25"/>
  <c r="J81" i="25"/>
  <c r="K81" i="25"/>
  <c r="L81" i="25"/>
  <c r="M81" i="25"/>
  <c r="N81" i="25"/>
  <c r="O81" i="25"/>
  <c r="H82" i="25"/>
  <c r="I82" i="25"/>
  <c r="J82" i="25"/>
  <c r="K82" i="25"/>
  <c r="L82" i="25"/>
  <c r="M82" i="25"/>
  <c r="N82" i="25"/>
  <c r="O82" i="25"/>
  <c r="H83" i="25"/>
  <c r="I83" i="25"/>
  <c r="J83" i="25"/>
  <c r="K83" i="25"/>
  <c r="L83" i="25"/>
  <c r="M83" i="25"/>
  <c r="N83" i="25"/>
  <c r="O83" i="25"/>
  <c r="H84" i="25"/>
  <c r="I84" i="25"/>
  <c r="J84" i="25"/>
  <c r="K84" i="25"/>
  <c r="L84" i="25"/>
  <c r="M84" i="25"/>
  <c r="N84" i="25"/>
  <c r="O84" i="25"/>
  <c r="H85" i="25"/>
  <c r="I85" i="25"/>
  <c r="J85" i="25"/>
  <c r="K85" i="25"/>
  <c r="L85" i="25"/>
  <c r="M85" i="25"/>
  <c r="N85" i="25"/>
  <c r="O85" i="25"/>
  <c r="H86" i="25"/>
  <c r="I86" i="25"/>
  <c r="J86" i="25"/>
  <c r="K86" i="25"/>
  <c r="L86" i="25"/>
  <c r="M86" i="25"/>
  <c r="N86" i="25"/>
  <c r="O86" i="25"/>
  <c r="B476" i="25"/>
  <c r="B477" i="25"/>
  <c r="B478" i="25"/>
  <c r="B479" i="25"/>
  <c r="B480" i="25"/>
  <c r="B475" i="25"/>
  <c r="B472" i="25"/>
  <c r="B473" i="25"/>
  <c r="B474" i="25"/>
  <c r="B81" i="25"/>
  <c r="B438" i="25"/>
  <c r="B402" i="25"/>
  <c r="B403" i="25"/>
  <c r="B404" i="25"/>
  <c r="B401" i="25"/>
  <c r="B391" i="25"/>
  <c r="B389" i="25"/>
  <c r="B390" i="25"/>
  <c r="B388" i="25"/>
  <c r="B370" i="25"/>
  <c r="B371" i="25"/>
  <c r="B372" i="25"/>
  <c r="B373" i="25"/>
  <c r="B374" i="25"/>
  <c r="B375" i="25"/>
  <c r="B376" i="25"/>
  <c r="B377" i="25"/>
  <c r="B378" i="25"/>
  <c r="B379" i="25"/>
  <c r="B380" i="25"/>
  <c r="B369" i="25"/>
  <c r="B350" i="25"/>
  <c r="B351" i="25"/>
  <c r="B352" i="25"/>
  <c r="B353" i="25"/>
  <c r="B354" i="25"/>
  <c r="B355" i="25"/>
  <c r="B349" i="25"/>
  <c r="B321" i="25"/>
  <c r="B322" i="25"/>
  <c r="B323" i="25"/>
  <c r="B324" i="25"/>
  <c r="B325" i="25"/>
  <c r="B320" i="25"/>
  <c r="B298" i="25"/>
  <c r="B78" i="20" s="1"/>
  <c r="B286" i="25"/>
  <c r="B287" i="25"/>
  <c r="B285" i="25"/>
  <c r="B270" i="25"/>
  <c r="B262" i="25"/>
  <c r="B263" i="25"/>
  <c r="B264" i="25"/>
  <c r="B265" i="25"/>
  <c r="B266" i="25"/>
  <c r="B267" i="25"/>
  <c r="B268" i="25"/>
  <c r="B269" i="25"/>
  <c r="B261" i="25"/>
  <c r="B244" i="25"/>
  <c r="B245" i="25"/>
  <c r="B246" i="25"/>
  <c r="B247" i="25"/>
  <c r="B248" i="25"/>
  <c r="B249" i="25"/>
  <c r="B243" i="25"/>
  <c r="B212" i="25"/>
  <c r="B213" i="25"/>
  <c r="B214" i="25"/>
  <c r="B211" i="25"/>
  <c r="B144" i="25"/>
  <c r="B145" i="25"/>
  <c r="B120" i="25"/>
  <c r="B121" i="25"/>
  <c r="B101" i="25"/>
  <c r="B102" i="25"/>
  <c r="B103" i="25"/>
  <c r="B104" i="25"/>
  <c r="B175" i="25"/>
  <c r="B176" i="25"/>
  <c r="B177" i="25"/>
  <c r="B178" i="25"/>
  <c r="B174" i="25"/>
  <c r="B147" i="25"/>
  <c r="B148" i="25"/>
  <c r="B149" i="25"/>
  <c r="B150" i="25"/>
  <c r="B151" i="25"/>
  <c r="B152" i="25"/>
  <c r="B153" i="25"/>
  <c r="B154" i="25"/>
  <c r="B155" i="25"/>
  <c r="B156" i="25"/>
  <c r="B157" i="25"/>
  <c r="B158" i="25"/>
  <c r="B159" i="25"/>
  <c r="B160" i="25"/>
  <c r="B146" i="25"/>
  <c r="B123" i="25"/>
  <c r="B124" i="25"/>
  <c r="B125" i="25"/>
  <c r="B126" i="25"/>
  <c r="B127" i="25"/>
  <c r="B128" i="25"/>
  <c r="B129" i="25"/>
  <c r="B106" i="25"/>
  <c r="B107" i="25"/>
  <c r="B108" i="25"/>
  <c r="B109" i="25"/>
  <c r="B110" i="25"/>
  <c r="B111" i="25"/>
  <c r="B112" i="25"/>
  <c r="B105" i="25"/>
  <c r="B43" i="25"/>
  <c r="B44" i="25"/>
  <c r="B468" i="25"/>
  <c r="B84" i="20" s="1"/>
  <c r="B469" i="25"/>
  <c r="B470" i="25"/>
  <c r="B471" i="25"/>
  <c r="B69" i="25"/>
  <c r="B395" i="25"/>
  <c r="B396" i="25"/>
  <c r="B397" i="25"/>
  <c r="B407" i="25"/>
  <c r="B550" i="25" s="1"/>
  <c r="B408" i="25"/>
  <c r="B409" i="25"/>
  <c r="B410" i="25"/>
  <c r="B411" i="25"/>
  <c r="B412" i="25"/>
  <c r="B413" i="25"/>
  <c r="B414" i="25"/>
  <c r="B415" i="25"/>
  <c r="B416" i="25"/>
  <c r="B368" i="25"/>
  <c r="B381" i="25"/>
  <c r="B81" i="20" s="1"/>
  <c r="B382" i="25"/>
  <c r="B383" i="25"/>
  <c r="B394" i="25"/>
  <c r="B343" i="25"/>
  <c r="B344" i="25"/>
  <c r="B345" i="25"/>
  <c r="B346" i="25"/>
  <c r="B347" i="25"/>
  <c r="B348" i="25"/>
  <c r="B356" i="25"/>
  <c r="B80" i="20" s="1"/>
  <c r="B357" i="25"/>
  <c r="B358" i="25"/>
  <c r="B359" i="25"/>
  <c r="B360" i="25"/>
  <c r="B361" i="25"/>
  <c r="B362" i="25"/>
  <c r="B363" i="25"/>
  <c r="B364" i="25"/>
  <c r="B365" i="25"/>
  <c r="B366" i="25"/>
  <c r="B367" i="25"/>
  <c r="B272" i="25"/>
  <c r="B273" i="25"/>
  <c r="B274" i="25"/>
  <c r="B275" i="25"/>
  <c r="B276" i="25"/>
  <c r="B299" i="25"/>
  <c r="B300" i="25"/>
  <c r="B301" i="25"/>
  <c r="B302" i="25"/>
  <c r="B303" i="25"/>
  <c r="B304" i="25"/>
  <c r="B341" i="25"/>
  <c r="B79" i="20" s="1"/>
  <c r="B342" i="25"/>
  <c r="B240" i="25"/>
  <c r="B241" i="25"/>
  <c r="B242" i="25"/>
  <c r="B250" i="25"/>
  <c r="B76" i="20" s="1"/>
  <c r="B251" i="25"/>
  <c r="B252" i="25"/>
  <c r="B253" i="25"/>
  <c r="B254" i="25"/>
  <c r="B255" i="25"/>
  <c r="B256" i="25"/>
  <c r="B257" i="25"/>
  <c r="B258" i="25"/>
  <c r="B259" i="25"/>
  <c r="B260" i="25"/>
  <c r="B271" i="25"/>
  <c r="B186" i="25"/>
  <c r="B542" i="25" s="1"/>
  <c r="B187" i="25"/>
  <c r="B188" i="25"/>
  <c r="B189" i="25"/>
  <c r="B190" i="25"/>
  <c r="B191" i="25"/>
  <c r="B235" i="25"/>
  <c r="B543" i="25" s="1"/>
  <c r="B236" i="25"/>
  <c r="B237" i="25"/>
  <c r="B238" i="25"/>
  <c r="B239" i="25"/>
  <c r="B137" i="25"/>
  <c r="B138" i="25"/>
  <c r="B139" i="25"/>
  <c r="B140" i="25"/>
  <c r="B141" i="25"/>
  <c r="B142" i="25"/>
  <c r="B143" i="25"/>
  <c r="B161" i="25"/>
  <c r="B73" i="20" s="1"/>
  <c r="B162" i="25"/>
  <c r="B163" i="25"/>
  <c r="B164" i="25"/>
  <c r="B117" i="25"/>
  <c r="B118" i="25"/>
  <c r="B119" i="25"/>
  <c r="B130" i="25"/>
  <c r="B72" i="20" s="1"/>
  <c r="B131" i="25"/>
  <c r="B132" i="25"/>
  <c r="B133" i="25"/>
  <c r="B134" i="25"/>
  <c r="B135" i="25"/>
  <c r="B136" i="25"/>
  <c r="B100" i="25"/>
  <c r="B113" i="25"/>
  <c r="B114" i="25"/>
  <c r="B115" i="25"/>
  <c r="B116" i="25"/>
  <c r="B23" i="25"/>
  <c r="B96" i="25"/>
  <c r="B70" i="20" s="1"/>
  <c r="B97" i="25"/>
  <c r="B98" i="25"/>
  <c r="B99" i="25"/>
  <c r="B19" i="25"/>
  <c r="B20" i="25"/>
  <c r="B21" i="25"/>
  <c r="B22" i="25"/>
  <c r="B18" i="25"/>
  <c r="B551" i="25"/>
  <c r="U379" i="24"/>
  <c r="T379" i="24"/>
  <c r="S379" i="24"/>
  <c r="R379" i="24"/>
  <c r="Q379" i="24"/>
  <c r="P379" i="24"/>
  <c r="O379" i="24"/>
  <c r="N379" i="24"/>
  <c r="M379" i="24"/>
  <c r="L379" i="24"/>
  <c r="K379" i="24"/>
  <c r="U378" i="24"/>
  <c r="T378" i="24"/>
  <c r="S378" i="24"/>
  <c r="R378" i="24"/>
  <c r="Q378" i="24"/>
  <c r="P378" i="24"/>
  <c r="O378" i="24"/>
  <c r="N378" i="24"/>
  <c r="M378" i="24"/>
  <c r="L378" i="24"/>
  <c r="K378" i="24"/>
  <c r="U377" i="24"/>
  <c r="T377" i="24"/>
  <c r="S377" i="24"/>
  <c r="R377" i="24"/>
  <c r="Q377" i="24"/>
  <c r="P377" i="24"/>
  <c r="O377" i="24"/>
  <c r="N377" i="24"/>
  <c r="M377" i="24"/>
  <c r="L377" i="24"/>
  <c r="K377" i="24"/>
  <c r="U376" i="24"/>
  <c r="T376" i="24"/>
  <c r="S376" i="24"/>
  <c r="R376" i="24"/>
  <c r="Q376" i="24"/>
  <c r="P376" i="24"/>
  <c r="O376" i="24"/>
  <c r="N376" i="24"/>
  <c r="M376" i="24"/>
  <c r="L376" i="24"/>
  <c r="K376" i="24"/>
  <c r="U375" i="24"/>
  <c r="T375" i="24"/>
  <c r="S375" i="24"/>
  <c r="R375" i="24"/>
  <c r="Q375" i="24"/>
  <c r="P375" i="24"/>
  <c r="O375" i="24"/>
  <c r="N375" i="24"/>
  <c r="M375" i="24"/>
  <c r="L375" i="24"/>
  <c r="K375" i="24"/>
  <c r="U374" i="24"/>
  <c r="T374" i="24"/>
  <c r="S374" i="24"/>
  <c r="R374" i="24"/>
  <c r="Q374" i="24"/>
  <c r="P374" i="24"/>
  <c r="O374" i="24"/>
  <c r="N374" i="24"/>
  <c r="M374" i="24"/>
  <c r="L374" i="24"/>
  <c r="K374" i="24"/>
  <c r="J379" i="24"/>
  <c r="J378" i="24"/>
  <c r="J377" i="24"/>
  <c r="J376" i="24"/>
  <c r="J375" i="24"/>
  <c r="K586" i="24"/>
  <c r="L586" i="24"/>
  <c r="M586" i="24"/>
  <c r="O586" i="24"/>
  <c r="P586" i="24"/>
  <c r="Q586" i="24"/>
  <c r="R586" i="24"/>
  <c r="S586" i="24"/>
  <c r="T586" i="24"/>
  <c r="K587" i="24"/>
  <c r="L587" i="24"/>
  <c r="M587" i="24"/>
  <c r="P587" i="24"/>
  <c r="Q587" i="24"/>
  <c r="R587" i="24"/>
  <c r="S587" i="24"/>
  <c r="T587" i="24"/>
  <c r="U587" i="24"/>
  <c r="K588" i="24"/>
  <c r="L588" i="24"/>
  <c r="M588" i="24"/>
  <c r="N588" i="24"/>
  <c r="P588" i="24"/>
  <c r="Q588" i="24"/>
  <c r="R588" i="24"/>
  <c r="S588" i="24"/>
  <c r="T588" i="24"/>
  <c r="K589" i="24"/>
  <c r="L589" i="24"/>
  <c r="M589" i="24"/>
  <c r="N589" i="24"/>
  <c r="O589" i="24"/>
  <c r="P589" i="24"/>
  <c r="Q589" i="24"/>
  <c r="R589" i="24"/>
  <c r="S589" i="24"/>
  <c r="T589" i="24"/>
  <c r="U589" i="24"/>
  <c r="K590" i="24"/>
  <c r="L590" i="24"/>
  <c r="M590" i="24"/>
  <c r="N590" i="24"/>
  <c r="O590" i="24"/>
  <c r="P590" i="24"/>
  <c r="Q590" i="24"/>
  <c r="R590" i="24"/>
  <c r="S590" i="24"/>
  <c r="U590" i="24"/>
  <c r="K591" i="24"/>
  <c r="L591" i="24"/>
  <c r="M591" i="24"/>
  <c r="N591" i="24"/>
  <c r="O591" i="24"/>
  <c r="P591" i="24"/>
  <c r="Q591" i="24"/>
  <c r="R591" i="24"/>
  <c r="S591" i="24"/>
  <c r="T591" i="24"/>
  <c r="U591" i="24"/>
  <c r="K592" i="24"/>
  <c r="L592" i="24"/>
  <c r="M592" i="24"/>
  <c r="N592" i="24"/>
  <c r="O592" i="24"/>
  <c r="P592" i="24"/>
  <c r="Q592" i="24"/>
  <c r="R592" i="24"/>
  <c r="S592" i="24"/>
  <c r="T592" i="24"/>
  <c r="U592" i="24"/>
  <c r="K593" i="24"/>
  <c r="L593" i="24"/>
  <c r="M593" i="24"/>
  <c r="N593" i="24"/>
  <c r="O593" i="24"/>
  <c r="P593" i="24"/>
  <c r="Q593" i="24"/>
  <c r="S593" i="24"/>
  <c r="T593" i="24"/>
  <c r="U593" i="24"/>
  <c r="L594" i="24"/>
  <c r="M594" i="24"/>
  <c r="N594" i="24"/>
  <c r="O594" i="24"/>
  <c r="P594" i="24"/>
  <c r="Q594" i="24"/>
  <c r="S594" i="24"/>
  <c r="T594" i="24"/>
  <c r="U594" i="24"/>
  <c r="K595" i="24"/>
  <c r="L595" i="24"/>
  <c r="M595" i="24"/>
  <c r="N595" i="24"/>
  <c r="O595" i="24"/>
  <c r="P595" i="24"/>
  <c r="Q595" i="24"/>
  <c r="R595" i="24"/>
  <c r="S595" i="24"/>
  <c r="T595" i="24"/>
  <c r="U595" i="24"/>
  <c r="K596" i="24"/>
  <c r="L596" i="24"/>
  <c r="M596" i="24"/>
  <c r="N596" i="24"/>
  <c r="O596" i="24"/>
  <c r="P596" i="24"/>
  <c r="Q596" i="24"/>
  <c r="R596" i="24"/>
  <c r="S596" i="24"/>
  <c r="T596" i="24"/>
  <c r="U596" i="24"/>
  <c r="K597" i="24"/>
  <c r="L597" i="24"/>
  <c r="M597" i="24"/>
  <c r="N597" i="24"/>
  <c r="O597" i="24"/>
  <c r="P597" i="24"/>
  <c r="Q597" i="24"/>
  <c r="R597" i="24"/>
  <c r="S597" i="24"/>
  <c r="T597" i="24"/>
  <c r="U597" i="24"/>
  <c r="K598" i="24"/>
  <c r="L598" i="24"/>
  <c r="M598" i="24"/>
  <c r="N598" i="24"/>
  <c r="O598" i="24"/>
  <c r="P598" i="24"/>
  <c r="Q598" i="24"/>
  <c r="R598" i="24"/>
  <c r="S598" i="24"/>
  <c r="T598" i="24"/>
  <c r="U598" i="24"/>
  <c r="K599" i="24"/>
  <c r="M599" i="24"/>
  <c r="N599" i="24"/>
  <c r="O599" i="24"/>
  <c r="P599" i="24"/>
  <c r="Q599" i="24"/>
  <c r="S599" i="24"/>
  <c r="T599" i="24"/>
  <c r="U599" i="24"/>
  <c r="K600" i="24"/>
  <c r="L600" i="24"/>
  <c r="M600" i="24"/>
  <c r="N600" i="24"/>
  <c r="O600" i="24"/>
  <c r="P600" i="24"/>
  <c r="Q600" i="24"/>
  <c r="R600" i="24"/>
  <c r="S600" i="24"/>
  <c r="T600" i="24"/>
  <c r="U600" i="24"/>
  <c r="K601" i="24"/>
  <c r="L601" i="24"/>
  <c r="M601" i="24"/>
  <c r="O601" i="24"/>
  <c r="P601" i="24"/>
  <c r="Q601" i="24"/>
  <c r="R601" i="24"/>
  <c r="S601" i="24"/>
  <c r="T601" i="24"/>
  <c r="U601" i="24"/>
  <c r="K602" i="24"/>
  <c r="L602" i="24"/>
  <c r="M602" i="24"/>
  <c r="N602" i="24"/>
  <c r="Q602" i="24"/>
  <c r="R602" i="24"/>
  <c r="S602" i="24"/>
  <c r="T602" i="24"/>
  <c r="U602" i="24"/>
  <c r="K603" i="24"/>
  <c r="L603" i="24"/>
  <c r="M603" i="24"/>
  <c r="N603" i="24"/>
  <c r="O603" i="24"/>
  <c r="P603" i="24"/>
  <c r="Q603" i="24"/>
  <c r="R603" i="24"/>
  <c r="S603" i="24"/>
  <c r="T603" i="24"/>
  <c r="J601" i="24"/>
  <c r="J600" i="24"/>
  <c r="J599" i="24"/>
  <c r="J598" i="24"/>
  <c r="J596" i="24"/>
  <c r="J594" i="24"/>
  <c r="J593" i="24"/>
  <c r="J592" i="24"/>
  <c r="J591" i="24"/>
  <c r="J589" i="24"/>
  <c r="J588" i="24"/>
  <c r="J587" i="24"/>
  <c r="K576" i="24"/>
  <c r="L576" i="24"/>
  <c r="M576" i="24"/>
  <c r="N576" i="24"/>
  <c r="O576" i="24"/>
  <c r="P576" i="24"/>
  <c r="Q576" i="24"/>
  <c r="R576" i="24"/>
  <c r="S576" i="24"/>
  <c r="T576" i="24"/>
  <c r="U576" i="24"/>
  <c r="K577" i="24"/>
  <c r="L577" i="24"/>
  <c r="M577" i="24"/>
  <c r="N577" i="24"/>
  <c r="O577" i="24"/>
  <c r="P577" i="24"/>
  <c r="Q577" i="24"/>
  <c r="R577" i="24"/>
  <c r="S577" i="24"/>
  <c r="T577" i="24"/>
  <c r="U577" i="24"/>
  <c r="K578" i="24"/>
  <c r="L578" i="24"/>
  <c r="M578" i="24"/>
  <c r="N578" i="24"/>
  <c r="O578" i="24"/>
  <c r="P578" i="24"/>
  <c r="Q578" i="24"/>
  <c r="R578" i="24"/>
  <c r="S578" i="24"/>
  <c r="T578" i="24"/>
  <c r="U578" i="24"/>
  <c r="K579" i="24"/>
  <c r="L579" i="24"/>
  <c r="M579" i="24"/>
  <c r="N579" i="24"/>
  <c r="O579" i="24"/>
  <c r="P579" i="24"/>
  <c r="Q579" i="24"/>
  <c r="R579" i="24"/>
  <c r="S579" i="24"/>
  <c r="T579" i="24"/>
  <c r="U579" i="24"/>
  <c r="J578" i="24"/>
  <c r="J577" i="24"/>
  <c r="J576" i="24"/>
  <c r="J566" i="24"/>
  <c r="K566" i="24"/>
  <c r="L566" i="24"/>
  <c r="M566" i="24"/>
  <c r="N566" i="24"/>
  <c r="O566" i="24"/>
  <c r="P566" i="24"/>
  <c r="Q566" i="24"/>
  <c r="R566" i="24"/>
  <c r="S566" i="24"/>
  <c r="T566" i="24"/>
  <c r="U566" i="24"/>
  <c r="K567" i="24"/>
  <c r="L567" i="24"/>
  <c r="M567" i="24"/>
  <c r="N567" i="24"/>
  <c r="O567" i="24"/>
  <c r="P567" i="24"/>
  <c r="Q567" i="24"/>
  <c r="R567" i="24"/>
  <c r="S567" i="24"/>
  <c r="T567" i="24"/>
  <c r="U567" i="24"/>
  <c r="K568" i="24"/>
  <c r="L568" i="24"/>
  <c r="M568" i="24"/>
  <c r="N568" i="24"/>
  <c r="O568" i="24"/>
  <c r="P568" i="24"/>
  <c r="Q568" i="24"/>
  <c r="R568" i="24"/>
  <c r="S568" i="24"/>
  <c r="T568" i="24"/>
  <c r="U568" i="24"/>
  <c r="K569" i="24"/>
  <c r="L569" i="24"/>
  <c r="M569" i="24"/>
  <c r="N569" i="24"/>
  <c r="O569" i="24"/>
  <c r="P569" i="24"/>
  <c r="Q569" i="24"/>
  <c r="R569" i="24"/>
  <c r="S569" i="24"/>
  <c r="T569" i="24"/>
  <c r="U569" i="24"/>
  <c r="J568" i="24"/>
  <c r="J567" i="24"/>
  <c r="J623" i="24"/>
  <c r="J622" i="24"/>
  <c r="J618" i="24"/>
  <c r="K618" i="24"/>
  <c r="L618" i="24"/>
  <c r="M618" i="24"/>
  <c r="N618" i="24"/>
  <c r="O618" i="24"/>
  <c r="P618" i="24"/>
  <c r="Q618" i="24"/>
  <c r="R618" i="24"/>
  <c r="S618" i="24"/>
  <c r="T618" i="24"/>
  <c r="U618" i="24"/>
  <c r="K619" i="24"/>
  <c r="L619" i="24"/>
  <c r="M619" i="24"/>
  <c r="N619" i="24"/>
  <c r="O619" i="24"/>
  <c r="P619" i="24"/>
  <c r="Q619" i="24"/>
  <c r="R619" i="24"/>
  <c r="S619" i="24"/>
  <c r="T619" i="24"/>
  <c r="U619" i="24"/>
  <c r="K620" i="24"/>
  <c r="L620" i="24"/>
  <c r="M620" i="24"/>
  <c r="N620" i="24"/>
  <c r="O620" i="24"/>
  <c r="P620" i="24"/>
  <c r="Q620" i="24"/>
  <c r="R620" i="24"/>
  <c r="S620" i="24"/>
  <c r="T620" i="24"/>
  <c r="U620" i="24"/>
  <c r="K621" i="24"/>
  <c r="L621" i="24"/>
  <c r="M621" i="24"/>
  <c r="N621" i="24"/>
  <c r="O621" i="24"/>
  <c r="P621" i="24"/>
  <c r="Q621" i="24"/>
  <c r="R621" i="24"/>
  <c r="S621" i="24"/>
  <c r="T621" i="24"/>
  <c r="U621" i="24"/>
  <c r="K622" i="24"/>
  <c r="L622" i="24"/>
  <c r="M622" i="24"/>
  <c r="N622" i="24"/>
  <c r="O622" i="24"/>
  <c r="P622" i="24"/>
  <c r="Q622" i="24"/>
  <c r="R622" i="24"/>
  <c r="S622" i="24"/>
  <c r="T622" i="24"/>
  <c r="U622" i="24"/>
  <c r="K623" i="24"/>
  <c r="L623" i="24"/>
  <c r="M623" i="24"/>
  <c r="N623" i="24"/>
  <c r="O623" i="24"/>
  <c r="P623" i="24"/>
  <c r="Q623" i="24"/>
  <c r="R623" i="24"/>
  <c r="S623" i="24"/>
  <c r="T623" i="24"/>
  <c r="U623" i="24"/>
  <c r="J621" i="24"/>
  <c r="J620" i="24"/>
  <c r="J619" i="24"/>
  <c r="J558" i="24"/>
  <c r="K548" i="24"/>
  <c r="L548" i="24"/>
  <c r="M548" i="24"/>
  <c r="N548" i="24"/>
  <c r="O548" i="24"/>
  <c r="P548" i="24"/>
  <c r="Q548" i="24"/>
  <c r="R548" i="24"/>
  <c r="S548" i="24"/>
  <c r="T548" i="24"/>
  <c r="U548" i="24"/>
  <c r="K549" i="24"/>
  <c r="L549" i="24"/>
  <c r="M549" i="24"/>
  <c r="N549" i="24"/>
  <c r="O549" i="24"/>
  <c r="P549" i="24"/>
  <c r="Q549" i="24"/>
  <c r="R549" i="24"/>
  <c r="S549" i="24"/>
  <c r="T549" i="24"/>
  <c r="U549" i="24"/>
  <c r="K550" i="24"/>
  <c r="L550" i="24"/>
  <c r="M550" i="24"/>
  <c r="N550" i="24"/>
  <c r="O550" i="24"/>
  <c r="P550" i="24"/>
  <c r="Q550" i="24"/>
  <c r="R550" i="24"/>
  <c r="S550" i="24"/>
  <c r="T550" i="24"/>
  <c r="U550" i="24"/>
  <c r="K551" i="24"/>
  <c r="L551" i="24"/>
  <c r="M551" i="24"/>
  <c r="N551" i="24"/>
  <c r="O551" i="24"/>
  <c r="P551" i="24"/>
  <c r="Q551" i="24"/>
  <c r="R551" i="24"/>
  <c r="S551" i="24"/>
  <c r="T551" i="24"/>
  <c r="U551" i="24"/>
  <c r="K552" i="24"/>
  <c r="L552" i="24"/>
  <c r="M552" i="24"/>
  <c r="N552" i="24"/>
  <c r="O552" i="24"/>
  <c r="P552" i="24"/>
  <c r="Q552" i="24"/>
  <c r="R552" i="24"/>
  <c r="S552" i="24"/>
  <c r="T552" i="24"/>
  <c r="U552" i="24"/>
  <c r="K553" i="24"/>
  <c r="L553" i="24"/>
  <c r="M553" i="24"/>
  <c r="N553" i="24"/>
  <c r="O553" i="24"/>
  <c r="P553" i="24"/>
  <c r="Q553" i="24"/>
  <c r="R553" i="24"/>
  <c r="S553" i="24"/>
  <c r="T553" i="24"/>
  <c r="U553" i="24"/>
  <c r="K554" i="24"/>
  <c r="L554" i="24"/>
  <c r="M554" i="24"/>
  <c r="N554" i="24"/>
  <c r="O554" i="24"/>
  <c r="P554" i="24"/>
  <c r="Q554" i="24"/>
  <c r="R554" i="24"/>
  <c r="S554" i="24"/>
  <c r="T554" i="24"/>
  <c r="U554" i="24"/>
  <c r="K555" i="24"/>
  <c r="L555" i="24"/>
  <c r="M555" i="24"/>
  <c r="N555" i="24"/>
  <c r="O555" i="24"/>
  <c r="P555" i="24"/>
  <c r="Q555" i="24"/>
  <c r="R555" i="24"/>
  <c r="S555" i="24"/>
  <c r="T555" i="24"/>
  <c r="U555" i="24"/>
  <c r="K556" i="24"/>
  <c r="L556" i="24"/>
  <c r="M556" i="24"/>
  <c r="N556" i="24"/>
  <c r="O556" i="24"/>
  <c r="P556" i="24"/>
  <c r="Q556" i="24"/>
  <c r="R556" i="24"/>
  <c r="S556" i="24"/>
  <c r="T556" i="24"/>
  <c r="U556" i="24"/>
  <c r="K557" i="24"/>
  <c r="L557" i="24"/>
  <c r="M557" i="24"/>
  <c r="N557" i="24"/>
  <c r="O557" i="24"/>
  <c r="P557" i="24"/>
  <c r="Q557" i="24"/>
  <c r="R557" i="24"/>
  <c r="S557" i="24"/>
  <c r="T557" i="24"/>
  <c r="U557" i="24"/>
  <c r="K558" i="24"/>
  <c r="L558" i="24"/>
  <c r="M558" i="24"/>
  <c r="N558" i="24"/>
  <c r="O558" i="24"/>
  <c r="P558" i="24"/>
  <c r="Q558" i="24"/>
  <c r="R558" i="24"/>
  <c r="S558" i="24"/>
  <c r="T558" i="24"/>
  <c r="U558" i="24"/>
  <c r="J557" i="24"/>
  <c r="J556" i="24"/>
  <c r="J555" i="24"/>
  <c r="J554" i="24"/>
  <c r="J553" i="24"/>
  <c r="J552" i="24"/>
  <c r="J551" i="24"/>
  <c r="J550" i="24"/>
  <c r="J549" i="24"/>
  <c r="J548" i="24"/>
  <c r="J543" i="24"/>
  <c r="K543" i="24"/>
  <c r="L543" i="24"/>
  <c r="M543" i="24"/>
  <c r="N543" i="24"/>
  <c r="O543" i="24"/>
  <c r="P543" i="24"/>
  <c r="Q543" i="24"/>
  <c r="R543" i="24"/>
  <c r="S543" i="24"/>
  <c r="T543" i="24"/>
  <c r="U543" i="24"/>
  <c r="K537" i="24"/>
  <c r="L537" i="24"/>
  <c r="M537" i="24"/>
  <c r="N537" i="24"/>
  <c r="O537" i="24"/>
  <c r="P537" i="24"/>
  <c r="Q537" i="24"/>
  <c r="R537" i="24"/>
  <c r="S537" i="24"/>
  <c r="T537" i="24"/>
  <c r="U537" i="24"/>
  <c r="K538" i="24"/>
  <c r="L538" i="24"/>
  <c r="M538" i="24"/>
  <c r="N538" i="24"/>
  <c r="O538" i="24"/>
  <c r="P538" i="24"/>
  <c r="Q538" i="24"/>
  <c r="R538" i="24"/>
  <c r="S538" i="24"/>
  <c r="T538" i="24"/>
  <c r="U538" i="24"/>
  <c r="K539" i="24"/>
  <c r="L539" i="24"/>
  <c r="M539" i="24"/>
  <c r="N539" i="24"/>
  <c r="O539" i="24"/>
  <c r="P539" i="24"/>
  <c r="Q539" i="24"/>
  <c r="R539" i="24"/>
  <c r="S539" i="24"/>
  <c r="T539" i="24"/>
  <c r="U539" i="24"/>
  <c r="K540" i="24"/>
  <c r="L540" i="24"/>
  <c r="M540" i="24"/>
  <c r="N540" i="24"/>
  <c r="O540" i="24"/>
  <c r="P540" i="24"/>
  <c r="Q540" i="24"/>
  <c r="R540" i="24"/>
  <c r="S540" i="24"/>
  <c r="T540" i="24"/>
  <c r="U540" i="24"/>
  <c r="K541" i="24"/>
  <c r="L541" i="24"/>
  <c r="M541" i="24"/>
  <c r="N541" i="24"/>
  <c r="O541" i="24"/>
  <c r="P541" i="24"/>
  <c r="Q541" i="24"/>
  <c r="R541" i="24"/>
  <c r="S541" i="24"/>
  <c r="T541" i="24"/>
  <c r="U541" i="24"/>
  <c r="K542" i="24"/>
  <c r="L542" i="24"/>
  <c r="M542" i="24"/>
  <c r="N542" i="24"/>
  <c r="O542" i="24"/>
  <c r="P542" i="24"/>
  <c r="Q542" i="24"/>
  <c r="R542" i="24"/>
  <c r="S542" i="24"/>
  <c r="T542" i="24"/>
  <c r="U542" i="24"/>
  <c r="J542" i="24"/>
  <c r="J541" i="24"/>
  <c r="J540" i="24"/>
  <c r="J539" i="24"/>
  <c r="J538" i="24"/>
  <c r="J537" i="24"/>
  <c r="K512" i="24"/>
  <c r="L512" i="24"/>
  <c r="M512" i="24"/>
  <c r="N512" i="24"/>
  <c r="O512" i="24"/>
  <c r="P512" i="24"/>
  <c r="Q512" i="24"/>
  <c r="R512" i="24"/>
  <c r="S512" i="24"/>
  <c r="T512" i="24"/>
  <c r="U512" i="24"/>
  <c r="K513" i="24"/>
  <c r="L513" i="24"/>
  <c r="M513" i="24"/>
  <c r="N513" i="24"/>
  <c r="O513" i="24"/>
  <c r="P513" i="24"/>
  <c r="Q513" i="24"/>
  <c r="R513" i="24"/>
  <c r="S513" i="24"/>
  <c r="T513" i="24"/>
  <c r="U513" i="24"/>
  <c r="K514" i="24"/>
  <c r="L514" i="24"/>
  <c r="M514" i="24"/>
  <c r="N514" i="24"/>
  <c r="O514" i="24"/>
  <c r="P514" i="24"/>
  <c r="Q514" i="24"/>
  <c r="R514" i="24"/>
  <c r="S514" i="24"/>
  <c r="T514" i="24"/>
  <c r="U514" i="24"/>
  <c r="K515" i="24"/>
  <c r="L515" i="24"/>
  <c r="M515" i="24"/>
  <c r="N515" i="24"/>
  <c r="O515" i="24"/>
  <c r="P515" i="24"/>
  <c r="Q515" i="24"/>
  <c r="R515" i="24"/>
  <c r="S515" i="24"/>
  <c r="T515" i="24"/>
  <c r="U515" i="24"/>
  <c r="K516" i="24"/>
  <c r="L516" i="24"/>
  <c r="M516" i="24"/>
  <c r="N516" i="24"/>
  <c r="O516" i="24"/>
  <c r="P516" i="24"/>
  <c r="Q516" i="24"/>
  <c r="R516" i="24"/>
  <c r="S516" i="24"/>
  <c r="T516" i="24"/>
  <c r="U516" i="24"/>
  <c r="K517" i="24"/>
  <c r="L517" i="24"/>
  <c r="M517" i="24"/>
  <c r="N517" i="24"/>
  <c r="O517" i="24"/>
  <c r="P517" i="24"/>
  <c r="Q517" i="24"/>
  <c r="R517" i="24"/>
  <c r="S517" i="24"/>
  <c r="T517" i="24"/>
  <c r="U517" i="24"/>
  <c r="K518" i="24"/>
  <c r="L518" i="24"/>
  <c r="M518" i="24"/>
  <c r="N518" i="24"/>
  <c r="O518" i="24"/>
  <c r="P518" i="24"/>
  <c r="Q518" i="24"/>
  <c r="R518" i="24"/>
  <c r="S518" i="24"/>
  <c r="T518" i="24"/>
  <c r="U518" i="24"/>
  <c r="K519" i="24"/>
  <c r="L519" i="24"/>
  <c r="M519" i="24"/>
  <c r="N519" i="24"/>
  <c r="O519" i="24"/>
  <c r="P519" i="24"/>
  <c r="Q519" i="24"/>
  <c r="R519" i="24"/>
  <c r="S519" i="24"/>
  <c r="T519" i="24"/>
  <c r="U519" i="24"/>
  <c r="K520" i="24"/>
  <c r="L520" i="24"/>
  <c r="M520" i="24"/>
  <c r="N520" i="24"/>
  <c r="O520" i="24"/>
  <c r="P520" i="24"/>
  <c r="Q520" i="24"/>
  <c r="R520" i="24"/>
  <c r="S520" i="24"/>
  <c r="T520" i="24"/>
  <c r="U520" i="24"/>
  <c r="K521" i="24"/>
  <c r="L521" i="24"/>
  <c r="M521" i="24"/>
  <c r="N521" i="24"/>
  <c r="O521" i="24"/>
  <c r="P521" i="24"/>
  <c r="Q521" i="24"/>
  <c r="R521" i="24"/>
  <c r="S521" i="24"/>
  <c r="T521" i="24"/>
  <c r="U521" i="24"/>
  <c r="K522" i="24"/>
  <c r="L522" i="24"/>
  <c r="M522" i="24"/>
  <c r="N522" i="24"/>
  <c r="O522" i="24"/>
  <c r="P522" i="24"/>
  <c r="Q522" i="24"/>
  <c r="R522" i="24"/>
  <c r="S522" i="24"/>
  <c r="T522" i="24"/>
  <c r="U522" i="24"/>
  <c r="K523" i="24"/>
  <c r="L523" i="24"/>
  <c r="M523" i="24"/>
  <c r="N523" i="24"/>
  <c r="O523" i="24"/>
  <c r="P523" i="24"/>
  <c r="Q523" i="24"/>
  <c r="R523" i="24"/>
  <c r="S523" i="24"/>
  <c r="T523" i="24"/>
  <c r="U523" i="24"/>
  <c r="J522" i="24"/>
  <c r="J521" i="24"/>
  <c r="J520" i="24"/>
  <c r="J519" i="24"/>
  <c r="J518" i="24"/>
  <c r="J517" i="24"/>
  <c r="J516" i="24"/>
  <c r="J515" i="24"/>
  <c r="J514" i="24"/>
  <c r="J513" i="24"/>
  <c r="J512" i="24"/>
  <c r="K497" i="24"/>
  <c r="L497" i="24"/>
  <c r="M497" i="24"/>
  <c r="N497" i="24"/>
  <c r="O497" i="24"/>
  <c r="P497" i="24"/>
  <c r="Q497" i="24"/>
  <c r="R497" i="24"/>
  <c r="S497" i="24"/>
  <c r="T497" i="24"/>
  <c r="U497" i="24"/>
  <c r="K498" i="24"/>
  <c r="L498" i="24"/>
  <c r="M498" i="24"/>
  <c r="N498" i="24"/>
  <c r="O498" i="24"/>
  <c r="P498" i="24"/>
  <c r="Q498" i="24"/>
  <c r="R498" i="24"/>
  <c r="S498" i="24"/>
  <c r="T498" i="24"/>
  <c r="U498" i="24"/>
  <c r="K499" i="24"/>
  <c r="L499" i="24"/>
  <c r="M499" i="24"/>
  <c r="N499" i="24"/>
  <c r="O499" i="24"/>
  <c r="P499" i="24"/>
  <c r="Q499" i="24"/>
  <c r="R499" i="24"/>
  <c r="S499" i="24"/>
  <c r="T499" i="24"/>
  <c r="U499" i="24"/>
  <c r="K500" i="24"/>
  <c r="L500" i="24"/>
  <c r="M500" i="24"/>
  <c r="N500" i="24"/>
  <c r="O500" i="24"/>
  <c r="P500" i="24"/>
  <c r="Q500" i="24"/>
  <c r="R500" i="24"/>
  <c r="S500" i="24"/>
  <c r="T500" i="24"/>
  <c r="U500" i="24"/>
  <c r="K501" i="24"/>
  <c r="L501" i="24"/>
  <c r="M501" i="24"/>
  <c r="N501" i="24"/>
  <c r="O501" i="24"/>
  <c r="P501" i="24"/>
  <c r="Q501" i="24"/>
  <c r="R501" i="24"/>
  <c r="S501" i="24"/>
  <c r="T501" i="24"/>
  <c r="U501" i="24"/>
  <c r="K502" i="24"/>
  <c r="L502" i="24"/>
  <c r="M502" i="24"/>
  <c r="N502" i="24"/>
  <c r="O502" i="24"/>
  <c r="P502" i="24"/>
  <c r="Q502" i="24"/>
  <c r="R502" i="24"/>
  <c r="S502" i="24"/>
  <c r="T502" i="24"/>
  <c r="U502" i="24"/>
  <c r="K503" i="24"/>
  <c r="L503" i="24"/>
  <c r="M503" i="24"/>
  <c r="N503" i="24"/>
  <c r="O503" i="24"/>
  <c r="P503" i="24"/>
  <c r="Q503" i="24"/>
  <c r="R503" i="24"/>
  <c r="S503" i="24"/>
  <c r="T503" i="24"/>
  <c r="U503" i="24"/>
  <c r="J503" i="24"/>
  <c r="J502" i="24"/>
  <c r="J501" i="24"/>
  <c r="J500" i="24"/>
  <c r="J499" i="24"/>
  <c r="J498" i="24"/>
  <c r="J497" i="24"/>
  <c r="J483" i="24"/>
  <c r="K483" i="24"/>
  <c r="L483" i="24"/>
  <c r="M483" i="24"/>
  <c r="N483" i="24"/>
  <c r="O483" i="24"/>
  <c r="P483" i="24"/>
  <c r="Q483" i="24"/>
  <c r="R483" i="24"/>
  <c r="S483" i="24"/>
  <c r="T483" i="24"/>
  <c r="U483" i="24"/>
  <c r="K484" i="24"/>
  <c r="L484" i="24"/>
  <c r="M484" i="24"/>
  <c r="N484" i="24"/>
  <c r="O484" i="24"/>
  <c r="P484" i="24"/>
  <c r="Q484" i="24"/>
  <c r="R484" i="24"/>
  <c r="S484" i="24"/>
  <c r="T484" i="24"/>
  <c r="U484" i="24"/>
  <c r="K485" i="24"/>
  <c r="L485" i="24"/>
  <c r="M485" i="24"/>
  <c r="N485" i="24"/>
  <c r="O485" i="24"/>
  <c r="P485" i="24"/>
  <c r="Q485" i="24"/>
  <c r="R485" i="24"/>
  <c r="S485" i="24"/>
  <c r="T485" i="24"/>
  <c r="U485" i="24"/>
  <c r="K486" i="24"/>
  <c r="L486" i="24"/>
  <c r="M486" i="24"/>
  <c r="N486" i="24"/>
  <c r="O486" i="24"/>
  <c r="P486" i="24"/>
  <c r="Q486" i="24"/>
  <c r="R486" i="24"/>
  <c r="S486" i="24"/>
  <c r="T486" i="24"/>
  <c r="U486" i="24"/>
  <c r="K487" i="24"/>
  <c r="L487" i="24"/>
  <c r="M487" i="24"/>
  <c r="N487" i="24"/>
  <c r="O487" i="24"/>
  <c r="P487" i="24"/>
  <c r="Q487" i="24"/>
  <c r="R487" i="24"/>
  <c r="S487" i="24"/>
  <c r="T487" i="24"/>
  <c r="U487" i="24"/>
  <c r="K488" i="24"/>
  <c r="L488" i="24"/>
  <c r="M488" i="24"/>
  <c r="N488" i="24"/>
  <c r="O488" i="24"/>
  <c r="P488" i="24"/>
  <c r="Q488" i="24"/>
  <c r="R488" i="24"/>
  <c r="S488" i="24"/>
  <c r="T488" i="24"/>
  <c r="U488" i="24"/>
  <c r="K489" i="24"/>
  <c r="L489" i="24"/>
  <c r="M489" i="24"/>
  <c r="N489" i="24"/>
  <c r="O489" i="24"/>
  <c r="P489" i="24"/>
  <c r="Q489" i="24"/>
  <c r="R489" i="24"/>
  <c r="S489" i="24"/>
  <c r="T489" i="24"/>
  <c r="U489" i="24"/>
  <c r="K490" i="24"/>
  <c r="L490" i="24"/>
  <c r="M490" i="24"/>
  <c r="N490" i="24"/>
  <c r="O490" i="24"/>
  <c r="P490" i="24"/>
  <c r="Q490" i="24"/>
  <c r="R490" i="24"/>
  <c r="S490" i="24"/>
  <c r="T490" i="24"/>
  <c r="U490" i="24"/>
  <c r="K491" i="24"/>
  <c r="L491" i="24"/>
  <c r="M491" i="24"/>
  <c r="N491" i="24"/>
  <c r="O491" i="24"/>
  <c r="P491" i="24"/>
  <c r="Q491" i="24"/>
  <c r="R491" i="24"/>
  <c r="S491" i="24"/>
  <c r="T491" i="24"/>
  <c r="U491" i="24"/>
  <c r="K492" i="24"/>
  <c r="L492" i="24"/>
  <c r="M492" i="24"/>
  <c r="N492" i="24"/>
  <c r="O492" i="24"/>
  <c r="P492" i="24"/>
  <c r="Q492" i="24"/>
  <c r="R492" i="24"/>
  <c r="S492" i="24"/>
  <c r="T492" i="24"/>
  <c r="U492" i="24"/>
  <c r="J492" i="24"/>
  <c r="J491" i="24"/>
  <c r="J490" i="24"/>
  <c r="J489" i="24"/>
  <c r="J488" i="24"/>
  <c r="J487" i="24"/>
  <c r="J486" i="24"/>
  <c r="J485" i="24"/>
  <c r="J484" i="24"/>
  <c r="K472" i="24"/>
  <c r="L472" i="24"/>
  <c r="M472" i="24"/>
  <c r="N472" i="24"/>
  <c r="O472" i="24"/>
  <c r="P472" i="24"/>
  <c r="Q472" i="24"/>
  <c r="R472" i="24"/>
  <c r="S472" i="24"/>
  <c r="T472" i="24"/>
  <c r="U472" i="24"/>
  <c r="K473" i="24"/>
  <c r="L473" i="24"/>
  <c r="M473" i="24"/>
  <c r="N473" i="24"/>
  <c r="O473" i="24"/>
  <c r="P473" i="24"/>
  <c r="Q473" i="24"/>
  <c r="R473" i="24"/>
  <c r="S473" i="24"/>
  <c r="T473" i="24"/>
  <c r="U473" i="24"/>
  <c r="K474" i="24"/>
  <c r="L474" i="24"/>
  <c r="M474" i="24"/>
  <c r="N474" i="24"/>
  <c r="O474" i="24"/>
  <c r="P474" i="24"/>
  <c r="Q474" i="24"/>
  <c r="R474" i="24"/>
  <c r="S474" i="24"/>
  <c r="T474" i="24"/>
  <c r="U474" i="24"/>
  <c r="K475" i="24"/>
  <c r="L475" i="24"/>
  <c r="M475" i="24"/>
  <c r="N475" i="24"/>
  <c r="O475" i="24"/>
  <c r="P475" i="24"/>
  <c r="Q475" i="24"/>
  <c r="R475" i="24"/>
  <c r="S475" i="24"/>
  <c r="T475" i="24"/>
  <c r="U475" i="24"/>
  <c r="K476" i="24"/>
  <c r="L476" i="24"/>
  <c r="M476" i="24"/>
  <c r="N476" i="24"/>
  <c r="O476" i="24"/>
  <c r="P476" i="24"/>
  <c r="Q476" i="24"/>
  <c r="R476" i="24"/>
  <c r="S476" i="24"/>
  <c r="T476" i="24"/>
  <c r="U476" i="24"/>
  <c r="K477" i="24"/>
  <c r="L477" i="24"/>
  <c r="M477" i="24"/>
  <c r="N477" i="24"/>
  <c r="O477" i="24"/>
  <c r="P477" i="24"/>
  <c r="Q477" i="24"/>
  <c r="R477" i="24"/>
  <c r="S477" i="24"/>
  <c r="T477" i="24"/>
  <c r="U477" i="24"/>
  <c r="K478" i="24"/>
  <c r="L478" i="24"/>
  <c r="M478" i="24"/>
  <c r="N478" i="24"/>
  <c r="O478" i="24"/>
  <c r="P478" i="24"/>
  <c r="Q478" i="24"/>
  <c r="R478" i="24"/>
  <c r="S478" i="24"/>
  <c r="T478" i="24"/>
  <c r="U478" i="24"/>
  <c r="J478" i="24"/>
  <c r="J477" i="24"/>
  <c r="J476" i="24"/>
  <c r="J475" i="24"/>
  <c r="J474" i="24"/>
  <c r="J473" i="24"/>
  <c r="J472" i="24"/>
  <c r="K446" i="24"/>
  <c r="L446" i="24"/>
  <c r="M446" i="24"/>
  <c r="N446" i="24"/>
  <c r="O446" i="24"/>
  <c r="P446" i="24"/>
  <c r="Q446" i="24"/>
  <c r="R446" i="24"/>
  <c r="S446" i="24"/>
  <c r="T446" i="24"/>
  <c r="U446" i="24"/>
  <c r="K447" i="24"/>
  <c r="L447" i="24"/>
  <c r="M447" i="24"/>
  <c r="N447" i="24"/>
  <c r="O447" i="24"/>
  <c r="P447" i="24"/>
  <c r="Q447" i="24"/>
  <c r="R447" i="24"/>
  <c r="S447" i="24"/>
  <c r="T447" i="24"/>
  <c r="U447" i="24"/>
  <c r="K448" i="24"/>
  <c r="L448" i="24"/>
  <c r="M448" i="24"/>
  <c r="N448" i="24"/>
  <c r="O448" i="24"/>
  <c r="P448" i="24"/>
  <c r="Q448" i="24"/>
  <c r="R448" i="24"/>
  <c r="S448" i="24"/>
  <c r="T448" i="24"/>
  <c r="U448" i="24"/>
  <c r="K449" i="24"/>
  <c r="L449" i="24"/>
  <c r="M449" i="24"/>
  <c r="N449" i="24"/>
  <c r="O449" i="24"/>
  <c r="P449" i="24"/>
  <c r="Q449" i="24"/>
  <c r="R449" i="24"/>
  <c r="S449" i="24"/>
  <c r="T449" i="24"/>
  <c r="U449" i="24"/>
  <c r="K450" i="24"/>
  <c r="L450" i="24"/>
  <c r="M450" i="24"/>
  <c r="N450" i="24"/>
  <c r="O450" i="24"/>
  <c r="P450" i="24"/>
  <c r="Q450" i="24"/>
  <c r="R450" i="24"/>
  <c r="S450" i="24"/>
  <c r="T450" i="24"/>
  <c r="U450" i="24"/>
  <c r="K451" i="24"/>
  <c r="L451" i="24"/>
  <c r="M451" i="24"/>
  <c r="N451" i="24"/>
  <c r="O451" i="24"/>
  <c r="P451" i="24"/>
  <c r="Q451" i="24"/>
  <c r="R451" i="24"/>
  <c r="S451" i="24"/>
  <c r="T451" i="24"/>
  <c r="U451" i="24"/>
  <c r="K452" i="24"/>
  <c r="L452" i="24"/>
  <c r="M452" i="24"/>
  <c r="N452" i="24"/>
  <c r="O452" i="24"/>
  <c r="P452" i="24"/>
  <c r="Q452" i="24"/>
  <c r="R452" i="24"/>
  <c r="S452" i="24"/>
  <c r="T452" i="24"/>
  <c r="U452" i="24"/>
  <c r="K453" i="24"/>
  <c r="L453" i="24"/>
  <c r="M453" i="24"/>
  <c r="N453" i="24"/>
  <c r="O453" i="24"/>
  <c r="P453" i="24"/>
  <c r="Q453" i="24"/>
  <c r="R453" i="24"/>
  <c r="S453" i="24"/>
  <c r="T453" i="24"/>
  <c r="U453" i="24"/>
  <c r="K454" i="24"/>
  <c r="L454" i="24"/>
  <c r="M454" i="24"/>
  <c r="N454" i="24"/>
  <c r="O454" i="24"/>
  <c r="P454" i="24"/>
  <c r="Q454" i="24"/>
  <c r="R454" i="24"/>
  <c r="S454" i="24"/>
  <c r="T454" i="24"/>
  <c r="U454" i="24"/>
  <c r="K455" i="24"/>
  <c r="L455" i="24"/>
  <c r="M455" i="24"/>
  <c r="N455" i="24"/>
  <c r="O455" i="24"/>
  <c r="P455" i="24"/>
  <c r="Q455" i="24"/>
  <c r="R455" i="24"/>
  <c r="S455" i="24"/>
  <c r="T455" i="24"/>
  <c r="U455" i="24"/>
  <c r="J454" i="24"/>
  <c r="J453" i="24"/>
  <c r="J452" i="24"/>
  <c r="J451" i="24"/>
  <c r="J450" i="24"/>
  <c r="J449" i="24"/>
  <c r="J448" i="24"/>
  <c r="J447" i="24"/>
  <c r="J446" i="24"/>
  <c r="K431" i="24"/>
  <c r="L431" i="24"/>
  <c r="M431" i="24"/>
  <c r="N431" i="24"/>
  <c r="O431" i="24"/>
  <c r="P431" i="24"/>
  <c r="Q431" i="24"/>
  <c r="R431" i="24"/>
  <c r="S431" i="24"/>
  <c r="T431" i="24"/>
  <c r="U431" i="24"/>
  <c r="K432" i="24"/>
  <c r="L432" i="24"/>
  <c r="M432" i="24"/>
  <c r="N432" i="24"/>
  <c r="O432" i="24"/>
  <c r="P432" i="24"/>
  <c r="Q432" i="24"/>
  <c r="R432" i="24"/>
  <c r="S432" i="24"/>
  <c r="T432" i="24"/>
  <c r="U432" i="24"/>
  <c r="K433" i="24"/>
  <c r="L433" i="24"/>
  <c r="M433" i="24"/>
  <c r="N433" i="24"/>
  <c r="O433" i="24"/>
  <c r="P433" i="24"/>
  <c r="Q433" i="24"/>
  <c r="R433" i="24"/>
  <c r="S433" i="24"/>
  <c r="T433" i="24"/>
  <c r="U433" i="24"/>
  <c r="K434" i="24"/>
  <c r="L434" i="24"/>
  <c r="M434" i="24"/>
  <c r="N434" i="24"/>
  <c r="O434" i="24"/>
  <c r="P434" i="24"/>
  <c r="Q434" i="24"/>
  <c r="R434" i="24"/>
  <c r="S434" i="24"/>
  <c r="T434" i="24"/>
  <c r="U434" i="24"/>
  <c r="K435" i="24"/>
  <c r="L435" i="24"/>
  <c r="M435" i="24"/>
  <c r="N435" i="24"/>
  <c r="O435" i="24"/>
  <c r="P435" i="24"/>
  <c r="Q435" i="24"/>
  <c r="R435" i="24"/>
  <c r="S435" i="24"/>
  <c r="T435" i="24"/>
  <c r="U435" i="24"/>
  <c r="K436" i="24"/>
  <c r="L436" i="24"/>
  <c r="M436" i="24"/>
  <c r="N436" i="24"/>
  <c r="O436" i="24"/>
  <c r="P436" i="24"/>
  <c r="Q436" i="24"/>
  <c r="R436" i="24"/>
  <c r="S436" i="24"/>
  <c r="T436" i="24"/>
  <c r="U436" i="24"/>
  <c r="K437" i="24"/>
  <c r="L437" i="24"/>
  <c r="M437" i="24"/>
  <c r="N437" i="24"/>
  <c r="O437" i="24"/>
  <c r="P437" i="24"/>
  <c r="Q437" i="24"/>
  <c r="R437" i="24"/>
  <c r="S437" i="24"/>
  <c r="T437" i="24"/>
  <c r="U437" i="24"/>
  <c r="J436" i="24"/>
  <c r="J435" i="24"/>
  <c r="J434" i="24"/>
  <c r="J433" i="24"/>
  <c r="J432" i="24"/>
  <c r="J431" i="24"/>
  <c r="J394" i="24"/>
  <c r="K394" i="24"/>
  <c r="L394" i="24"/>
  <c r="M394" i="24"/>
  <c r="N394" i="24"/>
  <c r="O394" i="24"/>
  <c r="P394" i="24"/>
  <c r="Q394" i="24"/>
  <c r="R394" i="24"/>
  <c r="S394" i="24"/>
  <c r="T394" i="24"/>
  <c r="U394" i="24"/>
  <c r="J395" i="24"/>
  <c r="K395" i="24"/>
  <c r="L395" i="24"/>
  <c r="M395" i="24"/>
  <c r="N395" i="24"/>
  <c r="O395" i="24"/>
  <c r="P395" i="24"/>
  <c r="Q395" i="24"/>
  <c r="R395" i="24"/>
  <c r="S395" i="24"/>
  <c r="T395" i="24"/>
  <c r="U395" i="24"/>
  <c r="K412" i="24"/>
  <c r="L412" i="24"/>
  <c r="M412" i="24"/>
  <c r="N412" i="24"/>
  <c r="O412" i="24"/>
  <c r="P412" i="24"/>
  <c r="Q412" i="24"/>
  <c r="R412" i="24"/>
  <c r="S412" i="24"/>
  <c r="T412" i="24"/>
  <c r="U412" i="24"/>
  <c r="K413" i="24"/>
  <c r="L413" i="24"/>
  <c r="M413" i="24"/>
  <c r="N413" i="24"/>
  <c r="O413" i="24"/>
  <c r="P413" i="24"/>
  <c r="Q413" i="24"/>
  <c r="R413" i="24"/>
  <c r="S413" i="24"/>
  <c r="T413" i="24"/>
  <c r="U413" i="24"/>
  <c r="K414" i="24"/>
  <c r="L414" i="24"/>
  <c r="M414" i="24"/>
  <c r="N414" i="24"/>
  <c r="O414" i="24"/>
  <c r="P414" i="24"/>
  <c r="Q414" i="24"/>
  <c r="R414" i="24"/>
  <c r="S414" i="24"/>
  <c r="T414" i="24"/>
  <c r="U414" i="24"/>
  <c r="K415" i="24"/>
  <c r="L415" i="24"/>
  <c r="M415" i="24"/>
  <c r="N415" i="24"/>
  <c r="O415" i="24"/>
  <c r="P415" i="24"/>
  <c r="Q415" i="24"/>
  <c r="R415" i="24"/>
  <c r="S415" i="24"/>
  <c r="T415" i="24"/>
  <c r="U415" i="24"/>
  <c r="K416" i="24"/>
  <c r="L416" i="24"/>
  <c r="M416" i="24"/>
  <c r="N416" i="24"/>
  <c r="O416" i="24"/>
  <c r="P416" i="24"/>
  <c r="Q416" i="24"/>
  <c r="R416" i="24"/>
  <c r="S416" i="24"/>
  <c r="T416" i="24"/>
  <c r="U416" i="24"/>
  <c r="K417" i="24"/>
  <c r="L417" i="24"/>
  <c r="M417" i="24"/>
  <c r="N417" i="24"/>
  <c r="O417" i="24"/>
  <c r="P417" i="24"/>
  <c r="Q417" i="24"/>
  <c r="R417" i="24"/>
  <c r="S417" i="24"/>
  <c r="T417" i="24"/>
  <c r="U417" i="24"/>
  <c r="K418" i="24"/>
  <c r="L418" i="24"/>
  <c r="M418" i="24"/>
  <c r="N418" i="24"/>
  <c r="O418" i="24"/>
  <c r="P418" i="24"/>
  <c r="Q418" i="24"/>
  <c r="R418" i="24"/>
  <c r="S418" i="24"/>
  <c r="T418" i="24"/>
  <c r="U418" i="24"/>
  <c r="K419" i="24"/>
  <c r="L419" i="24"/>
  <c r="M419" i="24"/>
  <c r="N419" i="24"/>
  <c r="O419" i="24"/>
  <c r="P419" i="24"/>
  <c r="Q419" i="24"/>
  <c r="R419" i="24"/>
  <c r="S419" i="24"/>
  <c r="T419" i="24"/>
  <c r="U419" i="24"/>
  <c r="K420" i="24"/>
  <c r="L420" i="24"/>
  <c r="M420" i="24"/>
  <c r="N420" i="24"/>
  <c r="O420" i="24"/>
  <c r="P420" i="24"/>
  <c r="Q420" i="24"/>
  <c r="R420" i="24"/>
  <c r="S420" i="24"/>
  <c r="T420" i="24"/>
  <c r="U420" i="24"/>
  <c r="K421" i="24"/>
  <c r="L421" i="24"/>
  <c r="M421" i="24"/>
  <c r="N421" i="24"/>
  <c r="O421" i="24"/>
  <c r="P421" i="24"/>
  <c r="Q421" i="24"/>
  <c r="R421" i="24"/>
  <c r="S421" i="24"/>
  <c r="T421" i="24"/>
  <c r="U421" i="24"/>
  <c r="K422" i="24"/>
  <c r="L422" i="24"/>
  <c r="M422" i="24"/>
  <c r="N422" i="24"/>
  <c r="O422" i="24"/>
  <c r="P422" i="24"/>
  <c r="Q422" i="24"/>
  <c r="R422" i="24"/>
  <c r="S422" i="24"/>
  <c r="T422" i="24"/>
  <c r="U422" i="24"/>
  <c r="K423" i="24"/>
  <c r="L423" i="24"/>
  <c r="M423" i="24"/>
  <c r="N423" i="24"/>
  <c r="O423" i="24"/>
  <c r="P423" i="24"/>
  <c r="Q423" i="24"/>
  <c r="R423" i="24"/>
  <c r="S423" i="24"/>
  <c r="T423" i="24"/>
  <c r="U423" i="24"/>
  <c r="K424" i="24"/>
  <c r="L424" i="24"/>
  <c r="M424" i="24"/>
  <c r="N424" i="24"/>
  <c r="O424" i="24"/>
  <c r="P424" i="24"/>
  <c r="Q424" i="24"/>
  <c r="R424" i="24"/>
  <c r="S424" i="24"/>
  <c r="T424" i="24"/>
  <c r="U424" i="24"/>
  <c r="K425" i="24"/>
  <c r="L425" i="24"/>
  <c r="M425" i="24"/>
  <c r="N425" i="24"/>
  <c r="O425" i="24"/>
  <c r="P425" i="24"/>
  <c r="Q425" i="24"/>
  <c r="R425" i="24"/>
  <c r="S425" i="24"/>
  <c r="T425" i="24"/>
  <c r="U425" i="24"/>
  <c r="K426" i="24"/>
  <c r="L426" i="24"/>
  <c r="M426" i="24"/>
  <c r="N426" i="24"/>
  <c r="O426" i="24"/>
  <c r="P426" i="24"/>
  <c r="Q426" i="24"/>
  <c r="R426" i="24"/>
  <c r="S426" i="24"/>
  <c r="T426" i="24"/>
  <c r="U426" i="24"/>
  <c r="J426" i="24"/>
  <c r="J425" i="24"/>
  <c r="J424" i="24"/>
  <c r="J423" i="24"/>
  <c r="J422" i="24"/>
  <c r="J421" i="24"/>
  <c r="J420" i="24"/>
  <c r="J419" i="24"/>
  <c r="J418" i="24"/>
  <c r="J417" i="24"/>
  <c r="J416" i="24"/>
  <c r="J415" i="24"/>
  <c r="J414" i="24"/>
  <c r="J413" i="24"/>
  <c r="J412" i="24"/>
  <c r="J350" i="24"/>
  <c r="N353" i="24"/>
  <c r="K400" i="24"/>
  <c r="L400" i="24"/>
  <c r="M400" i="24"/>
  <c r="N400" i="24"/>
  <c r="O400" i="24"/>
  <c r="P400" i="24"/>
  <c r="Q400" i="24"/>
  <c r="R400" i="24"/>
  <c r="S400" i="24"/>
  <c r="T400" i="24"/>
  <c r="U400" i="24"/>
  <c r="K401" i="24"/>
  <c r="L401" i="24"/>
  <c r="M401" i="24"/>
  <c r="N401" i="24"/>
  <c r="O401" i="24"/>
  <c r="P401" i="24"/>
  <c r="Q401" i="24"/>
  <c r="R401" i="24"/>
  <c r="S401" i="24"/>
  <c r="T401" i="24"/>
  <c r="U401" i="24"/>
  <c r="K402" i="24"/>
  <c r="L402" i="24"/>
  <c r="M402" i="24"/>
  <c r="N402" i="24"/>
  <c r="O402" i="24"/>
  <c r="P402" i="24"/>
  <c r="Q402" i="24"/>
  <c r="R402" i="24"/>
  <c r="S402" i="24"/>
  <c r="T402" i="24"/>
  <c r="U402" i="24"/>
  <c r="K403" i="24"/>
  <c r="L403" i="24"/>
  <c r="M403" i="24"/>
  <c r="N403" i="24"/>
  <c r="O403" i="24"/>
  <c r="P403" i="24"/>
  <c r="Q403" i="24"/>
  <c r="R403" i="24"/>
  <c r="S403" i="24"/>
  <c r="T403" i="24"/>
  <c r="U403" i="24"/>
  <c r="K404" i="24"/>
  <c r="L404" i="24"/>
  <c r="M404" i="24"/>
  <c r="N404" i="24"/>
  <c r="O404" i="24"/>
  <c r="P404" i="24"/>
  <c r="Q404" i="24"/>
  <c r="R404" i="24"/>
  <c r="S404" i="24"/>
  <c r="T404" i="24"/>
  <c r="U404" i="24"/>
  <c r="K405" i="24"/>
  <c r="L405" i="24"/>
  <c r="M405" i="24"/>
  <c r="N405" i="24"/>
  <c r="O405" i="24"/>
  <c r="P405" i="24"/>
  <c r="Q405" i="24"/>
  <c r="R405" i="24"/>
  <c r="S405" i="24"/>
  <c r="T405" i="24"/>
  <c r="U405" i="24"/>
  <c r="K406" i="24"/>
  <c r="L406" i="24"/>
  <c r="M406" i="24"/>
  <c r="N406" i="24"/>
  <c r="O406" i="24"/>
  <c r="P406" i="24"/>
  <c r="Q406" i="24"/>
  <c r="R406" i="24"/>
  <c r="S406" i="24"/>
  <c r="T406" i="24"/>
  <c r="U406" i="24"/>
  <c r="K407" i="24"/>
  <c r="L407" i="24"/>
  <c r="M407" i="24"/>
  <c r="N407" i="24"/>
  <c r="O407" i="24"/>
  <c r="P407" i="24"/>
  <c r="Q407" i="24"/>
  <c r="R407" i="24"/>
  <c r="S407" i="24"/>
  <c r="T407" i="24"/>
  <c r="U407" i="24"/>
  <c r="J407" i="24"/>
  <c r="J406" i="24"/>
  <c r="J405" i="24"/>
  <c r="J404" i="24"/>
  <c r="J403" i="24"/>
  <c r="J402" i="24"/>
  <c r="J401" i="24"/>
  <c r="J400" i="24"/>
  <c r="K388" i="24"/>
  <c r="L388" i="24"/>
  <c r="M388" i="24"/>
  <c r="N388" i="24"/>
  <c r="O388" i="24"/>
  <c r="P388" i="24"/>
  <c r="Q388" i="24"/>
  <c r="R388" i="24"/>
  <c r="S388" i="24"/>
  <c r="T388" i="24"/>
  <c r="U388" i="24"/>
  <c r="K389" i="24"/>
  <c r="L389" i="24"/>
  <c r="M389" i="24"/>
  <c r="N389" i="24"/>
  <c r="O389" i="24"/>
  <c r="P389" i="24"/>
  <c r="Q389" i="24"/>
  <c r="R389" i="24"/>
  <c r="S389" i="24"/>
  <c r="T389" i="24"/>
  <c r="U389" i="24"/>
  <c r="K390" i="24"/>
  <c r="L390" i="24"/>
  <c r="M390" i="24"/>
  <c r="N390" i="24"/>
  <c r="O390" i="24"/>
  <c r="P390" i="24"/>
  <c r="Q390" i="24"/>
  <c r="R390" i="24"/>
  <c r="S390" i="24"/>
  <c r="T390" i="24"/>
  <c r="U390" i="24"/>
  <c r="K391" i="24"/>
  <c r="L391" i="24"/>
  <c r="M391" i="24"/>
  <c r="N391" i="24"/>
  <c r="O391" i="24"/>
  <c r="P391" i="24"/>
  <c r="Q391" i="24"/>
  <c r="R391" i="24"/>
  <c r="S391" i="24"/>
  <c r="T391" i="24"/>
  <c r="U391" i="24"/>
  <c r="K392" i="24"/>
  <c r="L392" i="24"/>
  <c r="M392" i="24"/>
  <c r="N392" i="24"/>
  <c r="O392" i="24"/>
  <c r="P392" i="24"/>
  <c r="Q392" i="24"/>
  <c r="R392" i="24"/>
  <c r="S392" i="24"/>
  <c r="T392" i="24"/>
  <c r="U392" i="24"/>
  <c r="K393" i="24"/>
  <c r="L393" i="24"/>
  <c r="M393" i="24"/>
  <c r="N393" i="24"/>
  <c r="O393" i="24"/>
  <c r="P393" i="24"/>
  <c r="Q393" i="24"/>
  <c r="R393" i="24"/>
  <c r="S393" i="24"/>
  <c r="T393" i="24"/>
  <c r="U393" i="24"/>
  <c r="J393" i="24"/>
  <c r="J392" i="24"/>
  <c r="J391" i="24"/>
  <c r="J390" i="24"/>
  <c r="J389" i="24"/>
  <c r="J388" i="24"/>
  <c r="J349" i="24"/>
  <c r="K348" i="24"/>
  <c r="K353" i="24"/>
  <c r="L353" i="24"/>
  <c r="M353" i="24"/>
  <c r="O353" i="24"/>
  <c r="P353" i="24"/>
  <c r="Q353" i="24"/>
  <c r="R353" i="24"/>
  <c r="S353" i="24"/>
  <c r="T353" i="24"/>
  <c r="U353" i="24"/>
  <c r="K352" i="24"/>
  <c r="L352" i="24"/>
  <c r="M352" i="24"/>
  <c r="N352" i="24"/>
  <c r="O352" i="24"/>
  <c r="P352" i="24"/>
  <c r="Q352" i="24"/>
  <c r="R352" i="24"/>
  <c r="S352" i="24"/>
  <c r="T352" i="24"/>
  <c r="U352" i="24"/>
  <c r="J352" i="24"/>
  <c r="K351" i="24"/>
  <c r="L351" i="24"/>
  <c r="M351" i="24"/>
  <c r="N351" i="24"/>
  <c r="O351" i="24"/>
  <c r="P351" i="24"/>
  <c r="Q351" i="24"/>
  <c r="R351" i="24"/>
  <c r="S351" i="24"/>
  <c r="T351" i="24"/>
  <c r="U351" i="24"/>
  <c r="J351" i="24"/>
  <c r="K350" i="24"/>
  <c r="L350" i="24"/>
  <c r="M350" i="24"/>
  <c r="N350" i="24"/>
  <c r="O350" i="24"/>
  <c r="P350" i="24"/>
  <c r="Q350" i="24"/>
  <c r="R350" i="24"/>
  <c r="S350" i="24"/>
  <c r="T350" i="24"/>
  <c r="U350" i="24"/>
  <c r="K349" i="24"/>
  <c r="L349" i="24"/>
  <c r="M349" i="24"/>
  <c r="N349" i="24"/>
  <c r="O349" i="24"/>
  <c r="P349" i="24"/>
  <c r="Q349" i="24"/>
  <c r="R349" i="24"/>
  <c r="S349" i="24"/>
  <c r="T349" i="24"/>
  <c r="U349" i="24"/>
  <c r="L348" i="24"/>
  <c r="M348" i="24"/>
  <c r="N348" i="24"/>
  <c r="O348" i="24"/>
  <c r="P348" i="24"/>
  <c r="Q348" i="24"/>
  <c r="R348" i="24"/>
  <c r="S348" i="24"/>
  <c r="T348" i="24"/>
  <c r="U348" i="24"/>
  <c r="J36" i="9"/>
  <c r="G269" i="24" s="1"/>
  <c r="AQ269" i="24" s="1"/>
  <c r="U586" i="24"/>
  <c r="F36" i="9"/>
  <c r="G267" i="24" s="1"/>
  <c r="AN267" i="24" s="1"/>
  <c r="C36" i="9"/>
  <c r="I36" i="9"/>
  <c r="H36" i="9"/>
  <c r="G268" i="24" s="1"/>
  <c r="I439" i="25" s="1"/>
  <c r="G36" i="9"/>
  <c r="E36" i="9"/>
  <c r="O588" i="24"/>
  <c r="N587" i="24"/>
  <c r="B122" i="25"/>
  <c r="N601" i="24" l="1"/>
  <c r="AV274" i="24"/>
  <c r="AW286" i="24"/>
  <c r="AN292" i="24"/>
  <c r="B457" i="25"/>
  <c r="AM278" i="24"/>
  <c r="L445" i="25"/>
  <c r="I443" i="25"/>
  <c r="G452" i="25"/>
  <c r="R593" i="24"/>
  <c r="AU274" i="24"/>
  <c r="AT282" i="24"/>
  <c r="AQ286" i="24"/>
  <c r="AV292" i="24"/>
  <c r="AM292" i="24"/>
  <c r="F447" i="25"/>
  <c r="O444" i="25"/>
  <c r="L448" i="25"/>
  <c r="I449" i="25"/>
  <c r="H453" i="25"/>
  <c r="H441" i="25"/>
  <c r="F450" i="25"/>
  <c r="AY17" i="31"/>
  <c r="AZ8" i="31"/>
  <c r="O445" i="25"/>
  <c r="M464" i="25"/>
  <c r="M459" i="25"/>
  <c r="J453" i="25"/>
  <c r="K450" i="25"/>
  <c r="E452" i="25"/>
  <c r="E444" i="25"/>
  <c r="B463" i="25"/>
  <c r="G443" i="25"/>
  <c r="AZ17" i="31"/>
  <c r="K134" i="25"/>
  <c r="L134" i="25" s="1"/>
  <c r="M134" i="25" s="1"/>
  <c r="N134" i="25" s="1"/>
  <c r="O134" i="25" s="1"/>
  <c r="AY8" i="31"/>
  <c r="AY96" i="24"/>
  <c r="AZ96" i="24" s="1"/>
  <c r="V96" i="24" s="1"/>
  <c r="AY100" i="24"/>
  <c r="AZ100" i="24" s="1"/>
  <c r="V100" i="24" s="1"/>
  <c r="G280" i="24"/>
  <c r="AA22" i="36"/>
  <c r="AA21" i="36"/>
  <c r="AA20" i="36"/>
  <c r="AA24" i="36"/>
  <c r="B74" i="20"/>
  <c r="I13" i="31"/>
  <c r="I19" i="31"/>
  <c r="I12" i="31"/>
  <c r="I9" i="31"/>
  <c r="I22" i="31"/>
  <c r="I21" i="31"/>
  <c r="I17" i="31"/>
  <c r="I24" i="31"/>
  <c r="I11" i="31"/>
  <c r="I8" i="31"/>
  <c r="I10" i="31"/>
  <c r="I23" i="31"/>
  <c r="I20" i="31"/>
  <c r="I7" i="31"/>
  <c r="H22" i="31"/>
  <c r="H20" i="31"/>
  <c r="H21" i="31"/>
  <c r="H24" i="31"/>
  <c r="AX25" i="31"/>
  <c r="AY262" i="24"/>
  <c r="AZ262" i="24" s="1"/>
  <c r="V262" i="24" s="1"/>
  <c r="AY135" i="24"/>
  <c r="AZ135" i="24" s="1"/>
  <c r="V135" i="24" s="1"/>
  <c r="AY148" i="24"/>
  <c r="AZ148" i="24" s="1"/>
  <c r="V148" i="24" s="1"/>
  <c r="F7" i="34"/>
  <c r="AM276" i="24"/>
  <c r="B441" i="25"/>
  <c r="AR293" i="24"/>
  <c r="AV268" i="24"/>
  <c r="AM272" i="24"/>
  <c r="AO276" i="24"/>
  <c r="AM273" i="24"/>
  <c r="AQ276" i="24"/>
  <c r="AW281" i="24"/>
  <c r="AW272" i="24"/>
  <c r="AR273" i="24"/>
  <c r="AW276" i="24"/>
  <c r="B447" i="25"/>
  <c r="AQ273" i="24"/>
  <c r="AR272" i="24"/>
  <c r="AN277" i="24"/>
  <c r="AV276" i="24"/>
  <c r="AR276" i="24"/>
  <c r="B444" i="25"/>
  <c r="K44" i="28"/>
  <c r="D235" i="24" s="1"/>
  <c r="D361" i="25" s="1"/>
  <c r="E361" i="25" s="1"/>
  <c r="F361" i="25" s="1"/>
  <c r="G361" i="25" s="1"/>
  <c r="H361" i="25" s="1"/>
  <c r="I361" i="25" s="1"/>
  <c r="J361" i="25" s="1"/>
  <c r="K361" i="25" s="1"/>
  <c r="L361" i="25" s="1"/>
  <c r="M361" i="25" s="1"/>
  <c r="N361" i="25" s="1"/>
  <c r="O361" i="25" s="1"/>
  <c r="AY238" i="24"/>
  <c r="AZ238" i="24" s="1"/>
  <c r="V238" i="24" s="1"/>
  <c r="AY102" i="24"/>
  <c r="AZ102" i="24" s="1"/>
  <c r="V102" i="24" s="1"/>
  <c r="AY98" i="24"/>
  <c r="AZ98" i="24" s="1"/>
  <c r="V98" i="24" s="1"/>
  <c r="AY79" i="24"/>
  <c r="AZ79" i="24" s="1"/>
  <c r="V79" i="24" s="1"/>
  <c r="AY35" i="24"/>
  <c r="AZ35" i="24" s="1"/>
  <c r="V35" i="24" s="1"/>
  <c r="AO268" i="24"/>
  <c r="AT268" i="24"/>
  <c r="AO267" i="24"/>
  <c r="AO269" i="24"/>
  <c r="B548" i="25"/>
  <c r="AP282" i="24"/>
  <c r="AS282" i="24"/>
  <c r="B453" i="25"/>
  <c r="G284" i="24"/>
  <c r="AN109" i="24"/>
  <c r="AX109" i="24"/>
  <c r="O587" i="24"/>
  <c r="AU268" i="24"/>
  <c r="AQ267" i="24"/>
  <c r="AM268" i="24"/>
  <c r="AM282" i="24"/>
  <c r="AQ282" i="24"/>
  <c r="AO109" i="24"/>
  <c r="AP109" i="24"/>
  <c r="AU282" i="24"/>
  <c r="AR282" i="24"/>
  <c r="B449" i="25"/>
  <c r="B466" i="25"/>
  <c r="AV278" i="24"/>
  <c r="G275" i="24"/>
  <c r="AU109" i="24"/>
  <c r="AO110" i="24"/>
  <c r="AY32" i="24"/>
  <c r="AZ32" i="24" s="1"/>
  <c r="V32" i="24" s="1"/>
  <c r="AM289" i="24"/>
  <c r="AQ289" i="24"/>
  <c r="AV289" i="24"/>
  <c r="AU289" i="24"/>
  <c r="AN289" i="24"/>
  <c r="AX289" i="24"/>
  <c r="AS289" i="24"/>
  <c r="AO289" i="24"/>
  <c r="AR289" i="24"/>
  <c r="AY190" i="24"/>
  <c r="AZ190" i="24" s="1"/>
  <c r="V190" i="24" s="1"/>
  <c r="AY173" i="24"/>
  <c r="AZ173" i="24" s="1"/>
  <c r="V173" i="24" s="1"/>
  <c r="AS269" i="24"/>
  <c r="AW277" i="24"/>
  <c r="AV281" i="24"/>
  <c r="AR281" i="24"/>
  <c r="AW293" i="24"/>
  <c r="AR274" i="24"/>
  <c r="AQ274" i="24"/>
  <c r="AQ288" i="24"/>
  <c r="B459" i="25"/>
  <c r="B452" i="25"/>
  <c r="B445" i="25"/>
  <c r="AY34" i="24"/>
  <c r="AZ34" i="24" s="1"/>
  <c r="V34" i="24" s="1"/>
  <c r="AY48" i="24"/>
  <c r="AZ48" i="24" s="1"/>
  <c r="V48" i="24" s="1"/>
  <c r="AY56" i="24"/>
  <c r="AZ56" i="24" s="1"/>
  <c r="V56" i="24" s="1"/>
  <c r="AY70" i="24"/>
  <c r="AZ70" i="24" s="1"/>
  <c r="V70" i="24" s="1"/>
  <c r="AY82" i="24"/>
  <c r="AZ82" i="24" s="1"/>
  <c r="V82" i="24" s="1"/>
  <c r="AY93" i="24"/>
  <c r="AZ93" i="24" s="1"/>
  <c r="V93" i="24" s="1"/>
  <c r="AY101" i="24"/>
  <c r="AZ101" i="24" s="1"/>
  <c r="V101" i="24" s="1"/>
  <c r="AY117" i="24"/>
  <c r="AZ117" i="24" s="1"/>
  <c r="V117" i="24" s="1"/>
  <c r="AY129" i="24"/>
  <c r="AZ129" i="24" s="1"/>
  <c r="V129" i="24" s="1"/>
  <c r="AY137" i="24"/>
  <c r="AZ137" i="24" s="1"/>
  <c r="V137" i="24" s="1"/>
  <c r="AY145" i="24"/>
  <c r="AZ145" i="24" s="1"/>
  <c r="V145" i="24" s="1"/>
  <c r="AY157" i="24"/>
  <c r="AZ157" i="24" s="1"/>
  <c r="V157" i="24" s="1"/>
  <c r="AY169" i="24"/>
  <c r="AZ169" i="24" s="1"/>
  <c r="V169" i="24" s="1"/>
  <c r="AR269" i="24"/>
  <c r="AM281" i="24"/>
  <c r="AT281" i="24"/>
  <c r="AU281" i="24"/>
  <c r="AX293" i="24"/>
  <c r="AM274" i="24"/>
  <c r="AS274" i="24"/>
  <c r="AM112" i="24"/>
  <c r="AW112" i="24"/>
  <c r="AY49" i="24"/>
  <c r="AZ49" i="24" s="1"/>
  <c r="V49" i="24" s="1"/>
  <c r="AY57" i="24"/>
  <c r="AZ57" i="24" s="1"/>
  <c r="V57" i="24" s="1"/>
  <c r="AY71" i="24"/>
  <c r="AZ71" i="24" s="1"/>
  <c r="V71" i="24" s="1"/>
  <c r="AY83" i="24"/>
  <c r="AZ83" i="24" s="1"/>
  <c r="V83" i="24" s="1"/>
  <c r="AY201" i="24"/>
  <c r="AZ201" i="24" s="1"/>
  <c r="V201" i="24" s="1"/>
  <c r="AY140" i="24"/>
  <c r="AZ140" i="24" s="1"/>
  <c r="V140" i="24" s="1"/>
  <c r="AY66" i="24"/>
  <c r="AZ66" i="24" s="1"/>
  <c r="V66" i="24" s="1"/>
  <c r="AY58" i="24"/>
  <c r="AZ58" i="24" s="1"/>
  <c r="V58" i="24" s="1"/>
  <c r="AY52" i="24"/>
  <c r="AZ52" i="24" s="1"/>
  <c r="V52" i="24" s="1"/>
  <c r="AY39" i="24"/>
  <c r="AZ39" i="24" s="1"/>
  <c r="V39" i="24" s="1"/>
  <c r="AY38" i="24"/>
  <c r="AZ38" i="24" s="1"/>
  <c r="V38" i="24" s="1"/>
  <c r="AY25" i="24"/>
  <c r="AZ25" i="24" s="1"/>
  <c r="V25" i="24" s="1"/>
  <c r="AP269" i="24"/>
  <c r="B547" i="25"/>
  <c r="AP277" i="24"/>
  <c r="AP281" i="24"/>
  <c r="AS281" i="24"/>
  <c r="AX274" i="24"/>
  <c r="AT286" i="24"/>
  <c r="AX291" i="24"/>
  <c r="AN276" i="24"/>
  <c r="AW292" i="24"/>
  <c r="AS292" i="24"/>
  <c r="B460" i="25"/>
  <c r="AV109" i="24"/>
  <c r="AM109" i="24"/>
  <c r="AT109" i="24"/>
  <c r="AQ112" i="24"/>
  <c r="AY95" i="24"/>
  <c r="AZ95" i="24" s="1"/>
  <c r="V95" i="24" s="1"/>
  <c r="AY103" i="24"/>
  <c r="AZ103" i="24" s="1"/>
  <c r="V103" i="24" s="1"/>
  <c r="AY119" i="24"/>
  <c r="AZ119" i="24" s="1"/>
  <c r="V119" i="24" s="1"/>
  <c r="AY131" i="24"/>
  <c r="AZ131" i="24" s="1"/>
  <c r="V131" i="24" s="1"/>
  <c r="AY139" i="24"/>
  <c r="AZ139" i="24" s="1"/>
  <c r="V139" i="24" s="1"/>
  <c r="AY159" i="24"/>
  <c r="AZ159" i="24" s="1"/>
  <c r="V159" i="24" s="1"/>
  <c r="B82" i="20"/>
  <c r="B549" i="25"/>
  <c r="AR267" i="24"/>
  <c r="B540" i="25"/>
  <c r="AU111" i="24"/>
  <c r="AR111" i="24"/>
  <c r="AP111" i="24"/>
  <c r="AS111" i="24"/>
  <c r="AW111" i="24"/>
  <c r="AX111" i="24"/>
  <c r="AN111" i="24"/>
  <c r="AV111" i="24"/>
  <c r="AQ111" i="24"/>
  <c r="AO111" i="24"/>
  <c r="AM111" i="24"/>
  <c r="AT111" i="24"/>
  <c r="O440" i="25"/>
  <c r="AU269" i="24"/>
  <c r="AX269" i="24"/>
  <c r="AN269" i="24"/>
  <c r="AT269" i="24"/>
  <c r="AV269" i="24"/>
  <c r="U588" i="24"/>
  <c r="AW269" i="24"/>
  <c r="AM269" i="24"/>
  <c r="B539" i="25"/>
  <c r="B71" i="20"/>
  <c r="H438" i="25"/>
  <c r="AT267" i="24"/>
  <c r="N586" i="24"/>
  <c r="AX267" i="24"/>
  <c r="AV267" i="24"/>
  <c r="AS267" i="24"/>
  <c r="AM267" i="24"/>
  <c r="AW267" i="24"/>
  <c r="AU267" i="24"/>
  <c r="AP267" i="24"/>
  <c r="AS270" i="24"/>
  <c r="AP270" i="24"/>
  <c r="AX270" i="24"/>
  <c r="AM270" i="24"/>
  <c r="AU270" i="24"/>
  <c r="AN270" i="24"/>
  <c r="AQ270" i="24"/>
  <c r="AT270" i="24"/>
  <c r="AR270" i="24"/>
  <c r="AV270" i="24"/>
  <c r="AO270" i="24"/>
  <c r="AW270" i="24"/>
  <c r="AM279" i="24"/>
  <c r="AV295" i="24"/>
  <c r="AO295" i="24"/>
  <c r="G287" i="24"/>
  <c r="B458" i="25"/>
  <c r="AW273" i="24"/>
  <c r="AX273" i="24"/>
  <c r="AX288" i="24"/>
  <c r="AR288" i="24"/>
  <c r="AO288" i="24"/>
  <c r="AS268" i="24"/>
  <c r="AQ268" i="24"/>
  <c r="B75" i="20"/>
  <c r="B544" i="25"/>
  <c r="AS273" i="24"/>
  <c r="AX277" i="24"/>
  <c r="AS293" i="24"/>
  <c r="AX279" i="24"/>
  <c r="AQ295" i="24"/>
  <c r="AT280" i="24"/>
  <c r="AU288" i="24"/>
  <c r="AN286" i="24"/>
  <c r="AO286" i="24"/>
  <c r="AV286" i="24"/>
  <c r="AM286" i="24"/>
  <c r="AP272" i="24"/>
  <c r="AV272" i="24"/>
  <c r="AU272" i="24"/>
  <c r="AX272" i="24"/>
  <c r="AU291" i="24"/>
  <c r="AO291" i="24"/>
  <c r="AR291" i="24"/>
  <c r="AR268" i="24"/>
  <c r="AX268" i="24"/>
  <c r="AP273" i="24"/>
  <c r="AW279" i="24"/>
  <c r="AT295" i="24"/>
  <c r="AM288" i="24"/>
  <c r="B456" i="25"/>
  <c r="G285" i="24"/>
  <c r="AS278" i="24"/>
  <c r="AN278" i="24"/>
  <c r="AQ278" i="24"/>
  <c r="AP278" i="24"/>
  <c r="AU278" i="24"/>
  <c r="AW278" i="24"/>
  <c r="G271" i="24"/>
  <c r="AY248" i="24"/>
  <c r="AZ248" i="24" s="1"/>
  <c r="V248" i="24" s="1"/>
  <c r="AY164" i="24"/>
  <c r="AZ164" i="24" s="1"/>
  <c r="V164" i="24" s="1"/>
  <c r="AY120" i="24"/>
  <c r="AZ120" i="24" s="1"/>
  <c r="V120" i="24" s="1"/>
  <c r="AY104" i="24"/>
  <c r="AZ104" i="24" s="1"/>
  <c r="V104" i="24" s="1"/>
  <c r="AY53" i="24"/>
  <c r="AZ53" i="24" s="1"/>
  <c r="V53" i="24" s="1"/>
  <c r="AY31" i="24"/>
  <c r="AZ31" i="24" s="1"/>
  <c r="V31" i="24" s="1"/>
  <c r="AY23" i="24"/>
  <c r="AZ23" i="24" s="1"/>
  <c r="V23" i="24" s="1"/>
  <c r="B538" i="25"/>
  <c r="AO279" i="24"/>
  <c r="AN295" i="24"/>
  <c r="AQ293" i="24"/>
  <c r="AP293" i="24"/>
  <c r="AN293" i="24"/>
  <c r="AM293" i="24"/>
  <c r="AS284" i="24"/>
  <c r="AQ277" i="24"/>
  <c r="AT277" i="24"/>
  <c r="AR277" i="24"/>
  <c r="AO277" i="24"/>
  <c r="AW268" i="24"/>
  <c r="AP268" i="24"/>
  <c r="AQ272" i="24"/>
  <c r="AV273" i="24"/>
  <c r="AM277" i="24"/>
  <c r="AV293" i="24"/>
  <c r="AU286" i="24"/>
  <c r="AM275" i="24"/>
  <c r="AP279" i="24"/>
  <c r="AT291" i="24"/>
  <c r="AN284" i="24"/>
  <c r="AS288" i="24"/>
  <c r="AP288" i="24"/>
  <c r="B443" i="25"/>
  <c r="AO278" i="24"/>
  <c r="AQ292" i="24"/>
  <c r="AP292" i="24"/>
  <c r="AO292" i="24"/>
  <c r="AU276" i="24"/>
  <c r="AP276" i="24"/>
  <c r="AS276" i="24"/>
  <c r="B467" i="25"/>
  <c r="G296" i="24"/>
  <c r="AY21" i="24"/>
  <c r="AZ21" i="24" s="1"/>
  <c r="V21" i="24" s="1"/>
  <c r="AY29" i="24"/>
  <c r="AZ29" i="24" s="1"/>
  <c r="V29" i="24" s="1"/>
  <c r="AY37" i="24"/>
  <c r="AZ37" i="24" s="1"/>
  <c r="V37" i="24" s="1"/>
  <c r="AY51" i="24"/>
  <c r="AZ51" i="24" s="1"/>
  <c r="V51" i="24" s="1"/>
  <c r="AY73" i="24"/>
  <c r="AZ73" i="24" s="1"/>
  <c r="V73" i="24" s="1"/>
  <c r="AY85" i="24"/>
  <c r="AZ85" i="24" s="1"/>
  <c r="V85" i="24" s="1"/>
  <c r="AY183" i="24"/>
  <c r="AZ183" i="24" s="1"/>
  <c r="V183" i="24" s="1"/>
  <c r="AD1" i="32"/>
  <c r="H4" i="32" s="1"/>
  <c r="AW295" i="24"/>
  <c r="AP295" i="24"/>
  <c r="AX295" i="24"/>
  <c r="AV112" i="24"/>
  <c r="AS112" i="24"/>
  <c r="AU112" i="24"/>
  <c r="AT112" i="24"/>
  <c r="AX112" i="24"/>
  <c r="B546" i="25"/>
  <c r="AO272" i="24"/>
  <c r="AT273" i="24"/>
  <c r="AN273" i="24"/>
  <c r="AU277" i="24"/>
  <c r="AT293" i="24"/>
  <c r="AR286" i="24"/>
  <c r="AT279" i="24"/>
  <c r="AW291" i="24"/>
  <c r="AR295" i="24"/>
  <c r="AW284" i="24"/>
  <c r="AW288" i="24"/>
  <c r="AR278" i="24"/>
  <c r="AW289" i="24"/>
  <c r="AP289" i="24"/>
  <c r="AW282" i="24"/>
  <c r="AX282" i="24"/>
  <c r="G294" i="24"/>
  <c r="B465" i="25"/>
  <c r="AU279" i="24"/>
  <c r="AM295" i="24"/>
  <c r="B461" i="25"/>
  <c r="G290" i="24"/>
  <c r="G283" i="24"/>
  <c r="B454" i="25"/>
  <c r="AR275" i="24"/>
  <c r="AN268" i="24"/>
  <c r="G191" i="24"/>
  <c r="D176" i="24" s="1"/>
  <c r="B83" i="20"/>
  <c r="AN272" i="24"/>
  <c r="AO273" i="24"/>
  <c r="AV277" i="24"/>
  <c r="AT289" i="24"/>
  <c r="AO293" i="24"/>
  <c r="AO282" i="24"/>
  <c r="AS286" i="24"/>
  <c r="AM291" i="24"/>
  <c r="AS291" i="24"/>
  <c r="AS295" i="24"/>
  <c r="AV288" i="24"/>
  <c r="B464" i="25"/>
  <c r="AX278" i="24"/>
  <c r="AN281" i="24"/>
  <c r="AX281" i="24"/>
  <c r="AO274" i="24"/>
  <c r="AN274" i="24"/>
  <c r="AW274" i="24"/>
  <c r="AP274" i="24"/>
  <c r="AN110" i="24"/>
  <c r="AX110" i="24"/>
  <c r="AV110" i="24"/>
  <c r="AU110" i="24"/>
  <c r="AW110" i="24"/>
  <c r="AM110" i="24"/>
  <c r="AP110" i="24"/>
  <c r="AY68" i="24"/>
  <c r="AZ68" i="24" s="1"/>
  <c r="V68" i="24" s="1"/>
  <c r="AY78" i="24"/>
  <c r="AZ78" i="24" s="1"/>
  <c r="V78" i="24" s="1"/>
  <c r="AY91" i="24"/>
  <c r="AZ91" i="24" s="1"/>
  <c r="V91" i="24" s="1"/>
  <c r="AY99" i="24"/>
  <c r="AZ99" i="24" s="1"/>
  <c r="V99" i="24" s="1"/>
  <c r="AY115" i="24"/>
  <c r="AZ115" i="24" s="1"/>
  <c r="V115" i="24" s="1"/>
  <c r="AY127" i="24"/>
  <c r="AZ127" i="24" s="1"/>
  <c r="V127" i="24" s="1"/>
  <c r="AY155" i="24"/>
  <c r="AZ155" i="24" s="1"/>
  <c r="V155" i="24" s="1"/>
  <c r="AY208" i="24"/>
  <c r="AZ208" i="24" s="1"/>
  <c r="V208" i="24" s="1"/>
  <c r="AY24" i="24"/>
  <c r="AZ24" i="24" s="1"/>
  <c r="V24" i="24" s="1"/>
  <c r="C26" i="20"/>
  <c r="D89" i="28"/>
  <c r="K15" i="28"/>
  <c r="D231" i="24" s="1"/>
  <c r="D357" i="25" s="1"/>
  <c r="E357" i="25" s="1"/>
  <c r="F357" i="25" s="1"/>
  <c r="G357" i="25" s="1"/>
  <c r="H357" i="25" s="1"/>
  <c r="I357" i="25" s="1"/>
  <c r="J357" i="25" s="1"/>
  <c r="K357" i="25" s="1"/>
  <c r="L357" i="25" s="1"/>
  <c r="M357" i="25" s="1"/>
  <c r="N357" i="25" s="1"/>
  <c r="O357" i="25" s="1"/>
  <c r="K30" i="28"/>
  <c r="D233" i="24" s="1"/>
  <c r="D359" i="25" s="1"/>
  <c r="E359" i="25" s="1"/>
  <c r="F359" i="25" s="1"/>
  <c r="G359" i="25" s="1"/>
  <c r="H359" i="25" s="1"/>
  <c r="I359" i="25" s="1"/>
  <c r="J359" i="25" s="1"/>
  <c r="K359" i="25" s="1"/>
  <c r="L359" i="25" s="1"/>
  <c r="M359" i="25" s="1"/>
  <c r="N359" i="25" s="1"/>
  <c r="O359" i="25" s="1"/>
  <c r="AS279" i="24"/>
  <c r="AV279" i="24"/>
  <c r="AR279" i="24"/>
  <c r="AQ279" i="24"/>
  <c r="AY55" i="24"/>
  <c r="AZ55" i="24" s="1"/>
  <c r="V55" i="24" s="1"/>
  <c r="AY69" i="24"/>
  <c r="AZ69" i="24" s="1"/>
  <c r="V69" i="24" s="1"/>
  <c r="AY92" i="24"/>
  <c r="AZ92" i="24" s="1"/>
  <c r="V92" i="24" s="1"/>
  <c r="AY128" i="24"/>
  <c r="AZ128" i="24" s="1"/>
  <c r="V128" i="24" s="1"/>
  <c r="AY136" i="24"/>
  <c r="AZ136" i="24" s="1"/>
  <c r="V136" i="24" s="1"/>
  <c r="AY144" i="24"/>
  <c r="AZ144" i="24" s="1"/>
  <c r="V144" i="24" s="1"/>
  <c r="AY187" i="24"/>
  <c r="AZ187" i="24" s="1"/>
  <c r="V187" i="24" s="1"/>
  <c r="AY207" i="24"/>
  <c r="AZ207" i="24" s="1"/>
  <c r="V207" i="24" s="1"/>
  <c r="AY215" i="24"/>
  <c r="AZ215" i="24" s="1"/>
  <c r="V215" i="24" s="1"/>
  <c r="AY231" i="24"/>
  <c r="AZ231" i="24" s="1"/>
  <c r="V231" i="24" s="1"/>
  <c r="AY240" i="24"/>
  <c r="AZ240" i="24" s="1"/>
  <c r="V240" i="24" s="1"/>
  <c r="AY302" i="24"/>
  <c r="AZ302" i="24" s="1"/>
  <c r="V302" i="24" s="1"/>
  <c r="AY304" i="24"/>
  <c r="AZ304" i="24" s="1"/>
  <c r="V304" i="24" s="1"/>
  <c r="AY303" i="24"/>
  <c r="AZ303" i="24" s="1"/>
  <c r="V303" i="24" s="1"/>
  <c r="AY301" i="24"/>
  <c r="AZ301" i="24" s="1"/>
  <c r="V301" i="24" s="1"/>
  <c r="AY257" i="24"/>
  <c r="AZ257" i="24" s="1"/>
  <c r="V257" i="24" s="1"/>
  <c r="AY239" i="24"/>
  <c r="AZ239" i="24" s="1"/>
  <c r="V239" i="24" s="1"/>
  <c r="AY234" i="24"/>
  <c r="AZ234" i="24" s="1"/>
  <c r="V234" i="24" s="1"/>
  <c r="AY225" i="24"/>
  <c r="AZ225" i="24" s="1"/>
  <c r="V225" i="24" s="1"/>
  <c r="AY224" i="24"/>
  <c r="AZ224" i="24" s="1"/>
  <c r="V224" i="24" s="1"/>
  <c r="AY222" i="24"/>
  <c r="AZ222" i="24" s="1"/>
  <c r="V222" i="24" s="1"/>
  <c r="AY213" i="24"/>
  <c r="AZ213" i="24" s="1"/>
  <c r="V213" i="24" s="1"/>
  <c r="AY212" i="24"/>
  <c r="AZ212" i="24" s="1"/>
  <c r="V212" i="24" s="1"/>
  <c r="AY205" i="24"/>
  <c r="AZ205" i="24" s="1"/>
  <c r="V205" i="24" s="1"/>
  <c r="AY197" i="24"/>
  <c r="AZ197" i="24" s="1"/>
  <c r="V197" i="24" s="1"/>
  <c r="AY196" i="24"/>
  <c r="AZ196" i="24" s="1"/>
  <c r="V196" i="24" s="1"/>
  <c r="AY184" i="24"/>
  <c r="AZ184" i="24" s="1"/>
  <c r="V184" i="24" s="1"/>
  <c r="AY182" i="24"/>
  <c r="AZ182" i="24" s="1"/>
  <c r="V182" i="24" s="1"/>
  <c r="AY172" i="24"/>
  <c r="AZ172" i="24" s="1"/>
  <c r="V172" i="24" s="1"/>
  <c r="AY170" i="24"/>
  <c r="AZ170" i="24" s="1"/>
  <c r="V170" i="24" s="1"/>
  <c r="AY167" i="24"/>
  <c r="AZ167" i="24" s="1"/>
  <c r="V167" i="24" s="1"/>
  <c r="AY146" i="24"/>
  <c r="AZ146" i="24" s="1"/>
  <c r="V146" i="24" s="1"/>
  <c r="AY130" i="24"/>
  <c r="AZ130" i="24" s="1"/>
  <c r="V130" i="24" s="1"/>
  <c r="AY67" i="24"/>
  <c r="AZ67" i="24" s="1"/>
  <c r="V67" i="24" s="1"/>
  <c r="AY80" i="24"/>
  <c r="AZ80" i="24" s="1"/>
  <c r="V80" i="24" s="1"/>
  <c r="AY97" i="24"/>
  <c r="AZ97" i="24" s="1"/>
  <c r="V97" i="24" s="1"/>
  <c r="AY113" i="24"/>
  <c r="AZ113" i="24" s="1"/>
  <c r="V113" i="24" s="1"/>
  <c r="AY125" i="24"/>
  <c r="AZ125" i="24" s="1"/>
  <c r="V125" i="24" s="1"/>
  <c r="AY141" i="24"/>
  <c r="AZ141" i="24" s="1"/>
  <c r="V141" i="24" s="1"/>
  <c r="V462" i="24" s="1"/>
  <c r="AY165" i="24"/>
  <c r="AZ165" i="24" s="1"/>
  <c r="V165" i="24" s="1"/>
  <c r="AY203" i="24"/>
  <c r="AZ203" i="24" s="1"/>
  <c r="V203" i="24" s="1"/>
  <c r="AY211" i="24"/>
  <c r="AZ211" i="24" s="1"/>
  <c r="V211" i="24" s="1"/>
  <c r="AY223" i="24"/>
  <c r="AZ223" i="24" s="1"/>
  <c r="V223" i="24" s="1"/>
  <c r="AY235" i="24"/>
  <c r="AZ235" i="24" s="1"/>
  <c r="V235" i="24" s="1"/>
  <c r="AY259" i="24"/>
  <c r="AZ259" i="24" s="1"/>
  <c r="V259" i="24" s="1"/>
  <c r="AY250" i="24"/>
  <c r="AZ250" i="24" s="1"/>
  <c r="V250" i="24" s="1"/>
  <c r="AY247" i="24"/>
  <c r="AZ247" i="24" s="1"/>
  <c r="V247" i="24" s="1"/>
  <c r="AY226" i="24"/>
  <c r="AZ226" i="24" s="1"/>
  <c r="V226" i="24" s="1"/>
  <c r="AY206" i="24"/>
  <c r="AZ206" i="24" s="1"/>
  <c r="V206" i="24" s="1"/>
  <c r="AY200" i="24"/>
  <c r="AZ200" i="24" s="1"/>
  <c r="V200" i="24" s="1"/>
  <c r="AY188" i="24"/>
  <c r="AZ188" i="24" s="1"/>
  <c r="V188" i="24" s="1"/>
  <c r="AY186" i="24"/>
  <c r="AZ186" i="24" s="1"/>
  <c r="V186" i="24" s="1"/>
  <c r="AY181" i="24"/>
  <c r="AZ181" i="24" s="1"/>
  <c r="V181" i="24" s="1"/>
  <c r="AY180" i="24"/>
  <c r="AZ180" i="24" s="1"/>
  <c r="V180" i="24" s="1"/>
  <c r="AY171" i="24"/>
  <c r="AZ171" i="24" s="1"/>
  <c r="V171" i="24" s="1"/>
  <c r="AY156" i="24"/>
  <c r="AZ156" i="24" s="1"/>
  <c r="V156" i="24" s="1"/>
  <c r="AY20" i="24"/>
  <c r="AZ20" i="24" s="1"/>
  <c r="V20" i="24" s="1"/>
  <c r="AY40" i="24"/>
  <c r="AZ40" i="24" s="1"/>
  <c r="V40" i="24" s="1"/>
  <c r="AY54" i="24"/>
  <c r="AZ54" i="24" s="1"/>
  <c r="V54" i="24" s="1"/>
  <c r="AY134" i="24"/>
  <c r="AZ134" i="24" s="1"/>
  <c r="V134" i="24" s="1"/>
  <c r="AY142" i="24"/>
  <c r="AZ142" i="24" s="1"/>
  <c r="V142" i="24" s="1"/>
  <c r="B20" i="20"/>
  <c r="H27" i="20" s="1"/>
  <c r="AY28" i="24"/>
  <c r="AZ28" i="24" s="1"/>
  <c r="V28" i="24" s="1"/>
  <c r="AY36" i="24"/>
  <c r="AZ36" i="24" s="1"/>
  <c r="V36" i="24" s="1"/>
  <c r="AY50" i="24"/>
  <c r="AZ50" i="24" s="1"/>
  <c r="V50" i="24" s="1"/>
  <c r="AY84" i="24"/>
  <c r="AZ84" i="24" s="1"/>
  <c r="V84" i="24" s="1"/>
  <c r="AY138" i="24"/>
  <c r="AZ138" i="24" s="1"/>
  <c r="V138" i="24" s="1"/>
  <c r="B448" i="25"/>
  <c r="AS109" i="24"/>
  <c r="AY22" i="24"/>
  <c r="AZ22" i="24" s="1"/>
  <c r="V22" i="24" s="1"/>
  <c r="AY30" i="24"/>
  <c r="AZ30" i="24" s="1"/>
  <c r="V30" i="24" s="1"/>
  <c r="K23" i="28"/>
  <c r="D232" i="24" s="1"/>
  <c r="D358" i="25" s="1"/>
  <c r="E358" i="25" s="1"/>
  <c r="F358" i="25" s="1"/>
  <c r="G358" i="25" s="1"/>
  <c r="H358" i="25" s="1"/>
  <c r="I358" i="25" s="1"/>
  <c r="J358" i="25" s="1"/>
  <c r="K358" i="25" s="1"/>
  <c r="L358" i="25" s="1"/>
  <c r="M358" i="25" s="1"/>
  <c r="N358" i="25" s="1"/>
  <c r="O358" i="25" s="1"/>
  <c r="G105" i="24"/>
  <c r="AZ105" i="24" s="1"/>
  <c r="F93" i="25"/>
  <c r="AY154" i="24"/>
  <c r="AZ154" i="24" s="1"/>
  <c r="V154" i="24" s="1"/>
  <c r="AY158" i="24"/>
  <c r="AZ158" i="24" s="1"/>
  <c r="V158" i="24" s="1"/>
  <c r="AY166" i="24"/>
  <c r="AZ166" i="24" s="1"/>
  <c r="V166" i="24" s="1"/>
  <c r="AY204" i="24"/>
  <c r="AZ204" i="24" s="1"/>
  <c r="V204" i="24" s="1"/>
  <c r="AY220" i="24"/>
  <c r="AZ220" i="24" s="1"/>
  <c r="V220" i="24" s="1"/>
  <c r="AY232" i="24"/>
  <c r="AZ232" i="24" s="1"/>
  <c r="V232" i="24" s="1"/>
  <c r="AY237" i="24"/>
  <c r="AZ237" i="24" s="1"/>
  <c r="V237" i="24" s="1"/>
  <c r="AY241" i="24"/>
  <c r="AZ241" i="24" s="1"/>
  <c r="V241" i="24" s="1"/>
  <c r="AY249" i="24"/>
  <c r="AZ249" i="24" s="1"/>
  <c r="V249" i="24" s="1"/>
  <c r="AY261" i="24"/>
  <c r="AZ261" i="24" s="1"/>
  <c r="V261" i="24" s="1"/>
  <c r="AY252" i="24"/>
  <c r="AZ252" i="24" s="1"/>
  <c r="V252" i="24" s="1"/>
  <c r="AY19" i="24"/>
  <c r="AZ19" i="24" s="1"/>
  <c r="V19" i="24" s="1"/>
  <c r="G160" i="24"/>
  <c r="D151" i="24" s="1"/>
  <c r="G216" i="24"/>
  <c r="D193" i="24" s="1"/>
  <c r="AY198" i="24"/>
  <c r="AZ198" i="24" s="1"/>
  <c r="V198" i="24" s="1"/>
  <c r="AY26" i="24"/>
  <c r="AZ26" i="24" s="1"/>
  <c r="V26" i="24" s="1"/>
  <c r="O187" i="25"/>
  <c r="N136" i="25"/>
  <c r="O136" i="25" s="1"/>
  <c r="O362" i="25"/>
  <c r="O274" i="25"/>
  <c r="J190" i="25"/>
  <c r="K190" i="25" s="1"/>
  <c r="L190" i="25" s="1"/>
  <c r="M190" i="25" s="1"/>
  <c r="N190" i="25" s="1"/>
  <c r="O190" i="25" s="1"/>
  <c r="K395" i="25"/>
  <c r="L395" i="25" s="1"/>
  <c r="M395" i="25" s="1"/>
  <c r="N395" i="25" s="1"/>
  <c r="O395" i="25" s="1"/>
  <c r="H360" i="25"/>
  <c r="I360" i="25" s="1"/>
  <c r="J360" i="25" s="1"/>
  <c r="K360" i="25" s="1"/>
  <c r="L360" i="25" s="1"/>
  <c r="M360" i="25" s="1"/>
  <c r="N360" i="25" s="1"/>
  <c r="O360" i="25" s="1"/>
  <c r="M299" i="25"/>
  <c r="N299" i="25" s="1"/>
  <c r="N117" i="25"/>
  <c r="O117" i="25" s="1"/>
  <c r="O301" i="25"/>
  <c r="O474" i="25"/>
  <c r="N116" i="25"/>
  <c r="O116" i="25" s="1"/>
  <c r="O309" i="25"/>
  <c r="I196" i="25"/>
  <c r="J196" i="25" s="1"/>
  <c r="K196" i="25" s="1"/>
  <c r="L196" i="25" s="1"/>
  <c r="M196" i="25" s="1"/>
  <c r="N196" i="25" s="1"/>
  <c r="O196" i="25" s="1"/>
  <c r="M237" i="25"/>
  <c r="N237" i="25" s="1"/>
  <c r="O237" i="25" s="1"/>
  <c r="M304" i="25"/>
  <c r="N304" i="25" s="1"/>
  <c r="O304" i="25" s="1"/>
  <c r="G263" i="24"/>
  <c r="G60" i="24"/>
  <c r="J277" i="25"/>
  <c r="K277" i="25" s="1"/>
  <c r="L277" i="25" s="1"/>
  <c r="M277" i="25" s="1"/>
  <c r="N277" i="25" s="1"/>
  <c r="O277" i="25" s="1"/>
  <c r="I66" i="25"/>
  <c r="J18" i="25"/>
  <c r="K18" i="25" s="1"/>
  <c r="L18" i="25" s="1"/>
  <c r="M18" i="25" s="1"/>
  <c r="I137" i="25"/>
  <c r="J137" i="25" s="1"/>
  <c r="K137" i="25" s="1"/>
  <c r="L137" i="25" s="1"/>
  <c r="M137" i="25" s="1"/>
  <c r="N137" i="25" s="1"/>
  <c r="O137" i="25" s="1"/>
  <c r="B77" i="20"/>
  <c r="B545" i="25"/>
  <c r="G411" i="25"/>
  <c r="H411" i="25" s="1"/>
  <c r="I411" i="25" s="1"/>
  <c r="J411" i="25" s="1"/>
  <c r="K411" i="25" s="1"/>
  <c r="L411" i="25" s="1"/>
  <c r="M411" i="25" s="1"/>
  <c r="N411" i="25" s="1"/>
  <c r="O411" i="25" s="1"/>
  <c r="G410" i="25"/>
  <c r="H410" i="25" s="1"/>
  <c r="I410" i="25" s="1"/>
  <c r="J410" i="25" s="1"/>
  <c r="K410" i="25" s="1"/>
  <c r="L410" i="25" s="1"/>
  <c r="M410" i="25" s="1"/>
  <c r="N410" i="25" s="1"/>
  <c r="O410" i="25" s="1"/>
  <c r="O311" i="25"/>
  <c r="I76" i="25"/>
  <c r="J76" i="25" s="1"/>
  <c r="K76" i="25" s="1"/>
  <c r="L76" i="25" s="1"/>
  <c r="M76" i="25" s="1"/>
  <c r="N76" i="25" s="1"/>
  <c r="O76" i="25" s="1"/>
  <c r="G149" i="24"/>
  <c r="D123" i="24" s="1"/>
  <c r="G42" i="24"/>
  <c r="D335" i="24" s="1"/>
  <c r="D336" i="24" s="1"/>
  <c r="G74" i="24"/>
  <c r="D64" i="24" s="1"/>
  <c r="G86" i="24"/>
  <c r="D76" i="24" s="1"/>
  <c r="K347" i="25"/>
  <c r="L347" i="25" s="1"/>
  <c r="M347" i="25" s="1"/>
  <c r="N347" i="25" s="1"/>
  <c r="O347" i="25" s="1"/>
  <c r="K240" i="25"/>
  <c r="L240" i="25" s="1"/>
  <c r="M240" i="25" s="1"/>
  <c r="N240" i="25" s="1"/>
  <c r="O240" i="25" s="1"/>
  <c r="I345" i="25"/>
  <c r="J345" i="25" s="1"/>
  <c r="K345" i="25" s="1"/>
  <c r="L345" i="25" s="1"/>
  <c r="M345" i="25" s="1"/>
  <c r="N345" i="25" s="1"/>
  <c r="O345" i="25" s="1"/>
  <c r="I300" i="25"/>
  <c r="J300" i="25" s="1"/>
  <c r="K300" i="25" s="1"/>
  <c r="L300" i="25" s="1"/>
  <c r="M300" i="25" s="1"/>
  <c r="N300" i="25" s="1"/>
  <c r="O300" i="25" s="1"/>
  <c r="I398" i="25"/>
  <c r="J398" i="25" s="1"/>
  <c r="K398" i="25" s="1"/>
  <c r="L398" i="25" s="1"/>
  <c r="M398" i="25" s="1"/>
  <c r="N398" i="25" s="1"/>
  <c r="O398" i="25" s="1"/>
  <c r="H408" i="25"/>
  <c r="I473" i="25"/>
  <c r="J473" i="25" s="1"/>
  <c r="K473" i="25" s="1"/>
  <c r="L473" i="25" s="1"/>
  <c r="M473" i="25" s="1"/>
  <c r="N473" i="25" s="1"/>
  <c r="O473" i="25" s="1"/>
  <c r="M397" i="25"/>
  <c r="N397" i="25" s="1"/>
  <c r="O397" i="25" s="1"/>
  <c r="L239" i="25"/>
  <c r="M239" i="25" s="1"/>
  <c r="N239" i="25" s="1"/>
  <c r="O239" i="25" s="1"/>
  <c r="J367" i="25"/>
  <c r="K367" i="25" s="1"/>
  <c r="L367" i="25" s="1"/>
  <c r="M367" i="25" s="1"/>
  <c r="N367" i="25" s="1"/>
  <c r="O367" i="25" s="1"/>
  <c r="K192" i="25"/>
  <c r="L192" i="25" s="1"/>
  <c r="M192" i="25" s="1"/>
  <c r="N192" i="25" s="1"/>
  <c r="O192" i="25" s="1"/>
  <c r="J255" i="25"/>
  <c r="K255" i="25" s="1"/>
  <c r="L255" i="25" s="1"/>
  <c r="M255" i="25" s="1"/>
  <c r="N255" i="25" s="1"/>
  <c r="O255" i="25" s="1"/>
  <c r="I278" i="25"/>
  <c r="J278" i="25" s="1"/>
  <c r="K278" i="25" s="1"/>
  <c r="L278" i="25" s="1"/>
  <c r="M278" i="25" s="1"/>
  <c r="N278" i="25" s="1"/>
  <c r="O278" i="25" s="1"/>
  <c r="J303" i="25"/>
  <c r="K303" i="25" s="1"/>
  <c r="L303" i="25" s="1"/>
  <c r="M303" i="25" s="1"/>
  <c r="N303" i="25" s="1"/>
  <c r="O303" i="25" s="1"/>
  <c r="I115" i="25"/>
  <c r="J115" i="25" s="1"/>
  <c r="K115" i="25" s="1"/>
  <c r="L115" i="25" s="1"/>
  <c r="M115" i="25" s="1"/>
  <c r="N115" i="25" s="1"/>
  <c r="O115" i="25" s="1"/>
  <c r="H253" i="25"/>
  <c r="I253" i="25" s="1"/>
  <c r="J253" i="25" s="1"/>
  <c r="K253" i="25" s="1"/>
  <c r="L253" i="25" s="1"/>
  <c r="M253" i="25" s="1"/>
  <c r="N253" i="25" s="1"/>
  <c r="O253" i="25" s="1"/>
  <c r="F139" i="25"/>
  <c r="G139" i="25" s="1"/>
  <c r="H139" i="25" s="1"/>
  <c r="I139" i="25" s="1"/>
  <c r="J139" i="25" s="1"/>
  <c r="K139" i="25" s="1"/>
  <c r="L139" i="25" s="1"/>
  <c r="M139" i="25" s="1"/>
  <c r="N139" i="25" s="1"/>
  <c r="O139" i="25" s="1"/>
  <c r="F250" i="25"/>
  <c r="G251" i="25"/>
  <c r="G250" i="25" s="1"/>
  <c r="H368" i="25"/>
  <c r="I368" i="25" s="1"/>
  <c r="J368" i="25" s="1"/>
  <c r="K368" i="25" s="1"/>
  <c r="L368" i="25" s="1"/>
  <c r="M368" i="25" s="1"/>
  <c r="N368" i="25" s="1"/>
  <c r="O368" i="25" s="1"/>
  <c r="J166" i="25"/>
  <c r="K166" i="25" s="1"/>
  <c r="L166" i="25" s="1"/>
  <c r="M166" i="25" s="1"/>
  <c r="N166" i="25" s="1"/>
  <c r="O166" i="25" s="1"/>
  <c r="K238" i="25"/>
  <c r="L238" i="25" s="1"/>
  <c r="M238" i="25" s="1"/>
  <c r="N238" i="25" s="1"/>
  <c r="O238" i="25" s="1"/>
  <c r="J241" i="25"/>
  <c r="K241" i="25" s="1"/>
  <c r="L241" i="25" s="1"/>
  <c r="M241" i="25" s="1"/>
  <c r="N241" i="25" s="1"/>
  <c r="O241" i="25" s="1"/>
  <c r="J167" i="25"/>
  <c r="K167" i="25" s="1"/>
  <c r="L167" i="25" s="1"/>
  <c r="M167" i="25" s="1"/>
  <c r="N167" i="25" s="1"/>
  <c r="O167" i="25" s="1"/>
  <c r="J98" i="25"/>
  <c r="K98" i="25" s="1"/>
  <c r="L98" i="25" s="1"/>
  <c r="M98" i="25" s="1"/>
  <c r="N98" i="25" s="1"/>
  <c r="O98" i="25" s="1"/>
  <c r="H69" i="25"/>
  <c r="G93" i="25"/>
  <c r="H161" i="25"/>
  <c r="I162" i="25"/>
  <c r="I161" i="25" s="1"/>
  <c r="B541" i="25"/>
  <c r="M342" i="25"/>
  <c r="H298" i="25"/>
  <c r="H341" i="25"/>
  <c r="G271" i="25"/>
  <c r="H272" i="25"/>
  <c r="H271" i="25" s="1"/>
  <c r="F161" i="25"/>
  <c r="F341" i="25"/>
  <c r="F66" i="25"/>
  <c r="E271" i="25"/>
  <c r="E96" i="25"/>
  <c r="D250" i="25"/>
  <c r="G96" i="25"/>
  <c r="E468" i="25"/>
  <c r="H97" i="25"/>
  <c r="H96" i="25" s="1"/>
  <c r="F298" i="25"/>
  <c r="F469" i="25"/>
  <c r="F468" i="25" s="1"/>
  <c r="D381" i="25"/>
  <c r="D161" i="25"/>
  <c r="E382" i="25"/>
  <c r="E381" i="25" s="1"/>
  <c r="D341" i="25"/>
  <c r="D298" i="25"/>
  <c r="E93" i="25"/>
  <c r="D93" i="25"/>
  <c r="AY18" i="24"/>
  <c r="AZ18" i="24" s="1"/>
  <c r="V18" i="24" s="1"/>
  <c r="AY260" i="24"/>
  <c r="AZ260" i="24" s="1"/>
  <c r="V260" i="24" s="1"/>
  <c r="AY306" i="24"/>
  <c r="AZ306" i="24" s="1"/>
  <c r="V306" i="24" s="1"/>
  <c r="AY258" i="24"/>
  <c r="AZ258" i="24" s="1"/>
  <c r="V258" i="24" s="1"/>
  <c r="AY242" i="24"/>
  <c r="AZ242" i="24" s="1"/>
  <c r="V242" i="24" s="1"/>
  <c r="AY305" i="24"/>
  <c r="AZ305" i="24" s="1"/>
  <c r="V305" i="24" s="1"/>
  <c r="AY251" i="24"/>
  <c r="AZ251" i="24" s="1"/>
  <c r="V251" i="24" s="1"/>
  <c r="AY236" i="24"/>
  <c r="AZ236" i="24" s="1"/>
  <c r="V236" i="24" s="1"/>
  <c r="AY221" i="24"/>
  <c r="AZ221" i="24" s="1"/>
  <c r="V221" i="24" s="1"/>
  <c r="AY214" i="24"/>
  <c r="AZ214" i="24" s="1"/>
  <c r="V214" i="24" s="1"/>
  <c r="AY210" i="24"/>
  <c r="AZ210" i="24" s="1"/>
  <c r="V210" i="24" s="1"/>
  <c r="AY209" i="24"/>
  <c r="AZ209" i="24" s="1"/>
  <c r="V209" i="24" s="1"/>
  <c r="AY202" i="24"/>
  <c r="AZ202" i="24" s="1"/>
  <c r="V202" i="24" s="1"/>
  <c r="AY199" i="24"/>
  <c r="AZ199" i="24" s="1"/>
  <c r="V199" i="24" s="1"/>
  <c r="AY195" i="24"/>
  <c r="AZ195" i="24" s="1"/>
  <c r="V195" i="24" s="1"/>
  <c r="AY189" i="24"/>
  <c r="AZ189" i="24" s="1"/>
  <c r="V189" i="24" s="1"/>
  <c r="AY185" i="24"/>
  <c r="AZ185" i="24" s="1"/>
  <c r="V185" i="24" s="1"/>
  <c r="AY179" i="24"/>
  <c r="AZ179" i="24" s="1"/>
  <c r="V179" i="24" s="1"/>
  <c r="AY178" i="24"/>
  <c r="AZ178" i="24" s="1"/>
  <c r="V178" i="24" s="1"/>
  <c r="AY168" i="24"/>
  <c r="AZ168" i="24" s="1"/>
  <c r="V168" i="24" s="1"/>
  <c r="AY153" i="24"/>
  <c r="AZ153" i="24" s="1"/>
  <c r="V153" i="24" s="1"/>
  <c r="AY147" i="24"/>
  <c r="AZ147" i="24" s="1"/>
  <c r="V147" i="24" s="1"/>
  <c r="AY143" i="24"/>
  <c r="AZ143" i="24" s="1"/>
  <c r="V143" i="24" s="1"/>
  <c r="AY133" i="24"/>
  <c r="AZ133" i="24" s="1"/>
  <c r="V133" i="24" s="1"/>
  <c r="AY132" i="24"/>
  <c r="AZ132" i="24" s="1"/>
  <c r="V132" i="24" s="1"/>
  <c r="AY126" i="24"/>
  <c r="AZ126" i="24" s="1"/>
  <c r="V126" i="24" s="1"/>
  <c r="AY114" i="24"/>
  <c r="AZ114" i="24" s="1"/>
  <c r="V114" i="24" s="1"/>
  <c r="AY94" i="24"/>
  <c r="AZ94" i="24" s="1"/>
  <c r="V94" i="24" s="1"/>
  <c r="AY90" i="24"/>
  <c r="AZ90" i="24" s="1"/>
  <c r="V90" i="24" s="1"/>
  <c r="AY72" i="24"/>
  <c r="AZ72" i="24" s="1"/>
  <c r="V72" i="24" s="1"/>
  <c r="AY59" i="24"/>
  <c r="AZ59" i="24" s="1"/>
  <c r="V59" i="24" s="1"/>
  <c r="AY27" i="24"/>
  <c r="AZ27" i="24" s="1"/>
  <c r="V27" i="24" s="1"/>
  <c r="I235" i="25"/>
  <c r="G186" i="25"/>
  <c r="AY233" i="24"/>
  <c r="AZ233" i="24" s="1"/>
  <c r="V233" i="24" s="1"/>
  <c r="H186" i="25"/>
  <c r="G341" i="25"/>
  <c r="F394" i="25"/>
  <c r="E394" i="25"/>
  <c r="E161" i="25"/>
  <c r="D468" i="25"/>
  <c r="D113" i="25"/>
  <c r="H66" i="25"/>
  <c r="H235" i="25"/>
  <c r="G235" i="25"/>
  <c r="G113" i="25"/>
  <c r="F186" i="25"/>
  <c r="E341" i="25"/>
  <c r="E186" i="25"/>
  <c r="D394" i="25"/>
  <c r="D130" i="25"/>
  <c r="E66" i="25"/>
  <c r="D66" i="25"/>
  <c r="AY118" i="24"/>
  <c r="AZ118" i="24" s="1"/>
  <c r="V118" i="24" s="1"/>
  <c r="H113" i="25"/>
  <c r="G298" i="25"/>
  <c r="F271" i="25"/>
  <c r="F235" i="25"/>
  <c r="F96" i="25"/>
  <c r="E235" i="25"/>
  <c r="E113" i="25"/>
  <c r="D186" i="25"/>
  <c r="H394" i="25"/>
  <c r="G394" i="25"/>
  <c r="G161" i="25"/>
  <c r="F113" i="25"/>
  <c r="E298" i="25"/>
  <c r="E250" i="25"/>
  <c r="E130" i="25"/>
  <c r="D271" i="25"/>
  <c r="D235" i="25"/>
  <c r="D96" i="25"/>
  <c r="G66" i="25"/>
  <c r="AZ263" i="24"/>
  <c r="D255" i="24"/>
  <c r="G227" i="24"/>
  <c r="G243" i="24"/>
  <c r="G307" i="24"/>
  <c r="G253" i="24"/>
  <c r="AZ160" i="24"/>
  <c r="G121" i="24"/>
  <c r="G174" i="24"/>
  <c r="J590" i="24" l="1"/>
  <c r="D442" i="25"/>
  <c r="K594" i="24"/>
  <c r="E446" i="25"/>
  <c r="E407" i="25" s="1"/>
  <c r="O455" i="25"/>
  <c r="U603" i="24"/>
  <c r="AS280" i="24"/>
  <c r="R599" i="24"/>
  <c r="L451" i="25"/>
  <c r="I454" i="25"/>
  <c r="O602" i="24"/>
  <c r="I394" i="25"/>
  <c r="N10" i="31"/>
  <c r="N11" i="31" s="1"/>
  <c r="N8" i="31" s="1"/>
  <c r="N9" i="31" s="1"/>
  <c r="AO280" i="24"/>
  <c r="AV280" i="24"/>
  <c r="N613" i="24"/>
  <c r="H465" i="25"/>
  <c r="H407" i="25" s="1"/>
  <c r="AN280" i="24"/>
  <c r="AU280" i="24"/>
  <c r="AP280" i="24"/>
  <c r="AX280" i="24"/>
  <c r="AQ275" i="24"/>
  <c r="L446" i="25"/>
  <c r="R594" i="24"/>
  <c r="J461" i="25"/>
  <c r="P609" i="24"/>
  <c r="AM280" i="24"/>
  <c r="L599" i="24"/>
  <c r="F451" i="25"/>
  <c r="F407" i="25" s="1"/>
  <c r="AO284" i="24"/>
  <c r="D455" i="25"/>
  <c r="D407" i="25" s="1"/>
  <c r="D83" i="20" s="1"/>
  <c r="J603" i="24"/>
  <c r="AV284" i="24"/>
  <c r="S604" i="24"/>
  <c r="M456" i="25"/>
  <c r="AQ280" i="24"/>
  <c r="AW280" i="24"/>
  <c r="P602" i="24"/>
  <c r="J454" i="25"/>
  <c r="T590" i="24"/>
  <c r="N442" i="25"/>
  <c r="AR280" i="24"/>
  <c r="AZ216" i="24"/>
  <c r="I59" i="33"/>
  <c r="C50" i="33"/>
  <c r="F50" i="33"/>
  <c r="I50" i="33"/>
  <c r="AZ191" i="24"/>
  <c r="C51" i="33"/>
  <c r="I51" i="33"/>
  <c r="F51" i="33"/>
  <c r="F55" i="33"/>
  <c r="I55" i="33"/>
  <c r="F53" i="33"/>
  <c r="I53" i="33"/>
  <c r="I49" i="33"/>
  <c r="F49" i="33"/>
  <c r="C49" i="33"/>
  <c r="I47" i="33"/>
  <c r="C47" i="33"/>
  <c r="F47" i="33"/>
  <c r="AA20" i="31"/>
  <c r="AB24" i="35"/>
  <c r="AE24" i="35" s="1"/>
  <c r="AF24" i="35" s="1"/>
  <c r="AC24" i="35"/>
  <c r="AE7" i="35"/>
  <c r="AB8" i="35"/>
  <c r="AE8" i="35" s="1"/>
  <c r="AC8" i="35"/>
  <c r="AC21" i="35"/>
  <c r="AB21" i="35"/>
  <c r="AE21" i="35" s="1"/>
  <c r="AF21" i="35" s="1"/>
  <c r="AC19" i="35"/>
  <c r="AB19" i="35"/>
  <c r="AE19" i="35" s="1"/>
  <c r="AF19" i="35" s="1"/>
  <c r="AC9" i="35"/>
  <c r="AB9" i="35"/>
  <c r="AE9" i="35" s="1"/>
  <c r="AB20" i="35"/>
  <c r="AE20" i="35" s="1"/>
  <c r="AF20" i="35" s="1"/>
  <c r="AC20" i="35"/>
  <c r="AC11" i="35"/>
  <c r="AB11" i="35"/>
  <c r="AE11" i="35" s="1"/>
  <c r="AB22" i="35"/>
  <c r="AE22" i="35" s="1"/>
  <c r="AF22" i="35" s="1"/>
  <c r="AC22" i="35"/>
  <c r="AC13" i="35"/>
  <c r="AB13" i="35"/>
  <c r="AE13" i="35" s="1"/>
  <c r="AC23" i="35"/>
  <c r="AB23" i="35"/>
  <c r="AE23" i="35" s="1"/>
  <c r="AF23" i="35" s="1"/>
  <c r="AB10" i="35"/>
  <c r="AE10" i="35" s="1"/>
  <c r="AC10" i="35"/>
  <c r="AC17" i="35"/>
  <c r="AB17" i="35"/>
  <c r="AE17" i="35" s="1"/>
  <c r="AB12" i="35"/>
  <c r="AE12" i="35" s="1"/>
  <c r="AC12" i="35"/>
  <c r="J113" i="25"/>
  <c r="B27" i="20"/>
  <c r="AA15" i="31"/>
  <c r="AA22" i="31"/>
  <c r="AA14" i="31"/>
  <c r="AA16" i="31"/>
  <c r="AA18" i="31"/>
  <c r="AA24" i="31"/>
  <c r="AA7" i="31"/>
  <c r="AA21" i="31"/>
  <c r="AA11" i="31"/>
  <c r="AA8" i="31"/>
  <c r="AA12" i="31"/>
  <c r="AA13" i="31"/>
  <c r="AA19" i="31"/>
  <c r="AA9" i="31"/>
  <c r="AA10" i="31"/>
  <c r="AA17" i="31"/>
  <c r="J20" i="31"/>
  <c r="K20" i="31" s="1"/>
  <c r="J24" i="31"/>
  <c r="K24" i="31" s="1"/>
  <c r="J22" i="31"/>
  <c r="K22" i="31" s="1"/>
  <c r="J21" i="31"/>
  <c r="K21" i="31" s="1"/>
  <c r="L66" i="25"/>
  <c r="AP284" i="24"/>
  <c r="AV275" i="24"/>
  <c r="AO275" i="24"/>
  <c r="AP275" i="24"/>
  <c r="AT275" i="24"/>
  <c r="E27" i="20"/>
  <c r="G407" i="25"/>
  <c r="AY268" i="24"/>
  <c r="AZ268" i="24" s="1"/>
  <c r="V268" i="24" s="1"/>
  <c r="AY278" i="24"/>
  <c r="AZ278" i="24" s="1"/>
  <c r="V278" i="24" s="1"/>
  <c r="AW275" i="24"/>
  <c r="AN275" i="24"/>
  <c r="AX284" i="24"/>
  <c r="AU284" i="24"/>
  <c r="I298" i="25"/>
  <c r="AY274" i="24"/>
  <c r="AZ274" i="24" s="1"/>
  <c r="V274" i="24" s="1"/>
  <c r="AY282" i="24"/>
  <c r="AZ282" i="24" s="1"/>
  <c r="V282" i="24" s="1"/>
  <c r="AY112" i="24"/>
  <c r="AZ112" i="24" s="1"/>
  <c r="V112" i="24" s="1"/>
  <c r="AR284" i="24"/>
  <c r="AS275" i="24"/>
  <c r="AU275" i="24"/>
  <c r="AM284" i="24"/>
  <c r="AX275" i="24"/>
  <c r="AY279" i="24"/>
  <c r="AZ279" i="24" s="1"/>
  <c r="V279" i="24" s="1"/>
  <c r="AT284" i="24"/>
  <c r="AQ284" i="24"/>
  <c r="AY289" i="24"/>
  <c r="AZ289" i="24" s="1"/>
  <c r="V289" i="24" s="1"/>
  <c r="AY288" i="24"/>
  <c r="AZ288" i="24" s="1"/>
  <c r="V288" i="24" s="1"/>
  <c r="AY110" i="24"/>
  <c r="AZ110" i="24" s="1"/>
  <c r="V110" i="24" s="1"/>
  <c r="AY272" i="24"/>
  <c r="AZ272" i="24" s="1"/>
  <c r="V272" i="24" s="1"/>
  <c r="AY286" i="24"/>
  <c r="AZ286" i="24" s="1"/>
  <c r="V286" i="24" s="1"/>
  <c r="AY293" i="24"/>
  <c r="AZ293" i="24" s="1"/>
  <c r="V293" i="24" s="1"/>
  <c r="AY109" i="24"/>
  <c r="AZ109" i="24" s="1"/>
  <c r="V109" i="24" s="1"/>
  <c r="AY281" i="24"/>
  <c r="AZ281" i="24" s="1"/>
  <c r="V281" i="24" s="1"/>
  <c r="AY291" i="24"/>
  <c r="AZ291" i="24" s="1"/>
  <c r="V291" i="24" s="1"/>
  <c r="AY273" i="24"/>
  <c r="AZ273" i="24" s="1"/>
  <c r="V273" i="24" s="1"/>
  <c r="AY276" i="24"/>
  <c r="AZ276" i="24" s="1"/>
  <c r="V276" i="24" s="1"/>
  <c r="AZ86" i="24"/>
  <c r="AY292" i="24"/>
  <c r="AZ292" i="24" s="1"/>
  <c r="V292" i="24" s="1"/>
  <c r="AY270" i="24"/>
  <c r="AZ270" i="24" s="1"/>
  <c r="V270" i="24" s="1"/>
  <c r="AY267" i="24"/>
  <c r="AZ267" i="24" s="1"/>
  <c r="V267" i="24" s="1"/>
  <c r="AY269" i="24"/>
  <c r="AZ269" i="24" s="1"/>
  <c r="V269" i="24" s="1"/>
  <c r="J235" i="25"/>
  <c r="J394" i="25"/>
  <c r="L113" i="25"/>
  <c r="K113" i="25"/>
  <c r="M113" i="25"/>
  <c r="I113" i="25"/>
  <c r="AU283" i="24"/>
  <c r="AX283" i="24"/>
  <c r="AM283" i="24"/>
  <c r="AO283" i="24"/>
  <c r="AN283" i="24"/>
  <c r="AT283" i="24"/>
  <c r="AS283" i="24"/>
  <c r="AP283" i="24"/>
  <c r="AW283" i="24"/>
  <c r="AQ283" i="24"/>
  <c r="AV283" i="24"/>
  <c r="AR283" i="24"/>
  <c r="AR294" i="24"/>
  <c r="AM294" i="24"/>
  <c r="AS294" i="24"/>
  <c r="AW294" i="24"/>
  <c r="AX294" i="24"/>
  <c r="AQ294" i="24"/>
  <c r="AP294" i="24"/>
  <c r="AO294" i="24"/>
  <c r="AT294" i="24"/>
  <c r="AU294" i="24"/>
  <c r="AN294" i="24"/>
  <c r="AV294" i="24"/>
  <c r="AM290" i="24"/>
  <c r="AU290" i="24"/>
  <c r="AV290" i="24"/>
  <c r="AT290" i="24"/>
  <c r="AO290" i="24"/>
  <c r="AP290" i="24"/>
  <c r="AQ290" i="24"/>
  <c r="AS290" i="24"/>
  <c r="AN290" i="24"/>
  <c r="AW290" i="24"/>
  <c r="AR290" i="24"/>
  <c r="AX290" i="24"/>
  <c r="AQ285" i="24"/>
  <c r="AS285" i="24"/>
  <c r="AP285" i="24"/>
  <c r="AN285" i="24"/>
  <c r="AV285" i="24"/>
  <c r="AX285" i="24"/>
  <c r="AM285" i="24"/>
  <c r="AR285" i="24"/>
  <c r="AW285" i="24"/>
  <c r="AO285" i="24"/>
  <c r="AT285" i="24"/>
  <c r="AU285" i="24"/>
  <c r="AS287" i="24"/>
  <c r="AM287" i="24"/>
  <c r="AP287" i="24"/>
  <c r="AN287" i="24"/>
  <c r="AX287" i="24"/>
  <c r="AO287" i="24"/>
  <c r="AR287" i="24"/>
  <c r="AW287" i="24"/>
  <c r="AU287" i="24"/>
  <c r="AT287" i="24"/>
  <c r="AQ287" i="24"/>
  <c r="AV287" i="24"/>
  <c r="AZ74" i="24"/>
  <c r="K66" i="25"/>
  <c r="O130" i="25"/>
  <c r="AX296" i="24"/>
  <c r="AQ296" i="24"/>
  <c r="AR296" i="24"/>
  <c r="AO296" i="24"/>
  <c r="AT296" i="24"/>
  <c r="AP296" i="24"/>
  <c r="AU296" i="24"/>
  <c r="AM296" i="24"/>
  <c r="AW296" i="24"/>
  <c r="AV296" i="24"/>
  <c r="AN296" i="24"/>
  <c r="AS296" i="24"/>
  <c r="AT271" i="24"/>
  <c r="AU271" i="24"/>
  <c r="AV271" i="24"/>
  <c r="AQ271" i="24"/>
  <c r="AN271" i="24"/>
  <c r="AO271" i="24"/>
  <c r="AM271" i="24"/>
  <c r="AS271" i="24"/>
  <c r="AR271" i="24"/>
  <c r="AW271" i="24"/>
  <c r="AP271" i="24"/>
  <c r="AX271" i="24"/>
  <c r="AY111" i="24"/>
  <c r="AZ111" i="24" s="1"/>
  <c r="V111" i="24" s="1"/>
  <c r="AY295" i="24"/>
  <c r="AZ295" i="24" s="1"/>
  <c r="V295" i="24" s="1"/>
  <c r="J66" i="25"/>
  <c r="C20" i="20"/>
  <c r="F27" i="20" s="1"/>
  <c r="D356" i="25"/>
  <c r="D80" i="20" s="1"/>
  <c r="AY277" i="24"/>
  <c r="AZ277" i="24" s="1"/>
  <c r="V277" i="24" s="1"/>
  <c r="D243" i="24"/>
  <c r="D340" i="24" s="1"/>
  <c r="I186" i="25"/>
  <c r="I25" i="31"/>
  <c r="K235" i="25"/>
  <c r="N186" i="25"/>
  <c r="M341" i="25"/>
  <c r="L341" i="25"/>
  <c r="M235" i="25"/>
  <c r="O235" i="25"/>
  <c r="M186" i="25"/>
  <c r="O186" i="25"/>
  <c r="I341" i="25"/>
  <c r="L235" i="25"/>
  <c r="K186" i="25"/>
  <c r="F130" i="25"/>
  <c r="K130" i="25"/>
  <c r="N130" i="25"/>
  <c r="J186" i="25"/>
  <c r="G130" i="25"/>
  <c r="L186" i="25"/>
  <c r="M394" i="25"/>
  <c r="M130" i="25"/>
  <c r="J130" i="25"/>
  <c r="K341" i="25"/>
  <c r="N235" i="25"/>
  <c r="L130" i="25"/>
  <c r="H130" i="25"/>
  <c r="M298" i="25"/>
  <c r="J356" i="25"/>
  <c r="I130" i="25"/>
  <c r="L356" i="25"/>
  <c r="O356" i="25"/>
  <c r="O113" i="25"/>
  <c r="O394" i="25"/>
  <c r="D16" i="24"/>
  <c r="D88" i="24"/>
  <c r="AZ42" i="24"/>
  <c r="AZ149" i="24"/>
  <c r="N113" i="25"/>
  <c r="E356" i="25"/>
  <c r="G356" i="25"/>
  <c r="K394" i="25"/>
  <c r="D81" i="20"/>
  <c r="I97" i="25"/>
  <c r="J162" i="25"/>
  <c r="I69" i="25"/>
  <c r="H93" i="25"/>
  <c r="J298" i="25"/>
  <c r="M66" i="25"/>
  <c r="N18" i="25"/>
  <c r="AZ60" i="24"/>
  <c r="D338" i="24"/>
  <c r="D46" i="24"/>
  <c r="N298" i="25"/>
  <c r="O299" i="25"/>
  <c r="D82" i="20"/>
  <c r="D78" i="20"/>
  <c r="D75" i="20"/>
  <c r="H356" i="25"/>
  <c r="D77" i="20"/>
  <c r="D74" i="20"/>
  <c r="M356" i="25"/>
  <c r="D84" i="20"/>
  <c r="F356" i="25"/>
  <c r="I356" i="25"/>
  <c r="N394" i="25"/>
  <c r="F382" i="25"/>
  <c r="G469" i="25"/>
  <c r="I272" i="25"/>
  <c r="N342" i="25"/>
  <c r="J341" i="25"/>
  <c r="H251" i="25"/>
  <c r="I408" i="25"/>
  <c r="L298" i="25"/>
  <c r="K356" i="25"/>
  <c r="L394" i="25"/>
  <c r="N356" i="25"/>
  <c r="K298" i="25"/>
  <c r="D79" i="20"/>
  <c r="D73" i="20"/>
  <c r="D76" i="20"/>
  <c r="AZ227" i="24"/>
  <c r="D218" i="24"/>
  <c r="B9" i="20"/>
  <c r="D162" i="24"/>
  <c r="AZ174" i="24"/>
  <c r="AZ253" i="24"/>
  <c r="D245" i="24"/>
  <c r="AZ121" i="24"/>
  <c r="D107" i="24"/>
  <c r="D299" i="24"/>
  <c r="AZ243" i="24"/>
  <c r="AF12" i="35" l="1"/>
  <c r="L64" i="27"/>
  <c r="AF17" i="35"/>
  <c r="L73" i="27"/>
  <c r="L68" i="27"/>
  <c r="L70" i="27"/>
  <c r="L66" i="27"/>
  <c r="L76" i="27"/>
  <c r="L72" i="27"/>
  <c r="L69" i="27"/>
  <c r="L74" i="27"/>
  <c r="L75" i="27"/>
  <c r="AF8" i="35"/>
  <c r="L60" i="27"/>
  <c r="H8" i="36" s="1"/>
  <c r="AF10" i="35"/>
  <c r="L62" i="27"/>
  <c r="AF13" i="35"/>
  <c r="L65" i="27"/>
  <c r="AF11" i="35"/>
  <c r="L63" i="27"/>
  <c r="AF9" i="35"/>
  <c r="L61" i="27"/>
  <c r="AF7" i="35"/>
  <c r="L59" i="27"/>
  <c r="D229" i="24"/>
  <c r="F57" i="33" s="1"/>
  <c r="AY280" i="24"/>
  <c r="AZ280" i="24" s="1"/>
  <c r="V280" i="24" s="1"/>
  <c r="G297" i="24"/>
  <c r="AZ297" i="24" s="1"/>
  <c r="I61" i="33"/>
  <c r="AY284" i="24"/>
  <c r="AZ284" i="24" s="1"/>
  <c r="V284" i="24" s="1"/>
  <c r="F56" i="33"/>
  <c r="I56" i="33"/>
  <c r="C52" i="33"/>
  <c r="I52" i="33"/>
  <c r="F52" i="33"/>
  <c r="F54" i="33"/>
  <c r="I54" i="33"/>
  <c r="I58" i="33"/>
  <c r="I48" i="33"/>
  <c r="F48" i="33"/>
  <c r="C48" i="33"/>
  <c r="D482" i="25"/>
  <c r="R21" i="27"/>
  <c r="H20" i="36"/>
  <c r="H8" i="31"/>
  <c r="J8" i="31" s="1"/>
  <c r="K8" i="31" s="1"/>
  <c r="AA25" i="31"/>
  <c r="I62" i="33"/>
  <c r="AY275" i="24"/>
  <c r="AZ275" i="24" s="1"/>
  <c r="V275" i="24" s="1"/>
  <c r="D265" i="24"/>
  <c r="AY271" i="24"/>
  <c r="AZ271" i="24" s="1"/>
  <c r="V271" i="24" s="1"/>
  <c r="AY294" i="24"/>
  <c r="AZ294" i="24" s="1"/>
  <c r="V294" i="24" s="1"/>
  <c r="AY296" i="24"/>
  <c r="AZ296" i="24" s="1"/>
  <c r="V296" i="24" s="1"/>
  <c r="AY285" i="24"/>
  <c r="AZ285" i="24" s="1"/>
  <c r="V285" i="24" s="1"/>
  <c r="AY287" i="24"/>
  <c r="AZ287" i="24" s="1"/>
  <c r="V287" i="24" s="1"/>
  <c r="I27" i="20"/>
  <c r="AY283" i="24"/>
  <c r="AZ283" i="24" s="1"/>
  <c r="V283" i="24" s="1"/>
  <c r="C27" i="20"/>
  <c r="AY290" i="24"/>
  <c r="AZ290" i="24" s="1"/>
  <c r="V290" i="24" s="1"/>
  <c r="H250" i="25"/>
  <c r="I251" i="25"/>
  <c r="E482" i="25"/>
  <c r="J161" i="25"/>
  <c r="K162" i="25"/>
  <c r="I407" i="25"/>
  <c r="J408" i="25"/>
  <c r="N341" i="25"/>
  <c r="O342" i="25"/>
  <c r="G468" i="25"/>
  <c r="H469" i="25"/>
  <c r="J69" i="25"/>
  <c r="I93" i="25"/>
  <c r="I96" i="25"/>
  <c r="J97" i="25"/>
  <c r="I271" i="25"/>
  <c r="J272" i="25"/>
  <c r="F381" i="25"/>
  <c r="F482" i="25" s="1"/>
  <c r="F484" i="25" s="1"/>
  <c r="F487" i="25" s="1"/>
  <c r="G382" i="25"/>
  <c r="O298" i="25"/>
  <c r="O18" i="25"/>
  <c r="O66" i="25" s="1"/>
  <c r="N66" i="25"/>
  <c r="C10" i="20"/>
  <c r="C58" i="20"/>
  <c r="C59" i="20" s="1"/>
  <c r="D484" i="25" l="1"/>
  <c r="D487" i="25" s="1"/>
  <c r="J8" i="36"/>
  <c r="K8" i="36" s="1"/>
  <c r="I57" i="33"/>
  <c r="C46" i="33"/>
  <c r="C53" i="33" s="1"/>
  <c r="D339" i="24"/>
  <c r="D341" i="24" s="1"/>
  <c r="E9" i="20" s="1"/>
  <c r="F10" i="20" s="1"/>
  <c r="F46" i="33"/>
  <c r="F58" i="33" s="1"/>
  <c r="I60" i="33"/>
  <c r="H7" i="31"/>
  <c r="R19" i="27"/>
  <c r="H10" i="31"/>
  <c r="R20" i="27"/>
  <c r="H14" i="36"/>
  <c r="H14" i="31"/>
  <c r="J14" i="31" s="1"/>
  <c r="K14" i="31" s="1"/>
  <c r="H7" i="36"/>
  <c r="J7" i="36" s="1"/>
  <c r="K7" i="36" s="1"/>
  <c r="H10" i="36"/>
  <c r="H9" i="36"/>
  <c r="H12" i="36"/>
  <c r="H12" i="31"/>
  <c r="J12" i="31" s="1"/>
  <c r="K12" i="31" s="1"/>
  <c r="H17" i="36"/>
  <c r="H17" i="31"/>
  <c r="J17" i="31" s="1"/>
  <c r="K17" i="31" s="1"/>
  <c r="J20" i="36"/>
  <c r="K20" i="36" s="1"/>
  <c r="E15" i="20"/>
  <c r="F9" i="33" s="1"/>
  <c r="AF25" i="35"/>
  <c r="AE25" i="35"/>
  <c r="D486" i="25"/>
  <c r="E15" i="25" s="1"/>
  <c r="E20" i="20"/>
  <c r="B54" i="20" s="1"/>
  <c r="C367" i="25"/>
  <c r="C289" i="25"/>
  <c r="C298" i="25"/>
  <c r="C546" i="25" s="1"/>
  <c r="C274" i="25"/>
  <c r="C214" i="25"/>
  <c r="C78" i="25"/>
  <c r="C397" i="25"/>
  <c r="C142" i="25"/>
  <c r="C77" i="25"/>
  <c r="C332" i="25"/>
  <c r="C198" i="25"/>
  <c r="C249" i="25"/>
  <c r="C76" i="25"/>
  <c r="C306" i="25"/>
  <c r="C460" i="25"/>
  <c r="C35" i="25"/>
  <c r="C180" i="25"/>
  <c r="C42" i="25"/>
  <c r="C213" i="25"/>
  <c r="C229" i="25"/>
  <c r="C230" i="25"/>
  <c r="C264" i="25"/>
  <c r="C443" i="25"/>
  <c r="C463" i="25"/>
  <c r="C347" i="25"/>
  <c r="C301" i="25"/>
  <c r="C29" i="25"/>
  <c r="C100" i="25"/>
  <c r="C331" i="25"/>
  <c r="C185" i="25"/>
  <c r="C481" i="25"/>
  <c r="C282" i="25"/>
  <c r="C285" i="25"/>
  <c r="C474" i="25"/>
  <c r="C168" i="25"/>
  <c r="C304" i="25"/>
  <c r="C212" i="25"/>
  <c r="C83" i="25"/>
  <c r="C388" i="25"/>
  <c r="C373" i="25"/>
  <c r="C139" i="25"/>
  <c r="C55" i="25"/>
  <c r="C455" i="25"/>
  <c r="C201" i="25"/>
  <c r="C210" i="25"/>
  <c r="C344" i="25"/>
  <c r="C293" i="25"/>
  <c r="C256" i="25"/>
  <c r="C37" i="25"/>
  <c r="C228" i="25"/>
  <c r="C376" i="25"/>
  <c r="C132" i="25"/>
  <c r="C318" i="25"/>
  <c r="C336" i="25"/>
  <c r="C305" i="25"/>
  <c r="C396" i="25"/>
  <c r="C291" i="25"/>
  <c r="C133" i="25"/>
  <c r="C46" i="25"/>
  <c r="C255" i="25"/>
  <c r="C302" i="25"/>
  <c r="C72" i="25"/>
  <c r="C430" i="25"/>
  <c r="C108" i="25"/>
  <c r="C450" i="25"/>
  <c r="C352" i="25"/>
  <c r="C244" i="25"/>
  <c r="C155" i="25"/>
  <c r="C363" i="25"/>
  <c r="C52" i="25"/>
  <c r="C237" i="25"/>
  <c r="C277" i="25"/>
  <c r="C371" i="25"/>
  <c r="C451" i="25"/>
  <c r="C437" i="25"/>
  <c r="C432" i="25"/>
  <c r="C480" i="25"/>
  <c r="C181" i="25"/>
  <c r="C247" i="25"/>
  <c r="C438" i="25"/>
  <c r="C307" i="25"/>
  <c r="C107" i="25"/>
  <c r="C141" i="25"/>
  <c r="C51" i="25"/>
  <c r="C473" i="25"/>
  <c r="C163" i="25"/>
  <c r="C458" i="25"/>
  <c r="C270" i="25"/>
  <c r="C276" i="25"/>
  <c r="C370" i="25"/>
  <c r="C47" i="25"/>
  <c r="C308" i="25"/>
  <c r="I469" i="25"/>
  <c r="H468" i="25"/>
  <c r="C394" i="25"/>
  <c r="C241" i="25"/>
  <c r="C18" i="25"/>
  <c r="C20" i="25"/>
  <c r="C358" i="25"/>
  <c r="C360" i="25"/>
  <c r="C335" i="25"/>
  <c r="C184" i="25"/>
  <c r="C324" i="25"/>
  <c r="C453" i="25"/>
  <c r="C327" i="25"/>
  <c r="C424" i="25"/>
  <c r="C182" i="25"/>
  <c r="C415" i="25"/>
  <c r="C216" i="25"/>
  <c r="C440" i="25"/>
  <c r="C248" i="25"/>
  <c r="C404" i="25"/>
  <c r="C389" i="25"/>
  <c r="C333" i="25"/>
  <c r="C444" i="25"/>
  <c r="C263" i="25"/>
  <c r="C85" i="25"/>
  <c r="C246" i="25"/>
  <c r="C427" i="25"/>
  <c r="C64" i="25"/>
  <c r="C116" i="25"/>
  <c r="K272" i="25"/>
  <c r="J271" i="25"/>
  <c r="C194" i="25"/>
  <c r="C118" i="25"/>
  <c r="C61" i="25"/>
  <c r="C23" i="25"/>
  <c r="C253" i="25"/>
  <c r="C411" i="25"/>
  <c r="C359" i="25"/>
  <c r="C232" i="25"/>
  <c r="C222" i="25"/>
  <c r="C476" i="25"/>
  <c r="C421" i="25"/>
  <c r="C227" i="25"/>
  <c r="C312" i="25"/>
  <c r="C479" i="25"/>
  <c r="C348" i="25"/>
  <c r="C428" i="25"/>
  <c r="C231" i="25"/>
  <c r="C454" i="25"/>
  <c r="C87" i="25"/>
  <c r="C145" i="25"/>
  <c r="C106" i="25"/>
  <c r="C441" i="25"/>
  <c r="C267" i="25"/>
  <c r="C414" i="25"/>
  <c r="C320" i="25"/>
  <c r="C156" i="25"/>
  <c r="C119" i="25"/>
  <c r="C384" i="25"/>
  <c r="L162" i="25"/>
  <c r="K161" i="25"/>
  <c r="C19" i="25"/>
  <c r="C22" i="25"/>
  <c r="C38" i="25"/>
  <c r="C27" i="25"/>
  <c r="C383" i="25"/>
  <c r="C54" i="25"/>
  <c r="C361" i="25"/>
  <c r="C50" i="25"/>
  <c r="C386" i="25"/>
  <c r="C447" i="25"/>
  <c r="C402" i="25"/>
  <c r="C154" i="25"/>
  <c r="C329" i="25"/>
  <c r="C319" i="25"/>
  <c r="C175" i="25"/>
  <c r="C126" i="25"/>
  <c r="C286" i="25"/>
  <c r="C183" i="25"/>
  <c r="C70" i="25"/>
  <c r="C242" i="25"/>
  <c r="C316" i="25"/>
  <c r="C150" i="25"/>
  <c r="C403" i="25"/>
  <c r="C234" i="25"/>
  <c r="C416" i="25"/>
  <c r="C101" i="25"/>
  <c r="C375" i="25"/>
  <c r="J251" i="25"/>
  <c r="I250" i="25"/>
  <c r="C278" i="25"/>
  <c r="C236" i="25"/>
  <c r="C137" i="25"/>
  <c r="C40" i="25"/>
  <c r="C297" i="25"/>
  <c r="C202" i="25"/>
  <c r="C157" i="25"/>
  <c r="C111" i="25"/>
  <c r="C261" i="25"/>
  <c r="C125" i="25"/>
  <c r="C224" i="25"/>
  <c r="C171" i="25"/>
  <c r="C177" i="25"/>
  <c r="C322" i="25"/>
  <c r="C122" i="25"/>
  <c r="C179" i="25"/>
  <c r="C379" i="25"/>
  <c r="C79" i="25"/>
  <c r="C380" i="25"/>
  <c r="C364" i="25"/>
  <c r="C452" i="25"/>
  <c r="C80" i="25"/>
  <c r="C172" i="25"/>
  <c r="C466" i="25"/>
  <c r="C215" i="25"/>
  <c r="C401" i="25"/>
  <c r="C245" i="25"/>
  <c r="C135" i="25"/>
  <c r="C392" i="25"/>
  <c r="C146" i="25"/>
  <c r="C303" i="25"/>
  <c r="C104" i="25"/>
  <c r="C362" i="25"/>
  <c r="C36" i="25"/>
  <c r="C49" i="25"/>
  <c r="C26" i="25"/>
  <c r="C82" i="25"/>
  <c r="C385" i="25"/>
  <c r="C34" i="25"/>
  <c r="C205" i="25"/>
  <c r="C423" i="25"/>
  <c r="C81" i="25"/>
  <c r="C160" i="25"/>
  <c r="C436" i="25"/>
  <c r="C292" i="25"/>
  <c r="C390" i="25"/>
  <c r="C284" i="25"/>
  <c r="C269" i="25"/>
  <c r="C188" i="25"/>
  <c r="C221" i="25"/>
  <c r="C323" i="25"/>
  <c r="C314" i="25"/>
  <c r="C355" i="25"/>
  <c r="C448" i="25"/>
  <c r="C266" i="25"/>
  <c r="C374" i="25"/>
  <c r="C295" i="25"/>
  <c r="C197" i="25"/>
  <c r="C446" i="25"/>
  <c r="C103" i="25"/>
  <c r="C71" i="25"/>
  <c r="C349" i="25"/>
  <c r="C326" i="25"/>
  <c r="C273" i="25"/>
  <c r="C164" i="25"/>
  <c r="C48" i="25"/>
  <c r="C191" i="25"/>
  <c r="C470" i="25"/>
  <c r="C300" i="25"/>
  <c r="C41" i="25"/>
  <c r="C32" i="25"/>
  <c r="C56" i="25"/>
  <c r="C117" i="25"/>
  <c r="C187" i="25"/>
  <c r="C338" i="25"/>
  <c r="C330" i="25"/>
  <c r="C462" i="25"/>
  <c r="C176" i="25"/>
  <c r="C217" i="25"/>
  <c r="C128" i="25"/>
  <c r="C203" i="25"/>
  <c r="C283" i="25"/>
  <c r="C225" i="25"/>
  <c r="C109" i="25"/>
  <c r="C426" i="25"/>
  <c r="C88" i="25"/>
  <c r="C399" i="25"/>
  <c r="C275" i="25"/>
  <c r="C477" i="25"/>
  <c r="C105" i="25"/>
  <c r="C387" i="25"/>
  <c r="C459" i="25"/>
  <c r="C123" i="25"/>
  <c r="C206" i="25"/>
  <c r="C419" i="25"/>
  <c r="C74" i="25"/>
  <c r="C471" i="25"/>
  <c r="C127" i="25"/>
  <c r="C134" i="25"/>
  <c r="C65" i="25"/>
  <c r="C345" i="25"/>
  <c r="C44" i="25"/>
  <c r="C279" i="25"/>
  <c r="C112" i="25"/>
  <c r="C243" i="25"/>
  <c r="C465" i="25"/>
  <c r="C294" i="25"/>
  <c r="C207" i="25"/>
  <c r="C413" i="25"/>
  <c r="C140" i="25"/>
  <c r="C378" i="25"/>
  <c r="C281" i="25"/>
  <c r="C121" i="25"/>
  <c r="C144" i="25"/>
  <c r="C258" i="25"/>
  <c r="C90" i="25"/>
  <c r="C434" i="25"/>
  <c r="C354" i="25"/>
  <c r="C262" i="25"/>
  <c r="C328" i="25"/>
  <c r="C420" i="25"/>
  <c r="C114" i="25"/>
  <c r="C343" i="25"/>
  <c r="C45" i="25"/>
  <c r="C165" i="25"/>
  <c r="C59" i="25"/>
  <c r="C21" i="25"/>
  <c r="O341" i="25"/>
  <c r="C341" i="25" s="1"/>
  <c r="C342" i="25"/>
  <c r="K408" i="25"/>
  <c r="J407" i="25"/>
  <c r="C395" i="25"/>
  <c r="C57" i="25"/>
  <c r="C405" i="25"/>
  <c r="C147" i="25"/>
  <c r="C178" i="25"/>
  <c r="C418" i="25"/>
  <c r="C393" i="25"/>
  <c r="C337" i="25"/>
  <c r="C102" i="25"/>
  <c r="C149" i="25"/>
  <c r="C425" i="25"/>
  <c r="C200" i="25"/>
  <c r="C429" i="25"/>
  <c r="C391" i="25"/>
  <c r="C439" i="25"/>
  <c r="C417" i="25"/>
  <c r="C435" i="25"/>
  <c r="C280" i="25"/>
  <c r="C369" i="25"/>
  <c r="C92" i="25"/>
  <c r="C158" i="25"/>
  <c r="C410" i="25"/>
  <c r="C193" i="25"/>
  <c r="C33" i="25"/>
  <c r="C53" i="25"/>
  <c r="E484" i="25"/>
  <c r="C365" i="25"/>
  <c r="C30" i="25"/>
  <c r="C115" i="25"/>
  <c r="C240" i="25"/>
  <c r="C63" i="25"/>
  <c r="C226" i="25"/>
  <c r="C456" i="25"/>
  <c r="C351" i="25"/>
  <c r="C110" i="25"/>
  <c r="C91" i="25"/>
  <c r="C406" i="25"/>
  <c r="C290" i="25"/>
  <c r="C287" i="25"/>
  <c r="C174" i="25"/>
  <c r="C120" i="25"/>
  <c r="C265" i="25"/>
  <c r="C422" i="25"/>
  <c r="C204" i="25"/>
  <c r="C449" i="25"/>
  <c r="C467" i="25"/>
  <c r="C170" i="25"/>
  <c r="C220" i="25"/>
  <c r="C257" i="25"/>
  <c r="C238" i="25"/>
  <c r="C346" i="25"/>
  <c r="C356" i="25"/>
  <c r="C80" i="20" s="1"/>
  <c r="C113" i="25"/>
  <c r="K97" i="25"/>
  <c r="J96" i="25"/>
  <c r="C167" i="25"/>
  <c r="C299" i="25"/>
  <c r="C311" i="25"/>
  <c r="C25" i="25"/>
  <c r="C239" i="25"/>
  <c r="C136" i="25"/>
  <c r="C39" i="25"/>
  <c r="C166" i="25"/>
  <c r="C357" i="25"/>
  <c r="C24" i="25"/>
  <c r="C208" i="25"/>
  <c r="C478" i="25"/>
  <c r="C268" i="25"/>
  <c r="C152" i="25"/>
  <c r="C400" i="25"/>
  <c r="C412" i="25"/>
  <c r="C211" i="25"/>
  <c r="C433" i="25"/>
  <c r="C99" i="25"/>
  <c r="C334" i="25"/>
  <c r="C288" i="25"/>
  <c r="C325" i="25"/>
  <c r="C131" i="25"/>
  <c r="C73" i="25"/>
  <c r="C75" i="25"/>
  <c r="C315" i="25"/>
  <c r="C457" i="25"/>
  <c r="C223" i="25"/>
  <c r="C153" i="25"/>
  <c r="C398" i="25"/>
  <c r="H382" i="25"/>
  <c r="G381" i="25"/>
  <c r="G482" i="25" s="1"/>
  <c r="G484" i="25" s="1"/>
  <c r="C60" i="25"/>
  <c r="C130" i="25"/>
  <c r="K69" i="25"/>
  <c r="J93" i="25"/>
  <c r="C260" i="25"/>
  <c r="C235" i="25"/>
  <c r="C186" i="25"/>
  <c r="C98" i="25"/>
  <c r="C31" i="25"/>
  <c r="C313" i="25"/>
  <c r="C321" i="25"/>
  <c r="C350" i="25"/>
  <c r="C431" i="25"/>
  <c r="C169" i="25"/>
  <c r="C209" i="25"/>
  <c r="C218" i="25"/>
  <c r="C138" i="25"/>
  <c r="C159" i="25"/>
  <c r="C475" i="25"/>
  <c r="C252" i="25"/>
  <c r="C189" i="25"/>
  <c r="C233" i="25"/>
  <c r="C148" i="25"/>
  <c r="C353" i="25"/>
  <c r="C310" i="25"/>
  <c r="C472" i="25"/>
  <c r="C464" i="25"/>
  <c r="C409" i="25"/>
  <c r="C254" i="25"/>
  <c r="C190" i="25"/>
  <c r="C192" i="25"/>
  <c r="C28" i="25"/>
  <c r="C62" i="25"/>
  <c r="C309" i="25"/>
  <c r="C368" i="25"/>
  <c r="C86" i="25"/>
  <c r="C58" i="25"/>
  <c r="C366" i="25"/>
  <c r="C196" i="25"/>
  <c r="C296" i="25"/>
  <c r="C173" i="25"/>
  <c r="C151" i="25"/>
  <c r="C461" i="25"/>
  <c r="C317" i="25"/>
  <c r="C339" i="25"/>
  <c r="C143" i="25"/>
  <c r="C377" i="25"/>
  <c r="C89" i="25"/>
  <c r="C340" i="25"/>
  <c r="C84" i="25"/>
  <c r="C442" i="25"/>
  <c r="C219" i="25"/>
  <c r="C199" i="25"/>
  <c r="C372" i="25"/>
  <c r="C124" i="25"/>
  <c r="C259" i="25"/>
  <c r="C445" i="25"/>
  <c r="C129" i="25"/>
  <c r="C195" i="25"/>
  <c r="C43" i="25"/>
  <c r="L67" i="27" l="1"/>
  <c r="L78" i="27" s="1"/>
  <c r="L71" i="27"/>
  <c r="W8" i="36"/>
  <c r="Z8" i="36" s="1"/>
  <c r="W16" i="36"/>
  <c r="W15" i="36"/>
  <c r="J9" i="36"/>
  <c r="K9" i="36" s="1"/>
  <c r="J14" i="36"/>
  <c r="K14" i="36" s="1"/>
  <c r="J12" i="36"/>
  <c r="K12" i="36" s="1"/>
  <c r="J17" i="36"/>
  <c r="K17" i="36" s="1"/>
  <c r="J10" i="36"/>
  <c r="K10" i="36" s="1"/>
  <c r="V8" i="36"/>
  <c r="AW8" i="36" s="1"/>
  <c r="H9" i="31"/>
  <c r="J9" i="31" s="1"/>
  <c r="K9" i="31" s="1"/>
  <c r="J10" i="31"/>
  <c r="K10" i="31" s="1"/>
  <c r="J7" i="31"/>
  <c r="K7" i="31" s="1"/>
  <c r="I46" i="33"/>
  <c r="I63" i="33" s="1"/>
  <c r="G487" i="25"/>
  <c r="H9" i="20"/>
  <c r="H8" i="20" s="1"/>
  <c r="D343" i="24"/>
  <c r="H19" i="31"/>
  <c r="J19" i="31" s="1"/>
  <c r="K19" i="31" s="1"/>
  <c r="R22" i="27"/>
  <c r="W9" i="36"/>
  <c r="W13" i="36"/>
  <c r="W17" i="36"/>
  <c r="W11" i="36"/>
  <c r="W19" i="36"/>
  <c r="W10" i="36"/>
  <c r="W14" i="36"/>
  <c r="W7" i="36"/>
  <c r="W12" i="36"/>
  <c r="H15" i="36"/>
  <c r="H23" i="36"/>
  <c r="H16" i="36"/>
  <c r="H11" i="36"/>
  <c r="H13" i="36"/>
  <c r="H18" i="36"/>
  <c r="H24" i="36"/>
  <c r="H22" i="36"/>
  <c r="H18" i="31"/>
  <c r="H19" i="36"/>
  <c r="H16" i="31"/>
  <c r="H21" i="36"/>
  <c r="H15" i="31"/>
  <c r="H13" i="31"/>
  <c r="H11" i="31"/>
  <c r="H23" i="31"/>
  <c r="E486" i="25"/>
  <c r="F15" i="25" s="1"/>
  <c r="C9" i="33"/>
  <c r="C78" i="20"/>
  <c r="C547" i="25"/>
  <c r="C79" i="20"/>
  <c r="I468" i="25"/>
  <c r="J469" i="25"/>
  <c r="C75" i="20"/>
  <c r="C543" i="25"/>
  <c r="L69" i="25"/>
  <c r="K93" i="25"/>
  <c r="H381" i="25"/>
  <c r="H482" i="25" s="1"/>
  <c r="I382" i="25"/>
  <c r="C71" i="20"/>
  <c r="C539" i="25"/>
  <c r="E487" i="25"/>
  <c r="K271" i="25"/>
  <c r="L272" i="25"/>
  <c r="C72" i="20"/>
  <c r="C540" i="25"/>
  <c r="K407" i="25"/>
  <c r="L408" i="25"/>
  <c r="J250" i="25"/>
  <c r="K251" i="25"/>
  <c r="K96" i="25"/>
  <c r="L97" i="25"/>
  <c r="C542" i="25"/>
  <c r="C74" i="20"/>
  <c r="L161" i="25"/>
  <c r="M162" i="25"/>
  <c r="C82" i="20"/>
  <c r="C549" i="25"/>
  <c r="V15" i="36" l="1"/>
  <c r="AW15" i="36" s="1"/>
  <c r="Z15" i="36"/>
  <c r="V16" i="36"/>
  <c r="AW16" i="36" s="1"/>
  <c r="Z16" i="36"/>
  <c r="AY8" i="36"/>
  <c r="AZ8" i="36"/>
  <c r="F486" i="25"/>
  <c r="G15" i="25" s="1"/>
  <c r="G486" i="25" s="1"/>
  <c r="H15" i="25" s="1"/>
  <c r="I10" i="20"/>
  <c r="B56" i="20"/>
  <c r="H20" i="20" s="1"/>
  <c r="V7" i="36"/>
  <c r="AW7" i="36" s="1"/>
  <c r="AX7" i="36" s="1"/>
  <c r="Z7" i="36"/>
  <c r="V11" i="36"/>
  <c r="AW11" i="36" s="1"/>
  <c r="AX11" i="36" s="1"/>
  <c r="Z11" i="36"/>
  <c r="V10" i="36"/>
  <c r="AW10" i="36" s="1"/>
  <c r="AX10" i="36" s="1"/>
  <c r="Z10" i="36"/>
  <c r="V13" i="36"/>
  <c r="AW13" i="36" s="1"/>
  <c r="AX13" i="36" s="1"/>
  <c r="Z13" i="36"/>
  <c r="V14" i="36"/>
  <c r="AW14" i="36" s="1"/>
  <c r="AX14" i="36" s="1"/>
  <c r="Z14" i="36"/>
  <c r="V17" i="36"/>
  <c r="AW17" i="36" s="1"/>
  <c r="AX17" i="36" s="1"/>
  <c r="Z17" i="36"/>
  <c r="V12" i="36"/>
  <c r="AW12" i="36" s="1"/>
  <c r="AX12" i="36" s="1"/>
  <c r="Z12" i="36"/>
  <c r="V19" i="36"/>
  <c r="AW19" i="36" s="1"/>
  <c r="AX19" i="36" s="1"/>
  <c r="Z19" i="36"/>
  <c r="V9" i="36"/>
  <c r="AW9" i="36" s="1"/>
  <c r="AX9" i="36" s="1"/>
  <c r="Z9" i="36"/>
  <c r="B15" i="20"/>
  <c r="F14" i="20" s="1"/>
  <c r="S17" i="27"/>
  <c r="S13" i="27"/>
  <c r="S14" i="27"/>
  <c r="S20" i="27"/>
  <c r="S21" i="27"/>
  <c r="S16" i="27"/>
  <c r="S15" i="27"/>
  <c r="S11" i="27"/>
  <c r="S23" i="27"/>
  <c r="S22" i="27"/>
  <c r="S19" i="27"/>
  <c r="S18" i="27"/>
  <c r="S24" i="27"/>
  <c r="S12" i="27"/>
  <c r="J24" i="36"/>
  <c r="K24" i="36" s="1"/>
  <c r="J21" i="36"/>
  <c r="K21" i="36" s="1"/>
  <c r="J18" i="31"/>
  <c r="K18" i="31" s="1"/>
  <c r="J13" i="36"/>
  <c r="K13" i="36" s="1"/>
  <c r="J15" i="36"/>
  <c r="K15" i="36" s="1"/>
  <c r="J13" i="31"/>
  <c r="K13" i="31" s="1"/>
  <c r="J23" i="31"/>
  <c r="K23" i="31" s="1"/>
  <c r="J11" i="31"/>
  <c r="H25" i="31"/>
  <c r="G11" i="31" s="1"/>
  <c r="E85" i="31" s="1"/>
  <c r="J16" i="31"/>
  <c r="K16" i="31" s="1"/>
  <c r="J22" i="36"/>
  <c r="K22" i="36" s="1"/>
  <c r="J11" i="36"/>
  <c r="H25" i="36"/>
  <c r="G13" i="36" s="1"/>
  <c r="J19" i="36"/>
  <c r="K19" i="36" s="1"/>
  <c r="J16" i="36"/>
  <c r="K16" i="36" s="1"/>
  <c r="J15" i="31"/>
  <c r="K15" i="31" s="1"/>
  <c r="J18" i="36"/>
  <c r="K18" i="36" s="1"/>
  <c r="J23" i="36"/>
  <c r="K23" i="36" s="1"/>
  <c r="L251" i="25"/>
  <c r="K250" i="25"/>
  <c r="M69" i="25"/>
  <c r="L93" i="25"/>
  <c r="K469" i="25"/>
  <c r="J468" i="25"/>
  <c r="M97" i="25"/>
  <c r="L96" i="25"/>
  <c r="J382" i="25"/>
  <c r="I381" i="25"/>
  <c r="I482" i="25" s="1"/>
  <c r="I484" i="25" s="1"/>
  <c r="I487" i="25" s="1"/>
  <c r="N162" i="25"/>
  <c r="M161" i="25"/>
  <c r="M408" i="25"/>
  <c r="L407" i="25"/>
  <c r="M272" i="25"/>
  <c r="L271" i="25"/>
  <c r="H484" i="25"/>
  <c r="AZ16" i="36" l="1"/>
  <c r="AY16" i="36"/>
  <c r="AZ15" i="36"/>
  <c r="AY15" i="36"/>
  <c r="G16" i="36"/>
  <c r="S16" i="36" s="1"/>
  <c r="G21" i="36"/>
  <c r="G24" i="36"/>
  <c r="S24" i="36" s="1"/>
  <c r="G23" i="36"/>
  <c r="S23" i="36" s="1"/>
  <c r="G15" i="36"/>
  <c r="E85" i="36" s="1"/>
  <c r="G11" i="36"/>
  <c r="S11" i="36" s="1"/>
  <c r="G19" i="36"/>
  <c r="G20" i="36"/>
  <c r="S20" i="36" s="1"/>
  <c r="G8" i="36"/>
  <c r="S8" i="36" s="1"/>
  <c r="G9" i="36"/>
  <c r="S9" i="36" s="1"/>
  <c r="G12" i="36"/>
  <c r="S12" i="36" s="1"/>
  <c r="G10" i="36"/>
  <c r="G14" i="36"/>
  <c r="S14" i="36" s="1"/>
  <c r="G17" i="36"/>
  <c r="E83" i="36" s="1"/>
  <c r="G22" i="36"/>
  <c r="S22" i="36" s="1"/>
  <c r="G18" i="36"/>
  <c r="S18" i="36" s="1"/>
  <c r="G23" i="31"/>
  <c r="S23" i="31" s="1"/>
  <c r="G8" i="31"/>
  <c r="S8" i="31" s="1"/>
  <c r="G7" i="31"/>
  <c r="G10" i="31"/>
  <c r="E83" i="31" s="1"/>
  <c r="G9" i="31"/>
  <c r="H486" i="25"/>
  <c r="I20" i="20"/>
  <c r="AZ19" i="36"/>
  <c r="AY19" i="36"/>
  <c r="AY13" i="36"/>
  <c r="AZ13" i="36"/>
  <c r="AY17" i="36"/>
  <c r="AZ17" i="36"/>
  <c r="AY11" i="36"/>
  <c r="AZ11" i="36"/>
  <c r="AY9" i="36"/>
  <c r="AZ9" i="36"/>
  <c r="AY12" i="36"/>
  <c r="AZ12" i="36"/>
  <c r="AZ14" i="36"/>
  <c r="AY14" i="36"/>
  <c r="AY10" i="36"/>
  <c r="AZ10" i="36"/>
  <c r="AZ7" i="36"/>
  <c r="AY7" i="36"/>
  <c r="AX25" i="36"/>
  <c r="B30" i="20"/>
  <c r="I14" i="20"/>
  <c r="S11" i="31"/>
  <c r="G18" i="31"/>
  <c r="S18" i="31" s="1"/>
  <c r="G15" i="31"/>
  <c r="S15" i="31" s="1"/>
  <c r="G7" i="36"/>
  <c r="G14" i="31"/>
  <c r="S14" i="31" s="1"/>
  <c r="G21" i="31"/>
  <c r="G24" i="31"/>
  <c r="S24" i="31" s="1"/>
  <c r="G19" i="31"/>
  <c r="G12" i="31"/>
  <c r="S12" i="31" s="1"/>
  <c r="G20" i="31"/>
  <c r="S20" i="31" s="1"/>
  <c r="G22" i="31"/>
  <c r="S22" i="31" s="1"/>
  <c r="G17" i="31"/>
  <c r="G13" i="31"/>
  <c r="S13" i="31" s="1"/>
  <c r="S13" i="36"/>
  <c r="K11" i="36"/>
  <c r="J25" i="36"/>
  <c r="K25" i="36" s="1"/>
  <c r="G16" i="31"/>
  <c r="S16" i="31" s="1"/>
  <c r="K11" i="31"/>
  <c r="J25" i="31"/>
  <c r="K25" i="31" s="1"/>
  <c r="H487" i="25"/>
  <c r="J381" i="25"/>
  <c r="J482" i="25" s="1"/>
  <c r="K382" i="25"/>
  <c r="M96" i="25"/>
  <c r="N97" i="25"/>
  <c r="M407" i="25"/>
  <c r="N408" i="25"/>
  <c r="N161" i="25"/>
  <c r="O162" i="25"/>
  <c r="L250" i="25"/>
  <c r="M251" i="25"/>
  <c r="M271" i="25"/>
  <c r="N272" i="25"/>
  <c r="K468" i="25"/>
  <c r="L469" i="25"/>
  <c r="N69" i="25"/>
  <c r="M93" i="25"/>
  <c r="E84" i="31" l="1"/>
  <c r="E81" i="31"/>
  <c r="E82" i="31"/>
  <c r="AA8" i="36"/>
  <c r="AA15" i="36"/>
  <c r="AA16" i="36"/>
  <c r="E84" i="36"/>
  <c r="S19" i="36"/>
  <c r="E82" i="36"/>
  <c r="E81" i="36"/>
  <c r="S9" i="31"/>
  <c r="S15" i="36"/>
  <c r="I15" i="25"/>
  <c r="I486" i="25" s="1"/>
  <c r="J15" i="25" s="1"/>
  <c r="AA12" i="36"/>
  <c r="AA7" i="36"/>
  <c r="AA10" i="36"/>
  <c r="AA14" i="36"/>
  <c r="AA17" i="36"/>
  <c r="AA9" i="36"/>
  <c r="AA11" i="36"/>
  <c r="N10" i="36"/>
  <c r="N11" i="36" s="1"/>
  <c r="AA13" i="36"/>
  <c r="AA19" i="36"/>
  <c r="S10" i="31"/>
  <c r="S17" i="36"/>
  <c r="S7" i="31"/>
  <c r="G25" i="31"/>
  <c r="S17" i="31"/>
  <c r="S10" i="36"/>
  <c r="S21" i="36"/>
  <c r="S19" i="31"/>
  <c r="S21" i="31"/>
  <c r="S7" i="36"/>
  <c r="G25" i="36"/>
  <c r="J484" i="25"/>
  <c r="M469" i="25"/>
  <c r="L468" i="25"/>
  <c r="O161" i="25"/>
  <c r="C161" i="25" s="1"/>
  <c r="C162" i="25"/>
  <c r="O97" i="25"/>
  <c r="N96" i="25"/>
  <c r="O272" i="25"/>
  <c r="N271" i="25"/>
  <c r="N251" i="25"/>
  <c r="M250" i="25"/>
  <c r="O408" i="25"/>
  <c r="O407" i="25" s="1"/>
  <c r="N407" i="25"/>
  <c r="O69" i="25"/>
  <c r="N93" i="25"/>
  <c r="L382" i="25"/>
  <c r="K381" i="25"/>
  <c r="K482" i="25" s="1"/>
  <c r="N8" i="36" l="1"/>
  <c r="N9" i="36" s="1"/>
  <c r="AA25" i="36"/>
  <c r="T23" i="36"/>
  <c r="T20" i="36"/>
  <c r="T17" i="36"/>
  <c r="T18" i="36"/>
  <c r="T7" i="36"/>
  <c r="T11" i="36"/>
  <c r="T8" i="36"/>
  <c r="T24" i="36"/>
  <c r="T21" i="36"/>
  <c r="T22" i="36"/>
  <c r="T15" i="36"/>
  <c r="T12" i="36"/>
  <c r="T9" i="36"/>
  <c r="T10" i="36"/>
  <c r="T19" i="36"/>
  <c r="T16" i="36"/>
  <c r="T13" i="36"/>
  <c r="T14" i="36"/>
  <c r="S25" i="36"/>
  <c r="F82" i="36"/>
  <c r="F81" i="36"/>
  <c r="F83" i="36"/>
  <c r="S25" i="31"/>
  <c r="C408" i="25"/>
  <c r="C407" i="25"/>
  <c r="C550" i="25" s="1"/>
  <c r="O93" i="25"/>
  <c r="C69" i="25"/>
  <c r="K484" i="25"/>
  <c r="K487" i="25" s="1"/>
  <c r="N250" i="25"/>
  <c r="O251" i="25"/>
  <c r="O250" i="25" s="1"/>
  <c r="O96" i="25"/>
  <c r="C97" i="25"/>
  <c r="M468" i="25"/>
  <c r="N469" i="25"/>
  <c r="J487" i="25"/>
  <c r="J486" i="25"/>
  <c r="L381" i="25"/>
  <c r="L482" i="25" s="1"/>
  <c r="L484" i="25" s="1"/>
  <c r="L487" i="25" s="1"/>
  <c r="M382" i="25"/>
  <c r="O271" i="25"/>
  <c r="C271" i="25" s="1"/>
  <c r="C272" i="25"/>
  <c r="C73" i="20"/>
  <c r="C541" i="25"/>
  <c r="N12" i="36" l="1"/>
  <c r="M8" i="36"/>
  <c r="K15" i="25"/>
  <c r="K486" i="25" s="1"/>
  <c r="T25" i="36"/>
  <c r="C93" i="25"/>
  <c r="C69" i="20" s="1"/>
  <c r="C68" i="25"/>
  <c r="C537" i="25" s="1"/>
  <c r="C250" i="25"/>
  <c r="C76" i="20" s="1"/>
  <c r="C83" i="20"/>
  <c r="N382" i="25"/>
  <c r="M381" i="25"/>
  <c r="M482" i="25" s="1"/>
  <c r="M484" i="25" s="1"/>
  <c r="C96" i="25"/>
  <c r="C545" i="25"/>
  <c r="C77" i="20"/>
  <c r="O469" i="25"/>
  <c r="N468" i="25"/>
  <c r="C251" i="25"/>
  <c r="L15" i="25" l="1"/>
  <c r="L486" i="25" s="1"/>
  <c r="M15" i="25" s="1"/>
  <c r="M486" i="25" s="1"/>
  <c r="N15" i="25" s="1"/>
  <c r="I35" i="30"/>
  <c r="C544" i="25"/>
  <c r="C538" i="25"/>
  <c r="C70" i="20"/>
  <c r="M487" i="25"/>
  <c r="O468" i="25"/>
  <c r="C468" i="25" s="1"/>
  <c r="C469" i="25"/>
  <c r="N381" i="25"/>
  <c r="N482" i="25" s="1"/>
  <c r="N484" i="25" s="1"/>
  <c r="N487" i="25" s="1"/>
  <c r="O382" i="25"/>
  <c r="I37" i="30" l="1"/>
  <c r="B37" i="30" s="1"/>
  <c r="C84" i="20"/>
  <c r="C551" i="25"/>
  <c r="N486" i="25"/>
  <c r="O15" i="25" s="1"/>
  <c r="O381" i="25"/>
  <c r="C382" i="25"/>
  <c r="C381" i="25" l="1"/>
  <c r="O482" i="25"/>
  <c r="C95" i="25" l="1"/>
  <c r="C54" i="33"/>
  <c r="O484" i="25"/>
  <c r="F8" i="34"/>
  <c r="C482" i="25"/>
  <c r="F30" i="20"/>
  <c r="C81" i="20"/>
  <c r="C548" i="25"/>
  <c r="C55" i="33" l="1"/>
  <c r="I64" i="33"/>
  <c r="I65" i="33" s="1"/>
  <c r="F59" i="33"/>
  <c r="F60" i="33" s="1"/>
  <c r="V7" i="34"/>
  <c r="F12" i="34"/>
  <c r="F13" i="34" s="1"/>
  <c r="V8" i="34"/>
  <c r="H30" i="20"/>
  <c r="O487" i="25"/>
  <c r="C484" i="25"/>
  <c r="O486" i="25"/>
  <c r="V12" i="34" l="1"/>
  <c r="V13" i="34" s="1"/>
  <c r="V14" i="34" s="1"/>
  <c r="M51" i="37" l="1"/>
  <c r="M55" i="37"/>
  <c r="M49" i="37"/>
  <c r="M10" i="37"/>
  <c r="M50" i="37"/>
  <c r="M46" i="37"/>
  <c r="M11" i="37"/>
  <c r="M38" i="37"/>
  <c r="M17" i="37"/>
  <c r="M19" i="37"/>
  <c r="M43" i="37"/>
  <c r="M52" i="37"/>
  <c r="M47" i="37"/>
  <c r="M48" i="37"/>
  <c r="M39" i="37"/>
  <c r="M28" i="37"/>
  <c r="M44" i="37"/>
  <c r="M18" i="37"/>
  <c r="M13" i="37"/>
  <c r="M25" i="37"/>
  <c r="M59" i="37"/>
  <c r="M23" i="37"/>
  <c r="M57" i="37"/>
  <c r="M31" i="37"/>
  <c r="M22" i="37"/>
  <c r="M32" i="37"/>
  <c r="M45" i="37"/>
  <c r="M29" i="37"/>
  <c r="M15" i="37"/>
  <c r="M27" i="37"/>
  <c r="M35" i="37"/>
  <c r="M12" i="37"/>
  <c r="M53" i="37"/>
  <c r="M16" i="37"/>
  <c r="M9" i="37"/>
  <c r="M63" i="37"/>
  <c r="M56" i="37"/>
  <c r="M14" i="37"/>
  <c r="M36" i="37"/>
  <c r="M24" i="37"/>
  <c r="M30" i="37"/>
  <c r="M37" i="37"/>
  <c r="M7" i="37"/>
  <c r="M21" i="37"/>
  <c r="M41" i="37"/>
  <c r="M42" i="37"/>
  <c r="M60" i="37"/>
  <c r="M33" i="37"/>
  <c r="M34" i="37"/>
  <c r="M61" i="37"/>
  <c r="M62" i="37"/>
  <c r="M26" i="37"/>
  <c r="M58" i="37"/>
  <c r="M54" i="37"/>
  <c r="M40" i="37"/>
  <c r="M8" i="37"/>
  <c r="M20" i="37"/>
  <c r="O40" i="37" l="1"/>
  <c r="S40" i="37" s="1"/>
  <c r="N40" i="37"/>
  <c r="R40" i="37" s="1"/>
  <c r="O62" i="37"/>
  <c r="S62" i="37" s="1"/>
  <c r="N62" i="37"/>
  <c r="R62" i="37" s="1"/>
  <c r="O60" i="37"/>
  <c r="S60" i="37" s="1"/>
  <c r="N60" i="37"/>
  <c r="R60" i="37" s="1"/>
  <c r="O7" i="37"/>
  <c r="S7" i="37" s="1"/>
  <c r="N7" i="37"/>
  <c r="R7" i="37" s="1"/>
  <c r="O36" i="37"/>
  <c r="S36" i="37" s="1"/>
  <c r="N36" i="37"/>
  <c r="R36" i="37" s="1"/>
  <c r="O9" i="37"/>
  <c r="S9" i="37" s="1"/>
  <c r="N9" i="37"/>
  <c r="R9" i="37" s="1"/>
  <c r="O35" i="37"/>
  <c r="S35" i="37" s="1"/>
  <c r="N35" i="37"/>
  <c r="R35" i="37" s="1"/>
  <c r="O45" i="37"/>
  <c r="S45" i="37" s="1"/>
  <c r="N45" i="37"/>
  <c r="R45" i="37" s="1"/>
  <c r="O57" i="37"/>
  <c r="S57" i="37" s="1"/>
  <c r="N57" i="37"/>
  <c r="R57" i="37" s="1"/>
  <c r="O13" i="37"/>
  <c r="S13" i="37" s="1"/>
  <c r="N13" i="37"/>
  <c r="R13" i="37" s="1"/>
  <c r="O39" i="37"/>
  <c r="S39" i="37" s="1"/>
  <c r="N39" i="37"/>
  <c r="R39" i="37" s="1"/>
  <c r="O43" i="37"/>
  <c r="S43" i="37" s="1"/>
  <c r="N43" i="37"/>
  <c r="R43" i="37" s="1"/>
  <c r="O11" i="37"/>
  <c r="S11" i="37" s="1"/>
  <c r="N11" i="37"/>
  <c r="R11" i="37" s="1"/>
  <c r="O49" i="37"/>
  <c r="S49" i="37" s="1"/>
  <c r="N49" i="37"/>
  <c r="R49" i="37" s="1"/>
  <c r="O42" i="37"/>
  <c r="S42" i="37" s="1"/>
  <c r="N42" i="37"/>
  <c r="R42" i="37" s="1"/>
  <c r="O37" i="37"/>
  <c r="S37" i="37" s="1"/>
  <c r="N37" i="37"/>
  <c r="R37" i="37" s="1"/>
  <c r="O14" i="37"/>
  <c r="S14" i="37" s="1"/>
  <c r="N14" i="37"/>
  <c r="R14" i="37" s="1"/>
  <c r="O16" i="37"/>
  <c r="S16" i="37" s="1"/>
  <c r="N16" i="37"/>
  <c r="R16" i="37" s="1"/>
  <c r="O27" i="37"/>
  <c r="S27" i="37" s="1"/>
  <c r="N27" i="37"/>
  <c r="R27" i="37" s="1"/>
  <c r="O32" i="37"/>
  <c r="S32" i="37" s="1"/>
  <c r="N32" i="37"/>
  <c r="R32" i="37" s="1"/>
  <c r="O23" i="37"/>
  <c r="S23" i="37" s="1"/>
  <c r="N23" i="37"/>
  <c r="R23" i="37" s="1"/>
  <c r="O18" i="37"/>
  <c r="S18" i="37" s="1"/>
  <c r="N18" i="37"/>
  <c r="R18" i="37" s="1"/>
  <c r="O48" i="37"/>
  <c r="S48" i="37" s="1"/>
  <c r="N48" i="37"/>
  <c r="R48" i="37" s="1"/>
  <c r="O19" i="37"/>
  <c r="S19" i="37" s="1"/>
  <c r="N19" i="37"/>
  <c r="R19" i="37" s="1"/>
  <c r="O46" i="37"/>
  <c r="S46" i="37" s="1"/>
  <c r="N46" i="37"/>
  <c r="R46" i="37" s="1"/>
  <c r="O55" i="37"/>
  <c r="S55" i="37" s="1"/>
  <c r="N55" i="37"/>
  <c r="R55" i="37" s="1"/>
  <c r="O61" i="37"/>
  <c r="S61" i="37" s="1"/>
  <c r="N61" i="37"/>
  <c r="R61" i="37" s="1"/>
  <c r="O58" i="37"/>
  <c r="S58" i="37" s="1"/>
  <c r="N58" i="37"/>
  <c r="R58" i="37" s="1"/>
  <c r="O41" i="37"/>
  <c r="S41" i="37" s="1"/>
  <c r="N41" i="37"/>
  <c r="R41" i="37" s="1"/>
  <c r="O56" i="37"/>
  <c r="S56" i="37" s="1"/>
  <c r="N56" i="37"/>
  <c r="R56" i="37" s="1"/>
  <c r="O15" i="37"/>
  <c r="S15" i="37" s="1"/>
  <c r="N15" i="37"/>
  <c r="R15" i="37" s="1"/>
  <c r="O59" i="37"/>
  <c r="S59" i="37" s="1"/>
  <c r="N59" i="37"/>
  <c r="R59" i="37" s="1"/>
  <c r="O44" i="37"/>
  <c r="S44" i="37" s="1"/>
  <c r="N44" i="37"/>
  <c r="R44" i="37" s="1"/>
  <c r="O47" i="37"/>
  <c r="S47" i="37" s="1"/>
  <c r="N47" i="37"/>
  <c r="R47" i="37" s="1"/>
  <c r="O17" i="37"/>
  <c r="S17" i="37" s="1"/>
  <c r="N17" i="37"/>
  <c r="R17" i="37" s="1"/>
  <c r="O50" i="37"/>
  <c r="S50" i="37" s="1"/>
  <c r="N50" i="37"/>
  <c r="R50" i="37" s="1"/>
  <c r="O51" i="37"/>
  <c r="S51" i="37" s="1"/>
  <c r="N51" i="37"/>
  <c r="R51" i="37" s="1"/>
  <c r="O54" i="37"/>
  <c r="S54" i="37" s="1"/>
  <c r="N54" i="37"/>
  <c r="R54" i="37" s="1"/>
  <c r="O20" i="37"/>
  <c r="S20" i="37" s="1"/>
  <c r="N20" i="37"/>
  <c r="R20" i="37" s="1"/>
  <c r="O34" i="37"/>
  <c r="S34" i="37" s="1"/>
  <c r="N34" i="37"/>
  <c r="R34" i="37" s="1"/>
  <c r="O30" i="37"/>
  <c r="S30" i="37" s="1"/>
  <c r="N30" i="37"/>
  <c r="R30" i="37" s="1"/>
  <c r="O53" i="37"/>
  <c r="S53" i="37" s="1"/>
  <c r="N53" i="37"/>
  <c r="R53" i="37" s="1"/>
  <c r="O22" i="37"/>
  <c r="S22" i="37" s="1"/>
  <c r="N22" i="37"/>
  <c r="R22" i="37" s="1"/>
  <c r="O8" i="37"/>
  <c r="S8" i="37" s="1"/>
  <c r="N8" i="37"/>
  <c r="R8" i="37" s="1"/>
  <c r="O26" i="37"/>
  <c r="S26" i="37" s="1"/>
  <c r="N26" i="37"/>
  <c r="R26" i="37" s="1"/>
  <c r="O33" i="37"/>
  <c r="S33" i="37" s="1"/>
  <c r="N33" i="37"/>
  <c r="R33" i="37" s="1"/>
  <c r="O21" i="37"/>
  <c r="S21" i="37" s="1"/>
  <c r="N21" i="37"/>
  <c r="R21" i="37" s="1"/>
  <c r="O24" i="37"/>
  <c r="S24" i="37" s="1"/>
  <c r="N24" i="37"/>
  <c r="R24" i="37" s="1"/>
  <c r="O63" i="37"/>
  <c r="S63" i="37" s="1"/>
  <c r="N63" i="37"/>
  <c r="R63" i="37" s="1"/>
  <c r="O12" i="37"/>
  <c r="S12" i="37" s="1"/>
  <c r="N12" i="37"/>
  <c r="R12" i="37" s="1"/>
  <c r="O29" i="37"/>
  <c r="S29" i="37" s="1"/>
  <c r="N29" i="37"/>
  <c r="R29" i="37" s="1"/>
  <c r="O31" i="37"/>
  <c r="S31" i="37" s="1"/>
  <c r="N31" i="37"/>
  <c r="R31" i="37" s="1"/>
  <c r="O25" i="37"/>
  <c r="S25" i="37" s="1"/>
  <c r="N25" i="37"/>
  <c r="R25" i="37" s="1"/>
  <c r="O28" i="37"/>
  <c r="S28" i="37" s="1"/>
  <c r="N28" i="37"/>
  <c r="R28" i="37" s="1"/>
  <c r="O52" i="37"/>
  <c r="S52" i="37" s="1"/>
  <c r="N52" i="37"/>
  <c r="R52" i="37" s="1"/>
  <c r="O38" i="37"/>
  <c r="S38" i="37" s="1"/>
  <c r="N38" i="37"/>
  <c r="R38" i="37" s="1"/>
  <c r="O10" i="37"/>
  <c r="S10" i="37" s="1"/>
  <c r="N10" i="37"/>
  <c r="R10" i="37" s="1"/>
  <c r="AA7" i="37" l="1"/>
  <c r="AF4" i="36" s="1"/>
  <c r="AA6" i="37"/>
  <c r="AF4" i="31" s="1"/>
  <c r="Z7" i="37"/>
  <c r="AE4" i="36" s="1"/>
  <c r="Z6" i="37"/>
  <c r="AE4" i="31" s="1"/>
  <c r="T19" i="31" l="1"/>
  <c r="T18" i="31"/>
  <c r="T15" i="31"/>
  <c r="T13" i="31"/>
  <c r="T7" i="31"/>
  <c r="T9" i="31"/>
  <c r="T14" i="31"/>
  <c r="T8" i="31"/>
  <c r="T22" i="31"/>
  <c r="T21" i="31"/>
  <c r="T10" i="31"/>
  <c r="T17" i="31"/>
  <c r="T24" i="31"/>
  <c r="T20" i="31"/>
  <c r="T16" i="31"/>
  <c r="T23" i="31"/>
  <c r="T12" i="31"/>
  <c r="T11" i="31"/>
  <c r="M8" i="31" l="1"/>
  <c r="N12" i="31"/>
  <c r="T25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L4" authorId="0" shapeId="0" xr:uid="{11053CF3-676E-0F4E-BDDA-D86F5658E009}">
      <text>
        <r>
          <rPr>
            <b/>
            <sz val="10"/>
            <color rgb="FF000000"/>
            <rFont val="Tahoma"/>
            <family val="2"/>
          </rPr>
          <t xml:space="preserve">Microsoft Office User: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1. En la columna "B" ingresa la lista de activos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2. En la columna "D" marca cada activo como productivo o improductivo.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3. En la columna "L" ingresa un aproximado del valor actual del activo.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K4" authorId="0" shapeId="0" xr:uid="{D726F8FE-FE81-6343-906F-C9B003F8CD2C}">
      <text>
        <r>
          <rPr>
            <b/>
            <sz val="10"/>
            <color rgb="FF000000"/>
            <rFont val="Tahoma"/>
            <family val="2"/>
          </rPr>
          <t xml:space="preserve">Microsoft Office User: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1. Ingresa la información con la ayuda de extractos bancarios.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2. Ingresa únicamente las deudas que están diferidas a cuotas. 
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F4" authorId="0" shapeId="0" xr:uid="{2B7D8F3B-E656-A34C-8460-92932C61EB1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1. Personaliza las categorías y subcategorías de acuerdo a tu presupuesto.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2. En las columnas C y D registra las subcategorías y valores de tus ingresos, ahorros y gastos MENSUALES.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3. En las columnas F y G registra las subcategorías y valores de tus ingresos, ahorros y gastos que NO SON MENSUALES y selecciona los meses en los que ocurren en las siguientes columnas. Si no seleccionas los meses no se tomarán en cuenta en la suma total.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4. En la hoja "RESUMEN" puedes ver los resultados de tu presupuesto y un resumen general de tu estado financiero.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5. En la hoja "FLUJO DE CAJA" puedes ver la proyección de tus ingresos, ahorros, gastos en el año.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U4" authorId="0" shapeId="0" xr:uid="{82AC02AA-491B-CE44-A25B-EC274179BC3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1. Personaliza las categorías y subcategorías de acuerdo a tu presupuesto.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2. En las columnas C y D registra las subcategorías y valores de tus ingresos, ahorros y gastos MENSUALES.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3. En las columnas F y G registra las subcategorías y valores de tus ingresos, ahorros y gastos que NO SON MENSUALES y selecciona los meses en los que ocurren en las siguientes columnas. Si no seleccionas los meses no se tomarán en cuenta en la suma total.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4. En la hoja "RESUMEN" puedes ver los resultados de tu presupuesto y un resumen general de tu estado financiero.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5. En la hoja "FLUJO DE CAJA" puedes ver la proyección de tus ingresos, ahorros, gastos en el año.
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F4" authorId="0" shapeId="0" xr:uid="{0B4CCBD5-1103-624E-8E2A-F84BA0ACE4EE}">
      <text>
        <r>
          <rPr>
            <b/>
            <sz val="10"/>
            <color rgb="FF000000"/>
            <rFont val="Tahoma"/>
            <family val="2"/>
          </rPr>
          <t xml:space="preserve">Microsoft Office User: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1. En la columna "B" ingresa la lista de familiares y amigos a los que le das regalos durante el año.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2. En las siguientes columnas define el presupuesto para cada una de las categorías que aplique.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3. Esta información se verá reflejada en la hoja "PRESUPUESTO" en la categoría correspondiente.</t>
        </r>
      </text>
    </comment>
    <comment ref="J4" authorId="0" shapeId="0" xr:uid="{34546B18-4811-C346-A249-33A0F1BF1AE6}">
      <text>
        <r>
          <rPr>
            <b/>
            <sz val="10"/>
            <color rgb="FF000000"/>
            <rFont val="Tahoma"/>
            <family val="2"/>
          </rPr>
          <t xml:space="preserve">Microsoft Office User: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1. En la columna "B" ingresa la lista de familiares y amigos a los que le das regalos durante el año.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2. En las siguientes columnas define el presupuesto para cada una de las categorías que aplique.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3. Esta información se verá reflejada en la hoja "PRESUPUESTO" en la categoría correspondiente.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H4" authorId="0" shapeId="0" xr:uid="{9CB6BAD1-DA5E-D44F-BFCC-99794CC3A8F2}">
      <text>
        <r>
          <rPr>
            <b/>
            <sz val="10"/>
            <color rgb="FF000000"/>
            <rFont val="Tahoma"/>
            <family val="2"/>
          </rPr>
          <t xml:space="preserve">Microsoft Office User: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1. No debes ingresar datos en esta hoja, la proyección se calcula automáticamente una vez ingreses los datos en la hoja "PRESUPUESTO".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2. Filtra las celdas vacías para facilitar la lectura del flujo de caja.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3. Cada vez que hagas un cambio en la hoja "PRESUPUESTO" debes eliminar el filtro y volverlo a poner para que el cambio se refleje en esta hoja.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4. El saldo inicial y final de reservas es lo que debes guardar o reservar para cumplir con tu presupuesto durante todo el año.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5. La celda "O486" refleja el resultado de tu presupuesto y debe estar en verde. De lo contrario, tu flujo de caja es negativo. Estás gastando más de lo que ganas en el año.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6. Si tu flujo de caja es positivo pero, tienes varios meses seguidos en rojo, tienes un problema de flujo de caja. Debes reorganizar tus gastos o incrementar tus reservas.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7. No olvides separar tus ahorros y reservas de tu cuenta principal. Esto te facilita el control de lo que puedes y no puedes gastar.</t>
        </r>
      </text>
    </comment>
    <comment ref="O4" authorId="0" shapeId="0" xr:uid="{448AA60F-A5B2-D84E-86BA-5240C464A8C8}">
      <text>
        <r>
          <rPr>
            <b/>
            <sz val="10"/>
            <color rgb="FF000000"/>
            <rFont val="Tahoma"/>
            <family val="2"/>
          </rPr>
          <t xml:space="preserve">Microsoft Office User: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1. No debes ingresar datos en esta hoja, la proyección se calcula automáticamente una vez ingreses los datos en la hoja "PRESUPUESTO".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2. Filtra las celdas vacías para facilitar la lectura del flujo de caja.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3. Cada vez que hagas un cambio en la hoja "PRESUPUESTO" debes eliminar el filtro y volverlo a poner para que el cambio se refleje en esta hoja.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4. El saldo inicial y final de reservas es lo que debes guardar o reservar para cumplir con tu presupuesto durante todo el año.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5. La celda "O486" refleja el resultado de tu presupuesto y debe estar en verde. De lo contrario, tu flujo de caja es negativo. Estás gastando más de lo que ganas en el año.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6. Si tu flujo de caja es positivo pero, tienes varios meses seguidos en rojo, tienes un problema de flujo de caja. Debes reorganizar tus gastos o incrementar tus reservas.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7. No olvides separar tus ahorros y reservas de tu cuenta principal. Esto te facilita el control de lo que puedes y no puedes gastar.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5" authorId="0" shapeId="0" xr:uid="{9C40E198-7F45-004E-880B-46E3799F9E9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1. En las columnas "B" y "C" ingresa el dinero que tienes disponible a la fecha para gastar este mes. Te en cuenta todas tus cuentas bancarias, efectivo, etc...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2. En las columnas "E" y "F" pon los ingresos que tengas pendientes por recibir este mes.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3. En las columnas "H" e "I" ingresa todos los gastos y deudas que tengas pendientes por pagar este mes. Incluye también ahorros o reservas pendientes por hacer. Ojo, aquí no pones todos los gastos del mes, solo los gastos pendientes por pagar a la fecha.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I6" authorId="0" shapeId="0" xr:uid="{D056371C-90C9-214A-B558-329D50C751F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Tasa nominal perfil conservador 6.5% - 7.2%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Tasa nominal perfil moderado 7.5% - 8.5%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Tasa nominal perfil agresivo 7.7% - 9.1%
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I10" authorId="0" shapeId="0" xr:uid="{23980624-0E79-B84F-8FC3-DD73062D599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Tasa de retiro perfil conservador 4.4% - 5.1%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Tasa de retiro perfil moderado 4.8% - 6.1%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Tasa de retiro perfil agresivo 4.8% - 6.6%
</t>
        </r>
      </text>
    </comment>
  </commentList>
</comments>
</file>

<file path=xl/sharedStrings.xml><?xml version="1.0" encoding="utf-8"?>
<sst xmlns="http://schemas.openxmlformats.org/spreadsheetml/2006/main" count="979" uniqueCount="506">
  <si>
    <t>Navidad</t>
  </si>
  <si>
    <t>Total</t>
  </si>
  <si>
    <t>Cuota Crédito Vehicular</t>
  </si>
  <si>
    <t>Cuota Otros Créditos / Deudas</t>
  </si>
  <si>
    <t>Cuota Crédito de Libre Inversión</t>
  </si>
  <si>
    <t>Categoría</t>
  </si>
  <si>
    <t>Valor</t>
  </si>
  <si>
    <t>Consumo</t>
  </si>
  <si>
    <t>DEUDAS</t>
  </si>
  <si>
    <t>PRESUPUESTO ANUAL DE REGALOS</t>
  </si>
  <si>
    <t>Cuotas</t>
  </si>
  <si>
    <t>Posesión</t>
  </si>
  <si>
    <t xml:space="preserve"> Inversión</t>
  </si>
  <si>
    <t>Periodicidad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</si>
  <si>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</si>
  <si>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</si>
  <si>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</si>
  <si>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</si>
  <si>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</si>
  <si>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</si>
  <si>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</si>
  <si>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</si>
  <si>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</si>
  <si>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</si>
  <si>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</si>
  <si>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</si>
  <si>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INGRESOS</t>
  </si>
  <si>
    <t>MENSUALES</t>
  </si>
  <si>
    <t xml:space="preserve">INGRESOS </t>
  </si>
  <si>
    <t>HOGAR</t>
  </si>
  <si>
    <t>✓</t>
  </si>
  <si>
    <t>TOTAL INGRESOS MENSUALES</t>
  </si>
  <si>
    <t>TOTAL MENSUALES</t>
  </si>
  <si>
    <t>HOGAR Y OTRAS PROPIEDADES</t>
  </si>
  <si>
    <t>MERCADO</t>
  </si>
  <si>
    <t>SERVICIOS Y SUSCRIPCIONES</t>
  </si>
  <si>
    <t>SERVICIOS</t>
  </si>
  <si>
    <t>EMPLEADOS</t>
  </si>
  <si>
    <t>PERSONAL</t>
  </si>
  <si>
    <t>ENTRETENIMIENTO</t>
  </si>
  <si>
    <t>TRANSPORTE</t>
  </si>
  <si>
    <t>SALUD</t>
  </si>
  <si>
    <r>
      <t xml:space="preserve">I N G R E S O S  N E T O S  </t>
    </r>
    <r>
      <rPr>
        <b/>
        <sz val="12"/>
        <color theme="0"/>
        <rFont val="Calibri Light (Headings)_x0000_"/>
      </rPr>
      <t>(después de deducciones)</t>
    </r>
  </si>
  <si>
    <t>HIJOS</t>
  </si>
  <si>
    <t>MASCOTAS</t>
  </si>
  <si>
    <t>OBLIGACIONES FINANCIERAS</t>
  </si>
  <si>
    <t>EDUCACIÓN</t>
  </si>
  <si>
    <t xml:space="preserve">IMPUESTOS </t>
  </si>
  <si>
    <t>REGALOS</t>
  </si>
  <si>
    <t>AHORROS</t>
  </si>
  <si>
    <t xml:space="preserve">TOTAL INGRESOS MENSUALES </t>
  </si>
  <si>
    <t>TOTAL INGRESOS</t>
  </si>
  <si>
    <t>TOTAL INGRESOS OTROS PERIODOS (valor mensual)</t>
  </si>
  <si>
    <t>BALANCE</t>
  </si>
  <si>
    <t>%</t>
  </si>
  <si>
    <t xml:space="preserve">TOTAL INGRESOS </t>
  </si>
  <si>
    <t>CATEGORÍA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</si>
  <si>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</si>
  <si>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</si>
  <si>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</si>
  <si>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</si>
  <si>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</si>
  <si>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</si>
  <si>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</si>
  <si>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</si>
  <si>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</si>
  <si>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</si>
  <si>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</si>
  <si>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</si>
  <si>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RESERVAS</t>
  </si>
  <si>
    <t>GASTOS</t>
  </si>
  <si>
    <t>TOTA EGRESOS</t>
  </si>
  <si>
    <t>AHORRO</t>
  </si>
  <si>
    <t xml:space="preserve">DONACIONES </t>
  </si>
  <si>
    <t>Esencial</t>
  </si>
  <si>
    <t>Prescindible</t>
  </si>
  <si>
    <t>Crédito</t>
  </si>
  <si>
    <t>Día de la madre</t>
  </si>
  <si>
    <t>Filtra las celdas en blanco   👇</t>
  </si>
  <si>
    <t>RESUMEN</t>
  </si>
  <si>
    <t>Peluquería</t>
  </si>
  <si>
    <t>FAMILIAR / AMIGO</t>
  </si>
  <si>
    <t>CUMPLEAÑOS / OTROS</t>
  </si>
  <si>
    <t>DÍA DE LA MADRE</t>
  </si>
  <si>
    <t>DÍA DEL PADRE</t>
  </si>
  <si>
    <t>NAVIDAD</t>
  </si>
  <si>
    <t>TOTAL INGRESOS OTROS PERIODOS (valor anual)</t>
  </si>
  <si>
    <t>TOTAL OTROS PERIODOS (valor anual)</t>
  </si>
  <si>
    <t>Día del padre</t>
  </si>
  <si>
    <t>TOTAL INGRESOS ANUALES</t>
  </si>
  <si>
    <t xml:space="preserve">TOTAL EGRESOS ANUALES </t>
  </si>
  <si>
    <t>G A S T O S</t>
  </si>
  <si>
    <t>TOTAL AHORROS</t>
  </si>
  <si>
    <t>TOTAL GASTOS</t>
  </si>
  <si>
    <t>Capacidad de endeudaminto</t>
  </si>
  <si>
    <t>PRESUPUESTO ANUAL DE INGRESOS Y EGRESOS</t>
  </si>
  <si>
    <t>INSTRUCCIONES</t>
  </si>
  <si>
    <t>NO MENSUALES</t>
  </si>
  <si>
    <r>
      <rPr>
        <b/>
        <sz val="13"/>
        <color rgb="FF013A3D"/>
        <rFont val="Calibri"/>
        <family val="2"/>
        <scheme val="minor"/>
      </rPr>
      <t xml:space="preserve">1. </t>
    </r>
    <r>
      <rPr>
        <sz val="13"/>
        <color rgb="FF013A3D"/>
        <rFont val="Calibri"/>
        <family val="2"/>
        <scheme val="minor"/>
      </rPr>
      <t>Personaliza las categorías de acuerdo a tu presupuesto.</t>
    </r>
  </si>
  <si>
    <r>
      <rPr>
        <b/>
        <sz val="13"/>
        <color rgb="FF013A3D"/>
        <rFont val="Calibri"/>
        <family val="2"/>
        <scheme val="minor"/>
      </rPr>
      <t xml:space="preserve">2. </t>
    </r>
    <r>
      <rPr>
        <sz val="13"/>
        <color rgb="FF013A3D"/>
        <rFont val="Calibri"/>
        <family val="2"/>
        <scheme val="minor"/>
      </rPr>
      <t>En las columnas C y D registra las categorías y valores de tus ingresos y egresos MENSUALES.</t>
    </r>
  </si>
  <si>
    <r>
      <t xml:space="preserve">3. </t>
    </r>
    <r>
      <rPr>
        <sz val="13"/>
        <color rgb="FF013A3D"/>
        <rFont val="Calibri"/>
        <family val="2"/>
        <scheme val="minor"/>
      </rPr>
      <t>En las columnas F y G registra las categorías y valores de tus ingresos y egresos que NO SON MENSUALES y selecciona los meses en los que ocurren en las siguientes columnas. Si no seleccionas los meses no se tomarán en cuenta en la suma total.</t>
    </r>
  </si>
  <si>
    <t>IMPORTANTE</t>
  </si>
  <si>
    <t>Promedio mensual</t>
  </si>
  <si>
    <r>
      <rPr>
        <b/>
        <sz val="13"/>
        <color rgb="FF013A3D"/>
        <rFont val="Calibri"/>
        <family val="2"/>
        <scheme val="minor"/>
      </rPr>
      <t xml:space="preserve">4. </t>
    </r>
    <r>
      <rPr>
        <sz val="13"/>
        <color rgb="FF013A3D"/>
        <rFont val="Calibri"/>
        <family val="2"/>
        <scheme val="minor"/>
      </rPr>
      <t xml:space="preserve">En la hoja "RESUMEN" puedes ver los resultados de tu estado financiero. </t>
    </r>
  </si>
  <si>
    <r>
      <t xml:space="preserve">5. </t>
    </r>
    <r>
      <rPr>
        <sz val="13"/>
        <color rgb="FF013A3D"/>
        <rFont val="Calibri"/>
        <family val="2"/>
        <scheme val="minor"/>
      </rPr>
      <t>En la hoja "FLUJO DE EFECTIVO ANUAL" puedes ver la proyección de tus ingresos, ahorros, gastos y reservas que deberías hacer cada mes.</t>
    </r>
  </si>
  <si>
    <t>ACTIVOS</t>
  </si>
  <si>
    <t>TIPO DE ACTIVO</t>
  </si>
  <si>
    <t>Productivo</t>
  </si>
  <si>
    <t>Improductivo</t>
  </si>
  <si>
    <t>TOTAL  ACTIVOS</t>
  </si>
  <si>
    <t xml:space="preserve">INSTRUCCIONES </t>
  </si>
  <si>
    <t>VALOR ACTUAL</t>
  </si>
  <si>
    <t>PASIVOS / DEUDAS</t>
  </si>
  <si>
    <t>TIPO DE DEUDA</t>
  </si>
  <si>
    <t>DEUDA ACTUAL</t>
  </si>
  <si>
    <t>MESES POR PAGAR</t>
  </si>
  <si>
    <t>TASA E.A</t>
  </si>
  <si>
    <t>TASA M.V</t>
  </si>
  <si>
    <t>SEGUROS / OTROS</t>
  </si>
  <si>
    <t>CUOTA MENSUAL</t>
  </si>
  <si>
    <t>Tarjetas de Crédito</t>
  </si>
  <si>
    <t xml:space="preserve">Total </t>
  </si>
  <si>
    <t>Crédito Hipotecario</t>
  </si>
  <si>
    <t>Crédito Vehicular</t>
  </si>
  <si>
    <t xml:space="preserve">Crédito Vehicular </t>
  </si>
  <si>
    <t>Crédito de libre inversión</t>
  </si>
  <si>
    <t>Crédito de Libre Inversión</t>
  </si>
  <si>
    <t>Otros créditos</t>
  </si>
  <si>
    <t>Otros Créditos</t>
  </si>
  <si>
    <t xml:space="preserve">TOTAL </t>
  </si>
  <si>
    <t>PRODUCTIVOS</t>
  </si>
  <si>
    <t>IMPRODUCTIVOS</t>
  </si>
  <si>
    <t>PASIVOS (DEUDAS)</t>
  </si>
  <si>
    <t>TOTAL</t>
  </si>
  <si>
    <t>CUOTAS</t>
  </si>
  <si>
    <t>NIVEL DE ENDEUDAMIENTO</t>
  </si>
  <si>
    <t>CAPACIDAD DE PAGO</t>
  </si>
  <si>
    <t>*Debe ser menor al 30% de los ingresos mensuales</t>
  </si>
  <si>
    <t>*Cuota máxima mensual</t>
  </si>
  <si>
    <t>CONSUMO</t>
  </si>
  <si>
    <t>POSESIÓN</t>
  </si>
  <si>
    <t>INVERSIÓN</t>
  </si>
  <si>
    <t>Meses</t>
  </si>
  <si>
    <t>PATRIMONIO NETO</t>
  </si>
  <si>
    <t>CONTROL SEMANAL</t>
  </si>
  <si>
    <t xml:space="preserve">INGRESOS PENDIENTES DEL MES </t>
  </si>
  <si>
    <t>PORTAFOLIO</t>
  </si>
  <si>
    <t>PORTAFOLIO IDEAL</t>
  </si>
  <si>
    <t>CLASE DE ACTIVO</t>
  </si>
  <si>
    <t>INVERSIÓN INICIAL</t>
  </si>
  <si>
    <t xml:space="preserve">Renta Fija </t>
  </si>
  <si>
    <t>Acciones</t>
  </si>
  <si>
    <t>Propiedad Raíz</t>
  </si>
  <si>
    <t>USD COP</t>
  </si>
  <si>
    <t>FECHA INVERSIÓN</t>
  </si>
  <si>
    <t xml:space="preserve">A H O R R O S  /  I N V E R S I O N E S  </t>
  </si>
  <si>
    <t xml:space="preserve">Tu presupuesto es la herramienta principal de tus finanzas personales. Es tu hoja de ruta. Con este presupuesto y flujo de caja podrás poner en orden tus finanzas, planear tus ingresos, gastos, ahorros e inversiones para cumplir tus metas a futuro. </t>
  </si>
  <si>
    <t>AHORROS / INVERSIONES</t>
  </si>
  <si>
    <t>✔️</t>
  </si>
  <si>
    <t>METAS</t>
  </si>
  <si>
    <t>DESCRIPCIÓN</t>
  </si>
  <si>
    <t>$$$</t>
  </si>
  <si>
    <t>COMPLETADAS</t>
  </si>
  <si>
    <t>PLAN DE RETIRO</t>
  </si>
  <si>
    <t>PENSIÓN</t>
  </si>
  <si>
    <t>META</t>
  </si>
  <si>
    <t>PLAN DE ACCIÓN</t>
  </si>
  <si>
    <t>Salario base de cotización</t>
  </si>
  <si>
    <t>Edad actual</t>
  </si>
  <si>
    <t>Pensión aproximada</t>
  </si>
  <si>
    <t>Edad de retiro</t>
  </si>
  <si>
    <t>Ahorro mensual</t>
  </si>
  <si>
    <t>Años de ahorro / Inversión</t>
  </si>
  <si>
    <t>Ingreso mensual objetivo</t>
  </si>
  <si>
    <t>Patrimonio productivo actual</t>
  </si>
  <si>
    <r>
      <t xml:space="preserve">1. </t>
    </r>
    <r>
      <rPr>
        <sz val="14"/>
        <color theme="0"/>
        <rFont val="Calibri"/>
        <family val="2"/>
        <scheme val="minor"/>
      </rPr>
      <t>Evita copiar y pegar información de una celda a otra, esto puede dañar o eliminar fórmulas.</t>
    </r>
  </si>
  <si>
    <r>
      <t xml:space="preserve">2. </t>
    </r>
    <r>
      <rPr>
        <sz val="14"/>
        <color theme="0"/>
        <rFont val="Calibri"/>
        <family val="2"/>
        <scheme val="minor"/>
      </rPr>
      <t>Evita insertar o eliminar celdas o columnas, esto puede dañar o eliminar fórmulas. Si quieres facilitar la lectura del archivo puedes ocultar las que no necesites.</t>
    </r>
  </si>
  <si>
    <r>
      <t xml:space="preserve">3. </t>
    </r>
    <r>
      <rPr>
        <sz val="14"/>
        <color theme="0"/>
        <rFont val="Calibri"/>
        <family val="2"/>
        <scheme val="minor"/>
      </rPr>
      <t xml:space="preserve">Algunas celdas están protegidas para evitar que elimines o modifiques fórmulas por error. </t>
    </r>
  </si>
  <si>
    <t>PLAZO EN AÑOS</t>
  </si>
  <si>
    <t>AHORRO MENSUAL</t>
  </si>
  <si>
    <t>INVERSIÓN MENSUAL</t>
  </si>
  <si>
    <r>
      <t xml:space="preserve">TOTAL EGRESOS </t>
    </r>
    <r>
      <rPr>
        <b/>
        <sz val="12"/>
        <color theme="0"/>
        <rFont val="Calibri (Body)_x0000_"/>
      </rPr>
      <t>(gastos + ahorros)</t>
    </r>
  </si>
  <si>
    <t>PROYECCIÓN DE FLUJO CAJA</t>
  </si>
  <si>
    <t xml:space="preserve">Brecha pensional </t>
  </si>
  <si>
    <t>Patrimonio productivo</t>
  </si>
  <si>
    <t>PASO 1 - PRESUPUESTO</t>
  </si>
  <si>
    <t>PASO 3 - PAGO DE DEUDAS</t>
  </si>
  <si>
    <t>Fecha de inicio</t>
  </si>
  <si>
    <t>Plazo deuda</t>
  </si>
  <si>
    <t>Plazo con abono</t>
  </si>
  <si>
    <t>Años ahorrados</t>
  </si>
  <si>
    <t>Plata ahorrada</t>
  </si>
  <si>
    <t>Fecha de pago</t>
  </si>
  <si>
    <t>Deuda 1</t>
  </si>
  <si>
    <t>Deuda 2</t>
  </si>
  <si>
    <t>Deuda 3</t>
  </si>
  <si>
    <t>Tasa E.A</t>
  </si>
  <si>
    <t>Deuda 4</t>
  </si>
  <si>
    <t>Tasa M.V</t>
  </si>
  <si>
    <t>Deuda 5</t>
  </si>
  <si>
    <t>Tiempo para construirlo</t>
  </si>
  <si>
    <t>Deuda 6</t>
  </si>
  <si>
    <t xml:space="preserve">Meses </t>
  </si>
  <si>
    <t>Fecha objetivo</t>
  </si>
  <si>
    <t>Resultados</t>
  </si>
  <si>
    <t>Años</t>
  </si>
  <si>
    <t>Tiempo</t>
  </si>
  <si>
    <t>Ahorros</t>
  </si>
  <si>
    <t>Deuda</t>
  </si>
  <si>
    <t>PRODUCTIVAS</t>
  </si>
  <si>
    <t>IMPRODUCTIVAS</t>
  </si>
  <si>
    <t>Commodities</t>
  </si>
  <si>
    <t>Cuota mínima</t>
  </si>
  <si>
    <t>Abono a capital</t>
  </si>
  <si>
    <t xml:space="preserve">Deuda a la fecha </t>
  </si>
  <si>
    <t>Inversión mensual</t>
  </si>
  <si>
    <t>*El monto de inversión mensual debe incrementarse cada año con la inflación.</t>
  </si>
  <si>
    <t>SEGURIDAD FINANCIERA</t>
  </si>
  <si>
    <t>INDEPENDENCIA FINANCIERA</t>
  </si>
  <si>
    <t>LIBERTAD FINANCIERA</t>
  </si>
  <si>
    <t>Tasa de retiro anual</t>
  </si>
  <si>
    <t>PORTAFOLIO REAL</t>
  </si>
  <si>
    <t>INSTRUMENTO</t>
  </si>
  <si>
    <t>RENTAB. ACUM.</t>
  </si>
  <si>
    <t>PRECIO / ACCIÓN</t>
  </si>
  <si>
    <t>TRM</t>
  </si>
  <si>
    <t>ABONOS</t>
  </si>
  <si>
    <t>BROKER</t>
  </si>
  <si>
    <t>FECHA</t>
  </si>
  <si>
    <t>USD</t>
  </si>
  <si>
    <t>COP</t>
  </si>
  <si>
    <t>COMISIÓN USD</t>
  </si>
  <si>
    <t># ACCIONES</t>
  </si>
  <si>
    <t>COMISIÓN</t>
  </si>
  <si>
    <t>INVERSIÓN USD</t>
  </si>
  <si>
    <t>INVERSIÓN COP</t>
  </si>
  <si>
    <t>TOTAL ACCIONES</t>
  </si>
  <si>
    <t>VALOR DE MERCADO USD</t>
  </si>
  <si>
    <t>VALOR DE MERCADO COP</t>
  </si>
  <si>
    <t>FLUJO DE CAJA</t>
  </si>
  <si>
    <t>OPERACIÓN</t>
  </si>
  <si>
    <t>Compra</t>
  </si>
  <si>
    <t>Venta</t>
  </si>
  <si>
    <t>PRECIO PROM / ACCIÓN</t>
  </si>
  <si>
    <t xml:space="preserve">*total mensual incluyendo ahorros no mensuales </t>
  </si>
  <si>
    <t xml:space="preserve">*total ingresos mensuales, incluyendo ingresos no mensuales </t>
  </si>
  <si>
    <t xml:space="preserve">*total mensual, incluyendo gastos no mensuales </t>
  </si>
  <si>
    <t>USD / COP</t>
  </si>
  <si>
    <t>IPC</t>
  </si>
  <si>
    <t>SM</t>
  </si>
  <si>
    <t>TICKER</t>
  </si>
  <si>
    <t>PRECIO ACTUAL</t>
  </si>
  <si>
    <t>VALOR ACTUAL COP</t>
  </si>
  <si>
    <t>RENDIM. ACUM. COP</t>
  </si>
  <si>
    <t>$</t>
  </si>
  <si>
    <t>MONTO A INVERTIR</t>
  </si>
  <si>
    <t>COSTO POR TRANSACCIÓN</t>
  </si>
  <si>
    <t>NÚMERO DE TRANSACCIONES</t>
  </si>
  <si>
    <t>COSTO TOTAL TRANSACCIONES</t>
  </si>
  <si>
    <t xml:space="preserve">Fondo de Tranquilidad </t>
  </si>
  <si>
    <t>FONDO DE TRANQUILIDAD IDEAL</t>
  </si>
  <si>
    <t>FONDO DE TRANQUILIDAD ACTUAL</t>
  </si>
  <si>
    <t>PASO 2 - FONDO DE TRANQUILIDAD INICIAL</t>
  </si>
  <si>
    <t>Fondo de tranquilidad actual</t>
  </si>
  <si>
    <t>Fondo de tranquilidad inicial</t>
  </si>
  <si>
    <t>PASO 4 - FONDO DE TRANQUILIDAD IDEAL</t>
  </si>
  <si>
    <t>Fondo de tranquilidad ideal</t>
  </si>
  <si>
    <t xml:space="preserve">AHORROS / GASTOS PENDIENTES DEL MES </t>
  </si>
  <si>
    <t xml:space="preserve">ACCIOÓN </t>
  </si>
  <si>
    <t>REQUERIDA</t>
  </si>
  <si>
    <t xml:space="preserve"># ACCIONES </t>
  </si>
  <si>
    <t>EN LA ORDEN</t>
  </si>
  <si>
    <t xml:space="preserve">AJUSTE </t>
  </si>
  <si>
    <t>MANUAL</t>
  </si>
  <si>
    <t xml:space="preserve">DESP DE AJUSTE </t>
  </si>
  <si>
    <t>VALOR TOTAL</t>
  </si>
  <si>
    <t>ACCIONES</t>
  </si>
  <si>
    <t>PART. DESPUES</t>
  </si>
  <si>
    <t>DE INVERTIR</t>
  </si>
  <si>
    <t>INVERSIÓN TOTAL</t>
  </si>
  <si>
    <t>DISTR. IDEAL</t>
  </si>
  <si>
    <t>DISTR. ACTUAL</t>
  </si>
  <si>
    <t/>
  </si>
  <si>
    <t xml:space="preserve">EN LA ORDEN </t>
  </si>
  <si>
    <t>Fondo de Pensiones Voluntarias</t>
  </si>
  <si>
    <t>Commodities / Materias Primas</t>
  </si>
  <si>
    <t>Criptomonedas</t>
  </si>
  <si>
    <t>Fondo de Pensiones Obligatorias</t>
  </si>
  <si>
    <t>Fondos de Inversión</t>
  </si>
  <si>
    <t>REGISTRO DE ACCIONES</t>
  </si>
  <si>
    <t>Improductiva / Consumo</t>
  </si>
  <si>
    <t>Improductiva / Posesión</t>
  </si>
  <si>
    <t xml:space="preserve">Productiva / Inversión </t>
  </si>
  <si>
    <t>PLATA DISPONIBLE EN CUENTAS HOY</t>
  </si>
  <si>
    <t>SALDO FINAL PROVISIONES</t>
  </si>
  <si>
    <t>SALDO INICIAL PROVISIONES</t>
  </si>
  <si>
    <r>
      <t xml:space="preserve">PASAR A PROVISIONES </t>
    </r>
    <r>
      <rPr>
        <b/>
        <sz val="14"/>
        <color rgb="FFFF0000"/>
        <rFont val="Calibri"/>
        <family val="2"/>
        <scheme val="minor"/>
      </rPr>
      <t xml:space="preserve">- </t>
    </r>
    <r>
      <rPr>
        <b/>
        <sz val="14"/>
        <color rgb="FFFF0000"/>
        <rFont val="Calibri (Body)_x0000_"/>
      </rPr>
      <t>SACAR DE PROVISIONES</t>
    </r>
  </si>
  <si>
    <t>PORTAFOLIO 1</t>
  </si>
  <si>
    <t>PORTAFOLIO 2</t>
  </si>
  <si>
    <t>RESUMEN - PORTAFOLIO 1</t>
  </si>
  <si>
    <t>RESUMEN - PORTAFOLIO 2</t>
  </si>
  <si>
    <t>Fondo de Cesantías</t>
  </si>
  <si>
    <t>Seguros</t>
  </si>
  <si>
    <t>Cuenta de Ahorros / Efectivo</t>
  </si>
  <si>
    <t>Vehículos</t>
  </si>
  <si>
    <r>
      <t xml:space="preserve">1. </t>
    </r>
    <r>
      <rPr>
        <sz val="13"/>
        <color rgb="FF013A3D"/>
        <rFont val="Calibri"/>
        <family val="2"/>
        <scheme val="minor"/>
      </rPr>
      <t>En las columnas "B" y "C"</t>
    </r>
    <r>
      <rPr>
        <b/>
        <sz val="13"/>
        <color rgb="FF013A3D"/>
        <rFont val="Calibri"/>
        <family val="2"/>
        <scheme val="minor"/>
      </rPr>
      <t xml:space="preserve"> </t>
    </r>
    <r>
      <rPr>
        <sz val="13"/>
        <color rgb="FF013A3D"/>
        <rFont val="Calibri"/>
        <family val="2"/>
        <scheme val="minor"/>
      </rPr>
      <t xml:space="preserve">ingresa el dinero que tienes disponible a la fecha para gastar este mes. Te en cuenta todas tus cuentas bancarias, efectivo, etc... </t>
    </r>
  </si>
  <si>
    <r>
      <t xml:space="preserve">2. </t>
    </r>
    <r>
      <rPr>
        <sz val="13"/>
        <color rgb="FF013A3D"/>
        <rFont val="Calibri"/>
        <family val="2"/>
        <scheme val="minor"/>
      </rPr>
      <t>En las columnas "E" y "F" pon los ingresos que tengas pendientes por recibir este mes.</t>
    </r>
  </si>
  <si>
    <r>
      <t xml:space="preserve">3. </t>
    </r>
    <r>
      <rPr>
        <sz val="13"/>
        <color rgb="FF013A3D"/>
        <rFont val="Calibri"/>
        <family val="2"/>
        <scheme val="minor"/>
      </rPr>
      <t xml:space="preserve">En las columnas "H" e "I" ingresa todos los gastos y deudas que tengas pendientes por pagar este mes. Incluye también ahorros o reservas pendientes por hacer. </t>
    </r>
  </si>
  <si>
    <t>COMPRA</t>
  </si>
  <si>
    <t>FRACCIONADA</t>
  </si>
  <si>
    <t>CALCULADORA DE INVERSIÓN FRACCIONADA</t>
  </si>
  <si>
    <t>CALCULADORA DE INVERSIÓN Y REBALANCEO</t>
  </si>
  <si>
    <r>
      <rPr>
        <b/>
        <sz val="13"/>
        <color rgb="FF013A3D"/>
        <rFont val="Calibri"/>
        <family val="2"/>
        <scheme val="minor"/>
      </rPr>
      <t>1.</t>
    </r>
    <r>
      <rPr>
        <sz val="13"/>
        <color rgb="FF013A3D"/>
        <rFont val="Calibri"/>
        <family val="2"/>
        <scheme val="minor"/>
      </rPr>
      <t xml:space="preserve"> No debes ingresar datos en esta hoja, la proyección se calcula automáticamente una vez ingreses los datos en la hoja "PRESUPUESTO".</t>
    </r>
  </si>
  <si>
    <r>
      <rPr>
        <b/>
        <sz val="13"/>
        <color rgb="FF013A3D"/>
        <rFont val="Calibri"/>
        <family val="2"/>
        <scheme val="minor"/>
      </rPr>
      <t>2.</t>
    </r>
    <r>
      <rPr>
        <sz val="13"/>
        <color rgb="FF013A3D"/>
        <rFont val="Calibri"/>
        <family val="2"/>
        <scheme val="minor"/>
      </rPr>
      <t xml:space="preserve"> Filtra las celdas en blanco para facilitar la lectura del flujo de efectivo. </t>
    </r>
  </si>
  <si>
    <r>
      <rPr>
        <b/>
        <sz val="13"/>
        <color rgb="FF013A3D"/>
        <rFont val="Calibri"/>
        <family val="2"/>
        <scheme val="minor"/>
      </rPr>
      <t>3.</t>
    </r>
    <r>
      <rPr>
        <sz val="13"/>
        <color rgb="FF013A3D"/>
        <rFont val="Calibri"/>
        <family val="2"/>
        <scheme val="minor"/>
      </rPr>
      <t xml:space="preserve"> Cada vez que hagas un cambio en la hoja "PRESUPUESTO" debes eliminar el filtro y volverlo a poner para que el cambio se refleje en esta hoja.</t>
    </r>
  </si>
  <si>
    <r>
      <rPr>
        <b/>
        <sz val="13"/>
        <color rgb="FF013A3D"/>
        <rFont val="Calibri"/>
        <family val="2"/>
        <scheme val="minor"/>
      </rPr>
      <t>4.</t>
    </r>
    <r>
      <rPr>
        <sz val="13"/>
        <color rgb="FF013A3D"/>
        <rFont val="Calibri"/>
        <family val="2"/>
        <scheme val="minor"/>
      </rPr>
      <t xml:space="preserve"> El saldo final de reservas es lo que debes guardar o reservar para cumplir con los gastos que no son mensuales. </t>
    </r>
  </si>
  <si>
    <r>
      <rPr>
        <b/>
        <sz val="13"/>
        <color rgb="FF013A3D"/>
        <rFont val="Calibri"/>
        <family val="2"/>
        <scheme val="minor"/>
      </rPr>
      <t>5.</t>
    </r>
    <r>
      <rPr>
        <sz val="13"/>
        <color rgb="FF013A3D"/>
        <rFont val="Calibri"/>
        <family val="2"/>
        <scheme val="minor"/>
      </rPr>
      <t xml:space="preserve"> La celda "O486" debe estar en verde. De lo contrario, tu flujo de efectivo es negativo. Estás gastando más de lo que ganas en el año.</t>
    </r>
  </si>
  <si>
    <r>
      <rPr>
        <b/>
        <sz val="13"/>
        <color rgb="FF013A3D"/>
        <rFont val="Calibri"/>
        <family val="2"/>
        <scheme val="minor"/>
      </rPr>
      <t>6.</t>
    </r>
    <r>
      <rPr>
        <sz val="13"/>
        <color rgb="FF013A3D"/>
        <rFont val="Calibri"/>
        <family val="2"/>
        <scheme val="minor"/>
      </rPr>
      <t xml:space="preserve"> Si tu flujo de efectivo es positivo pero, tienes varios meses seguidos en rojo, tienes un problema de flujo de caja. Debes reorganizar tus gastos o incrementar tus reservas.</t>
    </r>
  </si>
  <si>
    <r>
      <rPr>
        <b/>
        <sz val="13"/>
        <color rgb="FF013A3D"/>
        <rFont val="Calibri"/>
        <family val="2"/>
        <scheme val="minor"/>
      </rPr>
      <t>7.</t>
    </r>
    <r>
      <rPr>
        <sz val="13"/>
        <color rgb="FF013A3D"/>
        <rFont val="Calibri"/>
        <family val="2"/>
        <scheme val="minor"/>
      </rPr>
      <t xml:space="preserve"> No olvides separar tus ahorros y reservas de tu cuenta principal. Esto te facilita el control de lo que puedes y no puedes gastar.</t>
    </r>
  </si>
  <si>
    <t>PRECIO ACTAUL</t>
  </si>
  <si>
    <t>VOO - Vanguard S&amp;P 500 ETF</t>
  </si>
  <si>
    <t>AÑOS</t>
  </si>
  <si>
    <t>TRM ACTUAL</t>
  </si>
  <si>
    <t>Portafolio 1</t>
  </si>
  <si>
    <t>Portafolio 2</t>
  </si>
  <si>
    <t>RENT E.A COP</t>
  </si>
  <si>
    <t>VALOR ACTUAL USD</t>
  </si>
  <si>
    <t>RENTABILIDAD ACUM COP2</t>
  </si>
  <si>
    <t>RENTABILIDAD ACUM USD</t>
  </si>
  <si>
    <t>RENTABILIDAD E.A COP2</t>
  </si>
  <si>
    <t>RENTABILIDAD E.A USD</t>
  </si>
  <si>
    <t>PESOS COP</t>
  </si>
  <si>
    <t>PESOS UDS</t>
  </si>
  <si>
    <t>TASA E.A COP</t>
  </si>
  <si>
    <t>TASA E.A USD</t>
  </si>
  <si>
    <t>RENT E.A USD</t>
  </si>
  <si>
    <t>TOTAL INVERSIÓN USD</t>
  </si>
  <si>
    <t>TOTAL INVERSIÓN COP</t>
  </si>
  <si>
    <t>RENT. E.A COP</t>
  </si>
  <si>
    <t>RENT. E.A USD</t>
  </si>
  <si>
    <t xml:space="preserve">RENTABILIDADES </t>
  </si>
  <si>
    <r>
      <t xml:space="preserve">1. </t>
    </r>
    <r>
      <rPr>
        <sz val="13"/>
        <color theme="0"/>
        <rFont val="Calibri"/>
        <family val="2"/>
        <scheme val="minor"/>
      </rPr>
      <t>En la columna "B" ingresa la lista de activos</t>
    </r>
  </si>
  <si>
    <r>
      <t xml:space="preserve">2. </t>
    </r>
    <r>
      <rPr>
        <sz val="13"/>
        <color theme="0"/>
        <rFont val="Calibri"/>
        <family val="2"/>
        <scheme val="minor"/>
      </rPr>
      <t>En la columna "D" marca cada activo como productivo o improductivo.</t>
    </r>
  </si>
  <si>
    <r>
      <t xml:space="preserve">3. </t>
    </r>
    <r>
      <rPr>
        <sz val="13"/>
        <color theme="0"/>
        <rFont val="Calibri"/>
        <family val="2"/>
        <scheme val="minor"/>
      </rPr>
      <t>En la columna "L" ingresa un aproximado del valor actual del activo.</t>
    </r>
  </si>
  <si>
    <r>
      <rPr>
        <b/>
        <sz val="13"/>
        <color theme="0"/>
        <rFont val="Calibri"/>
        <family val="2"/>
        <scheme val="minor"/>
      </rPr>
      <t>*</t>
    </r>
    <r>
      <rPr>
        <sz val="13"/>
        <color theme="0"/>
        <rFont val="Calibri"/>
        <family val="2"/>
        <scheme val="minor"/>
      </rPr>
      <t>No debes ingresar información en esta hoja</t>
    </r>
  </si>
  <si>
    <t>Arriendo</t>
  </si>
  <si>
    <t>Celular</t>
  </si>
  <si>
    <t>Varios (dinero de bolsillo)</t>
  </si>
  <si>
    <t xml:space="preserve">Salidas / Restaurantes </t>
  </si>
  <si>
    <t>Manicure</t>
  </si>
  <si>
    <t>Cuidado Personal</t>
  </si>
  <si>
    <t>Transporte público (taxis / uber)</t>
  </si>
  <si>
    <t>Citas Médicas</t>
  </si>
  <si>
    <t>Exámenes Médicos</t>
  </si>
  <si>
    <t>HIJOS / PERSONAS A CARGO</t>
  </si>
  <si>
    <t>Cuota de Manejo Cuenta de Ahorros 1</t>
  </si>
  <si>
    <t>Cuota de Manejo Cuenta de Ahorros 2</t>
  </si>
  <si>
    <t>Cuota de Manejo TC 1</t>
  </si>
  <si>
    <t>Cuota de Manejo TC 2</t>
  </si>
  <si>
    <t>Otras Obligaciones Financieras</t>
  </si>
  <si>
    <t xml:space="preserve">Abono a Capital </t>
  </si>
  <si>
    <t>Contador</t>
  </si>
  <si>
    <t>IMPUESTOS Y APORTES LEGALES</t>
  </si>
  <si>
    <t xml:space="preserve">SEGUNDA QUINCENA </t>
  </si>
  <si>
    <t>EFECTIVO</t>
  </si>
  <si>
    <t>AHORROS PENDIENTES DEL MES</t>
  </si>
  <si>
    <t>PROVISIONES QUE REALMENTE  TENGO</t>
  </si>
  <si>
    <t>PROVISIONES QUE DEBERIA TENER (flujo de caja - saldo final povisiones )</t>
  </si>
  <si>
    <t>GASTOS PENDIENTES DEL MES</t>
  </si>
  <si>
    <t>IB01 - iShares USD Treasury Bond 0-1yr UCITS ETF (Acc)</t>
  </si>
  <si>
    <t>SGLD - Invesco Physical Gold A</t>
  </si>
  <si>
    <t>Bonos Corto Plazo (0 a 3 años)</t>
  </si>
  <si>
    <t>Bonos Largo Plazo (20 a 25 años)</t>
  </si>
  <si>
    <t xml:space="preserve">Acciones USA Small Cap Value </t>
  </si>
  <si>
    <t>Acciones Emerging Markets</t>
  </si>
  <si>
    <t>Acciones Developed Markets ex USA</t>
  </si>
  <si>
    <t>Oro</t>
  </si>
  <si>
    <t xml:space="preserve">Acciones USA Large Cap  </t>
  </si>
  <si>
    <t>VDST - Vanguard U.S. Treasury 0-1 Year Bond UCITS ETF (USD) </t>
  </si>
  <si>
    <t>DTLA - iShares USD Treasury Bond 20+yr UCITS ETF USD</t>
  </si>
  <si>
    <t>CSPX - iShares Core S&amp;P 500 UCITS ETF</t>
  </si>
  <si>
    <t>USSC - SPDR MSCI USA Small Cap Value Weighted UCITS ETF</t>
  </si>
  <si>
    <t>EIMI - iShares Core MSCI Emerging Markets IMI UCITS ETF</t>
  </si>
  <si>
    <t>XUSE - iShares MSCI World ex-USA UCITS ETF USD (Acc)</t>
  </si>
  <si>
    <t>Apartamento (ejemplo)</t>
  </si>
  <si>
    <t>Carro (ejemplo)</t>
  </si>
  <si>
    <t>Ahorros viaje  (ejemplo)</t>
  </si>
  <si>
    <t>Fondo de pensiones xxx (ejemplo)</t>
  </si>
  <si>
    <t>Cesantías</t>
  </si>
  <si>
    <t>Visa Bancolombia (ejemplo)</t>
  </si>
  <si>
    <t>Apartamento  (ejemplo)</t>
  </si>
  <si>
    <t>Juan (ejemplo)</t>
  </si>
  <si>
    <t>María (ejemplo)</t>
  </si>
  <si>
    <t>Pedro (ejemplo)</t>
  </si>
  <si>
    <t>Salario (ejemplo)</t>
  </si>
  <si>
    <t>Prima (ejemplo)</t>
  </si>
  <si>
    <t>Bono (ejemplo)</t>
  </si>
  <si>
    <t>Fondo de tranquilidad (ejemplo)</t>
  </si>
  <si>
    <t>Cuota inicial apto (ejemplo)</t>
  </si>
  <si>
    <t>Administración</t>
  </si>
  <si>
    <t>Impuesto Predial</t>
  </si>
  <si>
    <t>Mantenimiento</t>
  </si>
  <si>
    <t>Lavandería</t>
  </si>
  <si>
    <t>Seguro</t>
  </si>
  <si>
    <t>Jardinería</t>
  </si>
  <si>
    <t>Muebles / Electrodomésticos / Decoración</t>
  </si>
  <si>
    <t>Frutas y Verduras</t>
  </si>
  <si>
    <t>Carne / Pollo / Pescado</t>
  </si>
  <si>
    <t>Aseo</t>
  </si>
  <si>
    <t>Despensa</t>
  </si>
  <si>
    <t>Ajustes de Mercado</t>
  </si>
  <si>
    <t xml:space="preserve">Agua </t>
  </si>
  <si>
    <t>Luz</t>
  </si>
  <si>
    <t>Gas</t>
  </si>
  <si>
    <t xml:space="preserve">Internet </t>
  </si>
  <si>
    <t>Televisión</t>
  </si>
  <si>
    <t>Teléfono Fijo</t>
  </si>
  <si>
    <t>Netflix</t>
  </si>
  <si>
    <t>Spotify / Apple Music</t>
  </si>
  <si>
    <t>Periódicos</t>
  </si>
  <si>
    <t>Revistas</t>
  </si>
  <si>
    <t>Rappi Prime</t>
  </si>
  <si>
    <t>Otras Apps</t>
  </si>
  <si>
    <t xml:space="preserve">Salario </t>
  </si>
  <si>
    <t>Prima</t>
  </si>
  <si>
    <t xml:space="preserve">Subsidio de Transporte </t>
  </si>
  <si>
    <t>Seguridad Social</t>
  </si>
  <si>
    <t>Intereses a las Cesantías</t>
  </si>
  <si>
    <t xml:space="preserve">Vacaciones </t>
  </si>
  <si>
    <t>Dotación</t>
  </si>
  <si>
    <t>Ropa y accesorios</t>
  </si>
  <si>
    <t>Compras</t>
  </si>
  <si>
    <t>Seguro de vida</t>
  </si>
  <si>
    <t>Vacaciones</t>
  </si>
  <si>
    <t>Cine</t>
  </si>
  <si>
    <t xml:space="preserve">Hobbies </t>
  </si>
  <si>
    <t>Club Social</t>
  </si>
  <si>
    <t>Gasolina</t>
  </si>
  <si>
    <t>SOAT</t>
  </si>
  <si>
    <t>Limpieza carro</t>
  </si>
  <si>
    <t>Impuesto Vehicular</t>
  </si>
  <si>
    <t>Parqueaderos</t>
  </si>
  <si>
    <t>Semaforización</t>
  </si>
  <si>
    <t>Peajes</t>
  </si>
  <si>
    <t>Renting</t>
  </si>
  <si>
    <t>Rev. Técnico Mecánica</t>
  </si>
  <si>
    <t>Gimnasio</t>
  </si>
  <si>
    <t>Póliza Salud</t>
  </si>
  <si>
    <t>Medicamentos</t>
  </si>
  <si>
    <t>Pensión (Guardería / Colegio)</t>
  </si>
  <si>
    <t>Matrícula (Guardería / Colegio)</t>
  </si>
  <si>
    <t>Restaurante (Guardería / Colegio)</t>
  </si>
  <si>
    <t>Transporte (Guardería / Colegio)</t>
  </si>
  <si>
    <t>Cursos / Clases</t>
  </si>
  <si>
    <t>Uniformes</t>
  </si>
  <si>
    <t>Deportes</t>
  </si>
  <si>
    <t>Útiles</t>
  </si>
  <si>
    <t>Entretenimiento</t>
  </si>
  <si>
    <t>Vestuario</t>
  </si>
  <si>
    <t xml:space="preserve">Mesada </t>
  </si>
  <si>
    <t>Juguetes</t>
  </si>
  <si>
    <t>Vacaciones Recreativas</t>
  </si>
  <si>
    <t>Alimentación</t>
  </si>
  <si>
    <t>Anti Pulgas</t>
  </si>
  <si>
    <t>Guardería / Paseador</t>
  </si>
  <si>
    <t>Desparacitante</t>
  </si>
  <si>
    <t>Galletas</t>
  </si>
  <si>
    <t xml:space="preserve">Juguetes </t>
  </si>
  <si>
    <t>Vacunas</t>
  </si>
  <si>
    <t>Cuota Tarjetas de Crédito</t>
  </si>
  <si>
    <t>Cuota Crédito Hipotecario</t>
  </si>
  <si>
    <t>Libros</t>
  </si>
  <si>
    <t>Cursos / Talleres / Seminarios</t>
  </si>
  <si>
    <t xml:space="preserve">Donaciones </t>
  </si>
  <si>
    <t>Propinas</t>
  </si>
  <si>
    <t>4 x 1000</t>
  </si>
  <si>
    <t>Impuesto de Renta</t>
  </si>
  <si>
    <t>Aportes a salud y pensión</t>
  </si>
  <si>
    <t>Aportes a soliaridad</t>
  </si>
  <si>
    <t>Retención en la fuente</t>
  </si>
  <si>
    <t>CUENTA DE AHORROS 1</t>
  </si>
  <si>
    <t>DEUDA A LA FECHA TARJETA DE CRÉDITO 1</t>
  </si>
  <si>
    <t>CUENTA DE AHORROS 2</t>
  </si>
  <si>
    <t>DEUDA A LA FECHA TARJETA DE CRÉDITO 2</t>
  </si>
  <si>
    <t>ISAC - iShares MSCI ACWI UCITS ETF USD (Acc)</t>
  </si>
  <si>
    <t>Plan Financiero</t>
  </si>
  <si>
    <t xml:space="preserve">DESCRIPCIÓN </t>
  </si>
  <si>
    <t>IGLN - iShares Physical Gold ETC</t>
  </si>
  <si>
    <t>INFORMACIÓN PERSONAL</t>
  </si>
  <si>
    <t xml:space="preserve">Inversión mensual </t>
  </si>
  <si>
    <t xml:space="preserve">Ingreso nominal en el futuro </t>
  </si>
  <si>
    <t xml:space="preserve">Ingreso real esperado </t>
  </si>
  <si>
    <t>PLAN ACTUAL</t>
  </si>
  <si>
    <t>% de gastos que cubre este ingreso</t>
  </si>
  <si>
    <t>Patrimonoio productivo</t>
  </si>
  <si>
    <t>PLAN DE INVERSIÓN IDEAL</t>
  </si>
  <si>
    <t>PLAN PARA CUBRIR EL 100% DE GASTOS</t>
  </si>
  <si>
    <t>Devaluación real COP</t>
  </si>
  <si>
    <t xml:space="preserve">Inflación Colombia </t>
  </si>
  <si>
    <t>Tasa rentabilidad nominal USD</t>
  </si>
  <si>
    <t>Tasa rentabilidad real esperada</t>
  </si>
  <si>
    <t>Acciones / ETF's</t>
  </si>
  <si>
    <t>PORTAFOLIO MODELO</t>
  </si>
  <si>
    <t>PORTAFOLIO ACTUAL</t>
  </si>
  <si>
    <t>Renta Fija (CDT's, Bonos, etc.)</t>
  </si>
  <si>
    <t xml:space="preserve">Gastos actuales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</si>
</sst>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4"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$-409]* #,##0_);_([$$-409]* \(#,##0\);_([$$-409]* &quot;-&quot;??_);_(@_)"/>
    <numFmt numFmtId="165" formatCode="_([$$-409]* #,##0.00_);_([$$-409]* \(#,##0.00\);_([$$-409]* &quot;-&quot;??_);_(@_)"/>
    <numFmt numFmtId="166" formatCode="_-[$$-409]* #,##0.00_ ;_-[$$-409]* \-#,##0.00\ ;_-[$$-409]* &quot;-&quot;??_ ;_-@_ "/>
    <numFmt numFmtId="167" formatCode="[$$-240A]#,##0;[Red]\-[$$-240A]#,##0"/>
    <numFmt numFmtId="168" formatCode="_-[$$-409]* #,##0_ ;_-[$$-409]* \-#,##0\ ;_-[$$-409]* &quot;-&quot;??_ ;_-@_ "/>
    <numFmt numFmtId="169" formatCode="&quot;$&quot;#,##0"/>
    <numFmt numFmtId="170" formatCode="_-[$$-240A]* #,##0_-;\-[$$-240A]* #,##0_-;_-[$$-240A]* &quot;-&quot;??_-;_-@_-"/>
    <numFmt numFmtId="171" formatCode="0.0%"/>
    <numFmt numFmtId="172" formatCode="[$-409]dd\-mmm\-yy;@"/>
    <numFmt numFmtId="173" formatCode="0.0"/>
    <numFmt numFmtId="174" formatCode="[$-409]mmm\-yy;@"/>
    <numFmt numFmtId="175" formatCode="_-&quot;$&quot;* #,##0_-;\-&quot;$&quot;* #,##0_-;_-&quot;$&quot;* &quot;-&quot;??_-;_-@_-"/>
    <numFmt numFmtId="176" formatCode="_-&quot;$&quot;* #,##0.0_-;\-&quot;$&quot;* #,##0.0_-;_-&quot;$&quot;* &quot;-&quot;_-;_-@_-"/>
    <numFmt numFmtId="177" formatCode="_-&quot;$&quot;* #,##0.00_-;\-&quot;$&quot;* #,##0.00_-;_-&quot;$&quot;* &quot;-&quot;_-;_-@_-"/>
    <numFmt numFmtId="178" formatCode="_(&quot;$&quot;* #,##0.00_);_(&quot;$&quot;* \(#,##0.00\);_(&quot;$&quot;* &quot;-&quot;??_);_(@_)"/>
    <numFmt numFmtId="179" formatCode="_([$$-409]* #,##0.0_);_([$$-409]* \(#,##0.0\);_([$$-409]* &quot;-&quot;??_);_(@_)"/>
    <numFmt numFmtId="180" formatCode="0.000%"/>
    <numFmt numFmtId="181" formatCode="0.000"/>
    <numFmt numFmtId="182" formatCode="_-[$$-409]* #,##0.0_ ;_-[$$-409]* \-#,##0.0\ ;_-[$$-409]* &quot;-&quot;?_ ;_-@_ "/>
  </numFmts>
  <fonts count="8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5"/>
      <color theme="0"/>
      <name val="Calibri Light"/>
      <family val="2"/>
      <scheme val="major"/>
    </font>
    <font>
      <b/>
      <sz val="15"/>
      <color rgb="FF004039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2"/>
      <color rgb="FF004039"/>
      <name val="Calibri Light"/>
      <family val="2"/>
      <scheme val="major"/>
    </font>
    <font>
      <sz val="12"/>
      <color rgb="FF004039"/>
      <name val="Calibri"/>
      <family val="2"/>
      <scheme val="minor"/>
    </font>
    <font>
      <b/>
      <sz val="14"/>
      <color rgb="FF004039"/>
      <name val="Calibri Light"/>
      <family val="2"/>
      <scheme val="major"/>
    </font>
    <font>
      <b/>
      <sz val="12"/>
      <color rgb="FF004039"/>
      <name val="Calibri Light"/>
      <family val="2"/>
      <scheme val="major"/>
    </font>
    <font>
      <sz val="12"/>
      <color rgb="FF004039"/>
      <name val="Calibri Light"/>
      <family val="2"/>
    </font>
    <font>
      <sz val="15"/>
      <color rgb="FF004039"/>
      <name val="Calibri Light"/>
      <family val="2"/>
      <scheme val="major"/>
    </font>
    <font>
      <sz val="15"/>
      <color rgb="FF004039"/>
      <name val="Calibri"/>
      <family val="2"/>
      <scheme val="minor"/>
    </font>
    <font>
      <b/>
      <sz val="12"/>
      <color theme="0"/>
      <name val="Calibri Light (Headings)_x0000_"/>
    </font>
    <font>
      <b/>
      <sz val="17"/>
      <color theme="0"/>
      <name val="Calibri Light"/>
      <family val="2"/>
      <scheme val="major"/>
    </font>
    <font>
      <b/>
      <sz val="12"/>
      <color rgb="FF004039"/>
      <name val="Calibri Light"/>
      <family val="2"/>
    </font>
    <font>
      <b/>
      <sz val="12"/>
      <color rgb="FF004039"/>
      <name val="Calibri"/>
      <family val="2"/>
      <scheme val="minor"/>
    </font>
    <font>
      <b/>
      <sz val="14"/>
      <color rgb="FF004039"/>
      <name val="Calibri"/>
      <family val="2"/>
      <scheme val="minor"/>
    </font>
    <font>
      <b/>
      <sz val="10"/>
      <color rgb="FF004039"/>
      <name val="Calibri"/>
      <family val="2"/>
      <scheme val="minor"/>
    </font>
    <font>
      <sz val="40"/>
      <color rgb="FF00403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0"/>
      <color rgb="FF004039"/>
      <name val="Calibri"/>
      <family val="2"/>
      <scheme val="minor"/>
    </font>
    <font>
      <sz val="12"/>
      <color rgb="FF004039"/>
      <name val="Calibri Light (Headings)_x0000_"/>
    </font>
    <font>
      <b/>
      <sz val="15"/>
      <color rgb="FF013A3D"/>
      <name val="Calibri Light"/>
      <family val="2"/>
      <scheme val="major"/>
    </font>
    <font>
      <b/>
      <sz val="14"/>
      <color rgb="FFFF0000"/>
      <name val="Calibri (Body)_x0000_"/>
    </font>
    <font>
      <b/>
      <sz val="14"/>
      <color rgb="FFFF0000"/>
      <name val="Calibri"/>
      <family val="2"/>
      <scheme val="minor"/>
    </font>
    <font>
      <sz val="20"/>
      <color theme="0"/>
      <name val="Calibri"/>
      <family val="2"/>
      <scheme val="minor"/>
    </font>
    <font>
      <sz val="15"/>
      <color rgb="FF013A3D"/>
      <name val="Calibri"/>
      <family val="2"/>
      <scheme val="minor"/>
    </font>
    <font>
      <b/>
      <sz val="15"/>
      <color rgb="FF013A3D"/>
      <name val="Calibri"/>
      <family val="2"/>
      <scheme val="minor"/>
    </font>
    <font>
      <sz val="12"/>
      <color rgb="FF013A3D"/>
      <name val="Calibri Light"/>
      <family val="2"/>
      <scheme val="major"/>
    </font>
    <font>
      <sz val="12"/>
      <color rgb="FF013A3D"/>
      <name val="Calibri"/>
      <family val="2"/>
      <scheme val="minor"/>
    </font>
    <font>
      <b/>
      <sz val="13"/>
      <color rgb="FF013A3D"/>
      <name val="Calibri"/>
      <family val="2"/>
      <scheme val="minor"/>
    </font>
    <font>
      <sz val="13"/>
      <color rgb="FF013A3D"/>
      <name val="Calibri"/>
      <family val="2"/>
      <scheme val="minor"/>
    </font>
    <font>
      <sz val="18"/>
      <color rgb="FF013A3D"/>
      <name val="Barlow Regular"/>
    </font>
    <font>
      <sz val="14"/>
      <color rgb="FF013A3D"/>
      <name val="Calibri"/>
      <family val="2"/>
      <scheme val="minor"/>
    </font>
    <font>
      <sz val="13"/>
      <color theme="0"/>
      <name val="Calibri"/>
      <family val="2"/>
      <scheme val="minor"/>
    </font>
    <font>
      <sz val="12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0"/>
      <color rgb="FF004039"/>
      <name val="Calibri Light"/>
      <family val="2"/>
      <scheme val="major"/>
    </font>
    <font>
      <sz val="20"/>
      <color rgb="FF013A3D"/>
      <name val="Calibri"/>
      <family val="2"/>
      <scheme val="minor"/>
    </font>
    <font>
      <b/>
      <sz val="12"/>
      <color rgb="FF013A3D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3"/>
      <color theme="0"/>
      <name val="Calibri"/>
      <family val="2"/>
      <scheme val="minor"/>
    </font>
    <font>
      <sz val="15"/>
      <color theme="0"/>
      <name val="Calibri Light"/>
      <family val="2"/>
      <scheme val="major"/>
    </font>
    <font>
      <sz val="14"/>
      <color rgb="FF004039"/>
      <name val="Calibri"/>
      <family val="2"/>
      <scheme val="minor"/>
    </font>
    <font>
      <sz val="13"/>
      <color rgb="FF004039"/>
      <name val="Calibri"/>
      <family val="2"/>
      <scheme val="minor"/>
    </font>
    <font>
      <sz val="20"/>
      <color theme="0"/>
      <name val="Calibri (Body)_x0000_"/>
    </font>
    <font>
      <sz val="14"/>
      <color theme="0"/>
      <name val="Calibri"/>
      <family val="2"/>
      <scheme val="minor"/>
    </font>
    <font>
      <sz val="14"/>
      <color theme="0"/>
      <name val="Calibri (Body)_x0000_"/>
    </font>
    <font>
      <b/>
      <sz val="15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rgb="FF006964"/>
      <name val="Calibri"/>
      <family val="2"/>
      <scheme val="minor"/>
    </font>
    <font>
      <b/>
      <sz val="12"/>
      <color theme="0"/>
      <name val="Calibri (Body)_x0000_"/>
    </font>
    <font>
      <b/>
      <sz val="16"/>
      <color theme="0"/>
      <name val="Calibri"/>
      <family val="2"/>
      <scheme val="minor"/>
    </font>
    <font>
      <sz val="14"/>
      <color rgb="FF004039"/>
      <name val="Calibri Light"/>
      <family val="2"/>
      <scheme val="major"/>
    </font>
    <font>
      <b/>
      <sz val="14"/>
      <color rgb="FF013A3D"/>
      <name val="Calibri"/>
      <family val="2"/>
      <scheme val="minor"/>
    </font>
    <font>
      <sz val="14"/>
      <color theme="1"/>
      <name val="Calibri Light"/>
      <family val="2"/>
      <scheme val="major"/>
    </font>
    <font>
      <sz val="15"/>
      <color theme="0"/>
      <name val="Calibri (Body)_x0000_"/>
    </font>
    <font>
      <sz val="15"/>
      <color theme="0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2"/>
      <color theme="0"/>
      <name val="Calibri (Body)_x0000_"/>
    </font>
    <font>
      <sz val="14"/>
      <color rgb="FF013A3D"/>
      <name val="Calibri Light"/>
      <family val="2"/>
      <scheme val="major"/>
    </font>
    <font>
      <b/>
      <sz val="15"/>
      <color theme="0" tint="-4.9989318521683403E-2"/>
      <name val="Calibri"/>
      <family val="2"/>
      <scheme val="minor"/>
    </font>
    <font>
      <sz val="13"/>
      <color theme="0"/>
      <name val="Calibri Light"/>
      <family val="2"/>
      <scheme val="major"/>
    </font>
    <font>
      <b/>
      <sz val="13"/>
      <color theme="0"/>
      <name val="Calibri Light"/>
      <family val="2"/>
      <scheme val="major"/>
    </font>
    <font>
      <sz val="20"/>
      <color theme="0"/>
      <name val="Calibri Light"/>
      <family val="2"/>
      <scheme val="major"/>
    </font>
    <font>
      <b/>
      <sz val="13"/>
      <color rgb="FF013A3D"/>
      <name val="Calibri Light"/>
      <family val="2"/>
      <scheme val="major"/>
    </font>
    <font>
      <b/>
      <sz val="14"/>
      <color rgb="FF013A3D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rgb="FF013A3D"/>
      <name val="Calibri Light"/>
      <family val="2"/>
      <scheme val="major"/>
    </font>
    <font>
      <b/>
      <sz val="20"/>
      <color theme="0"/>
      <name val="Calibri Light"/>
      <family val="2"/>
      <scheme val="major"/>
    </font>
    <font>
      <b/>
      <sz val="11"/>
      <color rgb="FF013A3D"/>
      <name val="Calibri"/>
      <family val="2"/>
      <scheme val="minor"/>
    </font>
    <font>
      <sz val="12"/>
      <color rgb="FF013A3D"/>
      <name val="Calibri Light"/>
      <family val="2"/>
    </font>
    <font>
      <sz val="12"/>
      <color rgb="FF006964"/>
      <name val="Calibri"/>
      <family val="2"/>
      <scheme val="minor"/>
    </font>
    <font>
      <sz val="20"/>
      <color rgb="FF013A3D"/>
      <name val="Calibri Light"/>
      <family val="2"/>
      <scheme val="major"/>
    </font>
    <font>
      <sz val="8"/>
      <color rgb="FF013A3D"/>
      <name val="Calibri Light"/>
      <family val="2"/>
      <scheme val="major"/>
    </font>
    <font>
      <b/>
      <sz val="15"/>
      <color rgb="FF013A3D"/>
      <name val="Calibri (Body)_x0000_"/>
    </font>
    <font>
      <sz val="12"/>
      <color rgb="FFFFFFFF"/>
      <name val="Calibri Light"/>
      <family val="2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403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3A3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B8C79"/>
        <bgColor indexed="64"/>
      </patternFill>
    </fill>
    <fill>
      <patternFill patternType="solid">
        <fgColor rgb="FF006964"/>
        <bgColor indexed="64"/>
      </patternFill>
    </fill>
    <fill>
      <patternFill patternType="solid">
        <fgColor rgb="FF6AB58F"/>
        <bgColor indexed="64"/>
      </patternFill>
    </fill>
    <fill>
      <patternFill patternType="solid">
        <fgColor rgb="FF013A3D"/>
        <bgColor rgb="FF000000"/>
      </patternFill>
    </fill>
    <fill>
      <patternFill patternType="solid">
        <fgColor rgb="FFD5FC79"/>
        <bgColor indexed="64"/>
      </patternFill>
    </fill>
  </fills>
  <borders count="78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rgb="FF004039"/>
      </left>
      <right style="thin">
        <color rgb="FF004039"/>
      </right>
      <top style="thin">
        <color rgb="FF004039"/>
      </top>
      <bottom style="thin">
        <color rgb="FF004039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medium">
        <color rgb="FF004039"/>
      </left>
      <right/>
      <top style="medium">
        <color rgb="FF004039"/>
      </top>
      <bottom style="medium">
        <color rgb="FF004039"/>
      </bottom>
      <diagonal/>
    </border>
    <border>
      <left/>
      <right/>
      <top style="medium">
        <color rgb="FF004039"/>
      </top>
      <bottom style="medium">
        <color rgb="FF004039"/>
      </bottom>
      <diagonal/>
    </border>
    <border>
      <left/>
      <right style="medium">
        <color rgb="FF004039"/>
      </right>
      <top style="medium">
        <color rgb="FF004039"/>
      </top>
      <bottom style="medium">
        <color rgb="FF004039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rgb="FF2B8C79"/>
      </left>
      <right/>
      <top style="thin">
        <color rgb="FF2B8C79"/>
      </top>
      <bottom style="thin">
        <color rgb="FF2B8C79"/>
      </bottom>
      <diagonal/>
    </border>
    <border>
      <left/>
      <right/>
      <top style="thin">
        <color rgb="FF2B8C79"/>
      </top>
      <bottom style="thin">
        <color rgb="FF2B8C79"/>
      </bottom>
      <diagonal/>
    </border>
    <border>
      <left/>
      <right style="thin">
        <color rgb="FF2B8C79"/>
      </right>
      <top style="thin">
        <color rgb="FF2B8C79"/>
      </top>
      <bottom style="thin">
        <color rgb="FF2B8C79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rgb="FF013A3D"/>
      </bottom>
      <diagonal/>
    </border>
    <border>
      <left style="thin">
        <color rgb="FF013A3D"/>
      </left>
      <right/>
      <top style="thin">
        <color rgb="FF013A3D"/>
      </top>
      <bottom/>
      <diagonal/>
    </border>
    <border>
      <left/>
      <right/>
      <top style="thin">
        <color rgb="FF013A3D"/>
      </top>
      <bottom/>
      <diagonal/>
    </border>
    <border>
      <left/>
      <right style="thin">
        <color rgb="FF013A3D"/>
      </right>
      <top style="thin">
        <color rgb="FF013A3D"/>
      </top>
      <bottom/>
      <diagonal/>
    </border>
    <border>
      <left style="thin">
        <color rgb="FF013A3D"/>
      </left>
      <right/>
      <top/>
      <bottom style="thin">
        <color rgb="FF013A3D"/>
      </bottom>
      <diagonal/>
    </border>
    <border>
      <left/>
      <right style="thin">
        <color rgb="FF013A3D"/>
      </right>
      <top/>
      <bottom style="thin">
        <color rgb="FF013A3D"/>
      </bottom>
      <diagonal/>
    </border>
    <border>
      <left style="medium">
        <color rgb="FF013A3D"/>
      </left>
      <right/>
      <top/>
      <bottom/>
      <diagonal/>
    </border>
    <border>
      <left style="thin">
        <color rgb="FF2B8C79"/>
      </left>
      <right style="thin">
        <color rgb="FF2B8C79"/>
      </right>
      <top style="thin">
        <color rgb="FF2B8C79"/>
      </top>
      <bottom style="thin">
        <color rgb="FF2B8C79"/>
      </bottom>
      <diagonal/>
    </border>
    <border>
      <left style="thin">
        <color rgb="FF006964"/>
      </left>
      <right style="thin">
        <color rgb="FF006964"/>
      </right>
      <top/>
      <bottom style="thin">
        <color rgb="FF006964"/>
      </bottom>
      <diagonal/>
    </border>
    <border>
      <left style="thin">
        <color rgb="FF006964"/>
      </left>
      <right style="thin">
        <color rgb="FF006964"/>
      </right>
      <top style="thin">
        <color rgb="FF006964"/>
      </top>
      <bottom style="thin">
        <color rgb="FF0069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2"/>
      </top>
      <bottom/>
      <diagonal/>
    </border>
    <border>
      <left style="thin">
        <color rgb="FF006964"/>
      </left>
      <right/>
      <top style="thin">
        <color rgb="FF006964"/>
      </top>
      <bottom style="thin">
        <color rgb="FF006964"/>
      </bottom>
      <diagonal/>
    </border>
    <border>
      <left/>
      <right style="thin">
        <color rgb="FF006964"/>
      </right>
      <top style="thin">
        <color rgb="FF006964"/>
      </top>
      <bottom style="thin">
        <color rgb="FF006964"/>
      </bottom>
      <diagonal/>
    </border>
    <border>
      <left/>
      <right/>
      <top style="thin">
        <color rgb="FF006964"/>
      </top>
      <bottom style="thin">
        <color rgb="FF006964"/>
      </bottom>
      <diagonal/>
    </border>
    <border>
      <left style="thin">
        <color rgb="FF013A3D"/>
      </left>
      <right/>
      <top style="thin">
        <color rgb="FF013A3D"/>
      </top>
      <bottom style="thin">
        <color rgb="FF013A3D"/>
      </bottom>
      <diagonal/>
    </border>
    <border>
      <left/>
      <right/>
      <top style="thin">
        <color rgb="FF013A3D"/>
      </top>
      <bottom style="thin">
        <color rgb="FF013A3D"/>
      </bottom>
      <diagonal/>
    </border>
    <border>
      <left/>
      <right style="thin">
        <color rgb="FF013A3D"/>
      </right>
      <top style="thin">
        <color rgb="FF013A3D"/>
      </top>
      <bottom style="thin">
        <color rgb="FF013A3D"/>
      </bottom>
      <diagonal/>
    </border>
    <border>
      <left style="thin">
        <color rgb="FF2B8C79"/>
      </left>
      <right style="thin">
        <color rgb="FF2B8C79"/>
      </right>
      <top style="thin">
        <color rgb="FF2B8C79"/>
      </top>
      <bottom/>
      <diagonal/>
    </border>
    <border>
      <left style="thin">
        <color rgb="FF006964"/>
      </left>
      <right style="thin">
        <color rgb="FF006964"/>
      </right>
      <top style="thin">
        <color rgb="FF006964"/>
      </top>
      <bottom/>
      <diagonal/>
    </border>
    <border>
      <left style="thin">
        <color rgb="FF006964"/>
      </left>
      <right/>
      <top style="thin">
        <color rgb="FF006964"/>
      </top>
      <bottom/>
      <diagonal/>
    </border>
    <border>
      <left style="thin">
        <color rgb="FF2B8C79"/>
      </left>
      <right/>
      <top/>
      <bottom style="thin">
        <color rgb="FF2B8C79"/>
      </bottom>
      <diagonal/>
    </border>
    <border>
      <left/>
      <right/>
      <top/>
      <bottom style="thin">
        <color rgb="FF2B8C79"/>
      </bottom>
      <diagonal/>
    </border>
    <border>
      <left/>
      <right style="thin">
        <color rgb="FF2B8C79"/>
      </right>
      <top/>
      <bottom style="thin">
        <color rgb="FF2B8C79"/>
      </bottom>
      <diagonal/>
    </border>
    <border>
      <left/>
      <right/>
      <top style="thin">
        <color rgb="FF2B8C79"/>
      </top>
      <bottom/>
      <diagonal/>
    </border>
    <border>
      <left/>
      <right style="thin">
        <color rgb="FF2B8C79"/>
      </right>
      <top style="thin">
        <color rgb="FF2B8C79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 style="thin">
        <color rgb="FF006964"/>
      </top>
      <bottom/>
      <diagonal/>
    </border>
    <border>
      <left/>
      <right style="thin">
        <color rgb="FF006964"/>
      </right>
      <top style="thin">
        <color rgb="FF006964"/>
      </top>
      <bottom/>
      <diagonal/>
    </border>
    <border>
      <left style="thin">
        <color rgb="FF2B8C79"/>
      </left>
      <right/>
      <top style="thin">
        <color rgb="FF006964"/>
      </top>
      <bottom/>
      <diagonal/>
    </border>
    <border>
      <left/>
      <right style="thin">
        <color rgb="FF2B8C79"/>
      </right>
      <top style="thin">
        <color rgb="FF006964"/>
      </top>
      <bottom/>
      <diagonal/>
    </border>
    <border>
      <left style="thin">
        <color theme="0" tint="-0.14999847407452621"/>
      </left>
      <right/>
      <top style="thin">
        <color rgb="FF2B8C79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2B8C79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rgb="FF6AB58F"/>
      </left>
      <right/>
      <top style="thin">
        <color rgb="FF6AB58F"/>
      </top>
      <bottom style="thin">
        <color rgb="FF6AB58F"/>
      </bottom>
      <diagonal/>
    </border>
    <border>
      <left/>
      <right/>
      <top style="thin">
        <color rgb="FF6AB58F"/>
      </top>
      <bottom style="thin">
        <color rgb="FF6AB58F"/>
      </bottom>
      <diagonal/>
    </border>
    <border>
      <left/>
      <right style="thin">
        <color rgb="FF6AB58F"/>
      </right>
      <top style="thin">
        <color rgb="FF6AB58F"/>
      </top>
      <bottom style="thin">
        <color rgb="FF6AB58F"/>
      </bottom>
      <diagonal/>
    </border>
    <border>
      <left style="thin">
        <color rgb="FF006964"/>
      </left>
      <right style="thin">
        <color rgb="FF013A3D"/>
      </right>
      <top style="thin">
        <color rgb="FF006964"/>
      </top>
      <bottom style="thin">
        <color rgb="FF006964"/>
      </bottom>
      <diagonal/>
    </border>
    <border>
      <left style="thin">
        <color rgb="FF013A3D"/>
      </left>
      <right/>
      <top style="thin">
        <color rgb="FF006964"/>
      </top>
      <bottom style="thin">
        <color rgb="FF0069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 style="thin">
        <color theme="0" tint="-0.14999847407452621"/>
      </top>
      <bottom/>
      <diagonal/>
    </border>
    <border>
      <left style="medium">
        <color rgb="FFD5FC79"/>
      </left>
      <right style="medium">
        <color rgb="FFD5FC79"/>
      </right>
      <top style="medium">
        <color rgb="FFD5FC79"/>
      </top>
      <bottom/>
      <diagonal/>
    </border>
    <border>
      <left style="medium">
        <color rgb="FFD5FC79"/>
      </left>
      <right style="medium">
        <color rgb="FFD5FC79"/>
      </right>
      <top/>
      <bottom/>
      <diagonal/>
    </border>
    <border>
      <left style="medium">
        <color rgb="FFD5FC79"/>
      </left>
      <right style="medium">
        <color rgb="FFD5FC79"/>
      </right>
      <top style="thin">
        <color rgb="FF2B8C79"/>
      </top>
      <bottom style="thin">
        <color rgb="FF2B8C79"/>
      </bottom>
      <diagonal/>
    </border>
    <border>
      <left style="medium">
        <color rgb="FFD5FC79"/>
      </left>
      <right style="medium">
        <color rgb="FFD5FC79"/>
      </right>
      <top/>
      <bottom style="medium">
        <color rgb="FFD5FC79"/>
      </bottom>
      <diagonal/>
    </border>
    <border>
      <left style="medium">
        <color rgb="FFD5FC79"/>
      </left>
      <right style="medium">
        <color rgb="FFD5FC79"/>
      </right>
      <top/>
      <bottom style="thin">
        <color theme="0" tint="-0.14999847407452621"/>
      </bottom>
      <diagonal/>
    </border>
    <border>
      <left style="medium">
        <color rgb="FFD5FC79"/>
      </left>
      <right style="medium">
        <color rgb="FFD5FC79"/>
      </right>
      <top style="thin">
        <color rgb="FF2B8C79"/>
      </top>
      <bottom style="medium">
        <color rgb="FFD5FC79"/>
      </bottom>
      <diagonal/>
    </border>
    <border>
      <left style="thin">
        <color rgb="FF2B8C79"/>
      </left>
      <right/>
      <top/>
      <bottom/>
      <diagonal/>
    </border>
    <border>
      <left/>
      <right style="thin">
        <color rgb="FF2B8C79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6AB58F"/>
      </left>
      <right style="thin">
        <color rgb="FF2B8C79"/>
      </right>
      <top style="thin">
        <color rgb="FF6AB58F"/>
      </top>
      <bottom style="thin">
        <color rgb="FF6AB58F"/>
      </bottom>
      <diagonal/>
    </border>
    <border>
      <left style="thin">
        <color rgb="FF2B8C79"/>
      </left>
      <right style="thin">
        <color rgb="FF6AB58F"/>
      </right>
      <top style="thin">
        <color rgb="FF6AB58F"/>
      </top>
      <bottom style="thin">
        <color rgb="FF6AB58F"/>
      </bottom>
      <diagonal/>
    </border>
  </borders>
  <cellStyleXfs count="38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7">
    <xf numFmtId="0" fontId="0" fillId="0" borderId="0" xfId="0"/>
    <xf numFmtId="0" fontId="2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protection locked="0"/>
    </xf>
    <xf numFmtId="164" fontId="9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0" fillId="0" borderId="0" xfId="0" applyFont="1"/>
    <xf numFmtId="42" fontId="10" fillId="0" borderId="0" xfId="386" applyFont="1"/>
    <xf numFmtId="0" fontId="9" fillId="2" borderId="0" xfId="0" applyFont="1" applyFill="1" applyAlignment="1" applyProtection="1">
      <alignment horizontal="center" vertical="center"/>
      <protection locked="0"/>
    </xf>
    <xf numFmtId="42" fontId="10" fillId="0" borderId="0" xfId="0" applyNumberFormat="1" applyFont="1"/>
    <xf numFmtId="9" fontId="9" fillId="2" borderId="0" xfId="61" applyFont="1" applyFill="1" applyProtection="1">
      <protection locked="0"/>
    </xf>
    <xf numFmtId="42" fontId="9" fillId="2" borderId="0" xfId="386" applyFont="1" applyFill="1" applyProtection="1">
      <protection locked="0"/>
    </xf>
    <xf numFmtId="42" fontId="9" fillId="2" borderId="0" xfId="0" applyNumberFormat="1" applyFont="1" applyFill="1" applyProtection="1">
      <protection locked="0"/>
    </xf>
    <xf numFmtId="164" fontId="9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>
      <alignment horizontal="center" vertical="center"/>
    </xf>
    <xf numFmtId="0" fontId="9" fillId="0" borderId="0" xfId="0" applyFont="1" applyProtection="1">
      <protection locked="0"/>
    </xf>
    <xf numFmtId="164" fontId="9" fillId="0" borderId="3" xfId="0" applyNumberFormat="1" applyFont="1" applyBorder="1" applyAlignment="1" applyProtection="1">
      <alignment wrapText="1"/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164" fontId="12" fillId="0" borderId="0" xfId="0" applyNumberFormat="1" applyFont="1" applyAlignment="1" applyProtection="1">
      <alignment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6" fontId="9" fillId="2" borderId="0" xfId="0" applyNumberFormat="1" applyFont="1" applyFill="1" applyProtection="1"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9" fillId="2" borderId="2" xfId="0" applyFont="1" applyFill="1" applyBorder="1" applyProtection="1">
      <protection locked="0"/>
    </xf>
    <xf numFmtId="164" fontId="9" fillId="0" borderId="5" xfId="0" applyNumberFormat="1" applyFont="1" applyBorder="1" applyAlignment="1" applyProtection="1">
      <alignment wrapText="1"/>
      <protection locked="0"/>
    </xf>
    <xf numFmtId="0" fontId="10" fillId="0" borderId="0" xfId="0" applyFont="1" applyAlignment="1">
      <alignment horizontal="left" indent="1"/>
    </xf>
    <xf numFmtId="0" fontId="7" fillId="5" borderId="0" xfId="0" applyFont="1" applyFill="1" applyAlignment="1" applyProtection="1">
      <alignment horizontal="left" vertical="center"/>
      <protection locked="0"/>
    </xf>
    <xf numFmtId="42" fontId="7" fillId="5" borderId="0" xfId="386" applyFont="1" applyFill="1" applyBorder="1" applyAlignment="1" applyProtection="1">
      <alignment horizontal="left" vertical="center"/>
      <protection locked="0"/>
    </xf>
    <xf numFmtId="9" fontId="10" fillId="0" borderId="0" xfId="61" applyFont="1" applyAlignment="1">
      <alignment horizontal="center" vertical="center"/>
    </xf>
    <xf numFmtId="8" fontId="12" fillId="0" borderId="0" xfId="0" applyNumberFormat="1" applyFont="1" applyAlignment="1" applyProtection="1">
      <alignment wrapText="1"/>
      <protection locked="0"/>
    </xf>
    <xf numFmtId="164" fontId="9" fillId="0" borderId="0" xfId="0" applyNumberFormat="1" applyFont="1" applyAlignment="1" applyProtection="1">
      <alignment wrapText="1"/>
      <protection locked="0"/>
    </xf>
    <xf numFmtId="0" fontId="19" fillId="5" borderId="0" xfId="0" applyFont="1" applyFill="1" applyAlignment="1" applyProtection="1">
      <alignment horizontal="left" vertical="center"/>
      <protection locked="0"/>
    </xf>
    <xf numFmtId="0" fontId="19" fillId="0" borderId="0" xfId="0" applyFont="1" applyProtection="1">
      <protection locked="0"/>
    </xf>
    <xf numFmtId="0" fontId="5" fillId="4" borderId="4" xfId="0" applyFont="1" applyFill="1" applyBorder="1" applyProtection="1">
      <protection locked="0"/>
    </xf>
    <xf numFmtId="164" fontId="5" fillId="4" borderId="4" xfId="0" applyNumberFormat="1" applyFont="1" applyFill="1" applyBorder="1" applyProtection="1">
      <protection locked="0"/>
    </xf>
    <xf numFmtId="165" fontId="5" fillId="4" borderId="4" xfId="0" applyNumberFormat="1" applyFont="1" applyFill="1" applyBorder="1" applyProtection="1">
      <protection locked="0"/>
    </xf>
    <xf numFmtId="0" fontId="9" fillId="2" borderId="6" xfId="0" applyFont="1" applyFill="1" applyBorder="1" applyProtection="1">
      <protection locked="0"/>
    </xf>
    <xf numFmtId="164" fontId="9" fillId="0" borderId="6" xfId="0" applyNumberFormat="1" applyFont="1" applyBorder="1" applyAlignment="1" applyProtection="1">
      <alignment wrapText="1"/>
      <protection locked="0"/>
    </xf>
    <xf numFmtId="0" fontId="13" fillId="2" borderId="6" xfId="0" applyFont="1" applyFill="1" applyBorder="1" applyProtection="1">
      <protection locked="0"/>
    </xf>
    <xf numFmtId="0" fontId="18" fillId="5" borderId="6" xfId="0" applyFont="1" applyFill="1" applyBorder="1" applyAlignment="1" applyProtection="1">
      <alignment horizontal="center" vertical="center"/>
      <protection locked="0"/>
    </xf>
    <xf numFmtId="164" fontId="12" fillId="5" borderId="6" xfId="0" applyNumberFormat="1" applyFont="1" applyFill="1" applyBorder="1" applyAlignment="1" applyProtection="1">
      <alignment wrapText="1"/>
      <protection hidden="1"/>
    </xf>
    <xf numFmtId="0" fontId="9" fillId="0" borderId="6" xfId="0" applyFont="1" applyBorder="1" applyProtection="1">
      <protection locked="0"/>
    </xf>
    <xf numFmtId="0" fontId="12" fillId="5" borderId="6" xfId="0" applyFont="1" applyFill="1" applyBorder="1" applyAlignment="1" applyProtection="1">
      <alignment horizontal="center" vertical="center"/>
      <protection locked="0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9" fontId="9" fillId="0" borderId="6" xfId="0" applyNumberFormat="1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164" fontId="9" fillId="5" borderId="6" xfId="0" applyNumberFormat="1" applyFont="1" applyFill="1" applyBorder="1" applyAlignment="1" applyProtection="1">
      <alignment wrapText="1"/>
      <protection hidden="1"/>
    </xf>
    <xf numFmtId="0" fontId="9" fillId="5" borderId="6" xfId="0" applyFont="1" applyFill="1" applyBorder="1" applyAlignment="1" applyProtection="1">
      <alignment horizontal="center" vertical="center"/>
      <protection locked="0"/>
    </xf>
    <xf numFmtId="168" fontId="9" fillId="0" borderId="6" xfId="0" applyNumberFormat="1" applyFont="1" applyBorder="1" applyAlignment="1" applyProtection="1">
      <alignment wrapText="1"/>
      <protection locked="0"/>
    </xf>
    <xf numFmtId="9" fontId="9" fillId="2" borderId="6" xfId="0" applyNumberFormat="1" applyFont="1" applyFill="1" applyBorder="1" applyAlignment="1" applyProtection="1">
      <alignment horizontal="left" vertical="center"/>
      <protection locked="0"/>
    </xf>
    <xf numFmtId="164" fontId="9" fillId="0" borderId="6" xfId="0" applyNumberFormat="1" applyFont="1" applyBorder="1" applyAlignment="1" applyProtection="1">
      <alignment wrapText="1"/>
      <protection hidden="1"/>
    </xf>
    <xf numFmtId="42" fontId="7" fillId="5" borderId="0" xfId="386" applyFont="1" applyFill="1" applyBorder="1" applyAlignment="1" applyProtection="1">
      <alignment horizontal="left" vertical="center"/>
      <protection hidden="1"/>
    </xf>
    <xf numFmtId="0" fontId="15" fillId="0" borderId="0" xfId="0" applyFont="1" applyProtection="1">
      <protection locked="0"/>
    </xf>
    <xf numFmtId="0" fontId="10" fillId="5" borderId="0" xfId="0" applyFont="1" applyFill="1" applyProtection="1">
      <protection locked="0"/>
    </xf>
    <xf numFmtId="164" fontId="10" fillId="0" borderId="0" xfId="0" applyNumberFormat="1" applyFont="1" applyProtection="1">
      <protection locked="0"/>
    </xf>
    <xf numFmtId="42" fontId="10" fillId="0" borderId="0" xfId="386" applyFont="1" applyProtection="1">
      <protection locked="0"/>
    </xf>
    <xf numFmtId="0" fontId="10" fillId="0" borderId="1" xfId="0" applyFont="1" applyBorder="1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2" fontId="10" fillId="0" borderId="0" xfId="386" applyFont="1" applyProtection="1">
      <protection hidden="1"/>
    </xf>
    <xf numFmtId="0" fontId="5" fillId="0" borderId="0" xfId="0" applyFont="1" applyProtection="1">
      <protection hidden="1"/>
    </xf>
    <xf numFmtId="167" fontId="20" fillId="3" borderId="0" xfId="386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indent="1"/>
      <protection hidden="1"/>
    </xf>
    <xf numFmtId="9" fontId="10" fillId="0" borderId="0" xfId="61" applyFont="1" applyAlignment="1" applyProtection="1">
      <alignment horizontal="center" vertical="center"/>
      <protection hidden="1"/>
    </xf>
    <xf numFmtId="42" fontId="10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 vertical="center"/>
      <protection hidden="1"/>
    </xf>
    <xf numFmtId="42" fontId="20" fillId="0" borderId="0" xfId="386" applyFont="1" applyFill="1" applyBorder="1" applyAlignment="1" applyProtection="1">
      <alignment horizontal="center" vertical="center"/>
      <protection hidden="1"/>
    </xf>
    <xf numFmtId="0" fontId="19" fillId="0" borderId="0" xfId="0" applyFont="1" applyProtection="1"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inden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vertical="center"/>
      <protection hidden="1"/>
    </xf>
    <xf numFmtId="9" fontId="9" fillId="0" borderId="1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Protection="1">
      <protection locked="0"/>
    </xf>
    <xf numFmtId="0" fontId="10" fillId="0" borderId="0" xfId="0" applyFont="1" applyAlignment="1" applyProtection="1">
      <alignment horizontal="left" inden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2" fontId="10" fillId="0" borderId="0" xfId="0" applyNumberFormat="1" applyFont="1" applyProtection="1">
      <protection locked="0"/>
    </xf>
    <xf numFmtId="0" fontId="22" fillId="0" borderId="0" xfId="0" applyFont="1" applyProtection="1">
      <protection locked="0"/>
    </xf>
    <xf numFmtId="0" fontId="20" fillId="0" borderId="0" xfId="0" applyFont="1" applyAlignment="1" applyProtection="1">
      <alignment horizontal="center" vertical="center"/>
      <protection locked="0"/>
    </xf>
    <xf numFmtId="42" fontId="20" fillId="0" borderId="0" xfId="0" applyNumberFormat="1" applyFont="1" applyAlignment="1" applyProtection="1">
      <alignment horizontal="center" vertical="center"/>
      <protection locked="0"/>
    </xf>
    <xf numFmtId="167" fontId="10" fillId="0" borderId="0" xfId="0" applyNumberFormat="1" applyFo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9" fontId="10" fillId="0" borderId="0" xfId="0" applyNumberFormat="1" applyFont="1" applyProtection="1">
      <protection hidden="1"/>
    </xf>
    <xf numFmtId="9" fontId="10" fillId="0" borderId="0" xfId="61" applyFont="1" applyProtection="1">
      <protection hidden="1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1" fillId="5" borderId="6" xfId="0" applyFont="1" applyFill="1" applyBorder="1" applyAlignment="1" applyProtection="1">
      <alignment horizontal="center" vertical="center"/>
      <protection locked="0"/>
    </xf>
    <xf numFmtId="164" fontId="9" fillId="2" borderId="6" xfId="0" applyNumberFormat="1" applyFont="1" applyFill="1" applyBorder="1" applyProtection="1">
      <protection locked="0"/>
    </xf>
    <xf numFmtId="164" fontId="11" fillId="5" borderId="6" xfId="0" applyNumberFormat="1" applyFont="1" applyFill="1" applyBorder="1"/>
    <xf numFmtId="164" fontId="9" fillId="0" borderId="12" xfId="0" applyNumberFormat="1" applyFont="1" applyBorder="1" applyAlignment="1" applyProtection="1">
      <alignment wrapText="1"/>
      <protection locked="0"/>
    </xf>
    <xf numFmtId="0" fontId="9" fillId="0" borderId="13" xfId="0" applyFont="1" applyBorder="1" applyProtection="1">
      <protection locked="0"/>
    </xf>
    <xf numFmtId="0" fontId="9" fillId="2" borderId="13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5" fillId="5" borderId="0" xfId="0" applyFont="1" applyFill="1" applyAlignment="1" applyProtection="1">
      <alignment horizontal="left" vertical="center"/>
      <protection locked="0"/>
    </xf>
    <xf numFmtId="0" fontId="10" fillId="8" borderId="0" xfId="0" applyFont="1" applyFill="1" applyAlignment="1">
      <alignment horizontal="left" indent="1"/>
    </xf>
    <xf numFmtId="9" fontId="10" fillId="8" borderId="0" xfId="61" applyFont="1" applyFill="1" applyAlignment="1">
      <alignment horizontal="center" vertical="center"/>
    </xf>
    <xf numFmtId="42" fontId="10" fillId="8" borderId="0" xfId="386" applyFont="1" applyFill="1"/>
    <xf numFmtId="0" fontId="10" fillId="8" borderId="0" xfId="0" applyFont="1" applyFill="1" applyAlignment="1" applyProtection="1">
      <alignment horizontal="left" indent="1"/>
      <protection hidden="1"/>
    </xf>
    <xf numFmtId="9" fontId="10" fillId="8" borderId="0" xfId="61" applyFont="1" applyFill="1" applyAlignment="1" applyProtection="1">
      <alignment horizontal="center" vertical="center"/>
      <protection hidden="1"/>
    </xf>
    <xf numFmtId="42" fontId="10" fillId="8" borderId="0" xfId="386" applyFont="1" applyFill="1" applyProtection="1">
      <protection hidden="1"/>
    </xf>
    <xf numFmtId="0" fontId="19" fillId="7" borderId="0" xfId="0" applyFont="1" applyFill="1" applyAlignment="1" applyProtection="1">
      <alignment horizontal="left"/>
      <protection hidden="1"/>
    </xf>
    <xf numFmtId="9" fontId="19" fillId="7" borderId="0" xfId="61" applyFont="1" applyFill="1" applyAlignment="1" applyProtection="1">
      <alignment horizontal="center" vertical="center"/>
      <protection hidden="1"/>
    </xf>
    <xf numFmtId="42" fontId="19" fillId="7" borderId="0" xfId="386" applyFont="1" applyFill="1" applyProtection="1">
      <protection hidden="1"/>
    </xf>
    <xf numFmtId="42" fontId="9" fillId="2" borderId="0" xfId="386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8" borderId="0" xfId="0" applyFont="1" applyFill="1" applyAlignment="1" applyProtection="1">
      <alignment horizontal="center" vertical="center"/>
      <protection hidden="1"/>
    </xf>
    <xf numFmtId="0" fontId="20" fillId="8" borderId="0" xfId="0" applyFont="1" applyFill="1" applyAlignment="1" applyProtection="1">
      <alignment horizontal="left" vertical="center"/>
      <protection hidden="1"/>
    </xf>
    <xf numFmtId="6" fontId="10" fillId="8" borderId="0" xfId="386" applyNumberFormat="1" applyFont="1" applyFill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protection hidden="1"/>
    </xf>
    <xf numFmtId="164" fontId="9" fillId="0" borderId="0" xfId="0" applyNumberFormat="1" applyFont="1" applyProtection="1">
      <protection hidden="1"/>
    </xf>
    <xf numFmtId="166" fontId="9" fillId="0" borderId="0" xfId="0" applyNumberFormat="1" applyFont="1" applyProtection="1">
      <protection hidden="1"/>
    </xf>
    <xf numFmtId="0" fontId="9" fillId="2" borderId="6" xfId="0" applyFont="1" applyFill="1" applyBorder="1"/>
    <xf numFmtId="0" fontId="22" fillId="3" borderId="0" xfId="0" applyFont="1" applyFill="1" applyProtection="1">
      <protection locked="0"/>
    </xf>
    <xf numFmtId="0" fontId="29" fillId="0" borderId="0" xfId="0" applyFont="1" applyAlignment="1" applyProtection="1">
      <alignment vertical="center"/>
      <protection locked="0"/>
    </xf>
    <xf numFmtId="0" fontId="32" fillId="2" borderId="0" xfId="0" applyFont="1" applyFill="1" applyProtection="1">
      <protection hidden="1"/>
    </xf>
    <xf numFmtId="0" fontId="33" fillId="0" borderId="0" xfId="0" applyFont="1" applyProtection="1">
      <protection hidden="1"/>
    </xf>
    <xf numFmtId="42" fontId="9" fillId="2" borderId="13" xfId="386" applyFont="1" applyFill="1" applyBorder="1" applyAlignment="1" applyProtection="1">
      <alignment horizontal="center" vertical="center"/>
      <protection locked="0"/>
    </xf>
    <xf numFmtId="42" fontId="9" fillId="2" borderId="6" xfId="386" applyFont="1" applyFill="1" applyBorder="1" applyAlignment="1" applyProtection="1">
      <alignment horizontal="center" vertical="center"/>
      <protection locked="0"/>
    </xf>
    <xf numFmtId="165" fontId="9" fillId="2" borderId="0" xfId="0" applyNumberFormat="1" applyFont="1" applyFill="1" applyProtection="1">
      <protection locked="0"/>
    </xf>
    <xf numFmtId="0" fontId="31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vertical="top" wrapText="1"/>
      <protection locked="0"/>
    </xf>
    <xf numFmtId="0" fontId="34" fillId="0" borderId="0" xfId="0" applyFont="1" applyAlignment="1" applyProtection="1">
      <alignment vertical="top" wrapText="1"/>
      <protection locked="0"/>
    </xf>
    <xf numFmtId="0" fontId="34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9" fillId="2" borderId="18" xfId="0" applyFont="1" applyFill="1" applyBorder="1" applyProtection="1">
      <protection locked="0"/>
    </xf>
    <xf numFmtId="164" fontId="9" fillId="2" borderId="18" xfId="0" applyNumberFormat="1" applyFont="1" applyFill="1" applyBorder="1" applyAlignment="1" applyProtection="1">
      <alignment horizontal="center" vertical="center"/>
      <protection locked="0"/>
    </xf>
    <xf numFmtId="164" fontId="9" fillId="2" borderId="18" xfId="0" applyNumberFormat="1" applyFont="1" applyFill="1" applyBorder="1" applyProtection="1">
      <protection locked="0"/>
    </xf>
    <xf numFmtId="6" fontId="39" fillId="2" borderId="0" xfId="386" applyNumberFormat="1" applyFont="1" applyFill="1" applyBorder="1" applyAlignment="1" applyProtection="1">
      <alignment vertical="center"/>
      <protection locked="0"/>
    </xf>
    <xf numFmtId="0" fontId="40" fillId="2" borderId="0" xfId="0" applyFont="1" applyFill="1" applyProtection="1">
      <protection locked="0"/>
    </xf>
    <xf numFmtId="0" fontId="40" fillId="0" borderId="0" xfId="0" applyFont="1" applyProtection="1">
      <protection locked="0"/>
    </xf>
    <xf numFmtId="0" fontId="39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0" fillId="2" borderId="0" xfId="0" applyFont="1" applyFill="1" applyAlignment="1" applyProtection="1">
      <alignment horizontal="center" vertical="center"/>
      <protection locked="0"/>
    </xf>
    <xf numFmtId="0" fontId="9" fillId="5" borderId="0" xfId="0" applyFont="1" applyFill="1" applyProtection="1"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164" fontId="9" fillId="0" borderId="6" xfId="0" applyNumberFormat="1" applyFont="1" applyBorder="1" applyProtection="1">
      <protection locked="0"/>
    </xf>
    <xf numFmtId="10" fontId="9" fillId="2" borderId="6" xfId="61" applyNumberFormat="1" applyFont="1" applyFill="1" applyBorder="1" applyAlignment="1" applyProtection="1">
      <alignment horizontal="center" vertical="center"/>
      <protection locked="0"/>
    </xf>
    <xf numFmtId="170" fontId="9" fillId="2" borderId="6" xfId="386" applyNumberFormat="1" applyFont="1" applyFill="1" applyBorder="1" applyAlignment="1" applyProtection="1">
      <alignment horizontal="center" vertical="center"/>
      <protection locked="0"/>
    </xf>
    <xf numFmtId="170" fontId="9" fillId="2" borderId="6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 vertical="center"/>
      <protection locked="0"/>
    </xf>
    <xf numFmtId="170" fontId="9" fillId="2" borderId="6" xfId="386" applyNumberFormat="1" applyFont="1" applyFill="1" applyBorder="1" applyProtection="1">
      <protection locked="0"/>
    </xf>
    <xf numFmtId="1" fontId="9" fillId="2" borderId="6" xfId="386" applyNumberFormat="1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Protection="1">
      <protection locked="0"/>
    </xf>
    <xf numFmtId="164" fontId="11" fillId="5" borderId="6" xfId="0" applyNumberFormat="1" applyFont="1" applyFill="1" applyBorder="1" applyAlignment="1">
      <alignment horizontal="center" vertical="center"/>
    </xf>
    <xf numFmtId="170" fontId="11" fillId="5" borderId="6" xfId="0" applyNumberFormat="1" applyFont="1" applyFill="1" applyBorder="1"/>
    <xf numFmtId="170" fontId="9" fillId="2" borderId="0" xfId="0" applyNumberFormat="1" applyFont="1" applyFill="1" applyProtection="1">
      <protection locked="0"/>
    </xf>
    <xf numFmtId="170" fontId="12" fillId="2" borderId="0" xfId="0" applyNumberFormat="1" applyFont="1" applyFill="1" applyAlignment="1" applyProtection="1">
      <alignment horizontal="center" vertical="center"/>
      <protection locked="0"/>
    </xf>
    <xf numFmtId="164" fontId="12" fillId="2" borderId="0" xfId="0" applyNumberFormat="1" applyFont="1" applyFill="1" applyAlignment="1" applyProtection="1">
      <alignment horizontal="center" vertical="center"/>
      <protection locked="0"/>
    </xf>
    <xf numFmtId="0" fontId="9" fillId="5" borderId="19" xfId="0" applyFont="1" applyFill="1" applyBorder="1" applyProtection="1">
      <protection locked="0"/>
    </xf>
    <xf numFmtId="0" fontId="11" fillId="5" borderId="17" xfId="0" applyFont="1" applyFill="1" applyBorder="1" applyAlignment="1" applyProtection="1">
      <alignment horizontal="center" vertical="center"/>
      <protection locked="0"/>
    </xf>
    <xf numFmtId="164" fontId="11" fillId="5" borderId="13" xfId="0" applyNumberFormat="1" applyFont="1" applyFill="1" applyBorder="1" applyAlignment="1">
      <alignment horizontal="center" vertical="center"/>
    </xf>
    <xf numFmtId="170" fontId="11" fillId="5" borderId="13" xfId="0" applyNumberFormat="1" applyFont="1" applyFill="1" applyBorder="1"/>
    <xf numFmtId="164" fontId="11" fillId="5" borderId="13" xfId="0" applyNumberFormat="1" applyFont="1" applyFill="1" applyBorder="1"/>
    <xf numFmtId="0" fontId="35" fillId="0" borderId="0" xfId="0" applyFont="1" applyAlignment="1" applyProtection="1">
      <alignment horizontal="center" vertical="center"/>
      <protection locked="0"/>
    </xf>
    <xf numFmtId="164" fontId="14" fillId="2" borderId="0" xfId="0" applyNumberFormat="1" applyFont="1" applyFill="1" applyAlignment="1" applyProtection="1">
      <alignment horizontal="center" vertical="center"/>
      <protection hidden="1"/>
    </xf>
    <xf numFmtId="164" fontId="14" fillId="2" borderId="6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Protection="1">
      <protection hidden="1"/>
    </xf>
    <xf numFmtId="0" fontId="14" fillId="2" borderId="0" xfId="0" applyFont="1" applyFill="1" applyProtection="1">
      <protection hidden="1"/>
    </xf>
    <xf numFmtId="9" fontId="14" fillId="2" borderId="0" xfId="61" applyFont="1" applyFill="1" applyProtection="1">
      <protection hidden="1"/>
    </xf>
    <xf numFmtId="164" fontId="14" fillId="2" borderId="0" xfId="0" applyNumberFormat="1" applyFont="1" applyFill="1" applyProtection="1">
      <protection hidden="1"/>
    </xf>
    <xf numFmtId="0" fontId="26" fillId="5" borderId="6" xfId="0" applyFont="1" applyFill="1" applyBorder="1" applyAlignment="1" applyProtection="1">
      <alignment horizontal="right" vertical="center"/>
      <protection hidden="1"/>
    </xf>
    <xf numFmtId="9" fontId="26" fillId="5" borderId="6" xfId="61" applyFont="1" applyFill="1" applyBorder="1" applyAlignment="1" applyProtection="1">
      <alignment horizontal="center" vertical="center"/>
      <protection hidden="1"/>
    </xf>
    <xf numFmtId="0" fontId="26" fillId="5" borderId="6" xfId="0" applyFont="1" applyFill="1" applyBorder="1" applyAlignment="1" applyProtection="1">
      <alignment horizontal="center" vertical="center"/>
      <protection hidden="1"/>
    </xf>
    <xf numFmtId="164" fontId="14" fillId="2" borderId="6" xfId="0" applyNumberFormat="1" applyFont="1" applyFill="1" applyBorder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42" fontId="14" fillId="2" borderId="6" xfId="386" applyFont="1" applyFill="1" applyBorder="1" applyAlignment="1" applyProtection="1">
      <alignment horizontal="center" vertical="center"/>
      <protection hidden="1"/>
    </xf>
    <xf numFmtId="0" fontId="33" fillId="0" borderId="0" xfId="0" applyFont="1"/>
    <xf numFmtId="0" fontId="32" fillId="2" borderId="0" xfId="0" applyFont="1" applyFill="1" applyProtection="1">
      <protection locked="0"/>
    </xf>
    <xf numFmtId="0" fontId="32" fillId="0" borderId="0" xfId="0" applyFont="1" applyProtection="1">
      <protection locked="0"/>
    </xf>
    <xf numFmtId="0" fontId="43" fillId="0" borderId="3" xfId="0" applyFont="1" applyBorder="1" applyAlignment="1" applyProtection="1">
      <alignment horizontal="left"/>
      <protection locked="0"/>
    </xf>
    <xf numFmtId="0" fontId="43" fillId="0" borderId="1" xfId="0" applyFont="1" applyBorder="1" applyAlignment="1" applyProtection="1">
      <alignment horizontal="left"/>
      <protection locked="0"/>
    </xf>
    <xf numFmtId="10" fontId="9" fillId="2" borderId="6" xfId="61" applyNumberFormat="1" applyFont="1" applyFill="1" applyBorder="1" applyAlignment="1" applyProtection="1">
      <alignment horizontal="center" vertical="center"/>
      <protection hidden="1"/>
    </xf>
    <xf numFmtId="170" fontId="11" fillId="5" borderId="6" xfId="0" applyNumberFormat="1" applyFont="1" applyFill="1" applyBorder="1" applyProtection="1">
      <protection hidden="1"/>
    </xf>
    <xf numFmtId="164" fontId="11" fillId="5" borderId="6" xfId="0" applyNumberFormat="1" applyFont="1" applyFill="1" applyBorder="1" applyProtection="1">
      <protection hidden="1"/>
    </xf>
    <xf numFmtId="170" fontId="11" fillId="5" borderId="13" xfId="0" applyNumberFormat="1" applyFont="1" applyFill="1" applyBorder="1" applyProtection="1">
      <protection hidden="1"/>
    </xf>
    <xf numFmtId="164" fontId="11" fillId="5" borderId="13" xfId="0" applyNumberFormat="1" applyFont="1" applyFill="1" applyBorder="1" applyProtection="1">
      <protection hidden="1"/>
    </xf>
    <xf numFmtId="0" fontId="0" fillId="0" borderId="0" xfId="0" applyProtection="1">
      <protection locked="0"/>
    </xf>
    <xf numFmtId="0" fontId="5" fillId="6" borderId="0" xfId="0" applyFont="1" applyFill="1" applyAlignment="1" applyProtection="1">
      <alignment horizontal="center" vertical="center"/>
      <protection locked="0"/>
    </xf>
    <xf numFmtId="0" fontId="30" fillId="3" borderId="0" xfId="0" applyFont="1" applyFill="1" applyAlignment="1" applyProtection="1">
      <alignment vertical="center"/>
      <protection locked="0"/>
    </xf>
    <xf numFmtId="0" fontId="29" fillId="6" borderId="8" xfId="0" applyFont="1" applyFill="1" applyBorder="1" applyAlignment="1" applyProtection="1">
      <alignment horizontal="centerContinuous" vertical="center"/>
      <protection locked="0"/>
    </xf>
    <xf numFmtId="0" fontId="29" fillId="6" borderId="9" xfId="0" applyFont="1" applyFill="1" applyBorder="1" applyAlignment="1" applyProtection="1">
      <alignment horizontal="centerContinuous" vertical="center"/>
      <protection locked="0"/>
    </xf>
    <xf numFmtId="0" fontId="29" fillId="6" borderId="10" xfId="0" applyFont="1" applyFill="1" applyBorder="1" applyAlignment="1" applyProtection="1">
      <alignment horizontal="centerContinuous" vertical="center"/>
      <protection locked="0"/>
    </xf>
    <xf numFmtId="42" fontId="33" fillId="0" borderId="1" xfId="386" applyFont="1" applyBorder="1" applyProtection="1">
      <protection locked="0"/>
    </xf>
    <xf numFmtId="0" fontId="33" fillId="0" borderId="0" xfId="0" applyFont="1" applyProtection="1">
      <protection locked="0"/>
    </xf>
    <xf numFmtId="0" fontId="43" fillId="0" borderId="1" xfId="0" applyFont="1" applyBorder="1" applyProtection="1">
      <protection locked="0"/>
    </xf>
    <xf numFmtId="0" fontId="42" fillId="0" borderId="0" xfId="0" applyFont="1" applyAlignment="1" applyProtection="1">
      <alignment horizontal="center" vertical="center"/>
      <protection locked="0"/>
    </xf>
    <xf numFmtId="42" fontId="33" fillId="0" borderId="3" xfId="386" applyFont="1" applyBorder="1" applyProtection="1">
      <protection locked="0"/>
    </xf>
    <xf numFmtId="164" fontId="9" fillId="2" borderId="13" xfId="0" applyNumberFormat="1" applyFont="1" applyFill="1" applyBorder="1" applyAlignment="1" applyProtection="1">
      <alignment horizontal="center" vertical="center"/>
      <protection locked="0"/>
    </xf>
    <xf numFmtId="164" fontId="9" fillId="2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2" fontId="0" fillId="0" borderId="0" xfId="386" applyFont="1" applyBorder="1" applyProtection="1">
      <protection locked="0"/>
    </xf>
    <xf numFmtId="172" fontId="9" fillId="2" borderId="13" xfId="0" applyNumberFormat="1" applyFont="1" applyFill="1" applyBorder="1" applyAlignment="1" applyProtection="1">
      <alignment horizontal="center" vertical="center"/>
      <protection locked="0"/>
    </xf>
    <xf numFmtId="172" fontId="9" fillId="2" borderId="6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30" fillId="0" borderId="0" xfId="0" applyFont="1" applyProtection="1">
      <protection locked="0"/>
    </xf>
    <xf numFmtId="166" fontId="30" fillId="0" borderId="0" xfId="0" applyNumberFormat="1" applyFont="1" applyProtection="1">
      <protection locked="0"/>
    </xf>
    <xf numFmtId="0" fontId="30" fillId="0" borderId="0" xfId="0" applyFont="1" applyAlignment="1" applyProtection="1">
      <alignment horizontal="right"/>
      <protection locked="0"/>
    </xf>
    <xf numFmtId="164" fontId="30" fillId="0" borderId="0" xfId="0" applyNumberFormat="1" applyFont="1" applyProtection="1">
      <protection locked="0"/>
    </xf>
    <xf numFmtId="42" fontId="30" fillId="0" borderId="0" xfId="386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42" fontId="33" fillId="0" borderId="0" xfId="0" applyNumberFormat="1" applyFont="1" applyProtection="1">
      <protection locked="0"/>
    </xf>
    <xf numFmtId="42" fontId="43" fillId="0" borderId="0" xfId="0" applyNumberFormat="1" applyFont="1"/>
    <xf numFmtId="9" fontId="9" fillId="2" borderId="0" xfId="6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8" fillId="0" borderId="0" xfId="0" applyFont="1"/>
    <xf numFmtId="0" fontId="10" fillId="0" borderId="0" xfId="0" applyFont="1" applyAlignment="1">
      <alignment vertical="center"/>
    </xf>
    <xf numFmtId="0" fontId="49" fillId="0" borderId="0" xfId="0" applyFont="1"/>
    <xf numFmtId="0" fontId="5" fillId="0" borderId="0" xfId="0" applyFont="1" applyAlignment="1" applyProtection="1">
      <alignment horizontal="right" vertical="center"/>
      <protection hidden="1"/>
    </xf>
    <xf numFmtId="1" fontId="10" fillId="0" borderId="0" xfId="0" applyNumberFormat="1" applyFont="1" applyProtection="1">
      <protection hidden="1"/>
    </xf>
    <xf numFmtId="0" fontId="48" fillId="0" borderId="0" xfId="0" applyFont="1" applyProtection="1">
      <protection hidden="1"/>
    </xf>
    <xf numFmtId="0" fontId="49" fillId="0" borderId="0" xfId="0" applyFont="1" applyProtection="1">
      <protection hidden="1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42" fontId="10" fillId="0" borderId="1" xfId="386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8" fillId="0" borderId="0" xfId="0" applyFont="1" applyProtection="1">
      <protection locked="0"/>
    </xf>
    <xf numFmtId="0" fontId="49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42" fontId="33" fillId="0" borderId="21" xfId="386" applyFont="1" applyBorder="1" applyProtection="1">
      <protection locked="0"/>
    </xf>
    <xf numFmtId="42" fontId="33" fillId="3" borderId="21" xfId="386" applyFont="1" applyFill="1" applyBorder="1" applyProtection="1">
      <protection hidden="1"/>
    </xf>
    <xf numFmtId="42" fontId="33" fillId="0" borderId="32" xfId="386" applyFont="1" applyBorder="1" applyProtection="1">
      <protection locked="0"/>
    </xf>
    <xf numFmtId="42" fontId="33" fillId="3" borderId="32" xfId="386" applyFont="1" applyFill="1" applyBorder="1" applyProtection="1">
      <protection hidden="1"/>
    </xf>
    <xf numFmtId="42" fontId="10" fillId="0" borderId="1" xfId="386" applyFont="1" applyFill="1" applyBorder="1" applyAlignment="1" applyProtection="1">
      <alignment horizontal="center" vertical="center"/>
      <protection hidden="1"/>
    </xf>
    <xf numFmtId="0" fontId="9" fillId="2" borderId="33" xfId="0" applyFont="1" applyFill="1" applyBorder="1" applyProtection="1">
      <protection locked="0"/>
    </xf>
    <xf numFmtId="164" fontId="9" fillId="2" borderId="33" xfId="0" applyNumberFormat="1" applyFont="1" applyFill="1" applyBorder="1" applyAlignment="1" applyProtection="1">
      <alignment horizontal="center" vertical="center"/>
      <protection locked="0"/>
    </xf>
    <xf numFmtId="164" fontId="9" fillId="2" borderId="33" xfId="0" applyNumberFormat="1" applyFont="1" applyFill="1" applyBorder="1" applyProtection="1">
      <protection locked="0"/>
    </xf>
    <xf numFmtId="0" fontId="55" fillId="0" borderId="0" xfId="0" applyFont="1" applyAlignment="1" applyProtection="1">
      <alignment horizontal="right" vertical="center"/>
      <protection locked="0"/>
    </xf>
    <xf numFmtId="0" fontId="23" fillId="10" borderId="34" xfId="0" applyFont="1" applyFill="1" applyBorder="1" applyAlignment="1" applyProtection="1">
      <alignment horizontal="left" vertical="center"/>
      <protection hidden="1"/>
    </xf>
    <xf numFmtId="42" fontId="23" fillId="10" borderId="36" xfId="386" applyFont="1" applyFill="1" applyBorder="1" applyAlignment="1" applyProtection="1">
      <alignment horizontal="center" vertical="center"/>
      <protection hidden="1"/>
    </xf>
    <xf numFmtId="42" fontId="23" fillId="10" borderId="35" xfId="386" applyFont="1" applyFill="1" applyBorder="1" applyAlignment="1" applyProtection="1">
      <alignment horizontal="center" vertical="center"/>
      <protection hidden="1"/>
    </xf>
    <xf numFmtId="0" fontId="23" fillId="6" borderId="37" xfId="0" applyFont="1" applyFill="1" applyBorder="1" applyAlignment="1" applyProtection="1">
      <alignment horizontal="center" vertical="center"/>
      <protection locked="0"/>
    </xf>
    <xf numFmtId="0" fontId="23" fillId="6" borderId="38" xfId="0" applyFont="1" applyFill="1" applyBorder="1" applyAlignment="1" applyProtection="1">
      <alignment horizontal="center" vertical="center"/>
      <protection locked="0"/>
    </xf>
    <xf numFmtId="42" fontId="23" fillId="6" borderId="38" xfId="386" applyFont="1" applyFill="1" applyBorder="1" applyAlignment="1" applyProtection="1">
      <alignment horizontal="center" vertical="center"/>
      <protection locked="0"/>
    </xf>
    <xf numFmtId="0" fontId="23" fillId="6" borderId="39" xfId="0" applyFont="1" applyFill="1" applyBorder="1" applyAlignment="1" applyProtection="1">
      <alignment horizontal="center" vertical="center"/>
      <protection locked="0"/>
    </xf>
    <xf numFmtId="0" fontId="57" fillId="0" borderId="0" xfId="0" applyFont="1" applyAlignment="1" applyProtection="1">
      <alignment horizontal="left" vertical="center"/>
      <protection locked="0"/>
    </xf>
    <xf numFmtId="0" fontId="57" fillId="0" borderId="0" xfId="0" applyFont="1" applyAlignment="1" applyProtection="1">
      <alignment horizontal="left" vertical="center"/>
      <protection hidden="1"/>
    </xf>
    <xf numFmtId="0" fontId="57" fillId="10" borderId="36" xfId="0" applyFont="1" applyFill="1" applyBorder="1" applyAlignment="1" applyProtection="1">
      <alignment horizontal="left" vertical="center"/>
      <protection hidden="1"/>
    </xf>
    <xf numFmtId="42" fontId="57" fillId="10" borderId="36" xfId="386" applyFont="1" applyFill="1" applyBorder="1" applyAlignment="1" applyProtection="1">
      <alignment horizontal="left" vertical="center"/>
      <protection hidden="1"/>
    </xf>
    <xf numFmtId="0" fontId="57" fillId="10" borderId="35" xfId="0" applyFont="1" applyFill="1" applyBorder="1" applyAlignment="1" applyProtection="1">
      <alignment horizontal="left" vertical="center"/>
      <protection hidden="1"/>
    </xf>
    <xf numFmtId="0" fontId="57" fillId="9" borderId="14" xfId="0" applyFont="1" applyFill="1" applyBorder="1" applyAlignment="1" applyProtection="1">
      <alignment horizontal="left" vertical="center" indent="1"/>
      <protection hidden="1"/>
    </xf>
    <xf numFmtId="0" fontId="57" fillId="9" borderId="15" xfId="0" applyFont="1" applyFill="1" applyBorder="1" applyAlignment="1" applyProtection="1">
      <alignment horizontal="left" vertical="center"/>
      <protection hidden="1"/>
    </xf>
    <xf numFmtId="42" fontId="57" fillId="9" borderId="15" xfId="386" applyFont="1" applyFill="1" applyBorder="1" applyAlignment="1" applyProtection="1">
      <alignment horizontal="left" vertical="center"/>
      <protection hidden="1"/>
    </xf>
    <xf numFmtId="0" fontId="57" fillId="9" borderId="16" xfId="0" applyFont="1" applyFill="1" applyBorder="1" applyAlignment="1" applyProtection="1">
      <alignment horizontal="left" vertical="center"/>
      <protection hidden="1"/>
    </xf>
    <xf numFmtId="0" fontId="58" fillId="2" borderId="0" xfId="0" applyFont="1" applyFill="1" applyProtection="1">
      <protection locked="0"/>
    </xf>
    <xf numFmtId="0" fontId="59" fillId="0" borderId="0" xfId="0" applyFont="1" applyAlignment="1" applyProtection="1">
      <alignment vertical="top" wrapText="1"/>
      <protection locked="0"/>
    </xf>
    <xf numFmtId="0" fontId="60" fillId="2" borderId="0" xfId="0" applyFont="1" applyFill="1" applyProtection="1">
      <protection locked="0"/>
    </xf>
    <xf numFmtId="1" fontId="33" fillId="0" borderId="21" xfId="0" applyNumberFormat="1" applyFont="1" applyBorder="1" applyProtection="1">
      <protection locked="0"/>
    </xf>
    <xf numFmtId="0" fontId="33" fillId="0" borderId="32" xfId="0" applyFont="1" applyBorder="1" applyProtection="1">
      <protection locked="0"/>
    </xf>
    <xf numFmtId="42" fontId="33" fillId="3" borderId="1" xfId="386" applyFont="1" applyFill="1" applyBorder="1" applyProtection="1">
      <protection hidden="1"/>
    </xf>
    <xf numFmtId="1" fontId="33" fillId="3" borderId="32" xfId="0" applyNumberFormat="1" applyFont="1" applyFill="1" applyBorder="1" applyProtection="1">
      <protection hidden="1"/>
    </xf>
    <xf numFmtId="8" fontId="33" fillId="0" borderId="0" xfId="0" applyNumberFormat="1" applyFont="1" applyProtection="1">
      <protection locked="0"/>
    </xf>
    <xf numFmtId="0" fontId="37" fillId="0" borderId="0" xfId="0" applyFont="1" applyAlignment="1">
      <alignment horizontal="center" vertical="center"/>
    </xf>
    <xf numFmtId="0" fontId="37" fillId="0" borderId="0" xfId="0" applyFont="1" applyAlignment="1" applyProtection="1">
      <alignment horizontal="center" vertical="center"/>
      <protection locked="0"/>
    </xf>
    <xf numFmtId="0" fontId="5" fillId="10" borderId="0" xfId="0" applyFont="1" applyFill="1"/>
    <xf numFmtId="0" fontId="63" fillId="10" borderId="0" xfId="0" applyFont="1" applyFill="1"/>
    <xf numFmtId="1" fontId="33" fillId="0" borderId="1" xfId="0" applyNumberFormat="1" applyFont="1" applyBorder="1" applyAlignment="1" applyProtection="1">
      <alignment horizontal="center"/>
      <protection locked="0"/>
    </xf>
    <xf numFmtId="42" fontId="33" fillId="0" borderId="1" xfId="386" applyFont="1" applyFill="1" applyBorder="1" applyAlignment="1" applyProtection="1">
      <alignment horizontal="center"/>
      <protection locked="0"/>
    </xf>
    <xf numFmtId="173" fontId="33" fillId="3" borderId="1" xfId="0" applyNumberFormat="1" applyFont="1" applyFill="1" applyBorder="1" applyAlignment="1" applyProtection="1">
      <alignment horizontal="center"/>
      <protection hidden="1"/>
    </xf>
    <xf numFmtId="17" fontId="33" fillId="0" borderId="1" xfId="0" applyNumberFormat="1" applyFont="1" applyBorder="1" applyAlignment="1" applyProtection="1">
      <alignment horizontal="center"/>
      <protection locked="0"/>
    </xf>
    <xf numFmtId="42" fontId="33" fillId="0" borderId="0" xfId="386" applyFont="1" applyProtection="1">
      <protection locked="0"/>
    </xf>
    <xf numFmtId="9" fontId="33" fillId="0" borderId="1" xfId="61" applyFont="1" applyBorder="1" applyProtection="1">
      <protection locked="0"/>
    </xf>
    <xf numFmtId="171" fontId="33" fillId="3" borderId="1" xfId="61" applyNumberFormat="1" applyFont="1" applyFill="1" applyBorder="1" applyAlignment="1" applyProtection="1">
      <alignment horizontal="right" vertical="center"/>
      <protection hidden="1"/>
    </xf>
    <xf numFmtId="173" fontId="33" fillId="3" borderId="2" xfId="61" applyNumberFormat="1" applyFont="1" applyFill="1" applyBorder="1" applyAlignment="1" applyProtection="1">
      <alignment horizontal="right" vertical="center"/>
      <protection hidden="1"/>
    </xf>
    <xf numFmtId="0" fontId="33" fillId="0" borderId="0" xfId="0" applyFont="1" applyAlignment="1" applyProtection="1">
      <alignment horizontal="center" vertical="center" wrapText="1"/>
      <protection locked="0"/>
    </xf>
    <xf numFmtId="17" fontId="33" fillId="0" borderId="0" xfId="0" applyNumberFormat="1" applyFont="1" applyProtection="1">
      <protection locked="0"/>
    </xf>
    <xf numFmtId="173" fontId="33" fillId="0" borderId="0" xfId="0" applyNumberFormat="1" applyFont="1" applyProtection="1">
      <protection locked="0"/>
    </xf>
    <xf numFmtId="174" fontId="33" fillId="0" borderId="0" xfId="0" applyNumberFormat="1" applyFont="1" applyProtection="1">
      <protection locked="0"/>
    </xf>
    <xf numFmtId="1" fontId="33" fillId="0" borderId="0" xfId="0" applyNumberFormat="1" applyFont="1" applyProtection="1"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42" fontId="10" fillId="0" borderId="3" xfId="386" applyFont="1" applyFill="1" applyBorder="1" applyAlignment="1" applyProtection="1">
      <alignment horizontal="center" vertical="center"/>
      <protection locked="0"/>
    </xf>
    <xf numFmtId="0" fontId="10" fillId="0" borderId="3" xfId="386" applyNumberFormat="1" applyFont="1" applyFill="1" applyBorder="1" applyAlignment="1" applyProtection="1">
      <alignment horizontal="center" vertical="center"/>
      <protection locked="0"/>
    </xf>
    <xf numFmtId="42" fontId="10" fillId="0" borderId="3" xfId="386" applyFont="1" applyFill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locked="0"/>
    </xf>
    <xf numFmtId="0" fontId="5" fillId="10" borderId="0" xfId="0" applyFont="1" applyFill="1" applyProtection="1">
      <protection locked="0"/>
    </xf>
    <xf numFmtId="17" fontId="33" fillId="0" borderId="3" xfId="0" applyNumberFormat="1" applyFont="1" applyBorder="1" applyProtection="1">
      <protection locked="0"/>
    </xf>
    <xf numFmtId="173" fontId="33" fillId="3" borderId="2" xfId="0" applyNumberFormat="1" applyFont="1" applyFill="1" applyBorder="1" applyAlignment="1" applyProtection="1">
      <alignment horizontal="center"/>
      <protection hidden="1"/>
    </xf>
    <xf numFmtId="42" fontId="10" fillId="0" borderId="2" xfId="386" applyFont="1" applyFill="1" applyBorder="1" applyAlignment="1" applyProtection="1">
      <alignment horizontal="center" vertical="center"/>
      <protection hidden="1"/>
    </xf>
    <xf numFmtId="0" fontId="8" fillId="9" borderId="14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164" fontId="14" fillId="2" borderId="13" xfId="0" applyNumberFormat="1" applyFont="1" applyFill="1" applyBorder="1" applyAlignment="1" applyProtection="1">
      <alignment vertical="center"/>
      <protection hidden="1"/>
    </xf>
    <xf numFmtId="173" fontId="9" fillId="2" borderId="13" xfId="0" applyNumberFormat="1" applyFont="1" applyFill="1" applyBorder="1" applyAlignment="1" applyProtection="1">
      <alignment horizontal="center" vertical="center"/>
      <protection hidden="1"/>
    </xf>
    <xf numFmtId="0" fontId="32" fillId="2" borderId="0" xfId="0" applyFont="1" applyFill="1" applyAlignment="1" applyProtection="1">
      <alignment horizontal="center" vertical="center"/>
      <protection locked="0"/>
    </xf>
    <xf numFmtId="165" fontId="32" fillId="2" borderId="0" xfId="0" applyNumberFormat="1" applyFont="1" applyFill="1" applyProtection="1">
      <protection locked="0"/>
    </xf>
    <xf numFmtId="165" fontId="32" fillId="0" borderId="0" xfId="0" applyNumberFormat="1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9" fontId="32" fillId="2" borderId="0" xfId="61" applyFont="1" applyFill="1" applyProtection="1">
      <protection locked="0"/>
    </xf>
    <xf numFmtId="10" fontId="32" fillId="2" borderId="0" xfId="61" applyNumberFormat="1" applyFont="1" applyFill="1" applyBorder="1" applyAlignment="1" applyProtection="1">
      <alignment horizontal="center" vertical="center"/>
      <protection locked="0"/>
    </xf>
    <xf numFmtId="10" fontId="32" fillId="2" borderId="0" xfId="61" applyNumberFormat="1" applyFont="1" applyFill="1" applyProtection="1">
      <protection locked="0"/>
    </xf>
    <xf numFmtId="0" fontId="26" fillId="2" borderId="0" xfId="0" applyFont="1" applyFill="1" applyAlignment="1" applyProtection="1">
      <alignment horizontal="center" vertical="top"/>
      <protection locked="0"/>
    </xf>
    <xf numFmtId="0" fontId="26" fillId="0" borderId="0" xfId="0" applyFont="1" applyAlignment="1" applyProtection="1">
      <alignment horizontal="center" vertical="top"/>
      <protection locked="0"/>
    </xf>
    <xf numFmtId="164" fontId="26" fillId="2" borderId="0" xfId="0" applyNumberFormat="1" applyFont="1" applyFill="1" applyProtection="1">
      <protection locked="0"/>
    </xf>
    <xf numFmtId="9" fontId="26" fillId="2" borderId="0" xfId="61" applyFont="1" applyFill="1" applyBorder="1" applyAlignment="1" applyProtection="1">
      <alignment horizontal="center" vertical="top"/>
      <protection locked="0"/>
    </xf>
    <xf numFmtId="9" fontId="26" fillId="0" borderId="0" xfId="61" applyFont="1" applyFill="1" applyBorder="1" applyAlignment="1" applyProtection="1">
      <alignment horizontal="center" vertical="top"/>
      <protection locked="0"/>
    </xf>
    <xf numFmtId="9" fontId="32" fillId="2" borderId="0" xfId="61" applyFont="1" applyFill="1" applyAlignment="1" applyProtection="1">
      <alignment horizontal="center" vertical="center"/>
      <protection locked="0"/>
    </xf>
    <xf numFmtId="42" fontId="32" fillId="2" borderId="0" xfId="386" applyFont="1" applyFill="1" applyProtection="1">
      <protection locked="0"/>
    </xf>
    <xf numFmtId="42" fontId="32" fillId="2" borderId="0" xfId="0" applyNumberFormat="1" applyFont="1" applyFill="1" applyProtection="1">
      <protection locked="0"/>
    </xf>
    <xf numFmtId="0" fontId="65" fillId="0" borderId="0" xfId="0" applyFont="1" applyProtection="1">
      <protection locked="0"/>
    </xf>
    <xf numFmtId="0" fontId="65" fillId="2" borderId="0" xfId="0" applyFont="1" applyFill="1" applyProtection="1">
      <protection locked="0"/>
    </xf>
    <xf numFmtId="0" fontId="26" fillId="2" borderId="0" xfId="0" applyFont="1" applyFill="1" applyAlignment="1" applyProtection="1">
      <alignment horizontal="center" vertical="center"/>
      <protection locked="0"/>
    </xf>
    <xf numFmtId="42" fontId="54" fillId="9" borderId="14" xfId="0" applyNumberFormat="1" applyFont="1" applyFill="1" applyBorder="1" applyAlignment="1" applyProtection="1">
      <alignment horizontal="center" vertical="center"/>
      <protection locked="0"/>
    </xf>
    <xf numFmtId="42" fontId="54" fillId="9" borderId="16" xfId="0" applyNumberFormat="1" applyFont="1" applyFill="1" applyBorder="1" applyAlignment="1" applyProtection="1">
      <alignment horizontal="center" vertical="center"/>
      <protection locked="0"/>
    </xf>
    <xf numFmtId="0" fontId="37" fillId="0" borderId="0" xfId="0" applyFont="1"/>
    <xf numFmtId="42" fontId="33" fillId="3" borderId="1" xfId="386" applyFont="1" applyFill="1" applyBorder="1" applyAlignment="1" applyProtection="1">
      <alignment horizontal="center"/>
      <protection locked="0"/>
    </xf>
    <xf numFmtId="42" fontId="33" fillId="3" borderId="2" xfId="386" applyFont="1" applyFill="1" applyBorder="1" applyAlignment="1" applyProtection="1">
      <alignment horizontal="center"/>
      <protection locked="0"/>
    </xf>
    <xf numFmtId="42" fontId="33" fillId="0" borderId="0" xfId="386" applyFont="1"/>
    <xf numFmtId="0" fontId="35" fillId="0" borderId="0" xfId="0" applyFont="1" applyAlignment="1">
      <alignment vertical="center"/>
    </xf>
    <xf numFmtId="0" fontId="35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vertical="center"/>
      <protection hidden="1"/>
    </xf>
    <xf numFmtId="0" fontId="61" fillId="9" borderId="14" xfId="0" applyFont="1" applyFill="1" applyBorder="1" applyAlignment="1" applyProtection="1">
      <alignment horizontal="center" vertical="top" wrapText="1"/>
      <protection locked="0"/>
    </xf>
    <xf numFmtId="0" fontId="30" fillId="9" borderId="15" xfId="0" applyFont="1" applyFill="1" applyBorder="1" applyAlignment="1" applyProtection="1">
      <alignment horizontal="center" vertical="top" wrapText="1"/>
      <protection locked="0"/>
    </xf>
    <xf numFmtId="0" fontId="62" fillId="9" borderId="15" xfId="0" applyFont="1" applyFill="1" applyBorder="1" applyAlignment="1" applyProtection="1">
      <alignment horizontal="center" vertical="top" wrapText="1"/>
      <protection locked="0"/>
    </xf>
    <xf numFmtId="0" fontId="62" fillId="9" borderId="16" xfId="0" applyFont="1" applyFill="1" applyBorder="1" applyAlignment="1" applyProtection="1">
      <alignment horizontal="center" vertical="top" wrapText="1"/>
      <protection locked="0"/>
    </xf>
    <xf numFmtId="0" fontId="8" fillId="9" borderId="15" xfId="0" applyFont="1" applyFill="1" applyBorder="1" applyAlignment="1" applyProtection="1">
      <alignment horizontal="center" vertical="center"/>
      <protection locked="0"/>
    </xf>
    <xf numFmtId="0" fontId="8" fillId="9" borderId="16" xfId="0" applyFont="1" applyFill="1" applyBorder="1" applyAlignment="1" applyProtection="1">
      <alignment horizontal="center" vertical="center"/>
      <protection locked="0"/>
    </xf>
    <xf numFmtId="0" fontId="23" fillId="6" borderId="0" xfId="0" applyFont="1" applyFill="1" applyAlignment="1" applyProtection="1">
      <alignment horizontal="left" vertical="center"/>
      <protection hidden="1"/>
    </xf>
    <xf numFmtId="0" fontId="23" fillId="6" borderId="0" xfId="0" applyFont="1" applyFill="1" applyAlignment="1" applyProtection="1">
      <alignment horizontal="center" vertical="center"/>
      <protection hidden="1"/>
    </xf>
    <xf numFmtId="0" fontId="38" fillId="6" borderId="37" xfId="0" applyFont="1" applyFill="1" applyBorder="1" applyAlignment="1">
      <alignment vertical="center"/>
    </xf>
    <xf numFmtId="17" fontId="38" fillId="6" borderId="39" xfId="0" applyNumberFormat="1" applyFont="1" applyFill="1" applyBorder="1" applyAlignment="1">
      <alignment vertical="center"/>
    </xf>
    <xf numFmtId="0" fontId="38" fillId="6" borderId="38" xfId="0" applyFont="1" applyFill="1" applyBorder="1" applyAlignment="1">
      <alignment vertical="center"/>
    </xf>
    <xf numFmtId="173" fontId="38" fillId="6" borderId="38" xfId="0" applyNumberFormat="1" applyFont="1" applyFill="1" applyBorder="1" applyAlignment="1" applyProtection="1">
      <alignment horizontal="center" vertical="center"/>
      <protection hidden="1"/>
    </xf>
    <xf numFmtId="42" fontId="38" fillId="6" borderId="38" xfId="0" applyNumberFormat="1" applyFont="1" applyFill="1" applyBorder="1" applyAlignment="1" applyProtection="1">
      <alignment vertical="center"/>
      <protection hidden="1"/>
    </xf>
    <xf numFmtId="173" fontId="38" fillId="6" borderId="39" xfId="0" applyNumberFormat="1" applyFont="1" applyFill="1" applyBorder="1" applyAlignment="1" applyProtection="1">
      <alignment horizontal="center" vertical="center"/>
      <protection locked="0"/>
    </xf>
    <xf numFmtId="0" fontId="38" fillId="6" borderId="23" xfId="0" applyFont="1" applyFill="1" applyBorder="1" applyAlignment="1" applyProtection="1">
      <alignment vertical="center"/>
      <protection locked="0"/>
    </xf>
    <xf numFmtId="17" fontId="38" fillId="6" borderId="25" xfId="0" applyNumberFormat="1" applyFont="1" applyFill="1" applyBorder="1" applyAlignment="1" applyProtection="1">
      <alignment vertical="center"/>
      <protection hidden="1"/>
    </xf>
    <xf numFmtId="0" fontId="38" fillId="6" borderId="26" xfId="0" applyFont="1" applyFill="1" applyBorder="1" applyAlignment="1" applyProtection="1">
      <alignment vertical="center"/>
      <protection locked="0"/>
    </xf>
    <xf numFmtId="173" fontId="38" fillId="6" borderId="27" xfId="0" applyNumberFormat="1" applyFont="1" applyFill="1" applyBorder="1" applyAlignment="1" applyProtection="1">
      <alignment vertical="center"/>
      <protection hidden="1"/>
    </xf>
    <xf numFmtId="0" fontId="5" fillId="9" borderId="0" xfId="0" applyFont="1" applyFill="1" applyProtection="1">
      <protection locked="0"/>
    </xf>
    <xf numFmtId="0" fontId="5" fillId="6" borderId="37" xfId="0" applyFont="1" applyFill="1" applyBorder="1" applyProtection="1">
      <protection locked="0"/>
    </xf>
    <xf numFmtId="0" fontId="35" fillId="0" borderId="0" xfId="0" applyFont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right"/>
      <protection locked="0"/>
    </xf>
    <xf numFmtId="42" fontId="33" fillId="3" borderId="1" xfId="0" applyNumberFormat="1" applyFont="1" applyFill="1" applyBorder="1" applyProtection="1">
      <protection hidden="1"/>
    </xf>
    <xf numFmtId="42" fontId="33" fillId="3" borderId="0" xfId="0" applyNumberFormat="1" applyFont="1" applyFill="1" applyProtection="1">
      <protection hidden="1"/>
    </xf>
    <xf numFmtId="0" fontId="38" fillId="9" borderId="0" xfId="0" applyFont="1" applyFill="1" applyAlignment="1" applyProtection="1">
      <alignment horizontal="left" vertical="center"/>
      <protection locked="0"/>
    </xf>
    <xf numFmtId="0" fontId="40" fillId="10" borderId="0" xfId="0" applyFont="1" applyFill="1" applyAlignment="1" applyProtection="1">
      <alignment horizontal="center" vertical="center"/>
      <protection locked="0"/>
    </xf>
    <xf numFmtId="0" fontId="69" fillId="0" borderId="0" xfId="0" applyFont="1" applyAlignment="1" applyProtection="1">
      <alignment vertical="center"/>
      <protection locked="0"/>
    </xf>
    <xf numFmtId="0" fontId="32" fillId="0" borderId="0" xfId="0" applyFont="1"/>
    <xf numFmtId="0" fontId="70" fillId="0" borderId="0" xfId="0" applyFont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0" fontId="68" fillId="0" borderId="0" xfId="0" applyFont="1" applyAlignment="1" applyProtection="1">
      <alignment vertical="center" wrapText="1"/>
      <protection locked="0"/>
    </xf>
    <xf numFmtId="0" fontId="9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176" fontId="32" fillId="0" borderId="3" xfId="386" applyNumberFormat="1" applyFont="1" applyBorder="1" applyProtection="1">
      <protection locked="0"/>
    </xf>
    <xf numFmtId="0" fontId="32" fillId="0" borderId="1" xfId="0" applyFont="1" applyBorder="1" applyProtection="1">
      <protection locked="0"/>
    </xf>
    <xf numFmtId="9" fontId="40" fillId="9" borderId="14" xfId="0" applyNumberFormat="1" applyFont="1" applyFill="1" applyBorder="1" applyAlignment="1" applyProtection="1">
      <alignment horizontal="center" vertical="center"/>
      <protection hidden="1"/>
    </xf>
    <xf numFmtId="164" fontId="40" fillId="9" borderId="15" xfId="0" applyNumberFormat="1" applyFont="1" applyFill="1" applyBorder="1" applyProtection="1">
      <protection hidden="1"/>
    </xf>
    <xf numFmtId="0" fontId="11" fillId="2" borderId="0" xfId="0" applyFont="1" applyFill="1" applyProtection="1">
      <protection locked="0"/>
    </xf>
    <xf numFmtId="0" fontId="71" fillId="0" borderId="0" xfId="0" applyFont="1"/>
    <xf numFmtId="0" fontId="12" fillId="0" borderId="0" xfId="0" applyFont="1"/>
    <xf numFmtId="0" fontId="72" fillId="0" borderId="0" xfId="0" applyFont="1"/>
    <xf numFmtId="0" fontId="72" fillId="0" borderId="0" xfId="0" applyFont="1" applyAlignment="1">
      <alignment horizontal="center" vertical="center"/>
    </xf>
    <xf numFmtId="0" fontId="73" fillId="0" borderId="0" xfId="0" applyFont="1"/>
    <xf numFmtId="42" fontId="32" fillId="0" borderId="0" xfId="386" applyFont="1" applyProtection="1">
      <protection locked="0"/>
    </xf>
    <xf numFmtId="177" fontId="32" fillId="0" borderId="0" xfId="386" applyNumberFormat="1" applyFont="1" applyProtection="1">
      <protection locked="0"/>
    </xf>
    <xf numFmtId="177" fontId="9" fillId="0" borderId="0" xfId="386" applyNumberFormat="1" applyFont="1" applyFill="1" applyBorder="1" applyProtection="1">
      <protection locked="0"/>
    </xf>
    <xf numFmtId="42" fontId="32" fillId="0" borderId="0" xfId="386" applyFont="1" applyAlignment="1" applyProtection="1">
      <alignment horizontal="center" vertical="center"/>
      <protection locked="0"/>
    </xf>
    <xf numFmtId="42" fontId="39" fillId="6" borderId="0" xfId="386" applyFont="1" applyFill="1" applyAlignment="1" applyProtection="1">
      <alignment horizontal="center" vertical="center"/>
      <protection locked="0"/>
    </xf>
    <xf numFmtId="15" fontId="32" fillId="0" borderId="0" xfId="0" applyNumberFormat="1" applyFont="1" applyProtection="1">
      <protection locked="0"/>
    </xf>
    <xf numFmtId="0" fontId="65" fillId="0" borderId="0" xfId="0" applyFont="1" applyAlignment="1" applyProtection="1">
      <alignment horizontal="center" vertical="center"/>
      <protection locked="0"/>
    </xf>
    <xf numFmtId="0" fontId="67" fillId="9" borderId="43" xfId="0" applyFont="1" applyFill="1" applyBorder="1" applyAlignment="1" applyProtection="1">
      <alignment horizontal="center" vertical="center"/>
      <protection locked="0"/>
    </xf>
    <xf numFmtId="0" fontId="67" fillId="9" borderId="44" xfId="0" applyFont="1" applyFill="1" applyBorder="1" applyAlignment="1" applyProtection="1">
      <alignment horizontal="center" vertical="center"/>
      <protection locked="0"/>
    </xf>
    <xf numFmtId="42" fontId="67" fillId="9" borderId="45" xfId="386" applyFont="1" applyFill="1" applyBorder="1" applyAlignment="1" applyProtection="1">
      <alignment horizontal="center" vertical="center"/>
      <protection locked="0"/>
    </xf>
    <xf numFmtId="177" fontId="67" fillId="9" borderId="45" xfId="386" applyNumberFormat="1" applyFont="1" applyFill="1" applyBorder="1" applyAlignment="1" applyProtection="1">
      <alignment horizontal="center" vertical="center"/>
      <protection locked="0"/>
    </xf>
    <xf numFmtId="42" fontId="39" fillId="9" borderId="14" xfId="386" applyFont="1" applyFill="1" applyBorder="1" applyProtection="1">
      <protection locked="0"/>
    </xf>
    <xf numFmtId="42" fontId="39" fillId="9" borderId="15" xfId="386" applyFont="1" applyFill="1" applyBorder="1" applyAlignment="1" applyProtection="1">
      <alignment horizontal="center" vertical="center"/>
      <protection locked="0"/>
    </xf>
    <xf numFmtId="177" fontId="39" fillId="9" borderId="15" xfId="386" applyNumberFormat="1" applyFont="1" applyFill="1" applyBorder="1" applyProtection="1">
      <protection locked="0"/>
    </xf>
    <xf numFmtId="177" fontId="32" fillId="0" borderId="0" xfId="386" applyNumberFormat="1" applyFont="1" applyAlignment="1" applyProtection="1">
      <alignment horizontal="left"/>
      <protection locked="0"/>
    </xf>
    <xf numFmtId="42" fontId="32" fillId="0" borderId="0" xfId="386" applyFont="1" applyAlignment="1" applyProtection="1">
      <alignment horizontal="left"/>
      <protection locked="0"/>
    </xf>
    <xf numFmtId="10" fontId="32" fillId="0" borderId="0" xfId="61" applyNumberFormat="1" applyFont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center" vertical="center"/>
      <protection hidden="1"/>
    </xf>
    <xf numFmtId="177" fontId="32" fillId="0" borderId="0" xfId="386" applyNumberFormat="1" applyFont="1" applyProtection="1">
      <protection hidden="1"/>
    </xf>
    <xf numFmtId="177" fontId="32" fillId="3" borderId="3" xfId="386" applyNumberFormat="1" applyFont="1" applyFill="1" applyBorder="1" applyProtection="1">
      <protection hidden="1"/>
    </xf>
    <xf numFmtId="42" fontId="32" fillId="0" borderId="0" xfId="386" applyFont="1" applyProtection="1">
      <protection hidden="1"/>
    </xf>
    <xf numFmtId="10" fontId="32" fillId="0" borderId="0" xfId="61" applyNumberFormat="1" applyFont="1" applyProtection="1">
      <protection hidden="1"/>
    </xf>
    <xf numFmtId="173" fontId="32" fillId="3" borderId="3" xfId="0" applyNumberFormat="1" applyFont="1" applyFill="1" applyBorder="1" applyAlignment="1" applyProtection="1">
      <alignment horizontal="center" vertical="center"/>
      <protection hidden="1"/>
    </xf>
    <xf numFmtId="177" fontId="32" fillId="3" borderId="0" xfId="386" applyNumberFormat="1" applyFont="1" applyFill="1" applyProtection="1">
      <protection hidden="1"/>
    </xf>
    <xf numFmtId="42" fontId="32" fillId="3" borderId="0" xfId="386" applyFont="1" applyFill="1" applyProtection="1">
      <protection hidden="1"/>
    </xf>
    <xf numFmtId="42" fontId="39" fillId="9" borderId="15" xfId="386" applyFont="1" applyFill="1" applyBorder="1" applyProtection="1">
      <protection hidden="1"/>
    </xf>
    <xf numFmtId="42" fontId="39" fillId="9" borderId="16" xfId="386" applyFont="1" applyFill="1" applyBorder="1" applyProtection="1">
      <protection hidden="1"/>
    </xf>
    <xf numFmtId="42" fontId="46" fillId="9" borderId="0" xfId="0" applyNumberFormat="1" applyFont="1" applyFill="1" applyAlignment="1" applyProtection="1">
      <alignment horizontal="left" vertical="center"/>
      <protection locked="0" hidden="1"/>
    </xf>
    <xf numFmtId="42" fontId="46" fillId="9" borderId="0" xfId="0" applyNumberFormat="1" applyFont="1" applyFill="1" applyAlignment="1" applyProtection="1">
      <alignment horizontal="center" vertical="center"/>
      <protection locked="0" hidden="1"/>
    </xf>
    <xf numFmtId="173" fontId="5" fillId="6" borderId="39" xfId="0" applyNumberFormat="1" applyFont="1" applyFill="1" applyBorder="1" applyProtection="1">
      <protection locked="0" hidden="1"/>
    </xf>
    <xf numFmtId="8" fontId="33" fillId="0" borderId="0" xfId="61" applyNumberFormat="1" applyFont="1"/>
    <xf numFmtId="44" fontId="33" fillId="0" borderId="0" xfId="0" applyNumberFormat="1" applyFont="1"/>
    <xf numFmtId="42" fontId="33" fillId="3" borderId="20" xfId="386" applyFont="1" applyFill="1" applyBorder="1" applyProtection="1">
      <protection locked="0"/>
    </xf>
    <xf numFmtId="0" fontId="10" fillId="0" borderId="1" xfId="386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/>
      <protection locked="0"/>
    </xf>
    <xf numFmtId="15" fontId="8" fillId="10" borderId="34" xfId="0" applyNumberFormat="1" applyFont="1" applyFill="1" applyBorder="1" applyAlignment="1" applyProtection="1">
      <alignment horizontal="centerContinuous" vertical="center"/>
      <protection locked="0"/>
    </xf>
    <xf numFmtId="15" fontId="8" fillId="10" borderId="36" xfId="0" applyNumberFormat="1" applyFont="1" applyFill="1" applyBorder="1" applyAlignment="1" applyProtection="1">
      <alignment horizontal="centerContinuous" vertical="center"/>
      <protection locked="0"/>
    </xf>
    <xf numFmtId="15" fontId="8" fillId="10" borderId="35" xfId="0" applyNumberFormat="1" applyFont="1" applyFill="1" applyBorder="1" applyAlignment="1" applyProtection="1">
      <alignment horizontal="centerContinuous" vertical="center"/>
      <protection locked="0"/>
    </xf>
    <xf numFmtId="42" fontId="32" fillId="0" borderId="0" xfId="386" applyFont="1" applyBorder="1" applyProtection="1">
      <protection locked="0"/>
    </xf>
    <xf numFmtId="42" fontId="39" fillId="0" borderId="0" xfId="386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2" fillId="0" borderId="1" xfId="0" applyFont="1" applyBorder="1" applyAlignment="1" applyProtection="1">
      <alignment horizontal="left" vertical="center"/>
      <protection locked="0"/>
    </xf>
    <xf numFmtId="0" fontId="32" fillId="0" borderId="0" xfId="0" applyFont="1" applyProtection="1">
      <protection hidden="1"/>
    </xf>
    <xf numFmtId="0" fontId="32" fillId="0" borderId="0" xfId="0" applyFont="1" applyAlignment="1" applyProtection="1">
      <alignment horizontal="center"/>
      <protection hidden="1"/>
    </xf>
    <xf numFmtId="0" fontId="23" fillId="10" borderId="0" xfId="0" applyFont="1" applyFill="1" applyAlignment="1" applyProtection="1">
      <alignment horizontal="centerContinuous" vertical="top" wrapText="1"/>
      <protection hidden="1"/>
    </xf>
    <xf numFmtId="0" fontId="23" fillId="10" borderId="0" xfId="0" applyFont="1" applyFill="1" applyAlignment="1" applyProtection="1">
      <alignment horizontal="centerContinuous" vertical="center" wrapText="1"/>
      <protection hidden="1"/>
    </xf>
    <xf numFmtId="0" fontId="29" fillId="6" borderId="0" xfId="0" applyFont="1" applyFill="1" applyAlignment="1" applyProtection="1">
      <alignment horizontal="centerContinuous" vertical="center"/>
      <protection locked="0"/>
    </xf>
    <xf numFmtId="0" fontId="29" fillId="6" borderId="0" xfId="0" applyFont="1" applyFill="1" applyAlignment="1" applyProtection="1">
      <alignment horizontal="centerContinuous" vertical="center" wrapText="1"/>
      <protection locked="0"/>
    </xf>
    <xf numFmtId="0" fontId="31" fillId="3" borderId="0" xfId="0" applyFont="1" applyFill="1" applyAlignment="1" applyProtection="1">
      <alignment horizontal="centerContinuous" vertical="center"/>
      <protection locked="0"/>
    </xf>
    <xf numFmtId="0" fontId="35" fillId="3" borderId="0" xfId="0" applyFont="1" applyFill="1" applyAlignment="1" applyProtection="1">
      <alignment horizontal="centerContinuous" vertical="center"/>
      <protection locked="0"/>
    </xf>
    <xf numFmtId="0" fontId="34" fillId="3" borderId="0" xfId="0" applyFont="1" applyFill="1" applyAlignment="1" applyProtection="1">
      <alignment horizontal="centerContinuous" vertical="center" wrapText="1"/>
      <protection locked="0"/>
    </xf>
    <xf numFmtId="0" fontId="35" fillId="3" borderId="0" xfId="0" applyFont="1" applyFill="1" applyAlignment="1" applyProtection="1">
      <alignment horizontal="centerContinuous" vertical="center" wrapText="1"/>
      <protection locked="0"/>
    </xf>
    <xf numFmtId="0" fontId="34" fillId="3" borderId="0" xfId="0" applyFont="1" applyFill="1" applyAlignment="1" applyProtection="1">
      <alignment horizontal="centerContinuous" vertical="center"/>
      <protection locked="0"/>
    </xf>
    <xf numFmtId="0" fontId="8" fillId="10" borderId="36" xfId="0" applyFont="1" applyFill="1" applyBorder="1" applyAlignment="1" applyProtection="1">
      <alignment horizontal="centerContinuous" vertical="center" wrapText="1"/>
      <protection locked="0"/>
    </xf>
    <xf numFmtId="0" fontId="8" fillId="10" borderId="35" xfId="0" applyFont="1" applyFill="1" applyBorder="1" applyAlignment="1" applyProtection="1">
      <alignment horizontal="centerContinuous" vertical="center" wrapText="1"/>
      <protection locked="0"/>
    </xf>
    <xf numFmtId="0" fontId="74" fillId="6" borderId="0" xfId="0" applyFont="1" applyFill="1" applyAlignment="1" applyProtection="1">
      <alignment horizontal="centerContinuous" vertical="center"/>
      <protection locked="0"/>
    </xf>
    <xf numFmtId="42" fontId="32" fillId="2" borderId="1" xfId="0" applyNumberFormat="1" applyFont="1" applyFill="1" applyBorder="1" applyProtection="1">
      <protection locked="0"/>
    </xf>
    <xf numFmtId="0" fontId="29" fillId="6" borderId="23" xfId="0" applyFont="1" applyFill="1" applyBorder="1" applyAlignment="1" applyProtection="1">
      <alignment horizontal="centerContinuous" vertical="center"/>
      <protection locked="0"/>
    </xf>
    <xf numFmtId="0" fontId="29" fillId="6" borderId="24" xfId="0" applyFont="1" applyFill="1" applyBorder="1" applyAlignment="1" applyProtection="1">
      <alignment horizontal="centerContinuous" vertical="center"/>
      <protection locked="0"/>
    </xf>
    <xf numFmtId="0" fontId="29" fillId="6" borderId="25" xfId="0" applyFont="1" applyFill="1" applyBorder="1" applyAlignment="1" applyProtection="1">
      <alignment horizontal="centerContinuous" vertical="center"/>
      <protection locked="0"/>
    </xf>
    <xf numFmtId="42" fontId="9" fillId="2" borderId="1" xfId="0" applyNumberFormat="1" applyFont="1" applyFill="1" applyBorder="1" applyProtection="1">
      <protection locked="0"/>
    </xf>
    <xf numFmtId="0" fontId="50" fillId="6" borderId="0" xfId="0" applyFont="1" applyFill="1" applyAlignment="1">
      <alignment horizontal="centerContinuous" vertical="center"/>
    </xf>
    <xf numFmtId="0" fontId="10" fillId="6" borderId="0" xfId="0" applyFont="1" applyFill="1" applyAlignment="1">
      <alignment horizontal="centerContinuous" vertical="center"/>
    </xf>
    <xf numFmtId="42" fontId="9" fillId="2" borderId="1" xfId="386" applyFont="1" applyFill="1" applyBorder="1" applyAlignment="1" applyProtection="1">
      <alignment horizontal="center" vertical="center"/>
      <protection locked="0"/>
    </xf>
    <xf numFmtId="0" fontId="15" fillId="0" borderId="0" xfId="0" applyFont="1" applyProtection="1">
      <protection hidden="1"/>
    </xf>
    <xf numFmtId="0" fontId="19" fillId="3" borderId="0" xfId="0" applyFont="1" applyFill="1" applyProtection="1">
      <protection hidden="1"/>
    </xf>
    <xf numFmtId="0" fontId="47" fillId="10" borderId="34" xfId="0" applyFont="1" applyFill="1" applyBorder="1" applyAlignment="1" applyProtection="1">
      <alignment horizontal="centerContinuous" vertical="center"/>
      <protection hidden="1"/>
    </xf>
    <xf numFmtId="0" fontId="47" fillId="10" borderId="36" xfId="0" applyFont="1" applyFill="1" applyBorder="1" applyAlignment="1" applyProtection="1">
      <alignment horizontal="centerContinuous" vertical="center"/>
      <protection hidden="1"/>
    </xf>
    <xf numFmtId="0" fontId="47" fillId="10" borderId="35" xfId="0" applyFont="1" applyFill="1" applyBorder="1" applyAlignment="1" applyProtection="1">
      <alignment horizontal="centerContinuous" vertical="center"/>
      <protection hidden="1"/>
    </xf>
    <xf numFmtId="0" fontId="26" fillId="5" borderId="19" xfId="0" applyFont="1" applyFill="1" applyBorder="1" applyAlignment="1" applyProtection="1">
      <alignment horizontal="centerContinuous" vertical="center"/>
      <protection hidden="1"/>
    </xf>
    <xf numFmtId="0" fontId="26" fillId="5" borderId="17" xfId="0" applyFont="1" applyFill="1" applyBorder="1" applyAlignment="1" applyProtection="1">
      <alignment horizontal="centerContinuous" vertical="center"/>
      <protection hidden="1"/>
    </xf>
    <xf numFmtId="0" fontId="26" fillId="5" borderId="12" xfId="0" applyFont="1" applyFill="1" applyBorder="1" applyAlignment="1" applyProtection="1">
      <alignment horizontal="centerContinuous" vertical="center"/>
      <protection hidden="1"/>
    </xf>
    <xf numFmtId="0" fontId="26" fillId="5" borderId="0" xfId="0" applyFont="1" applyFill="1" applyAlignment="1" applyProtection="1">
      <alignment horizontal="centerContinuous" vertical="center"/>
      <protection hidden="1"/>
    </xf>
    <xf numFmtId="165" fontId="26" fillId="5" borderId="0" xfId="0" applyNumberFormat="1" applyFont="1" applyFill="1" applyAlignment="1" applyProtection="1">
      <alignment horizontal="centerContinuous" vertical="center"/>
      <protection hidden="1"/>
    </xf>
    <xf numFmtId="171" fontId="7" fillId="2" borderId="0" xfId="61" applyNumberFormat="1" applyFont="1" applyFill="1" applyBorder="1" applyAlignment="1" applyProtection="1">
      <alignment horizontal="centerContinuous" vertical="center"/>
      <protection hidden="1"/>
    </xf>
    <xf numFmtId="164" fontId="14" fillId="2" borderId="0" xfId="0" applyNumberFormat="1" applyFont="1" applyFill="1" applyAlignment="1" applyProtection="1">
      <alignment horizontal="centerContinuous" vertical="center"/>
      <protection hidden="1"/>
    </xf>
    <xf numFmtId="0" fontId="26" fillId="5" borderId="6" xfId="0" applyFont="1" applyFill="1" applyBorder="1" applyAlignment="1" applyProtection="1">
      <alignment horizontal="centerContinuous" vertical="center"/>
      <protection hidden="1"/>
    </xf>
    <xf numFmtId="164" fontId="14" fillId="2" borderId="6" xfId="0" applyNumberFormat="1" applyFont="1" applyFill="1" applyBorder="1" applyAlignment="1" applyProtection="1">
      <alignment horizontal="centerContinuous" vertical="center"/>
      <protection hidden="1"/>
    </xf>
    <xf numFmtId="164" fontId="14" fillId="2" borderId="6" xfId="0" applyNumberFormat="1" applyFont="1" applyFill="1" applyBorder="1" applyAlignment="1" applyProtection="1">
      <alignment horizontal="centerContinuous"/>
      <protection hidden="1"/>
    </xf>
    <xf numFmtId="42" fontId="14" fillId="2" borderId="6" xfId="386" applyFont="1" applyFill="1" applyBorder="1" applyAlignment="1" applyProtection="1">
      <alignment horizontal="centerContinuous"/>
      <protection hidden="1"/>
    </xf>
    <xf numFmtId="0" fontId="29" fillId="6" borderId="0" xfId="0" applyFont="1" applyFill="1" applyBorder="1" applyAlignment="1" applyProtection="1">
      <alignment horizontal="centerContinuous" vertical="center"/>
      <protection locked="0"/>
    </xf>
    <xf numFmtId="0" fontId="40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Protection="1">
      <protection locked="0"/>
    </xf>
    <xf numFmtId="0" fontId="9" fillId="2" borderId="0" xfId="0" applyFont="1" applyFill="1" applyBorder="1" applyProtection="1"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Border="1" applyAlignment="1" applyProtection="1">
      <alignment vertical="center"/>
      <protection locked="0"/>
    </xf>
    <xf numFmtId="0" fontId="39" fillId="2" borderId="0" xfId="0" applyFont="1" applyFill="1" applyBorder="1" applyProtection="1">
      <protection locked="0"/>
    </xf>
    <xf numFmtId="0" fontId="39" fillId="2" borderId="0" xfId="0" applyFont="1" applyFill="1" applyBorder="1" applyAlignment="1" applyProtection="1">
      <alignment horizontal="centerContinuous"/>
      <protection locked="0"/>
    </xf>
    <xf numFmtId="0" fontId="6" fillId="9" borderId="0" xfId="0" applyFont="1" applyFill="1" applyBorder="1" applyAlignment="1" applyProtection="1">
      <alignment horizontal="center" vertical="center"/>
      <protection locked="0"/>
    </xf>
    <xf numFmtId="44" fontId="33" fillId="3" borderId="0" xfId="0" applyNumberFormat="1" applyFont="1" applyFill="1" applyProtection="1">
      <protection hidden="1"/>
    </xf>
    <xf numFmtId="9" fontId="57" fillId="9" borderId="15" xfId="61" applyFont="1" applyFill="1" applyBorder="1" applyAlignment="1" applyProtection="1">
      <alignment horizontal="center" vertical="center"/>
      <protection hidden="1"/>
    </xf>
    <xf numFmtId="42" fontId="10" fillId="0" borderId="1" xfId="386" applyFont="1" applyBorder="1" applyAlignment="1" applyProtection="1">
      <alignment vertical="center"/>
      <protection locked="0"/>
    </xf>
    <xf numFmtId="0" fontId="40" fillId="9" borderId="47" xfId="0" applyFont="1" applyFill="1" applyBorder="1" applyAlignment="1">
      <alignment horizontal="center" vertical="center"/>
    </xf>
    <xf numFmtId="0" fontId="40" fillId="9" borderId="44" xfId="0" applyFont="1" applyFill="1" applyBorder="1" applyAlignment="1">
      <alignment horizontal="center"/>
    </xf>
    <xf numFmtId="9" fontId="40" fillId="9" borderId="45" xfId="0" applyNumberFormat="1" applyFont="1" applyFill="1" applyBorder="1" applyAlignment="1" applyProtection="1">
      <alignment horizontal="center" vertical="center"/>
      <protection hidden="1"/>
    </xf>
    <xf numFmtId="0" fontId="40" fillId="9" borderId="46" xfId="0" applyFont="1" applyFill="1" applyBorder="1" applyAlignment="1">
      <alignment horizontal="center" vertical="center"/>
    </xf>
    <xf numFmtId="9" fontId="40" fillId="9" borderId="44" xfId="0" applyNumberFormat="1" applyFont="1" applyFill="1" applyBorder="1" applyAlignment="1" applyProtection="1">
      <alignment horizontal="center"/>
      <protection hidden="1"/>
    </xf>
    <xf numFmtId="164" fontId="40" fillId="9" borderId="44" xfId="0" applyNumberFormat="1" applyFont="1" applyFill="1" applyBorder="1" applyAlignment="1" applyProtection="1">
      <alignment horizontal="center"/>
      <protection hidden="1"/>
    </xf>
    <xf numFmtId="10" fontId="40" fillId="9" borderId="45" xfId="0" applyNumberFormat="1" applyFont="1" applyFill="1" applyBorder="1" applyAlignment="1" applyProtection="1">
      <alignment horizontal="center" vertical="center"/>
      <protection hidden="1"/>
    </xf>
    <xf numFmtId="0" fontId="40" fillId="9" borderId="46" xfId="0" applyFont="1" applyFill="1" applyBorder="1" applyAlignment="1" applyProtection="1">
      <alignment horizontal="center"/>
      <protection locked="0"/>
    </xf>
    <xf numFmtId="0" fontId="40" fillId="9" borderId="47" xfId="0" applyFont="1" applyFill="1" applyBorder="1" applyAlignment="1" applyProtection="1">
      <alignment horizontal="center" vertical="center"/>
      <protection locked="0"/>
    </xf>
    <xf numFmtId="0" fontId="69" fillId="6" borderId="0" xfId="0" applyFont="1" applyFill="1" applyAlignment="1" applyProtection="1">
      <alignment horizontal="centerContinuous" vertical="center"/>
      <protection locked="0"/>
    </xf>
    <xf numFmtId="0" fontId="40" fillId="9" borderId="46" xfId="0" applyFont="1" applyFill="1" applyBorder="1" applyAlignment="1" applyProtection="1">
      <alignment horizontal="centerContinuous"/>
      <protection locked="0"/>
    </xf>
    <xf numFmtId="0" fontId="40" fillId="9" borderId="46" xfId="0" applyFont="1" applyFill="1" applyBorder="1" applyAlignment="1">
      <alignment horizontal="centerContinuous" vertical="center"/>
    </xf>
    <xf numFmtId="9" fontId="32" fillId="3" borderId="3" xfId="0" applyNumberFormat="1" applyFont="1" applyFill="1" applyBorder="1" applyAlignment="1" applyProtection="1">
      <alignment horizontal="center" vertical="center"/>
      <protection hidden="1"/>
    </xf>
    <xf numFmtId="0" fontId="40" fillId="9" borderId="14" xfId="0" applyFont="1" applyFill="1" applyBorder="1" applyAlignment="1" applyProtection="1">
      <alignment horizontal="center"/>
      <protection locked="0"/>
    </xf>
    <xf numFmtId="0" fontId="40" fillId="9" borderId="15" xfId="0" applyFont="1" applyFill="1" applyBorder="1" applyAlignment="1" applyProtection="1">
      <alignment horizontal="center" vertical="center"/>
      <protection locked="0"/>
    </xf>
    <xf numFmtId="0" fontId="40" fillId="9" borderId="15" xfId="0" applyFont="1" applyFill="1" applyBorder="1" applyAlignment="1" applyProtection="1">
      <alignment horizontal="center"/>
      <protection locked="0"/>
    </xf>
    <xf numFmtId="44" fontId="75" fillId="0" borderId="1" xfId="388" applyFont="1" applyFill="1" applyBorder="1" applyProtection="1">
      <protection locked="0"/>
    </xf>
    <xf numFmtId="43" fontId="43" fillId="3" borderId="1" xfId="387" applyNumberFormat="1" applyFont="1" applyFill="1" applyBorder="1" applyAlignment="1" applyProtection="1">
      <alignment vertical="center"/>
      <protection hidden="1"/>
    </xf>
    <xf numFmtId="178" fontId="43" fillId="3" borderId="1" xfId="0" applyNumberFormat="1" applyFont="1" applyFill="1" applyBorder="1" applyProtection="1">
      <protection hidden="1"/>
    </xf>
    <xf numFmtId="42" fontId="5" fillId="9" borderId="0" xfId="386" applyFont="1" applyFill="1" applyProtection="1">
      <protection locked="0"/>
    </xf>
    <xf numFmtId="0" fontId="32" fillId="3" borderId="3" xfId="0" applyNumberFormat="1" applyFont="1" applyFill="1" applyBorder="1" applyAlignment="1" applyProtection="1">
      <alignment horizontal="left" vertical="center"/>
      <protection hidden="1"/>
    </xf>
    <xf numFmtId="2" fontId="32" fillId="3" borderId="48" xfId="0" applyNumberFormat="1" applyFont="1" applyFill="1" applyBorder="1" applyAlignment="1" applyProtection="1">
      <alignment horizontal="center" vertical="center"/>
      <protection hidden="1"/>
    </xf>
    <xf numFmtId="177" fontId="32" fillId="3" borderId="21" xfId="386" applyNumberFormat="1" applyFont="1" applyFill="1" applyBorder="1" applyProtection="1">
      <protection hidden="1"/>
    </xf>
    <xf numFmtId="0" fontId="40" fillId="9" borderId="46" xfId="0" applyFont="1" applyFill="1" applyBorder="1" applyAlignment="1" applyProtection="1">
      <alignment horizontal="center" vertical="center"/>
      <protection locked="0"/>
    </xf>
    <xf numFmtId="1" fontId="32" fillId="0" borderId="3" xfId="386" applyNumberFormat="1" applyFont="1" applyBorder="1" applyAlignment="1" applyProtection="1">
      <alignment horizontal="center" vertical="center"/>
      <protection locked="0"/>
    </xf>
    <xf numFmtId="1" fontId="32" fillId="0" borderId="3" xfId="386" applyNumberFormat="1" applyFont="1" applyFill="1" applyBorder="1" applyAlignment="1" applyProtection="1">
      <alignment horizontal="center" vertical="center"/>
      <protection locked="0"/>
    </xf>
    <xf numFmtId="165" fontId="40" fillId="9" borderId="15" xfId="0" applyNumberFormat="1" applyFont="1" applyFill="1" applyBorder="1" applyProtection="1">
      <protection hidden="1"/>
    </xf>
    <xf numFmtId="9" fontId="32" fillId="3" borderId="3" xfId="61" applyNumberFormat="1" applyFont="1" applyFill="1" applyBorder="1" applyAlignment="1" applyProtection="1">
      <alignment horizontal="center" vertical="center"/>
      <protection hidden="1"/>
    </xf>
    <xf numFmtId="9" fontId="40" fillId="9" borderId="15" xfId="61" applyFont="1" applyFill="1" applyBorder="1" applyAlignment="1" applyProtection="1">
      <alignment horizontal="center"/>
      <protection hidden="1"/>
    </xf>
    <xf numFmtId="179" fontId="43" fillId="3" borderId="1" xfId="0" applyNumberFormat="1" applyFont="1" applyFill="1" applyBorder="1" applyProtection="1">
      <protection hidden="1"/>
    </xf>
    <xf numFmtId="1" fontId="32" fillId="3" borderId="48" xfId="0" applyNumberFormat="1" applyFont="1" applyFill="1" applyBorder="1" applyAlignment="1" applyProtection="1">
      <alignment horizontal="center" vertical="center"/>
      <protection hidden="1"/>
    </xf>
    <xf numFmtId="1" fontId="43" fillId="3" borderId="21" xfId="386" applyNumberFormat="1" applyFont="1" applyFill="1" applyBorder="1" applyAlignment="1" applyProtection="1">
      <alignment horizontal="center" vertical="center"/>
      <protection hidden="1"/>
    </xf>
    <xf numFmtId="10" fontId="32" fillId="0" borderId="0" xfId="61" applyNumberFormat="1" applyFont="1" applyAlignment="1" applyProtection="1">
      <alignment horizontal="right"/>
      <protection hidden="1"/>
    </xf>
    <xf numFmtId="42" fontId="32" fillId="0" borderId="1" xfId="0" applyNumberFormat="1" applyFont="1" applyBorder="1" applyProtection="1">
      <protection hidden="1"/>
    </xf>
    <xf numFmtId="0" fontId="32" fillId="3" borderId="3" xfId="0" applyFont="1" applyFill="1" applyBorder="1" applyAlignment="1" applyProtection="1">
      <alignment horizontal="left" vertical="center"/>
      <protection hidden="1"/>
    </xf>
    <xf numFmtId="0" fontId="9" fillId="0" borderId="0" xfId="0" applyFont="1" applyFill="1" applyBorder="1" applyProtection="1">
      <protection locked="0"/>
    </xf>
    <xf numFmtId="0" fontId="71" fillId="0" borderId="0" xfId="0" applyFont="1" applyProtection="1">
      <protection locked="0"/>
    </xf>
    <xf numFmtId="0" fontId="72" fillId="0" borderId="0" xfId="0" applyFont="1" applyProtection="1">
      <protection locked="0"/>
    </xf>
    <xf numFmtId="0" fontId="73" fillId="0" borderId="0" xfId="0" applyFont="1" applyProtection="1">
      <protection locked="0"/>
    </xf>
    <xf numFmtId="0" fontId="40" fillId="9" borderId="0" xfId="0" applyFont="1" applyFill="1" applyBorder="1" applyAlignment="1" applyProtection="1">
      <alignment horizontal="left"/>
      <protection locked="0"/>
    </xf>
    <xf numFmtId="176" fontId="40" fillId="9" borderId="15" xfId="386" applyNumberFormat="1" applyFont="1" applyFill="1" applyBorder="1" applyAlignment="1" applyProtection="1">
      <alignment horizontal="center" vertical="center"/>
      <protection locked="0"/>
    </xf>
    <xf numFmtId="173" fontId="32" fillId="0" borderId="0" xfId="0" applyNumberFormat="1" applyFont="1" applyProtection="1">
      <protection locked="0"/>
    </xf>
    <xf numFmtId="9" fontId="40" fillId="9" borderId="15" xfId="0" applyNumberFormat="1" applyFont="1" applyFill="1" applyBorder="1" applyAlignment="1" applyProtection="1">
      <alignment horizontal="center" vertical="center"/>
      <protection locked="0"/>
    </xf>
    <xf numFmtId="164" fontId="40" fillId="9" borderId="15" xfId="0" applyNumberFormat="1" applyFont="1" applyFill="1" applyBorder="1" applyProtection="1">
      <protection locked="0"/>
    </xf>
    <xf numFmtId="165" fontId="40" fillId="9" borderId="15" xfId="0" applyNumberFormat="1" applyFont="1" applyFill="1" applyBorder="1" applyProtection="1">
      <protection locked="0"/>
    </xf>
    <xf numFmtId="9" fontId="32" fillId="0" borderId="0" xfId="0" applyNumberFormat="1" applyFont="1" applyAlignment="1" applyProtection="1">
      <alignment horizontal="center" vertical="center"/>
      <protection locked="0"/>
    </xf>
    <xf numFmtId="10" fontId="2" fillId="0" borderId="0" xfId="61" applyNumberFormat="1" applyFont="1" applyProtection="1">
      <protection locked="0"/>
    </xf>
    <xf numFmtId="0" fontId="33" fillId="3" borderId="0" xfId="0" applyFont="1" applyFill="1" applyProtection="1"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0" xfId="0" applyFont="1" applyFill="1" applyProtection="1">
      <protection hidden="1"/>
    </xf>
    <xf numFmtId="0" fontId="9" fillId="3" borderId="0" xfId="0" applyFont="1" applyFill="1" applyAlignment="1" applyProtection="1">
      <alignment horizontal="center" vertical="center"/>
      <protection locked="0"/>
    </xf>
    <xf numFmtId="9" fontId="32" fillId="0" borderId="1" xfId="61" applyFont="1" applyBorder="1" applyAlignment="1" applyProtection="1">
      <alignment horizontal="center" vertical="center"/>
      <protection hidden="1"/>
    </xf>
    <xf numFmtId="42" fontId="32" fillId="0" borderId="1" xfId="386" applyFont="1" applyBorder="1" applyAlignment="1" applyProtection="1">
      <alignment horizontal="center" vertical="center"/>
      <protection hidden="1"/>
    </xf>
    <xf numFmtId="0" fontId="32" fillId="0" borderId="0" xfId="0" applyFont="1" applyFill="1" applyProtection="1">
      <protection locked="0"/>
    </xf>
    <xf numFmtId="0" fontId="32" fillId="0" borderId="0" xfId="0" applyFont="1" applyFill="1"/>
    <xf numFmtId="0" fontId="32" fillId="0" borderId="0" xfId="0" applyFont="1" applyFill="1" applyProtection="1">
      <protection hidden="1"/>
    </xf>
    <xf numFmtId="0" fontId="32" fillId="0" borderId="0" xfId="0" applyFont="1" applyFill="1" applyAlignment="1" applyProtection="1">
      <alignment horizontal="center" vertical="center"/>
      <protection hidden="1"/>
    </xf>
    <xf numFmtId="0" fontId="32" fillId="0" borderId="0" xfId="0" applyFont="1" applyFill="1" applyAlignment="1">
      <alignment horizontal="center" vertical="center"/>
    </xf>
    <xf numFmtId="0" fontId="33" fillId="0" borderId="0" xfId="0" applyFont="1" applyFill="1" applyProtection="1">
      <protection locked="0"/>
    </xf>
    <xf numFmtId="9" fontId="32" fillId="0" borderId="0" xfId="0" applyNumberFormat="1" applyFont="1" applyFill="1" applyProtection="1">
      <protection hidden="1"/>
    </xf>
    <xf numFmtId="9" fontId="32" fillId="0" borderId="0" xfId="0" applyNumberFormat="1" applyFont="1" applyFill="1" applyAlignment="1" applyProtection="1">
      <alignment horizontal="center" vertical="center"/>
      <protection hidden="1"/>
    </xf>
    <xf numFmtId="167" fontId="23" fillId="6" borderId="0" xfId="386" applyNumberFormat="1" applyFont="1" applyFill="1" applyBorder="1" applyAlignment="1" applyProtection="1">
      <alignment horizontal="center" vertical="center"/>
      <protection locked="0" hidden="1"/>
    </xf>
    <xf numFmtId="42" fontId="32" fillId="0" borderId="1" xfId="386" applyFont="1" applyBorder="1" applyProtection="1"/>
    <xf numFmtId="15" fontId="8" fillId="10" borderId="42" xfId="0" applyNumberFormat="1" applyFont="1" applyFill="1" applyBorder="1" applyAlignment="1" applyProtection="1">
      <alignment horizontal="centerContinuous" vertical="center"/>
      <protection locked="0"/>
    </xf>
    <xf numFmtId="15" fontId="8" fillId="10" borderId="49" xfId="0" applyNumberFormat="1" applyFont="1" applyFill="1" applyBorder="1" applyAlignment="1" applyProtection="1">
      <alignment horizontal="centerContinuous" vertical="center"/>
      <protection locked="0"/>
    </xf>
    <xf numFmtId="15" fontId="8" fillId="10" borderId="50" xfId="0" applyNumberFormat="1" applyFont="1" applyFill="1" applyBorder="1" applyAlignment="1" applyProtection="1">
      <alignment horizontal="centerContinuous" vertical="center"/>
      <protection locked="0"/>
    </xf>
    <xf numFmtId="42" fontId="32" fillId="3" borderId="2" xfId="386" applyFont="1" applyFill="1" applyBorder="1" applyProtection="1">
      <protection hidden="1"/>
    </xf>
    <xf numFmtId="0" fontId="69" fillId="6" borderId="0" xfId="0" applyFont="1" applyFill="1" applyAlignment="1" applyProtection="1">
      <alignment horizontal="centerContinuous" vertical="center"/>
      <protection hidden="1"/>
    </xf>
    <xf numFmtId="15" fontId="8" fillId="10" borderId="50" xfId="0" applyNumberFormat="1" applyFont="1" applyFill="1" applyBorder="1" applyAlignment="1" applyProtection="1">
      <alignment horizontal="centerContinuous" vertical="center"/>
      <protection hidden="1"/>
    </xf>
    <xf numFmtId="42" fontId="68" fillId="9" borderId="49" xfId="386" applyNumberFormat="1" applyFont="1" applyFill="1" applyBorder="1" applyAlignment="1">
      <alignment horizontal="center" vertical="center"/>
    </xf>
    <xf numFmtId="42" fontId="68" fillId="9" borderId="52" xfId="386" applyNumberFormat="1" applyFont="1" applyFill="1" applyBorder="1" applyAlignment="1">
      <alignment horizontal="center" vertical="center"/>
    </xf>
    <xf numFmtId="177" fontId="32" fillId="0" borderId="53" xfId="386" applyNumberFormat="1" applyFont="1" applyBorder="1" applyProtection="1">
      <protection locked="0"/>
    </xf>
    <xf numFmtId="42" fontId="32" fillId="3" borderId="54" xfId="386" applyFont="1" applyFill="1" applyBorder="1" applyProtection="1">
      <protection hidden="1"/>
    </xf>
    <xf numFmtId="0" fontId="32" fillId="0" borderId="55" xfId="0" applyFont="1" applyBorder="1" applyProtection="1">
      <protection locked="0"/>
    </xf>
    <xf numFmtId="177" fontId="32" fillId="0" borderId="55" xfId="386" applyNumberFormat="1" applyFont="1" applyBorder="1" applyProtection="1">
      <protection locked="0"/>
    </xf>
    <xf numFmtId="0" fontId="5" fillId="2" borderId="0" xfId="0" applyFont="1" applyFill="1" applyProtection="1">
      <protection hidden="1"/>
    </xf>
    <xf numFmtId="42" fontId="5" fillId="2" borderId="0" xfId="386" applyFont="1" applyFill="1" applyProtection="1">
      <protection hidden="1"/>
    </xf>
    <xf numFmtId="180" fontId="5" fillId="2" borderId="0" xfId="61" applyNumberFormat="1" applyFont="1" applyFill="1" applyAlignment="1" applyProtection="1">
      <alignment horizontal="center"/>
      <protection hidden="1"/>
    </xf>
    <xf numFmtId="10" fontId="10" fillId="0" borderId="1" xfId="61" applyNumberFormat="1" applyFont="1" applyBorder="1" applyAlignment="1" applyProtection="1">
      <alignment horizontal="center" vertical="center"/>
      <protection locked="0"/>
    </xf>
    <xf numFmtId="0" fontId="23" fillId="6" borderId="0" xfId="0" applyFont="1" applyFill="1" applyAlignment="1" applyProtection="1">
      <alignment horizontal="left" vertical="center"/>
      <protection locked="0"/>
    </xf>
    <xf numFmtId="0" fontId="23" fillId="6" borderId="0" xfId="0" applyFont="1" applyFill="1" applyAlignment="1" applyProtection="1">
      <alignment horizontal="center" vertical="center"/>
      <protection locked="0"/>
    </xf>
    <xf numFmtId="167" fontId="23" fillId="6" borderId="0" xfId="386" applyNumberFormat="1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Protection="1">
      <protection locked="0"/>
    </xf>
    <xf numFmtId="164" fontId="9" fillId="2" borderId="11" xfId="0" applyNumberFormat="1" applyFont="1" applyFill="1" applyBorder="1" applyAlignment="1" applyProtection="1">
      <alignment horizontal="center" vertical="center"/>
      <protection locked="0"/>
    </xf>
    <xf numFmtId="172" fontId="9" fillId="2" borderId="11" xfId="0" applyNumberFormat="1" applyFont="1" applyFill="1" applyBorder="1" applyAlignment="1" applyProtection="1">
      <alignment horizontal="center" vertical="center"/>
      <protection locked="0"/>
    </xf>
    <xf numFmtId="42" fontId="9" fillId="2" borderId="57" xfId="386" applyFont="1" applyFill="1" applyBorder="1" applyAlignment="1" applyProtection="1">
      <alignment horizontal="center" vertical="center"/>
      <protection locked="0"/>
    </xf>
    <xf numFmtId="0" fontId="77" fillId="0" borderId="0" xfId="0" applyFont="1" applyProtection="1">
      <protection locked="0"/>
    </xf>
    <xf numFmtId="0" fontId="33" fillId="0" borderId="0" xfId="0" applyFont="1" applyFill="1" applyProtection="1">
      <protection hidden="1"/>
    </xf>
    <xf numFmtId="0" fontId="9" fillId="0" borderId="0" xfId="0" applyFont="1" applyFill="1" applyProtection="1">
      <protection hidden="1"/>
    </xf>
    <xf numFmtId="0" fontId="9" fillId="0" borderId="0" xfId="0" applyFont="1" applyFill="1" applyAlignment="1" applyProtection="1">
      <alignment horizontal="center" vertical="center"/>
      <protection hidden="1"/>
    </xf>
    <xf numFmtId="42" fontId="9" fillId="2" borderId="13" xfId="386" applyFont="1" applyFill="1" applyBorder="1" applyAlignment="1" applyProtection="1">
      <alignment horizontal="center" vertical="center"/>
      <protection hidden="1"/>
    </xf>
    <xf numFmtId="0" fontId="9" fillId="2" borderId="13" xfId="0" applyFont="1" applyFill="1" applyBorder="1" applyProtection="1">
      <protection hidden="1"/>
    </xf>
    <xf numFmtId="0" fontId="9" fillId="2" borderId="6" xfId="0" applyFont="1" applyFill="1" applyBorder="1" applyProtection="1">
      <protection hidden="1"/>
    </xf>
    <xf numFmtId="0" fontId="78" fillId="6" borderId="0" xfId="0" applyFont="1" applyFill="1" applyAlignment="1" applyProtection="1">
      <alignment horizontal="centerContinuous" vertical="center"/>
      <protection locked="0"/>
    </xf>
    <xf numFmtId="42" fontId="32" fillId="3" borderId="53" xfId="386" applyNumberFormat="1" applyFont="1" applyFill="1" applyBorder="1"/>
    <xf numFmtId="10" fontId="32" fillId="3" borderId="54" xfId="61" applyNumberFormat="1" applyFont="1" applyFill="1" applyBorder="1"/>
    <xf numFmtId="42" fontId="32" fillId="3" borderId="55" xfId="386" applyNumberFormat="1" applyFont="1" applyFill="1" applyBorder="1"/>
    <xf numFmtId="10" fontId="32" fillId="3" borderId="2" xfId="61" applyNumberFormat="1" applyFont="1" applyFill="1" applyBorder="1"/>
    <xf numFmtId="10" fontId="33" fillId="0" borderId="1" xfId="61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Protection="1">
      <protection hidden="1"/>
    </xf>
    <xf numFmtId="42" fontId="33" fillId="2" borderId="0" xfId="386" applyFont="1" applyFill="1" applyProtection="1">
      <protection hidden="1"/>
    </xf>
    <xf numFmtId="180" fontId="33" fillId="2" borderId="0" xfId="61" applyNumberFormat="1" applyFont="1" applyFill="1" applyAlignment="1" applyProtection="1">
      <alignment horizontal="center"/>
      <protection hidden="1"/>
    </xf>
    <xf numFmtId="42" fontId="5" fillId="6" borderId="39" xfId="386" applyFont="1" applyFill="1" applyBorder="1" applyProtection="1">
      <protection locked="0"/>
    </xf>
    <xf numFmtId="42" fontId="33" fillId="0" borderId="1" xfId="386" applyFont="1" applyFill="1" applyBorder="1" applyProtection="1">
      <protection locked="0"/>
    </xf>
    <xf numFmtId="42" fontId="32" fillId="0" borderId="0" xfId="386" applyFont="1" applyAlignment="1" applyProtection="1">
      <alignment horizontal="center"/>
      <protection locked="0"/>
    </xf>
    <xf numFmtId="164" fontId="43" fillId="3" borderId="1" xfId="0" applyNumberFormat="1" applyFont="1" applyFill="1" applyBorder="1" applyProtection="1">
      <protection hidden="1"/>
    </xf>
    <xf numFmtId="44" fontId="0" fillId="0" borderId="0" xfId="0" applyNumberFormat="1" applyProtection="1">
      <protection locked="0"/>
    </xf>
    <xf numFmtId="0" fontId="68" fillId="9" borderId="51" xfId="0" applyFont="1" applyFill="1" applyBorder="1" applyAlignment="1" applyProtection="1">
      <alignment horizontal="center" vertical="center"/>
      <protection locked="0"/>
    </xf>
    <xf numFmtId="0" fontId="68" fillId="9" borderId="49" xfId="0" applyFont="1" applyFill="1" applyBorder="1" applyAlignment="1" applyProtection="1">
      <alignment horizontal="center" vertical="center"/>
      <protection locked="0"/>
    </xf>
    <xf numFmtId="42" fontId="68" fillId="9" borderId="49" xfId="386" applyNumberFormat="1" applyFont="1" applyFill="1" applyBorder="1" applyAlignment="1" applyProtection="1">
      <alignment horizontal="center" vertical="center"/>
      <protection locked="0"/>
    </xf>
    <xf numFmtId="42" fontId="32" fillId="0" borderId="55" xfId="386" applyNumberFormat="1" applyFont="1" applyBorder="1" applyProtection="1">
      <protection locked="0"/>
    </xf>
    <xf numFmtId="42" fontId="79" fillId="0" borderId="55" xfId="386" applyNumberFormat="1" applyFont="1" applyBorder="1" applyProtection="1">
      <protection locked="0"/>
    </xf>
    <xf numFmtId="177" fontId="68" fillId="9" borderId="49" xfId="386" applyNumberFormat="1" applyFont="1" applyFill="1" applyBorder="1" applyAlignment="1" applyProtection="1">
      <alignment horizontal="center" vertical="center"/>
      <protection locked="0"/>
    </xf>
    <xf numFmtId="0" fontId="6" fillId="10" borderId="0" xfId="0" applyFont="1" applyFill="1" applyAlignment="1" applyProtection="1">
      <alignment horizontal="centerContinuous" vertical="center"/>
      <protection locked="0"/>
    </xf>
    <xf numFmtId="0" fontId="6" fillId="9" borderId="35" xfId="0" applyFont="1" applyFill="1" applyBorder="1" applyAlignment="1" applyProtection="1">
      <alignment horizontal="center" vertical="center"/>
      <protection locked="0"/>
    </xf>
    <xf numFmtId="0" fontId="6" fillId="9" borderId="34" xfId="0" applyFont="1" applyFill="1" applyBorder="1" applyAlignment="1" applyProtection="1">
      <alignment horizontal="center" vertical="center"/>
      <protection locked="0"/>
    </xf>
    <xf numFmtId="0" fontId="6" fillId="9" borderId="36" xfId="0" applyFont="1" applyFill="1" applyBorder="1" applyAlignment="1" applyProtection="1">
      <alignment horizontal="center" vertical="center"/>
      <protection locked="0"/>
    </xf>
    <xf numFmtId="0" fontId="17" fillId="11" borderId="58" xfId="0" applyFont="1" applyFill="1" applyBorder="1" applyAlignment="1" applyProtection="1">
      <alignment horizontal="centerContinuous" vertical="center"/>
      <protection locked="0"/>
    </xf>
    <xf numFmtId="0" fontId="17" fillId="11" borderId="59" xfId="0" applyFont="1" applyFill="1" applyBorder="1" applyAlignment="1" applyProtection="1">
      <alignment horizontal="centerContinuous" vertical="center"/>
      <protection locked="0"/>
    </xf>
    <xf numFmtId="0" fontId="17" fillId="11" borderId="60" xfId="0" applyFont="1" applyFill="1" applyBorder="1" applyAlignment="1" applyProtection="1">
      <alignment horizontal="centerContinuous" vertical="center"/>
      <protection locked="0"/>
    </xf>
    <xf numFmtId="9" fontId="32" fillId="3" borderId="48" xfId="0" applyNumberFormat="1" applyFont="1" applyFill="1" applyBorder="1" applyAlignment="1" applyProtection="1">
      <alignment horizontal="center" vertical="center"/>
      <protection hidden="1"/>
    </xf>
    <xf numFmtId="9" fontId="43" fillId="3" borderId="2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Protection="1">
      <protection locked="0"/>
    </xf>
    <xf numFmtId="0" fontId="74" fillId="0" borderId="0" xfId="0" applyFont="1" applyFill="1" applyBorder="1" applyAlignment="1" applyProtection="1">
      <alignment horizontal="centerContinuous" vertical="center"/>
      <protection locked="0"/>
    </xf>
    <xf numFmtId="0" fontId="40" fillId="0" borderId="0" xfId="0" applyFont="1" applyFill="1" applyBorder="1" applyAlignment="1" applyProtection="1">
      <alignment horizontal="center" vertical="center"/>
      <protection locked="0"/>
    </xf>
    <xf numFmtId="0" fontId="72" fillId="0" borderId="0" xfId="0" applyFont="1" applyFill="1" applyBorder="1" applyProtection="1">
      <protection locked="0"/>
    </xf>
    <xf numFmtId="9" fontId="32" fillId="0" borderId="0" xfId="0" applyNumberFormat="1" applyFont="1" applyFill="1" applyBorder="1" applyAlignment="1" applyProtection="1">
      <alignment horizontal="center" vertical="center"/>
      <protection hidden="1"/>
    </xf>
    <xf numFmtId="9" fontId="40" fillId="0" borderId="0" xfId="0" applyNumberFormat="1" applyFont="1" applyFill="1" applyBorder="1" applyAlignment="1" applyProtection="1">
      <alignment horizontal="center" vertical="center"/>
      <protection hidden="1"/>
    </xf>
    <xf numFmtId="0" fontId="32" fillId="0" borderId="0" xfId="0" applyFont="1" applyFill="1" applyBorder="1" applyProtection="1">
      <protection locked="0"/>
    </xf>
    <xf numFmtId="42" fontId="32" fillId="0" borderId="0" xfId="0" applyNumberFormat="1" applyFont="1" applyProtection="1">
      <protection locked="0"/>
    </xf>
    <xf numFmtId="0" fontId="23" fillId="10" borderId="36" xfId="0" applyFont="1" applyFill="1" applyBorder="1" applyAlignment="1" applyProtection="1">
      <alignment horizontal="center" vertical="center"/>
      <protection hidden="1"/>
    </xf>
    <xf numFmtId="0" fontId="57" fillId="10" borderId="61" xfId="0" applyFont="1" applyFill="1" applyBorder="1" applyAlignment="1" applyProtection="1">
      <alignment horizontal="left" vertical="center" indent="1"/>
      <protection hidden="1"/>
    </xf>
    <xf numFmtId="0" fontId="57" fillId="10" borderId="62" xfId="0" applyFont="1" applyFill="1" applyBorder="1" applyAlignment="1" applyProtection="1">
      <alignment horizontal="left" vertical="center"/>
      <protection hidden="1"/>
    </xf>
    <xf numFmtId="0" fontId="23" fillId="9" borderId="14" xfId="0" applyFont="1" applyFill="1" applyBorder="1" applyAlignment="1" applyProtection="1">
      <alignment horizontal="left" vertical="center"/>
      <protection hidden="1"/>
    </xf>
    <xf numFmtId="9" fontId="54" fillId="9" borderId="15" xfId="61" applyFont="1" applyFill="1" applyBorder="1" applyAlignment="1">
      <alignment horizontal="center" vertical="center"/>
    </xf>
    <xf numFmtId="42" fontId="23" fillId="9" borderId="15" xfId="386" applyFont="1" applyFill="1" applyBorder="1" applyAlignment="1" applyProtection="1">
      <alignment horizontal="center" vertical="center"/>
      <protection hidden="1"/>
    </xf>
    <xf numFmtId="42" fontId="23" fillId="9" borderId="16" xfId="386" applyFont="1" applyFill="1" applyBorder="1" applyAlignment="1" applyProtection="1">
      <alignment horizontal="center" vertical="center"/>
      <protection hidden="1"/>
    </xf>
    <xf numFmtId="0" fontId="57" fillId="11" borderId="58" xfId="0" applyFont="1" applyFill="1" applyBorder="1" applyAlignment="1" applyProtection="1">
      <alignment horizontal="left" vertical="center" indent="1"/>
      <protection hidden="1"/>
    </xf>
    <xf numFmtId="9" fontId="57" fillId="11" borderId="59" xfId="61" applyFont="1" applyFill="1" applyBorder="1" applyAlignment="1" applyProtection="1">
      <alignment horizontal="center" vertical="center"/>
      <protection hidden="1"/>
    </xf>
    <xf numFmtId="42" fontId="57" fillId="11" borderId="59" xfId="386" applyFont="1" applyFill="1" applyBorder="1" applyAlignment="1" applyProtection="1">
      <alignment horizontal="left" vertical="center"/>
      <protection hidden="1"/>
    </xf>
    <xf numFmtId="0" fontId="57" fillId="11" borderId="59" xfId="0" applyFont="1" applyFill="1" applyBorder="1" applyAlignment="1" applyProtection="1">
      <alignment horizontal="left" vertical="center"/>
      <protection hidden="1"/>
    </xf>
    <xf numFmtId="0" fontId="57" fillId="11" borderId="60" xfId="0" applyFont="1" applyFill="1" applyBorder="1" applyAlignment="1" applyProtection="1">
      <alignment horizontal="left" vertical="center"/>
      <protection hidden="1"/>
    </xf>
    <xf numFmtId="0" fontId="23" fillId="11" borderId="58" xfId="0" applyFont="1" applyFill="1" applyBorder="1" applyAlignment="1" applyProtection="1">
      <alignment horizontal="left" vertical="center"/>
      <protection hidden="1"/>
    </xf>
    <xf numFmtId="9" fontId="54" fillId="11" borderId="59" xfId="61" applyFont="1" applyFill="1" applyBorder="1" applyAlignment="1">
      <alignment horizontal="center" vertical="center"/>
    </xf>
    <xf numFmtId="42" fontId="23" fillId="11" borderId="59" xfId="386" applyFont="1" applyFill="1" applyBorder="1" applyAlignment="1" applyProtection="1">
      <alignment horizontal="center" vertical="center"/>
      <protection hidden="1"/>
    </xf>
    <xf numFmtId="42" fontId="23" fillId="11" borderId="60" xfId="386" applyFont="1" applyFill="1" applyBorder="1" applyAlignment="1" applyProtection="1">
      <alignment horizontal="center" vertical="center"/>
      <protection hidden="1"/>
    </xf>
    <xf numFmtId="0" fontId="80" fillId="3" borderId="0" xfId="0" applyFont="1" applyFill="1" applyAlignment="1" applyProtection="1">
      <alignment horizontal="centerContinuous" vertical="center"/>
      <protection locked="0"/>
    </xf>
    <xf numFmtId="0" fontId="8" fillId="9" borderId="0" xfId="0" applyFont="1" applyFill="1" applyAlignment="1" applyProtection="1">
      <alignment horizontal="center" vertical="center"/>
      <protection locked="0"/>
    </xf>
    <xf numFmtId="164" fontId="8" fillId="9" borderId="0" xfId="0" applyNumberFormat="1" applyFont="1" applyFill="1"/>
    <xf numFmtId="0" fontId="31" fillId="3" borderId="0" xfId="0" applyFont="1" applyFill="1" applyBorder="1" applyAlignment="1" applyProtection="1">
      <alignment horizontal="centerContinuous" vertical="center"/>
      <protection locked="0"/>
    </xf>
    <xf numFmtId="0" fontId="6" fillId="9" borderId="15" xfId="0" applyFont="1" applyFill="1" applyBorder="1" applyAlignment="1" applyProtection="1">
      <alignment horizontal="center" vertical="center"/>
      <protection locked="0"/>
    </xf>
    <xf numFmtId="169" fontId="6" fillId="9" borderId="15" xfId="0" applyNumberFormat="1" applyFont="1" applyFill="1" applyBorder="1" applyAlignment="1">
      <alignment horizontal="center" vertical="center"/>
    </xf>
    <xf numFmtId="169" fontId="6" fillId="9" borderId="16" xfId="0" applyNumberFormat="1" applyFont="1" applyFill="1" applyBorder="1" applyAlignment="1">
      <alignment horizontal="center" vertical="center"/>
    </xf>
    <xf numFmtId="0" fontId="23" fillId="9" borderId="14" xfId="0" applyFont="1" applyFill="1" applyBorder="1" applyAlignment="1" applyProtection="1">
      <alignment horizontal="center" vertical="center"/>
      <protection locked="0"/>
    </xf>
    <xf numFmtId="0" fontId="23" fillId="9" borderId="15" xfId="0" applyFont="1" applyFill="1" applyBorder="1" applyAlignment="1" applyProtection="1">
      <alignment horizontal="center" vertical="center"/>
      <protection locked="0"/>
    </xf>
    <xf numFmtId="9" fontId="23" fillId="9" borderId="16" xfId="61" applyFont="1" applyFill="1" applyBorder="1" applyAlignment="1" applyProtection="1">
      <alignment horizontal="center" vertical="center"/>
      <protection hidden="1"/>
    </xf>
    <xf numFmtId="10" fontId="9" fillId="2" borderId="0" xfId="61" applyNumberFormat="1" applyFont="1" applyFill="1" applyAlignment="1" applyProtection="1">
      <alignment horizontal="center" vertical="center"/>
      <protection hidden="1"/>
    </xf>
    <xf numFmtId="10" fontId="32" fillId="0" borderId="2" xfId="61" applyNumberFormat="1" applyFont="1" applyFill="1" applyBorder="1" applyAlignment="1" applyProtection="1">
      <alignment horizontal="center" vertical="center"/>
      <protection hidden="1"/>
    </xf>
    <xf numFmtId="10" fontId="32" fillId="0" borderId="0" xfId="61" applyNumberFormat="1" applyFont="1" applyAlignment="1" applyProtection="1">
      <alignment horizontal="center"/>
      <protection hidden="1"/>
    </xf>
    <xf numFmtId="10" fontId="69" fillId="6" borderId="0" xfId="61" applyNumberFormat="1" applyFont="1" applyFill="1" applyAlignment="1" applyProtection="1">
      <alignment horizontal="center" vertical="center"/>
      <protection hidden="1"/>
    </xf>
    <xf numFmtId="10" fontId="8" fillId="10" borderId="50" xfId="61" applyNumberFormat="1" applyFont="1" applyFill="1" applyBorder="1" applyAlignment="1" applyProtection="1">
      <alignment horizontal="center" vertical="center"/>
      <protection hidden="1"/>
    </xf>
    <xf numFmtId="42" fontId="73" fillId="0" borderId="0" xfId="386" applyFont="1" applyProtection="1">
      <protection locked="0"/>
    </xf>
    <xf numFmtId="2" fontId="43" fillId="3" borderId="21" xfId="386" applyNumberFormat="1" applyFont="1" applyFill="1" applyBorder="1" applyAlignment="1" applyProtection="1">
      <alignment horizontal="center" vertical="center"/>
      <protection hidden="1"/>
    </xf>
    <xf numFmtId="2" fontId="32" fillId="3" borderId="3" xfId="0" applyNumberFormat="1" applyFont="1" applyFill="1" applyBorder="1" applyAlignment="1" applyProtection="1">
      <alignment horizontal="center" vertical="center"/>
      <protection hidden="1"/>
    </xf>
    <xf numFmtId="0" fontId="40" fillId="10" borderId="65" xfId="0" applyFont="1" applyFill="1" applyBorder="1" applyAlignment="1" applyProtection="1">
      <alignment horizontal="center" vertical="center"/>
      <protection locked="0"/>
    </xf>
    <xf numFmtId="0" fontId="72" fillId="0" borderId="66" xfId="0" applyFont="1" applyBorder="1" applyProtection="1">
      <protection locked="0"/>
    </xf>
    <xf numFmtId="176" fontId="40" fillId="9" borderId="67" xfId="386" applyNumberFormat="1" applyFont="1" applyFill="1" applyBorder="1" applyAlignment="1" applyProtection="1">
      <alignment horizontal="center" vertical="center"/>
      <protection locked="0"/>
    </xf>
    <xf numFmtId="42" fontId="73" fillId="3" borderId="66" xfId="386" applyFont="1" applyFill="1" applyBorder="1" applyAlignment="1" applyProtection="1">
      <alignment horizontal="center" vertical="center"/>
      <protection hidden="1"/>
    </xf>
    <xf numFmtId="42" fontId="39" fillId="9" borderId="68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 applyProtection="1">
      <protection locked="0"/>
    </xf>
    <xf numFmtId="0" fontId="2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42" fontId="9" fillId="2" borderId="0" xfId="386" applyFont="1" applyFill="1" applyAlignment="1" applyProtection="1">
      <alignment horizontal="center" vertical="center"/>
      <protection hidden="1"/>
    </xf>
    <xf numFmtId="42" fontId="9" fillId="0" borderId="0" xfId="386" applyNumberFormat="1" applyFont="1" applyFill="1" applyBorder="1" applyProtection="1">
      <protection hidden="1"/>
    </xf>
    <xf numFmtId="0" fontId="69" fillId="6" borderId="0" xfId="0" applyFont="1" applyFill="1" applyAlignment="1" applyProtection="1">
      <alignment horizontal="center" vertical="center"/>
      <protection hidden="1"/>
    </xf>
    <xf numFmtId="42" fontId="69" fillId="6" borderId="0" xfId="386" applyFont="1" applyFill="1" applyAlignment="1" applyProtection="1">
      <alignment horizontal="centerContinuous" vertical="center"/>
      <protection hidden="1"/>
    </xf>
    <xf numFmtId="42" fontId="69" fillId="6" borderId="0" xfId="0" applyNumberFormat="1" applyFont="1" applyFill="1" applyAlignment="1" applyProtection="1">
      <alignment horizontal="centerContinuous" vertical="center"/>
      <protection hidden="1"/>
    </xf>
    <xf numFmtId="10" fontId="69" fillId="6" borderId="0" xfId="61" applyNumberFormat="1" applyFont="1" applyFill="1" applyAlignment="1" applyProtection="1">
      <alignment horizontal="centerContinuous" vertical="center"/>
      <protection hidden="1"/>
    </xf>
    <xf numFmtId="42" fontId="39" fillId="0" borderId="0" xfId="386" applyFont="1" applyFill="1" applyAlignment="1" applyProtection="1">
      <alignment horizontal="center" vertical="center"/>
      <protection hidden="1"/>
    </xf>
    <xf numFmtId="42" fontId="32" fillId="0" borderId="0" xfId="386" applyFont="1" applyBorder="1" applyProtection="1">
      <protection hidden="1"/>
    </xf>
    <xf numFmtId="0" fontId="32" fillId="0" borderId="0" xfId="0" applyFont="1" applyAlignment="1" applyProtection="1">
      <alignment horizontal="center" vertical="center"/>
      <protection hidden="1"/>
    </xf>
    <xf numFmtId="42" fontId="32" fillId="0" borderId="0" xfId="386" applyFont="1" applyAlignment="1" applyProtection="1">
      <alignment horizontal="center"/>
      <protection hidden="1"/>
    </xf>
    <xf numFmtId="42" fontId="32" fillId="0" borderId="0" xfId="0" applyNumberFormat="1" applyFont="1" applyAlignment="1" applyProtection="1">
      <alignment horizontal="center"/>
      <protection hidden="1"/>
    </xf>
    <xf numFmtId="0" fontId="65" fillId="0" borderId="0" xfId="0" applyFont="1" applyAlignment="1" applyProtection="1">
      <alignment horizontal="center" vertical="center"/>
      <protection hidden="1"/>
    </xf>
    <xf numFmtId="15" fontId="8" fillId="10" borderId="42" xfId="0" applyNumberFormat="1" applyFont="1" applyFill="1" applyBorder="1" applyAlignment="1" applyProtection="1">
      <alignment horizontal="centerContinuous" vertical="center"/>
      <protection hidden="1"/>
    </xf>
    <xf numFmtId="15" fontId="8" fillId="10" borderId="49" xfId="0" applyNumberFormat="1" applyFont="1" applyFill="1" applyBorder="1" applyAlignment="1" applyProtection="1">
      <alignment horizontal="centerContinuous" vertical="center"/>
      <protection hidden="1"/>
    </xf>
    <xf numFmtId="15" fontId="8" fillId="10" borderId="49" xfId="0" applyNumberFormat="1" applyFont="1" applyFill="1" applyBorder="1" applyAlignment="1" applyProtection="1">
      <alignment horizontal="center" vertical="center"/>
      <protection hidden="1"/>
    </xf>
    <xf numFmtId="42" fontId="8" fillId="10" borderId="49" xfId="386" applyFont="1" applyFill="1" applyBorder="1" applyAlignment="1" applyProtection="1">
      <alignment horizontal="centerContinuous" vertical="center"/>
      <protection hidden="1"/>
    </xf>
    <xf numFmtId="42" fontId="8" fillId="10" borderId="49" xfId="0" applyNumberFormat="1" applyFont="1" applyFill="1" applyBorder="1" applyAlignment="1" applyProtection="1">
      <alignment horizontal="centerContinuous" vertical="center"/>
      <protection hidden="1"/>
    </xf>
    <xf numFmtId="10" fontId="8" fillId="10" borderId="49" xfId="61" applyNumberFormat="1" applyFont="1" applyFill="1" applyBorder="1" applyAlignment="1" applyProtection="1">
      <alignment horizontal="centerContinuous" vertical="center"/>
      <protection hidden="1"/>
    </xf>
    <xf numFmtId="42" fontId="32" fillId="0" borderId="1" xfId="386" applyFont="1" applyBorder="1" applyProtection="1">
      <protection hidden="1"/>
    </xf>
    <xf numFmtId="42" fontId="68" fillId="9" borderId="63" xfId="386" applyFont="1" applyFill="1" applyBorder="1" applyAlignment="1" applyProtection="1">
      <alignment horizontal="center" vertical="center"/>
      <protection hidden="1"/>
    </xf>
    <xf numFmtId="42" fontId="68" fillId="9" borderId="63" xfId="386" applyNumberFormat="1" applyFont="1" applyFill="1" applyBorder="1" applyAlignment="1" applyProtection="1">
      <alignment horizontal="center" vertical="center"/>
      <protection hidden="1"/>
    </xf>
    <xf numFmtId="1" fontId="32" fillId="0" borderId="55" xfId="0" applyNumberFormat="1" applyFont="1" applyBorder="1" applyAlignment="1" applyProtection="1">
      <alignment horizontal="center" vertical="center"/>
      <protection hidden="1"/>
    </xf>
    <xf numFmtId="15" fontId="32" fillId="0" borderId="0" xfId="0" applyNumberFormat="1" applyFont="1" applyProtection="1">
      <protection hidden="1"/>
    </xf>
    <xf numFmtId="42" fontId="32" fillId="0" borderId="0" xfId="386" applyFont="1" applyAlignment="1" applyProtection="1">
      <alignment horizontal="center" vertical="center"/>
      <protection hidden="1"/>
    </xf>
    <xf numFmtId="42" fontId="32" fillId="0" borderId="0" xfId="386" applyNumberFormat="1" applyFont="1" applyProtection="1">
      <protection hidden="1"/>
    </xf>
    <xf numFmtId="42" fontId="73" fillId="0" borderId="1" xfId="386" applyFont="1" applyBorder="1" applyAlignment="1" applyProtection="1">
      <alignment horizontal="center" vertical="center"/>
      <protection locked="0"/>
    </xf>
    <xf numFmtId="15" fontId="73" fillId="0" borderId="1" xfId="386" applyNumberFormat="1" applyFont="1" applyBorder="1" applyAlignment="1" applyProtection="1">
      <alignment horizontal="center" vertical="center"/>
      <protection locked="0"/>
    </xf>
    <xf numFmtId="0" fontId="40" fillId="9" borderId="67" xfId="0" applyFont="1" applyFill="1" applyBorder="1" applyAlignment="1" applyProtection="1">
      <alignment horizontal="center" vertical="center"/>
      <protection locked="0"/>
    </xf>
    <xf numFmtId="42" fontId="32" fillId="3" borderId="69" xfId="386" applyFont="1" applyFill="1" applyBorder="1" applyAlignment="1" applyProtection="1">
      <alignment horizontal="center" vertical="center"/>
      <protection hidden="1"/>
    </xf>
    <xf numFmtId="42" fontId="39" fillId="9" borderId="70" xfId="0" applyNumberFormat="1" applyFont="1" applyFill="1" applyBorder="1" applyAlignment="1" applyProtection="1">
      <alignment horizontal="center" vertical="center"/>
      <protection hidden="1"/>
    </xf>
    <xf numFmtId="10" fontId="8" fillId="10" borderId="49" xfId="61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32" fillId="0" borderId="3" xfId="0" applyFont="1" applyBorder="1" applyProtection="1">
      <protection locked="0"/>
    </xf>
    <xf numFmtId="15" fontId="32" fillId="0" borderId="3" xfId="0" applyNumberFormat="1" applyFont="1" applyBorder="1" applyProtection="1">
      <protection locked="0"/>
    </xf>
    <xf numFmtId="177" fontId="32" fillId="0" borderId="53" xfId="386" applyNumberFormat="1" applyFont="1" applyBorder="1"/>
    <xf numFmtId="42" fontId="32" fillId="0" borderId="53" xfId="386" applyNumberFormat="1" applyFont="1" applyBorder="1"/>
    <xf numFmtId="15" fontId="32" fillId="0" borderId="1" xfId="0" applyNumberFormat="1" applyFont="1" applyBorder="1" applyProtection="1">
      <protection locked="0"/>
    </xf>
    <xf numFmtId="177" fontId="32" fillId="0" borderId="55" xfId="386" applyNumberFormat="1" applyFont="1" applyBorder="1"/>
    <xf numFmtId="42" fontId="32" fillId="0" borderId="55" xfId="386" applyNumberFormat="1" applyFont="1" applyBorder="1"/>
    <xf numFmtId="0" fontId="32" fillId="0" borderId="55" xfId="0" applyFont="1" applyBorder="1"/>
    <xf numFmtId="15" fontId="32" fillId="0" borderId="55" xfId="0" applyNumberFormat="1" applyFont="1" applyBorder="1"/>
    <xf numFmtId="0" fontId="9" fillId="0" borderId="6" xfId="0" applyFont="1" applyFill="1" applyBorder="1" applyProtection="1">
      <protection locked="0"/>
    </xf>
    <xf numFmtId="164" fontId="9" fillId="0" borderId="12" xfId="0" applyNumberFormat="1" applyFont="1" applyFill="1" applyBorder="1" applyAlignment="1" applyProtection="1">
      <alignment wrapText="1"/>
      <protection locked="0"/>
    </xf>
    <xf numFmtId="164" fontId="9" fillId="0" borderId="6" xfId="0" applyNumberFormat="1" applyFont="1" applyFill="1" applyBorder="1" applyAlignment="1" applyProtection="1">
      <alignment wrapText="1"/>
      <protection locked="0"/>
    </xf>
    <xf numFmtId="164" fontId="9" fillId="0" borderId="6" xfId="0" applyNumberFormat="1" applyFont="1" applyFill="1" applyBorder="1" applyAlignment="1" applyProtection="1">
      <alignment horizontal="center" vertical="center"/>
      <protection locked="0"/>
    </xf>
    <xf numFmtId="9" fontId="9" fillId="0" borderId="6" xfId="0" applyNumberFormat="1" applyFont="1" applyFill="1" applyBorder="1" applyAlignment="1" applyProtection="1">
      <alignment horizontal="left" vertical="center"/>
      <protection locked="0"/>
    </xf>
    <xf numFmtId="9" fontId="9" fillId="0" borderId="11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Protection="1">
      <protection locked="0"/>
    </xf>
    <xf numFmtId="10" fontId="32" fillId="0" borderId="0" xfId="0" applyNumberFormat="1" applyFont="1" applyProtection="1">
      <protection hidden="1"/>
    </xf>
    <xf numFmtId="181" fontId="32" fillId="0" borderId="0" xfId="0" applyNumberFormat="1" applyFont="1" applyProtection="1">
      <protection locked="0"/>
    </xf>
    <xf numFmtId="10" fontId="32" fillId="0" borderId="0" xfId="61" applyNumberFormat="1" applyFont="1" applyProtection="1">
      <protection locked="0"/>
    </xf>
    <xf numFmtId="0" fontId="43" fillId="0" borderId="0" xfId="0" applyFont="1" applyAlignment="1" applyProtection="1">
      <alignment horizontal="center"/>
      <protection locked="0"/>
    </xf>
    <xf numFmtId="42" fontId="43" fillId="0" borderId="0" xfId="386" applyFont="1" applyFill="1" applyProtection="1">
      <protection locked="0"/>
    </xf>
    <xf numFmtId="42" fontId="33" fillId="0" borderId="0" xfId="386" applyFont="1" applyFill="1" applyProtection="1">
      <protection locked="0"/>
    </xf>
    <xf numFmtId="42" fontId="43" fillId="0" borderId="0" xfId="61" applyNumberFormat="1" applyFont="1" applyFill="1" applyProtection="1">
      <protection locked="0"/>
    </xf>
    <xf numFmtId="9" fontId="43" fillId="0" borderId="0" xfId="61" applyFont="1" applyFill="1" applyAlignment="1" applyProtection="1">
      <alignment horizontal="center" vertical="center"/>
      <protection locked="0"/>
    </xf>
    <xf numFmtId="171" fontId="33" fillId="0" borderId="0" xfId="61" applyNumberFormat="1" applyFont="1" applyFill="1" applyProtection="1">
      <protection locked="0"/>
    </xf>
    <xf numFmtId="0" fontId="43" fillId="0" borderId="0" xfId="0" applyFont="1" applyProtection="1">
      <protection locked="0"/>
    </xf>
    <xf numFmtId="42" fontId="43" fillId="0" borderId="0" xfId="0" applyNumberFormat="1" applyFont="1" applyProtection="1">
      <protection locked="0"/>
    </xf>
    <xf numFmtId="171" fontId="32" fillId="0" borderId="0" xfId="61" applyNumberFormat="1" applyFont="1" applyProtection="1">
      <protection hidden="1"/>
    </xf>
    <xf numFmtId="0" fontId="81" fillId="12" borderId="0" xfId="0" applyFont="1" applyFill="1" applyAlignment="1" applyProtection="1">
      <alignment horizontal="center" vertical="center"/>
      <protection locked="0"/>
    </xf>
    <xf numFmtId="15" fontId="67" fillId="9" borderId="71" xfId="0" applyNumberFormat="1" applyFont="1" applyFill="1" applyBorder="1" applyAlignment="1" applyProtection="1">
      <alignment horizontal="center" vertical="center"/>
      <protection locked="0"/>
    </xf>
    <xf numFmtId="0" fontId="67" fillId="9" borderId="0" xfId="0" applyFont="1" applyFill="1" applyBorder="1" applyAlignment="1" applyProtection="1">
      <alignment horizontal="center" vertical="center"/>
      <protection locked="0"/>
    </xf>
    <xf numFmtId="177" fontId="67" fillId="9" borderId="0" xfId="386" applyNumberFormat="1" applyFont="1" applyFill="1" applyBorder="1" applyAlignment="1" applyProtection="1">
      <alignment horizontal="center" vertical="center"/>
      <protection locked="0"/>
    </xf>
    <xf numFmtId="177" fontId="67" fillId="9" borderId="0" xfId="386" applyNumberFormat="1" applyFont="1" applyFill="1" applyBorder="1" applyAlignment="1" applyProtection="1">
      <alignment horizontal="center" vertical="center"/>
      <protection hidden="1"/>
    </xf>
    <xf numFmtId="42" fontId="67" fillId="9" borderId="0" xfId="386" applyFont="1" applyFill="1" applyBorder="1" applyAlignment="1" applyProtection="1">
      <alignment horizontal="center" vertical="center"/>
      <protection locked="0"/>
    </xf>
    <xf numFmtId="42" fontId="67" fillId="9" borderId="72" xfId="386" applyFont="1" applyFill="1" applyBorder="1" applyAlignment="1" applyProtection="1">
      <alignment horizontal="center" vertical="center"/>
      <protection hidden="1"/>
    </xf>
    <xf numFmtId="0" fontId="39" fillId="0" borderId="0" xfId="0" applyFont="1" applyBorder="1" applyProtection="1">
      <protection hidden="1"/>
    </xf>
    <xf numFmtId="10" fontId="32" fillId="0" borderId="73" xfId="61" applyNumberFormat="1" applyFont="1" applyFill="1" applyBorder="1" applyAlignment="1" applyProtection="1">
      <alignment horizontal="center" vertical="center"/>
      <protection hidden="1"/>
    </xf>
    <xf numFmtId="15" fontId="68" fillId="9" borderId="74" xfId="0" applyNumberFormat="1" applyFont="1" applyFill="1" applyBorder="1" applyAlignment="1" applyProtection="1">
      <alignment horizontal="center" vertical="center"/>
      <protection hidden="1"/>
    </xf>
    <xf numFmtId="0" fontId="68" fillId="9" borderId="75" xfId="0" applyFont="1" applyFill="1" applyBorder="1" applyAlignment="1" applyProtection="1">
      <alignment horizontal="center" vertical="center"/>
      <protection hidden="1"/>
    </xf>
    <xf numFmtId="42" fontId="68" fillId="9" borderId="75" xfId="386" applyFont="1" applyFill="1" applyBorder="1" applyAlignment="1" applyProtection="1">
      <alignment horizontal="center" vertical="center"/>
      <protection hidden="1"/>
    </xf>
    <xf numFmtId="42" fontId="68" fillId="9" borderId="75" xfId="386" applyNumberFormat="1" applyFont="1" applyFill="1" applyBorder="1" applyAlignment="1" applyProtection="1">
      <alignment horizontal="center" vertical="center"/>
      <protection hidden="1"/>
    </xf>
    <xf numFmtId="15" fontId="32" fillId="0" borderId="0" xfId="0" applyNumberFormat="1" applyFont="1" applyFill="1" applyBorder="1" applyProtection="1">
      <protection hidden="1"/>
    </xf>
    <xf numFmtId="0" fontId="32" fillId="0" borderId="0" xfId="0" applyFont="1" applyFill="1" applyBorder="1" applyProtection="1">
      <protection hidden="1"/>
    </xf>
    <xf numFmtId="0" fontId="32" fillId="0" borderId="0" xfId="0" applyFont="1" applyFill="1" applyBorder="1" applyAlignment="1" applyProtection="1">
      <alignment horizontal="center" vertical="center"/>
      <protection hidden="1"/>
    </xf>
    <xf numFmtId="173" fontId="32" fillId="0" borderId="0" xfId="0" applyNumberFormat="1" applyFont="1" applyFill="1" applyBorder="1" applyAlignment="1" applyProtection="1">
      <alignment horizontal="center" vertical="center"/>
      <protection hidden="1"/>
    </xf>
    <xf numFmtId="42" fontId="32" fillId="0" borderId="0" xfId="386" applyFont="1" applyFill="1" applyBorder="1" applyAlignment="1" applyProtection="1">
      <alignment horizontal="center" vertical="center"/>
      <protection hidden="1"/>
    </xf>
    <xf numFmtId="177" fontId="32" fillId="0" borderId="0" xfId="386" applyNumberFormat="1" applyFont="1" applyFill="1" applyBorder="1" applyProtection="1">
      <protection hidden="1"/>
    </xf>
    <xf numFmtId="42" fontId="32" fillId="0" borderId="0" xfId="386" applyNumberFormat="1" applyFont="1" applyFill="1" applyBorder="1" applyProtection="1">
      <protection hidden="1"/>
    </xf>
    <xf numFmtId="177" fontId="32" fillId="3" borderId="46" xfId="386" applyNumberFormat="1" applyFont="1" applyFill="1" applyBorder="1" applyProtection="1">
      <protection hidden="1"/>
    </xf>
    <xf numFmtId="177" fontId="32" fillId="3" borderId="64" xfId="386" applyNumberFormat="1" applyFont="1" applyFill="1" applyBorder="1" applyProtection="1">
      <protection hidden="1"/>
    </xf>
    <xf numFmtId="42" fontId="32" fillId="2" borderId="53" xfId="386" applyFont="1" applyFill="1" applyBorder="1" applyProtection="1">
      <protection locked="0"/>
    </xf>
    <xf numFmtId="42" fontId="32" fillId="2" borderId="55" xfId="386" applyFont="1" applyFill="1" applyBorder="1" applyProtection="1">
      <protection locked="0"/>
    </xf>
    <xf numFmtId="15" fontId="32" fillId="2" borderId="1" xfId="0" applyNumberFormat="1" applyFont="1" applyFill="1" applyBorder="1" applyProtection="1">
      <protection locked="0"/>
    </xf>
    <xf numFmtId="0" fontId="32" fillId="2" borderId="1" xfId="0" applyFont="1" applyFill="1" applyBorder="1" applyProtection="1">
      <protection locked="0"/>
    </xf>
    <xf numFmtId="0" fontId="32" fillId="2" borderId="1" xfId="0" applyFont="1" applyFill="1" applyBorder="1" applyAlignment="1" applyProtection="1">
      <alignment horizontal="left" vertical="center"/>
      <protection locked="0"/>
    </xf>
    <xf numFmtId="173" fontId="32" fillId="2" borderId="1" xfId="0" applyNumberFormat="1" applyFont="1" applyFill="1" applyBorder="1" applyAlignment="1" applyProtection="1">
      <alignment horizontal="center" vertical="center"/>
      <protection locked="0"/>
    </xf>
    <xf numFmtId="177" fontId="32" fillId="2" borderId="1" xfId="386" applyNumberFormat="1" applyFont="1" applyFill="1" applyBorder="1" applyProtection="1">
      <protection locked="0"/>
    </xf>
    <xf numFmtId="15" fontId="32" fillId="2" borderId="2" xfId="0" applyNumberFormat="1" applyFont="1" applyFill="1" applyBorder="1" applyProtection="1">
      <protection locked="0"/>
    </xf>
    <xf numFmtId="0" fontId="32" fillId="2" borderId="2" xfId="0" applyFont="1" applyFill="1" applyBorder="1" applyProtection="1">
      <protection locked="0"/>
    </xf>
    <xf numFmtId="0" fontId="32" fillId="2" borderId="2" xfId="0" applyFont="1" applyFill="1" applyBorder="1" applyAlignment="1" applyProtection="1">
      <alignment horizontal="left" vertical="center"/>
      <protection locked="0"/>
    </xf>
    <xf numFmtId="173" fontId="32" fillId="2" borderId="2" xfId="0" applyNumberFormat="1" applyFont="1" applyFill="1" applyBorder="1" applyAlignment="1" applyProtection="1">
      <alignment horizontal="center" vertical="center"/>
      <protection locked="0"/>
    </xf>
    <xf numFmtId="177" fontId="32" fillId="2" borderId="2" xfId="386" applyNumberFormat="1" applyFont="1" applyFill="1" applyBorder="1" applyProtection="1">
      <protection locked="0"/>
    </xf>
    <xf numFmtId="177" fontId="32" fillId="3" borderId="20" xfId="386" applyNumberFormat="1" applyFont="1" applyFill="1" applyBorder="1" applyProtection="1">
      <protection hidden="1"/>
    </xf>
    <xf numFmtId="42" fontId="32" fillId="3" borderId="73" xfId="386" applyFont="1" applyFill="1" applyBorder="1" applyProtection="1">
      <protection hidden="1"/>
    </xf>
    <xf numFmtId="10" fontId="32" fillId="0" borderId="0" xfId="61" applyNumberFormat="1" applyFont="1" applyFill="1" applyBorder="1" applyAlignment="1" applyProtection="1">
      <alignment horizontal="center" vertical="center"/>
      <protection hidden="1"/>
    </xf>
    <xf numFmtId="1" fontId="32" fillId="0" borderId="1" xfId="386" applyNumberFormat="1" applyFont="1" applyFill="1" applyBorder="1" applyAlignment="1" applyProtection="1">
      <alignment horizontal="center" vertical="center"/>
      <protection hidden="1"/>
    </xf>
    <xf numFmtId="42" fontId="32" fillId="0" borderId="0" xfId="0" applyNumberFormat="1" applyFont="1" applyProtection="1">
      <protection hidden="1"/>
    </xf>
    <xf numFmtId="10" fontId="8" fillId="10" borderId="0" xfId="61" applyNumberFormat="1" applyFont="1" applyFill="1" applyBorder="1" applyAlignment="1" applyProtection="1">
      <alignment horizontal="center" vertical="center"/>
      <protection hidden="1"/>
    </xf>
    <xf numFmtId="0" fontId="32" fillId="0" borderId="0" xfId="0" applyNumberFormat="1" applyFont="1" applyFill="1" applyBorder="1" applyProtection="1">
      <protection hidden="1"/>
    </xf>
    <xf numFmtId="0" fontId="32" fillId="0" borderId="0" xfId="0" applyNumberFormat="1" applyFont="1" applyFill="1" applyBorder="1" applyAlignment="1" applyProtection="1">
      <alignment horizontal="center" vertical="center"/>
      <protection hidden="1"/>
    </xf>
    <xf numFmtId="42" fontId="32" fillId="0" borderId="0" xfId="386" applyNumberFormat="1" applyFont="1" applyFill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/>
      <protection hidden="1"/>
    </xf>
    <xf numFmtId="171" fontId="9" fillId="0" borderId="0" xfId="61" applyNumberFormat="1" applyFont="1" applyFill="1" applyBorder="1" applyAlignment="1" applyProtection="1">
      <alignment horizontal="center" vertical="center"/>
      <protection hidden="1"/>
    </xf>
    <xf numFmtId="171" fontId="69" fillId="6" borderId="0" xfId="61" applyNumberFormat="1" applyFont="1" applyFill="1" applyAlignment="1" applyProtection="1">
      <alignment horizontal="center" vertical="center"/>
      <protection hidden="1"/>
    </xf>
    <xf numFmtId="171" fontId="32" fillId="0" borderId="0" xfId="61" applyNumberFormat="1" applyFont="1" applyAlignment="1" applyProtection="1">
      <alignment horizontal="center" vertical="center"/>
      <protection hidden="1"/>
    </xf>
    <xf numFmtId="171" fontId="8" fillId="10" borderId="49" xfId="61" applyNumberFormat="1" applyFont="1" applyFill="1" applyBorder="1" applyAlignment="1" applyProtection="1">
      <alignment horizontal="center" vertical="center"/>
      <protection hidden="1"/>
    </xf>
    <xf numFmtId="171" fontId="68" fillId="9" borderId="63" xfId="61" applyNumberFormat="1" applyFont="1" applyFill="1" applyBorder="1" applyAlignment="1" applyProtection="1">
      <alignment horizontal="center" vertical="center"/>
      <protection hidden="1"/>
    </xf>
    <xf numFmtId="171" fontId="32" fillId="0" borderId="73" xfId="61" applyNumberFormat="1" applyFont="1" applyFill="1" applyBorder="1" applyAlignment="1" applyProtection="1">
      <alignment horizontal="center" vertical="center"/>
      <protection hidden="1"/>
    </xf>
    <xf numFmtId="171" fontId="32" fillId="0" borderId="0" xfId="61" applyNumberFormat="1" applyFont="1" applyFill="1" applyBorder="1" applyAlignment="1" applyProtection="1">
      <alignment horizontal="center" vertical="center"/>
      <protection hidden="1"/>
    </xf>
    <xf numFmtId="10" fontId="9" fillId="0" borderId="0" xfId="61" applyNumberFormat="1" applyFont="1" applyAlignment="1" applyProtection="1">
      <alignment horizontal="center"/>
      <protection hidden="1"/>
    </xf>
    <xf numFmtId="10" fontId="68" fillId="9" borderId="63" xfId="61" applyNumberFormat="1" applyFont="1" applyFill="1" applyBorder="1" applyAlignment="1" applyProtection="1">
      <alignment horizontal="center" vertical="center"/>
      <protection hidden="1"/>
    </xf>
    <xf numFmtId="10" fontId="32" fillId="0" borderId="55" xfId="61" applyNumberFormat="1" applyFont="1" applyBorder="1" applyAlignment="1" applyProtection="1">
      <alignment horizontal="center" vertical="center"/>
      <protection hidden="1"/>
    </xf>
    <xf numFmtId="42" fontId="32" fillId="2" borderId="56" xfId="386" applyFont="1" applyFill="1" applyBorder="1" applyProtection="1">
      <protection locked="0"/>
    </xf>
    <xf numFmtId="42" fontId="32" fillId="3" borderId="32" xfId="386" applyFont="1" applyFill="1" applyBorder="1" applyProtection="1">
      <protection hidden="1"/>
    </xf>
    <xf numFmtId="15" fontId="32" fillId="0" borderId="56" xfId="386" applyNumberFormat="1" applyFont="1" applyBorder="1" applyProtection="1">
      <protection hidden="1"/>
    </xf>
    <xf numFmtId="10" fontId="32" fillId="0" borderId="1" xfId="61" applyNumberFormat="1" applyFont="1" applyBorder="1" applyProtection="1">
      <protection hidden="1"/>
    </xf>
    <xf numFmtId="42" fontId="39" fillId="9" borderId="0" xfId="386" applyFont="1" applyFill="1" applyAlignment="1" applyProtection="1">
      <alignment horizontal="center" vertical="center"/>
      <protection hidden="1"/>
    </xf>
    <xf numFmtId="9" fontId="73" fillId="0" borderId="1" xfId="61" applyNumberFormat="1" applyFont="1" applyBorder="1" applyAlignment="1" applyProtection="1">
      <alignment horizontal="center" vertical="center"/>
      <protection hidden="1"/>
    </xf>
    <xf numFmtId="9" fontId="73" fillId="0" borderId="1" xfId="386" applyNumberFormat="1" applyFont="1" applyBorder="1" applyAlignment="1" applyProtection="1">
      <alignment horizontal="center" vertical="center"/>
      <protection hidden="1"/>
    </xf>
    <xf numFmtId="15" fontId="32" fillId="0" borderId="0" xfId="0" applyNumberFormat="1" applyFont="1" applyFill="1" applyProtection="1">
      <protection hidden="1"/>
    </xf>
    <xf numFmtId="0" fontId="32" fillId="0" borderId="0" xfId="0" applyNumberFormat="1" applyFont="1" applyFill="1" applyProtection="1">
      <protection hidden="1"/>
    </xf>
    <xf numFmtId="173" fontId="32" fillId="0" borderId="0" xfId="0" applyNumberFormat="1" applyFont="1" applyFill="1" applyAlignment="1" applyProtection="1">
      <alignment horizontal="center" vertical="center"/>
      <protection hidden="1"/>
    </xf>
    <xf numFmtId="173" fontId="32" fillId="0" borderId="0" xfId="386" applyNumberFormat="1" applyFont="1" applyFill="1" applyAlignment="1" applyProtection="1">
      <alignment horizontal="center" vertical="center"/>
      <protection hidden="1"/>
    </xf>
    <xf numFmtId="42" fontId="32" fillId="0" borderId="0" xfId="386" applyNumberFormat="1" applyFont="1" applyFill="1" applyAlignment="1" applyProtection="1">
      <alignment horizontal="center" vertical="center"/>
      <protection hidden="1"/>
    </xf>
    <xf numFmtId="177" fontId="32" fillId="0" borderId="0" xfId="386" applyNumberFormat="1" applyFont="1" applyFill="1" applyProtection="1">
      <protection hidden="1"/>
    </xf>
    <xf numFmtId="42" fontId="32" fillId="0" borderId="0" xfId="386" applyNumberFormat="1" applyFont="1" applyFill="1" applyProtection="1">
      <protection hidden="1"/>
    </xf>
    <xf numFmtId="171" fontId="32" fillId="0" borderId="0" xfId="61" applyNumberFormat="1" applyFont="1" applyFill="1" applyAlignment="1" applyProtection="1">
      <alignment horizontal="center" vertical="center"/>
      <protection hidden="1"/>
    </xf>
    <xf numFmtId="1" fontId="32" fillId="0" borderId="1" xfId="386" applyNumberFormat="1" applyFont="1" applyFill="1" applyBorder="1" applyAlignment="1" applyProtection="1">
      <alignment horizontal="center"/>
      <protection hidden="1"/>
    </xf>
    <xf numFmtId="10" fontId="32" fillId="0" borderId="0" xfId="61" applyNumberFormat="1" applyFont="1" applyFill="1" applyAlignment="1" applyProtection="1">
      <alignment horizontal="center" vertical="center"/>
      <protection hidden="1"/>
    </xf>
    <xf numFmtId="173" fontId="32" fillId="0" borderId="0" xfId="386" applyNumberFormat="1" applyFont="1" applyFill="1" applyBorder="1" applyAlignment="1" applyProtection="1">
      <alignment horizontal="center" vertical="center"/>
      <protection hidden="1"/>
    </xf>
    <xf numFmtId="1" fontId="32" fillId="0" borderId="2" xfId="386" applyNumberFormat="1" applyFont="1" applyFill="1" applyBorder="1" applyAlignment="1" applyProtection="1">
      <alignment horizontal="center"/>
      <protection hidden="1"/>
    </xf>
    <xf numFmtId="10" fontId="32" fillId="0" borderId="0" xfId="61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10" fontId="69" fillId="6" borderId="0" xfId="61" applyNumberFormat="1" applyFont="1" applyFill="1" applyAlignment="1" applyProtection="1">
      <alignment vertical="center"/>
      <protection hidden="1"/>
    </xf>
    <xf numFmtId="171" fontId="69" fillId="6" borderId="0" xfId="61" applyNumberFormat="1" applyFont="1" applyFill="1" applyAlignment="1" applyProtection="1">
      <alignment horizontal="centerContinuous" vertical="center"/>
      <protection hidden="1"/>
    </xf>
    <xf numFmtId="0" fontId="74" fillId="6" borderId="0" xfId="0" applyFont="1" applyFill="1" applyAlignment="1" applyProtection="1">
      <alignment horizontal="centerContinuous" vertical="center"/>
      <protection hidden="1"/>
    </xf>
    <xf numFmtId="0" fontId="53" fillId="11" borderId="0" xfId="0" applyFont="1" applyFill="1" applyAlignment="1" applyProtection="1">
      <alignment horizontal="centerContinuous" vertical="center"/>
      <protection hidden="1"/>
    </xf>
    <xf numFmtId="0" fontId="31" fillId="11" borderId="0" xfId="0" applyFont="1" applyFill="1" applyAlignment="1" applyProtection="1">
      <alignment horizontal="centerContinuous" vertical="center"/>
      <protection locked="0"/>
    </xf>
    <xf numFmtId="0" fontId="53" fillId="11" borderId="0" xfId="0" applyFont="1" applyFill="1" applyAlignment="1" applyProtection="1">
      <alignment horizontal="centerContinuous" vertical="center"/>
      <protection locked="0"/>
    </xf>
    <xf numFmtId="0" fontId="46" fillId="11" borderId="0" xfId="0" applyFont="1" applyFill="1" applyAlignment="1" applyProtection="1">
      <alignment horizontal="centerContinuous" vertical="top" wrapText="1"/>
      <protection locked="0"/>
    </xf>
    <xf numFmtId="0" fontId="38" fillId="11" borderId="0" xfId="0" applyFont="1" applyFill="1" applyAlignment="1" applyProtection="1">
      <alignment horizontal="centerContinuous" vertical="center"/>
      <protection locked="0"/>
    </xf>
    <xf numFmtId="177" fontId="32" fillId="2" borderId="55" xfId="386" applyNumberFormat="1" applyFont="1" applyFill="1" applyBorder="1" applyProtection="1">
      <protection locked="0"/>
    </xf>
    <xf numFmtId="42" fontId="32" fillId="2" borderId="64" xfId="386" applyFont="1" applyFill="1" applyBorder="1" applyProtection="1">
      <protection locked="0"/>
    </xf>
    <xf numFmtId="9" fontId="9" fillId="0" borderId="11" xfId="0" applyNumberFormat="1" applyFont="1" applyBorder="1" applyAlignment="1" applyProtection="1">
      <alignment horizontal="left" vertical="center"/>
      <protection locked="0"/>
    </xf>
    <xf numFmtId="164" fontId="9" fillId="0" borderId="6" xfId="0" applyNumberFormat="1" applyFont="1" applyBorder="1" applyAlignment="1" applyProtection="1">
      <alignment wrapText="1"/>
      <protection locked="0" hidden="1"/>
    </xf>
    <xf numFmtId="0" fontId="43" fillId="0" borderId="3" xfId="0" applyFont="1" applyBorder="1" applyProtection="1">
      <protection locked="0"/>
    </xf>
    <xf numFmtId="0" fontId="64" fillId="11" borderId="0" xfId="0" applyFont="1" applyFill="1" applyAlignment="1">
      <alignment horizontal="center" vertical="center"/>
    </xf>
    <xf numFmtId="0" fontId="63" fillId="11" borderId="0" xfId="0" applyFont="1" applyFill="1" applyAlignment="1">
      <alignment horizontal="center" vertical="center"/>
    </xf>
    <xf numFmtId="175" fontId="75" fillId="0" borderId="1" xfId="388" applyNumberFormat="1" applyFont="1" applyFill="1" applyBorder="1" applyProtection="1">
      <protection locked="0"/>
    </xf>
    <xf numFmtId="44" fontId="32" fillId="0" borderId="0" xfId="0" applyNumberFormat="1" applyFont="1" applyProtection="1">
      <protection locked="0"/>
    </xf>
    <xf numFmtId="182" fontId="32" fillId="0" borderId="0" xfId="0" applyNumberFormat="1" applyFont="1" applyProtection="1">
      <protection locked="0"/>
    </xf>
    <xf numFmtId="175" fontId="32" fillId="0" borderId="0" xfId="0" applyNumberFormat="1" applyFont="1" applyProtection="1">
      <protection locked="0"/>
    </xf>
    <xf numFmtId="10" fontId="43" fillId="0" borderId="0" xfId="386" applyNumberFormat="1" applyFont="1" applyFill="1" applyProtection="1">
      <protection locked="0"/>
    </xf>
    <xf numFmtId="175" fontId="33" fillId="0" borderId="0" xfId="386" applyNumberFormat="1" applyFont="1" applyFill="1" applyProtection="1">
      <protection locked="0"/>
    </xf>
    <xf numFmtId="44" fontId="33" fillId="0" borderId="0" xfId="0" applyNumberFormat="1" applyFont="1" applyProtection="1">
      <protection locked="0"/>
    </xf>
    <xf numFmtId="6" fontId="33" fillId="0" borderId="0" xfId="0" applyNumberFormat="1" applyFont="1" applyProtection="1">
      <protection locked="0"/>
    </xf>
    <xf numFmtId="9" fontId="9" fillId="0" borderId="13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9" fontId="32" fillId="0" borderId="1" xfId="0" applyNumberFormat="1" applyFont="1" applyBorder="1" applyAlignment="1" applyProtection="1">
      <alignment horizontal="center" vertical="center"/>
      <protection locked="0"/>
    </xf>
    <xf numFmtId="9" fontId="32" fillId="0" borderId="1" xfId="61" applyFont="1" applyBorder="1" applyAlignment="1" applyProtection="1">
      <alignment horizontal="center" vertical="center"/>
      <protection locked="0"/>
    </xf>
    <xf numFmtId="10" fontId="32" fillId="0" borderId="1" xfId="61" applyNumberFormat="1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vertical="center" wrapText="1"/>
      <protection locked="0"/>
    </xf>
    <xf numFmtId="0" fontId="76" fillId="0" borderId="1" xfId="0" applyFont="1" applyBorder="1" applyProtection="1">
      <protection locked="0"/>
    </xf>
    <xf numFmtId="0" fontId="32" fillId="0" borderId="1" xfId="0" applyFont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9" fontId="32" fillId="0" borderId="1" xfId="61" quotePrefix="1" applyFont="1" applyBorder="1" applyAlignment="1" applyProtection="1">
      <alignment horizontal="center" vertical="center"/>
      <protection locked="0"/>
    </xf>
    <xf numFmtId="42" fontId="5" fillId="6" borderId="25" xfId="386" applyFont="1" applyFill="1" applyBorder="1" applyProtection="1">
      <protection hidden="1"/>
    </xf>
    <xf numFmtId="0" fontId="33" fillId="0" borderId="0" xfId="0" applyFont="1" applyBorder="1" applyProtection="1">
      <protection locked="0"/>
    </xf>
    <xf numFmtId="6" fontId="33" fillId="0" borderId="0" xfId="0" applyNumberFormat="1" applyFont="1" applyBorder="1" applyProtection="1">
      <protection locked="0"/>
    </xf>
    <xf numFmtId="9" fontId="33" fillId="0" borderId="0" xfId="61" applyFont="1" applyProtection="1">
      <protection locked="0"/>
    </xf>
    <xf numFmtId="0" fontId="33" fillId="0" borderId="0" xfId="0" applyFont="1" applyFill="1" applyBorder="1" applyAlignment="1" applyProtection="1">
      <alignment wrapText="1"/>
      <protection hidden="1"/>
    </xf>
    <xf numFmtId="0" fontId="33" fillId="0" borderId="0" xfId="0" applyFont="1" applyFill="1" applyAlignment="1" applyProtection="1">
      <alignment wrapText="1"/>
      <protection hidden="1"/>
    </xf>
    <xf numFmtId="0" fontId="5" fillId="0" borderId="0" xfId="0" applyFont="1" applyFill="1" applyBorder="1" applyProtection="1">
      <protection hidden="1"/>
    </xf>
    <xf numFmtId="180" fontId="33" fillId="0" borderId="0" xfId="0" applyNumberFormat="1" applyFont="1" applyFill="1" applyBorder="1" applyProtection="1">
      <protection locked="0"/>
    </xf>
    <xf numFmtId="9" fontId="33" fillId="0" borderId="3" xfId="0" applyNumberFormat="1" applyFont="1" applyBorder="1" applyProtection="1">
      <protection locked="0"/>
    </xf>
    <xf numFmtId="9" fontId="33" fillId="0" borderId="0" xfId="61" applyFont="1"/>
    <xf numFmtId="42" fontId="33" fillId="0" borderId="0" xfId="0" applyNumberFormat="1" applyFont="1"/>
    <xf numFmtId="175" fontId="33" fillId="0" borderId="0" xfId="386" applyNumberFormat="1" applyFont="1" applyFill="1" applyBorder="1" applyProtection="1">
      <protection hidden="1"/>
    </xf>
    <xf numFmtId="0" fontId="33" fillId="0" borderId="0" xfId="0" applyFont="1" applyFill="1" applyBorder="1" applyProtection="1">
      <protection locked="0"/>
    </xf>
    <xf numFmtId="6" fontId="33" fillId="0" borderId="0" xfId="0" applyNumberFormat="1" applyFont="1" applyFill="1" applyBorder="1" applyProtection="1">
      <protection locked="0"/>
    </xf>
    <xf numFmtId="0" fontId="33" fillId="0" borderId="0" xfId="0" applyFont="1" applyFill="1" applyBorder="1" applyProtection="1">
      <protection hidden="1"/>
    </xf>
    <xf numFmtId="0" fontId="33" fillId="0" borderId="0" xfId="0" applyFont="1" applyFill="1"/>
    <xf numFmtId="0" fontId="33" fillId="0" borderId="0" xfId="0" applyFont="1" applyFill="1" applyBorder="1"/>
    <xf numFmtId="9" fontId="33" fillId="0" borderId="0" xfId="0" applyNumberFormat="1" applyFont="1" applyFill="1" applyBorder="1" applyProtection="1">
      <protection locked="0"/>
    </xf>
    <xf numFmtId="42" fontId="33" fillId="0" borderId="0" xfId="0" applyNumberFormat="1" applyFont="1" applyFill="1" applyBorder="1" applyProtection="1">
      <protection hidden="1"/>
    </xf>
    <xf numFmtId="42" fontId="5" fillId="0" borderId="0" xfId="386" applyFont="1" applyFill="1" applyBorder="1" applyProtection="1">
      <protection hidden="1"/>
    </xf>
    <xf numFmtId="6" fontId="33" fillId="0" borderId="0" xfId="0" applyNumberFormat="1" applyFont="1" applyProtection="1">
      <protection hidden="1"/>
    </xf>
    <xf numFmtId="9" fontId="33" fillId="0" borderId="0" xfId="61" applyFont="1" applyProtection="1">
      <protection hidden="1"/>
    </xf>
    <xf numFmtId="8" fontId="33" fillId="3" borderId="32" xfId="386" applyNumberFormat="1" applyFont="1" applyFill="1" applyBorder="1" applyProtection="1">
      <protection hidden="1"/>
    </xf>
    <xf numFmtId="10" fontId="33" fillId="0" borderId="0" xfId="61" applyNumberFormat="1" applyFont="1"/>
    <xf numFmtId="171" fontId="33" fillId="3" borderId="1" xfId="61" applyNumberFormat="1" applyFont="1" applyFill="1" applyBorder="1" applyProtection="1">
      <protection hidden="1"/>
    </xf>
    <xf numFmtId="171" fontId="33" fillId="0" borderId="5" xfId="0" applyNumberFormat="1" applyFont="1" applyBorder="1" applyProtection="1">
      <protection locked="0"/>
    </xf>
    <xf numFmtId="171" fontId="33" fillId="0" borderId="1" xfId="0" applyNumberFormat="1" applyFont="1" applyBorder="1" applyProtection="1">
      <protection locked="0"/>
    </xf>
    <xf numFmtId="0" fontId="5" fillId="10" borderId="30" xfId="0" applyFont="1" applyFill="1" applyBorder="1" applyProtection="1">
      <protection locked="0"/>
    </xf>
    <xf numFmtId="0" fontId="5" fillId="10" borderId="41" xfId="0" applyFont="1" applyFill="1" applyBorder="1" applyProtection="1">
      <protection locked="0"/>
    </xf>
    <xf numFmtId="0" fontId="5" fillId="10" borderId="31" xfId="0" applyFont="1" applyFill="1" applyBorder="1" applyProtection="1">
      <protection locked="0"/>
    </xf>
    <xf numFmtId="0" fontId="5" fillId="6" borderId="23" xfId="0" applyFont="1" applyFill="1" applyBorder="1" applyProtection="1">
      <protection locked="0"/>
    </xf>
    <xf numFmtId="0" fontId="33" fillId="0" borderId="0" xfId="0" applyFont="1" applyFill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 wrapText="1"/>
      <protection hidden="1"/>
    </xf>
    <xf numFmtId="0" fontId="6" fillId="9" borderId="14" xfId="0" applyFont="1" applyFill="1" applyBorder="1" applyAlignment="1" applyProtection="1">
      <alignment horizontal="center" vertical="center"/>
      <protection locked="0"/>
    </xf>
    <xf numFmtId="0" fontId="6" fillId="9" borderId="15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/>
      <protection hidden="1"/>
    </xf>
    <xf numFmtId="0" fontId="11" fillId="5" borderId="6" xfId="0" applyFont="1" applyFill="1" applyBorder="1" applyAlignment="1" applyProtection="1">
      <alignment horizontal="center" vertical="center"/>
      <protection locked="0"/>
    </xf>
    <xf numFmtId="0" fontId="6" fillId="9" borderId="0" xfId="0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Alignment="1" applyProtection="1">
      <alignment horizontal="center" vertical="center"/>
      <protection locked="0"/>
    </xf>
    <xf numFmtId="0" fontId="11" fillId="5" borderId="7" xfId="0" applyFont="1" applyFill="1" applyBorder="1" applyAlignment="1" applyProtection="1">
      <alignment horizontal="center" vertical="center"/>
      <protection locked="0"/>
    </xf>
    <xf numFmtId="0" fontId="11" fillId="5" borderId="19" xfId="0" applyFont="1" applyFill="1" applyBorder="1" applyAlignment="1" applyProtection="1">
      <alignment horizontal="center" vertical="center"/>
      <protection locked="0"/>
    </xf>
    <xf numFmtId="0" fontId="11" fillId="5" borderId="12" xfId="0" applyFont="1" applyFill="1" applyBorder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0" fontId="6" fillId="9" borderId="36" xfId="0" applyFont="1" applyFill="1" applyBorder="1" applyAlignment="1" applyProtection="1">
      <alignment horizontal="center" vertical="center"/>
      <protection locked="0"/>
    </xf>
    <xf numFmtId="0" fontId="6" fillId="9" borderId="35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horizontal="center"/>
      <protection locked="0"/>
    </xf>
    <xf numFmtId="0" fontId="9" fillId="5" borderId="7" xfId="0" applyFont="1" applyFill="1" applyBorder="1" applyAlignment="1" applyProtection="1">
      <alignment horizontal="center"/>
      <protection locked="0"/>
    </xf>
    <xf numFmtId="0" fontId="6" fillId="9" borderId="34" xfId="0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Alignment="1" applyProtection="1">
      <alignment horizontal="center" vertical="top" wrapText="1"/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26" fillId="5" borderId="19" xfId="0" applyFont="1" applyFill="1" applyBorder="1" applyAlignment="1" applyProtection="1">
      <alignment horizontal="center" vertical="center"/>
      <protection hidden="1"/>
    </xf>
    <xf numFmtId="0" fontId="26" fillId="5" borderId="12" xfId="0" applyFont="1" applyFill="1" applyBorder="1" applyAlignment="1" applyProtection="1">
      <alignment horizontal="center" vertical="center"/>
      <protection hidden="1"/>
    </xf>
    <xf numFmtId="0" fontId="34" fillId="3" borderId="0" xfId="0" applyFont="1" applyFill="1" applyAlignment="1" applyProtection="1">
      <alignment horizontal="center" vertical="top" wrapText="1"/>
      <protection locked="0"/>
    </xf>
    <xf numFmtId="0" fontId="31" fillId="3" borderId="0" xfId="0" applyFont="1" applyFill="1" applyAlignment="1" applyProtection="1">
      <alignment horizontal="center" vertical="center"/>
      <protection locked="0"/>
    </xf>
    <xf numFmtId="0" fontId="29" fillId="6" borderId="0" xfId="0" applyFont="1" applyFill="1" applyAlignment="1" applyProtection="1">
      <alignment horizontal="center" vertical="center"/>
      <protection locked="0"/>
    </xf>
    <xf numFmtId="164" fontId="14" fillId="2" borderId="0" xfId="0" applyNumberFormat="1" applyFont="1" applyFill="1" applyAlignment="1">
      <alignment horizontal="center" vertical="center"/>
    </xf>
    <xf numFmtId="0" fontId="38" fillId="11" borderId="58" xfId="0" applyFont="1" applyFill="1" applyBorder="1" applyAlignment="1" applyProtection="1">
      <alignment horizontal="center" vertical="center"/>
      <protection locked="0"/>
    </xf>
    <xf numFmtId="0" fontId="38" fillId="11" borderId="60" xfId="0" applyFont="1" applyFill="1" applyBorder="1" applyAlignment="1" applyProtection="1">
      <alignment horizontal="center" vertical="center"/>
      <protection locked="0"/>
    </xf>
    <xf numFmtId="0" fontId="38" fillId="9" borderId="14" xfId="0" applyFont="1" applyFill="1" applyBorder="1" applyAlignment="1" applyProtection="1">
      <alignment horizontal="center" vertical="center"/>
      <protection locked="0"/>
    </xf>
    <xf numFmtId="0" fontId="38" fillId="9" borderId="16" xfId="0" applyFont="1" applyFill="1" applyBorder="1" applyAlignment="1" applyProtection="1">
      <alignment horizontal="center" vertical="center"/>
      <protection locked="0"/>
    </xf>
    <xf numFmtId="0" fontId="38" fillId="10" borderId="34" xfId="0" applyFont="1" applyFill="1" applyBorder="1" applyAlignment="1" applyProtection="1">
      <alignment horizontal="center" vertical="center"/>
      <protection locked="0"/>
    </xf>
    <xf numFmtId="0" fontId="38" fillId="10" borderId="35" xfId="0" applyFont="1" applyFill="1" applyBorder="1" applyAlignment="1" applyProtection="1">
      <alignment horizontal="center" vertical="center"/>
      <protection locked="0"/>
    </xf>
    <xf numFmtId="164" fontId="14" fillId="2" borderId="0" xfId="0" applyNumberFormat="1" applyFont="1" applyFill="1" applyAlignment="1" applyProtection="1">
      <alignment horizontal="center" vertical="center"/>
      <protection locked="0"/>
    </xf>
    <xf numFmtId="0" fontId="33" fillId="13" borderId="0" xfId="0" applyFont="1" applyFill="1" applyAlignment="1" applyProtection="1">
      <alignment horizontal="center" wrapText="1"/>
      <protection locked="0"/>
    </xf>
    <xf numFmtId="0" fontId="52" fillId="9" borderId="29" xfId="0" applyFont="1" applyFill="1" applyBorder="1" applyAlignment="1" applyProtection="1">
      <alignment horizontal="center" vertical="center"/>
      <protection locked="0"/>
    </xf>
    <xf numFmtId="0" fontId="52" fillId="9" borderId="40" xfId="0" applyFont="1" applyFill="1" applyBorder="1" applyAlignment="1" applyProtection="1">
      <alignment horizontal="center" vertical="center"/>
      <protection locked="0"/>
    </xf>
    <xf numFmtId="0" fontId="50" fillId="6" borderId="28" xfId="0" applyFont="1" applyFill="1" applyBorder="1" applyAlignment="1" applyProtection="1">
      <alignment horizontal="center" vertical="center"/>
      <protection hidden="1"/>
    </xf>
    <xf numFmtId="0" fontId="50" fillId="6" borderId="0" xfId="0" applyFont="1" applyFill="1" applyBorder="1" applyAlignment="1" applyProtection="1">
      <alignment horizontal="center" vertical="center"/>
      <protection hidden="1"/>
    </xf>
    <xf numFmtId="0" fontId="51" fillId="9" borderId="29" xfId="0" applyFont="1" applyFill="1" applyBorder="1" applyAlignment="1" applyProtection="1">
      <alignment horizontal="center" vertical="center"/>
      <protection locked="0"/>
    </xf>
    <xf numFmtId="0" fontId="37" fillId="9" borderId="29" xfId="0" applyFont="1" applyFill="1" applyBorder="1" applyAlignment="1" applyProtection="1">
      <alignment horizontal="center" vertical="center"/>
      <protection locked="0"/>
    </xf>
    <xf numFmtId="0" fontId="52" fillId="11" borderId="76" xfId="0" applyFont="1" applyFill="1" applyBorder="1" applyAlignment="1" applyProtection="1">
      <alignment horizontal="center" vertical="center"/>
      <protection locked="0"/>
    </xf>
    <xf numFmtId="0" fontId="52" fillId="11" borderId="77" xfId="0" applyFont="1" applyFill="1" applyBorder="1" applyAlignment="1" applyProtection="1">
      <alignment horizontal="center" vertical="center"/>
      <protection locked="0"/>
    </xf>
    <xf numFmtId="0" fontId="29" fillId="6" borderId="23" xfId="0" applyFont="1" applyFill="1" applyBorder="1" applyAlignment="1">
      <alignment horizontal="center" vertical="center"/>
    </xf>
    <xf numFmtId="0" fontId="29" fillId="6" borderId="24" xfId="0" applyFont="1" applyFill="1" applyBorder="1" applyAlignment="1">
      <alignment horizontal="center" vertical="center"/>
    </xf>
    <xf numFmtId="0" fontId="29" fillId="6" borderId="25" xfId="0" applyFont="1" applyFill="1" applyBorder="1" applyAlignment="1">
      <alignment horizontal="center" vertical="center"/>
    </xf>
    <xf numFmtId="0" fontId="29" fillId="6" borderId="26" xfId="0" applyFont="1" applyFill="1" applyBorder="1" applyAlignment="1">
      <alignment horizontal="center" vertical="center"/>
    </xf>
    <xf numFmtId="0" fontId="29" fillId="6" borderId="22" xfId="0" applyFont="1" applyFill="1" applyBorder="1" applyAlignment="1">
      <alignment horizontal="center" vertical="center"/>
    </xf>
    <xf numFmtId="0" fontId="29" fillId="6" borderId="27" xfId="0" applyFont="1" applyFill="1" applyBorder="1" applyAlignment="1">
      <alignment horizontal="center" vertical="center"/>
    </xf>
    <xf numFmtId="0" fontId="53" fillId="9" borderId="14" xfId="0" applyFont="1" applyFill="1" applyBorder="1" applyAlignment="1">
      <alignment horizontal="center" vertical="center"/>
    </xf>
    <xf numFmtId="0" fontId="53" fillId="9" borderId="16" xfId="0" applyFont="1" applyFill="1" applyBorder="1" applyAlignment="1">
      <alignment horizontal="center" vertical="center"/>
    </xf>
    <xf numFmtId="0" fontId="66" fillId="9" borderId="14" xfId="0" applyFont="1" applyFill="1" applyBorder="1" applyAlignment="1">
      <alignment horizontal="center" vertical="center"/>
    </xf>
    <xf numFmtId="0" fontId="66" fillId="9" borderId="15" xfId="0" applyFont="1" applyFill="1" applyBorder="1" applyAlignment="1">
      <alignment horizontal="center" vertical="center"/>
    </xf>
    <xf numFmtId="0" fontId="66" fillId="9" borderId="16" xfId="0" applyFont="1" applyFill="1" applyBorder="1" applyAlignment="1">
      <alignment horizontal="center" vertical="center"/>
    </xf>
  </cellXfs>
  <cellStyles count="389">
    <cellStyle name="Comma" xfId="387" builtinId="3"/>
    <cellStyle name="Currency" xfId="388" builtinId="4"/>
    <cellStyle name="Currency [0]" xfId="386" builtinId="7"/>
    <cellStyle name="Followed Hyperlink" xfId="38" builtinId="9" hidden="1"/>
    <cellStyle name="Followed Hyperlink" xfId="24" builtinId="9" hidden="1"/>
    <cellStyle name="Followed Hyperlink" xfId="12" builtinId="9" hidden="1"/>
    <cellStyle name="Followed Hyperlink" xfId="8" builtinId="9" hidden="1"/>
    <cellStyle name="Followed Hyperlink" xfId="36" builtinId="9" hidden="1"/>
    <cellStyle name="Followed Hyperlink" xfId="4" builtinId="9" hidden="1"/>
    <cellStyle name="Followed Hyperlink" xfId="28" builtinId="9" hidden="1"/>
    <cellStyle name="Followed Hyperlink" xfId="10" builtinId="9" hidden="1"/>
    <cellStyle name="Followed Hyperlink" xfId="14" builtinId="9" hidden="1"/>
    <cellStyle name="Followed Hyperlink" xfId="22" builtinId="9" hidden="1"/>
    <cellStyle name="Followed Hyperlink" xfId="34" builtinId="9" hidden="1"/>
    <cellStyle name="Followed Hyperlink" xfId="26" builtinId="9" hidden="1"/>
    <cellStyle name="Followed Hyperlink" xfId="20" builtinId="9" hidden="1"/>
    <cellStyle name="Followed Hyperlink" xfId="32" builtinId="9" hidden="1"/>
    <cellStyle name="Followed Hyperlink" xfId="16" builtinId="9" hidden="1"/>
    <cellStyle name="Followed Hyperlink" xfId="18" builtinId="9" hidden="1"/>
    <cellStyle name="Followed Hyperlink" xfId="30" builtinId="9" hidden="1"/>
    <cellStyle name="Followed Hyperlink" xfId="2" builtinId="9" hidden="1"/>
    <cellStyle name="Followed Hyperlink" xfId="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Hyperlink" xfId="37" builtinId="8" hidden="1"/>
    <cellStyle name="Hyperlink" xfId="9" builtinId="8" hidden="1"/>
    <cellStyle name="Hyperlink" xfId="13" builtinId="8" hidden="1"/>
    <cellStyle name="Hyperlink" xfId="19" builtinId="8" hidden="1"/>
    <cellStyle name="Hyperlink" xfId="31" builtinId="8" hidden="1"/>
    <cellStyle name="Hyperlink" xfId="23" builtinId="8" hidden="1"/>
    <cellStyle name="Hyperlink" xfId="3" builtinId="8" hidden="1"/>
    <cellStyle name="Hyperlink" xfId="33" builtinId="8" hidden="1"/>
    <cellStyle name="Hyperlink" xfId="1" builtinId="8" hidden="1"/>
    <cellStyle name="Hyperlink" xfId="5" builtinId="8" hidden="1"/>
    <cellStyle name="Hyperlink" xfId="11" builtinId="8" hidden="1"/>
    <cellStyle name="Hyperlink" xfId="7" builtinId="8" hidden="1"/>
    <cellStyle name="Hyperlink" xfId="17" builtinId="8" hidden="1"/>
    <cellStyle name="Hyperlink" xfId="25" builtinId="8" hidden="1"/>
    <cellStyle name="Hyperlink" xfId="15" builtinId="8" hidden="1"/>
    <cellStyle name="Hyperlink" xfId="29" builtinId="8" hidden="1"/>
    <cellStyle name="Hyperlink" xfId="35" builtinId="8" hidden="1"/>
    <cellStyle name="Hyperlink" xfId="27" builtinId="8" hidden="1"/>
    <cellStyle name="Hyperlink" xfId="21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Normal" xfId="0" builtinId="0"/>
    <cellStyle name="Percent" xfId="61" builtinId="5"/>
  </cellStyles>
  <dxfs count="61">
    <dxf>
      <font>
        <color theme="5"/>
      </font>
      <fill>
        <patternFill>
          <bgColor theme="5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numFmt numFmtId="14" formatCode="0.00%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numFmt numFmtId="14" formatCode="0.00%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14999847407452621"/>
        </right>
        <top style="thin">
          <color theme="0" tint="-0.149998474074526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theme="0" tint="-0.14999847407452621"/>
        </left>
        <right/>
        <top style="thin">
          <color theme="0" tint="-0.149998474074526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1" formatCode="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14999847407452621"/>
        </right>
        <top style="thin">
          <color theme="0" tint="-0.149998474074526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171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32" formatCode="_-&quot;$&quot;* #,##0_-;\-&quot;$&quot;* #,##0_-;_-&quot;$&quot;* &quot;-&quot;_-;_-@_-"/>
      <fill>
        <patternFill patternType="none">
          <fgColor indexed="64"/>
          <bgColor auto="1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177" formatCode="_-&quot;$&quot;* #,##0.00_-;\-&quot;$&quot;* #,##0.00_-;_-&quot;$&quot;* &quot;-&quot;_-;_-@_-"/>
      <fill>
        <patternFill patternType="none">
          <fgColor indexed="64"/>
          <bgColor indexed="6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177" formatCode="_-&quot;$&quot;* #,##0.00_-;\-&quot;$&quot;* #,##0.00_-;_-&quot;$&quot;* &quot;-&quot;_-;_-@_-"/>
      <fill>
        <patternFill patternType="none">
          <fgColor indexed="64"/>
          <bgColor auto="1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32" formatCode="_-&quot;$&quot;* #,##0_-;\-&quot;$&quot;* #,##0_-;_-&quot;$&quot;* &quot;-&quot;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173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173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0" formatCode="General"/>
      <fill>
        <patternFill patternType="none">
          <fgColor indexed="64"/>
          <bgColor auto="1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0" formatCode="General"/>
      <fill>
        <patternFill patternType="none">
          <fgColor indexed="64"/>
          <bgColor auto="1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20" formatCode="d\-mmm\-yy"/>
      <fill>
        <patternFill patternType="none">
          <fgColor indexed="64"/>
          <bgColor auto="1"/>
        </patternFill>
      </fill>
      <protection locked="1" hidden="1"/>
    </dxf>
    <dxf>
      <border outline="0">
        <bottom style="thin">
          <color theme="0" tint="-0.14999847407452621"/>
        </bottom>
      </border>
    </dxf>
    <dxf>
      <numFmt numFmtId="32" formatCode="_-&quot;$&quot;* #,##0_-;\-&quot;$&quot;* #,##0_-;_-&quot;$&quot;* &quot;-&quot;_-;_-@_-"/>
      <protection locked="1" hidden="1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Calibri Light"/>
        <family val="2"/>
        <scheme val="major"/>
      </font>
      <numFmt numFmtId="32" formatCode="_-&quot;$&quot;* #,##0_-;\-&quot;$&quot;* #,##0_-;_-&quot;$&quot;* &quot;-&quot;_-;_-@_-"/>
      <fill>
        <patternFill patternType="solid">
          <fgColor indexed="64"/>
          <bgColor rgb="FF2B8C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14999847407452621"/>
        </left>
        <right/>
        <top style="thin">
          <color theme="0" tint="-0.14999847407452621"/>
        </top>
        <bottom style="thin">
          <color theme="0" tint="-0.149998474074526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177" formatCode="_-&quot;$&quot;* #,##0.00_-;\-&quot;$&quot;* #,##0.00_-;_-&quot;$&quot;* &quot;-&quot;_-;_-@_-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theme="0" tint="-0.14999847407452621"/>
        </right>
        <top/>
        <bottom style="thin">
          <color theme="0" tint="-0.1499984740745262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177" formatCode="_-&quot;$&quot;* #,##0.00_-;\-&quot;$&quot;* #,##0.00_-;_-&quot;$&quot;* &quot;-&quot;_-;_-@_-"/>
      <fill>
        <patternFill patternType="solid">
          <fgColor indexed="64"/>
          <bgColor theme="0"/>
        </patternFill>
      </fill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177" formatCode="_-&quot;$&quot;* #,##0.00_-;\-&quot;$&quot;* #,##0.00_-;_-&quot;$&quot;* &quot;-&quot;_-;_-@_-"/>
      <fill>
        <patternFill patternType="solid">
          <fgColor indexed="64"/>
          <bgColor theme="0"/>
        </patternFill>
      </fill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173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fill>
        <patternFill patternType="solid">
          <fgColor indexed="64"/>
          <bgColor theme="0"/>
        </patternFill>
      </fill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13A3D"/>
        <name val="Calibri Light"/>
        <family val="2"/>
        <scheme val="major"/>
      </font>
      <numFmt numFmtId="20" formatCode="d\-mmm\-yy"/>
      <fill>
        <patternFill patternType="solid">
          <fgColor indexed="64"/>
          <bgColor theme="0"/>
        </patternFill>
      </fill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  <protection locked="0" hidden="0"/>
    </dxf>
    <dxf>
      <border outline="0">
        <top style="thin">
          <color rgb="FF006964"/>
        </top>
        <bottom style="thin">
          <color theme="0" tint="-0.14999847407452621"/>
        </bottom>
      </border>
    </dxf>
    <dxf>
      <font>
        <color theme="0"/>
      </font>
      <fill>
        <patternFill patternType="solid">
          <fgColor theme="6" tint="0.79995117038483843"/>
          <bgColor rgb="FF2B8C79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color theme="6" tint="-0.249977111117893"/>
      </font>
      <border>
        <bottom style="thin">
          <color theme="6"/>
        </bottom>
      </border>
    </dxf>
    <dxf>
      <font>
        <color rgb="FF013A3D"/>
      </font>
      <border>
        <top style="thin">
          <color theme="6"/>
        </top>
        <bottom style="thin">
          <color theme="6"/>
        </bottom>
      </border>
    </dxf>
  </dxfs>
  <tableStyles count="2" defaultTableStyle="TableStyleMedium2" defaultPivotStyle="PivotStyleLight16">
    <tableStyle name="Tabla 1" pivot="0" count="0" xr9:uid="{2F952EAB-F0BA-654E-ABE2-D012265A1B86}"/>
    <tableStyle name="Tabla 2" pivot="0" count="6" xr9:uid="{DA7E8F64-8400-0547-88CA-99834C6996A2}">
      <tableStyleElement type="wholeTable" dxfId="60"/>
      <tableStyleElement type="headerRow" dxfId="59"/>
      <tableStyleElement type="totalRow" dxfId="58"/>
      <tableStyleElement type="firstColumn" dxfId="57"/>
      <tableStyleElement type="lastColumn" dxfId="56"/>
      <tableStyleElement type="firstRowStripe" dxfId="55"/>
    </tableStyle>
  </tableStyles>
  <colors>
    <mruColors>
      <color rgb="FF6AB58F"/>
      <color rgb="FFD5FC79"/>
      <color rgb="FF004039"/>
      <color rgb="FF2B8C79"/>
      <color rgb="FF006964"/>
      <color rgb="FF013A3D"/>
      <color rgb="FF567CBD"/>
      <color rgb="FF8BC8A9"/>
      <color rgb="FFFF7E79"/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13A3D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13A3D"/>
                </a:solidFill>
              </a:rPr>
              <a:t>PORTAFOLIO MODELO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13A3D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'PORTAFOLIO 1'!$B$81:$B$85</c:f>
              <c:strCache>
                <c:ptCount val="5"/>
                <c:pt idx="0">
                  <c:v>Renta Fija </c:v>
                </c:pt>
                <c:pt idx="1">
                  <c:v>Acciones / ETF's</c:v>
                </c:pt>
                <c:pt idx="2">
                  <c:v>Propiedad Raíz</c:v>
                </c:pt>
                <c:pt idx="3">
                  <c:v>Commodities</c:v>
                </c:pt>
                <c:pt idx="4">
                  <c:v>Criptomonedas</c:v>
                </c:pt>
              </c:strCache>
            </c:strRef>
          </c:tx>
          <c:spPr>
            <a:solidFill>
              <a:srgbClr val="006964"/>
            </a:solidFill>
          </c:spPr>
          <c:dPt>
            <c:idx val="0"/>
            <c:bubble3D val="0"/>
            <c:spPr>
              <a:solidFill>
                <a:srgbClr val="00696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5AD-E84F-B32A-AB6A06AF249A}"/>
              </c:ext>
            </c:extLst>
          </c:dPt>
          <c:dPt>
            <c:idx val="1"/>
            <c:bubble3D val="0"/>
            <c:spPr>
              <a:solidFill>
                <a:srgbClr val="2B8C79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5AD-E84F-B32A-AB6A06AF249A}"/>
              </c:ext>
            </c:extLst>
          </c:dPt>
          <c:dPt>
            <c:idx val="2"/>
            <c:bubble3D val="0"/>
            <c:spPr>
              <a:solidFill>
                <a:srgbClr val="6AB58F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5AD-E84F-B32A-AB6A06AF249A}"/>
              </c:ext>
            </c:extLst>
          </c:dPt>
          <c:dPt>
            <c:idx val="3"/>
            <c:bubble3D val="0"/>
            <c:spPr>
              <a:solidFill>
                <a:srgbClr val="D5FC79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5AD-E84F-B32A-AB6A06AF249A}"/>
              </c:ext>
            </c:extLst>
          </c:dPt>
          <c:dPt>
            <c:idx val="4"/>
            <c:bubble3D val="0"/>
            <c:spPr>
              <a:solidFill>
                <a:srgbClr val="013A3D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5AD-E84F-B32A-AB6A06AF249A}"/>
              </c:ext>
            </c:extLst>
          </c:dPt>
          <c:dPt>
            <c:idx val="5"/>
            <c:bubble3D val="0"/>
            <c:spPr>
              <a:solidFill>
                <a:srgbClr val="00696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5AD-E84F-B32A-AB6A06AF249A}"/>
              </c:ext>
            </c:extLst>
          </c:dPt>
          <c:dPt>
            <c:idx val="6"/>
            <c:bubble3D val="0"/>
            <c:spPr>
              <a:solidFill>
                <a:srgbClr val="00696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5AD-E84F-B32A-AB6A06AF249A}"/>
              </c:ext>
            </c:extLst>
          </c:dPt>
          <c:dPt>
            <c:idx val="7"/>
            <c:bubble3D val="0"/>
            <c:spPr>
              <a:solidFill>
                <a:srgbClr val="00696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5AD-E84F-B32A-AB6A06AF249A}"/>
              </c:ext>
            </c:extLst>
          </c:dPt>
          <c:dLbls>
            <c:dLbl>
              <c:idx val="0"/>
              <c:spPr>
                <a:noFill/>
                <a:ln>
                  <a:noFill/>
                  <a:round/>
                </a:ln>
                <a:effectLst/>
              </c:spPr>
              <c:txPr>
                <a:bodyPr rot="0" spcFirstLastPara="1" vertOverflow="overflow" horzOverflow="overflow" vert="horz" wrap="square" lIns="0" tIns="0" rIns="0" bIns="0" anchor="t" anchorCtr="0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5AD-E84F-B32A-AB6A06AF249A}"/>
                </c:ext>
              </c:extLst>
            </c:dLbl>
            <c:dLbl>
              <c:idx val="1"/>
              <c:spPr>
                <a:noFill/>
                <a:ln>
                  <a:noFill/>
                  <a:round/>
                </a:ln>
                <a:effectLst/>
              </c:spPr>
              <c:txPr>
                <a:bodyPr rot="0" spcFirstLastPara="1" vertOverflow="overflow" horzOverflow="overflow" vert="horz" wrap="square" lIns="0" tIns="0" rIns="0" bIns="0" anchor="t" anchorCtr="0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5AD-E84F-B32A-AB6A06AF249A}"/>
                </c:ext>
              </c:extLst>
            </c:dLbl>
            <c:dLbl>
              <c:idx val="2"/>
              <c:spPr>
                <a:noFill/>
                <a:ln>
                  <a:noFill/>
                  <a:round/>
                </a:ln>
                <a:effectLst/>
              </c:spPr>
              <c:txPr>
                <a:bodyPr rot="0" spcFirstLastPara="1" vertOverflow="overflow" horzOverflow="overflow" vert="horz" wrap="square" lIns="0" tIns="0" rIns="0" bIns="0" anchor="t" anchorCtr="0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40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5AD-E84F-B32A-AB6A06AF249A}"/>
                </c:ext>
              </c:extLst>
            </c:dLbl>
            <c:dLbl>
              <c:idx val="3"/>
              <c:spPr>
                <a:noFill/>
                <a:ln>
                  <a:noFill/>
                  <a:round/>
                </a:ln>
                <a:effectLst/>
              </c:spPr>
              <c:txPr>
                <a:bodyPr rot="0" spcFirstLastPara="1" vertOverflow="overflow" horzOverflow="overflow" vert="horz" wrap="square" lIns="0" tIns="0" rIns="0" bIns="0" anchor="t" anchorCtr="0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13A3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5AD-E84F-B32A-AB6A06AF249A}"/>
                </c:ext>
              </c:extLst>
            </c:dLbl>
            <c:dLbl>
              <c:idx val="4"/>
              <c:spPr>
                <a:noFill/>
                <a:ln>
                  <a:noFill/>
                  <a:round/>
                </a:ln>
                <a:effectLst/>
              </c:spPr>
              <c:txPr>
                <a:bodyPr rot="0" spcFirstLastPara="1" vertOverflow="overflow" horzOverflow="overflow" vert="horz" wrap="square" lIns="0" tIns="0" rIns="0" bIns="0" anchor="t" anchorCtr="0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" lastClr="FFFF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5AD-E84F-B32A-AB6A06AF249A}"/>
                </c:ext>
              </c:extLst>
            </c:dLbl>
            <c:dLbl>
              <c:idx val="5"/>
              <c:spPr>
                <a:noFill/>
                <a:ln>
                  <a:noFill/>
                  <a:round/>
                </a:ln>
                <a:effectLst/>
              </c:spPr>
              <c:txPr>
                <a:bodyPr rot="0" spcFirstLastPara="1" vertOverflow="overflow" horzOverflow="overflow" vert="horz" wrap="square" lIns="0" tIns="0" rIns="0" bIns="0" anchor="t" anchorCtr="0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5AD-E84F-B32A-AB6A06AF249A}"/>
                </c:ext>
              </c:extLst>
            </c:dLbl>
            <c:dLbl>
              <c:idx val="6"/>
              <c:spPr>
                <a:noFill/>
                <a:ln>
                  <a:noFill/>
                  <a:round/>
                </a:ln>
                <a:effectLst/>
              </c:spPr>
              <c:txPr>
                <a:bodyPr rot="0" spcFirstLastPara="1" vertOverflow="overflow" horzOverflow="overflow" vert="horz" wrap="square" lIns="0" tIns="0" rIns="0" bIns="0" anchor="t" anchorCtr="0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5AD-E84F-B32A-AB6A06AF249A}"/>
                </c:ext>
              </c:extLst>
            </c:dLbl>
            <c:dLbl>
              <c:idx val="7"/>
              <c:spPr>
                <a:noFill/>
                <a:ln>
                  <a:noFill/>
                  <a:round/>
                </a:ln>
                <a:effectLst/>
              </c:spPr>
              <c:txPr>
                <a:bodyPr rot="0" spcFirstLastPara="1" vertOverflow="overflow" horzOverflow="overflow" vert="horz" wrap="square" lIns="0" tIns="0" rIns="0" bIns="0" anchor="t" anchorCtr="0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5AD-E84F-B32A-AB6A06AF249A}"/>
                </c:ext>
              </c:extLst>
            </c:dLbl>
            <c:spPr>
              <a:noFill/>
              <a:ln>
                <a:noFill/>
                <a:round/>
              </a:ln>
            </c:spPr>
            <c:txPr>
              <a:bodyPr rot="0" spcFirstLastPara="1" vertOverflow="overflow" horzOverflow="overflow" vert="horz" wrap="square" lIns="0" tIns="0" rIns="0" bIns="0" anchor="t" anchorCtr="0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'PORTAFOLIO 1'!$B$81:$B$85</c:f>
              <c:strCache>
                <c:ptCount val="5"/>
                <c:pt idx="0">
                  <c:v>Renta Fija </c:v>
                </c:pt>
                <c:pt idx="1">
                  <c:v>Acciones / ETF's</c:v>
                </c:pt>
                <c:pt idx="2">
                  <c:v>Propiedad Raíz</c:v>
                </c:pt>
                <c:pt idx="3">
                  <c:v>Commodities</c:v>
                </c:pt>
                <c:pt idx="4">
                  <c:v>Criptomonedas</c:v>
                </c:pt>
              </c:strCache>
            </c:strRef>
          </c:cat>
          <c:val>
            <c:numRef>
              <c:f>'PORTAFOLIO 1'!$C$81:$C$85</c:f>
              <c:numCache>
                <c:formatCode>0%</c:formatCode>
                <c:ptCount val="5"/>
                <c:pt idx="0">
                  <c:v>0.2</c:v>
                </c:pt>
                <c:pt idx="1">
                  <c:v>0.7</c:v>
                </c:pt>
                <c:pt idx="2">
                  <c:v>0</c:v>
                </c:pt>
                <c:pt idx="3">
                  <c:v>0.1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5AD-E84F-B32A-AB6A06AF249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0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13A3D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13A3D"/>
                </a:solidFill>
              </a:rPr>
              <a:t>PORTAFOLIO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13A3D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'PORTAFOLIO 1'!$D$81:$D$85</c:f>
              <c:strCache>
                <c:ptCount val="5"/>
                <c:pt idx="0">
                  <c:v>Renta Fija </c:v>
                </c:pt>
                <c:pt idx="1">
                  <c:v>Acciones / ETF's</c:v>
                </c:pt>
                <c:pt idx="2">
                  <c:v>Propiedad Raíz</c:v>
                </c:pt>
                <c:pt idx="3">
                  <c:v>Commodities</c:v>
                </c:pt>
                <c:pt idx="4">
                  <c:v>Criptomonedas</c:v>
                </c:pt>
              </c:strCache>
            </c:strRef>
          </c:tx>
          <c:dPt>
            <c:idx val="0"/>
            <c:bubble3D val="0"/>
            <c:spPr>
              <a:solidFill>
                <a:srgbClr val="00696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784-7B41-B63A-390CD2018904}"/>
              </c:ext>
            </c:extLst>
          </c:dPt>
          <c:dPt>
            <c:idx val="1"/>
            <c:bubble3D val="0"/>
            <c:spPr>
              <a:solidFill>
                <a:srgbClr val="2B8C79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784-7B41-B63A-390CD2018904}"/>
              </c:ext>
            </c:extLst>
          </c:dPt>
          <c:dPt>
            <c:idx val="2"/>
            <c:bubble3D val="0"/>
            <c:spPr>
              <a:solidFill>
                <a:srgbClr val="6AB58F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784-7B41-B63A-390CD2018904}"/>
              </c:ext>
            </c:extLst>
          </c:dPt>
          <c:dPt>
            <c:idx val="3"/>
            <c:bubble3D val="0"/>
            <c:spPr>
              <a:solidFill>
                <a:srgbClr val="D5FC79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784-7B41-B63A-390CD2018904}"/>
              </c:ext>
            </c:extLst>
          </c:dPt>
          <c:dPt>
            <c:idx val="4"/>
            <c:bubble3D val="0"/>
            <c:spPr>
              <a:solidFill>
                <a:srgbClr val="013A3D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784-7B41-B63A-390CD2018904}"/>
              </c:ext>
            </c:extLst>
          </c:dPt>
          <c:dPt>
            <c:idx val="5"/>
            <c:bubble3D val="0"/>
            <c:spPr>
              <a:solidFill>
                <a:srgbClr val="2B8C79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784-7B41-B63A-390CD20189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784-7B41-B63A-390CD20189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784-7B41-B63A-390CD201890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784-7B41-B63A-390CD201890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784-7B41-B63A-390CD201890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40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784-7B41-B63A-390CD201890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13A3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4784-7B41-B63A-390CD201890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4784-7B41-B63A-390CD201890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784-7B41-B63A-390CD201890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784-7B41-B63A-390CD201890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4784-7B41-B63A-390CD20189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'PORTAFOLIO 1'!$D$81:$D$85</c:f>
              <c:strCache>
                <c:ptCount val="5"/>
                <c:pt idx="0">
                  <c:v>Renta Fija </c:v>
                </c:pt>
                <c:pt idx="1">
                  <c:v>Acciones / ETF's</c:v>
                </c:pt>
                <c:pt idx="2">
                  <c:v>Propiedad Raíz</c:v>
                </c:pt>
                <c:pt idx="3">
                  <c:v>Commodities</c:v>
                </c:pt>
                <c:pt idx="4">
                  <c:v>Criptomonedas</c:v>
                </c:pt>
              </c:strCache>
            </c:strRef>
          </c:cat>
          <c:val>
            <c:numRef>
              <c:f>'PORTAFOLIO 1'!$E$81:$E$85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784-7B41-B63A-390CD201890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13A3D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cap="all" baseline="0">
                <a:effectLst/>
              </a:rPr>
              <a:t>PORTAFOLIO MODELO</a:t>
            </a:r>
            <a:r>
              <a:rPr lang="en-US" sz="1600" b="1" i="0" u="none" strike="noStrike" cap="all" baseline="0"/>
              <a:t> </a:t>
            </a:r>
            <a:endParaRPr lang="en-US">
              <a:solidFill>
                <a:srgbClr val="013A3D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13A3D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'PORTAFOLIO 2'!$B$81:$B$85</c:f>
              <c:strCache>
                <c:ptCount val="5"/>
                <c:pt idx="0">
                  <c:v>Renta Fija </c:v>
                </c:pt>
                <c:pt idx="1">
                  <c:v>Acciones / ETF's</c:v>
                </c:pt>
                <c:pt idx="2">
                  <c:v>Propiedad Raíz</c:v>
                </c:pt>
                <c:pt idx="3">
                  <c:v>Commodities</c:v>
                </c:pt>
                <c:pt idx="4">
                  <c:v>Criptomonedas</c:v>
                </c:pt>
              </c:strCache>
            </c:strRef>
          </c:tx>
          <c:spPr>
            <a:solidFill>
              <a:srgbClr val="006964"/>
            </a:solidFill>
          </c:spPr>
          <c:dPt>
            <c:idx val="0"/>
            <c:bubble3D val="0"/>
            <c:spPr>
              <a:solidFill>
                <a:srgbClr val="00696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016-4748-9270-608B46B5E594}"/>
              </c:ext>
            </c:extLst>
          </c:dPt>
          <c:dPt>
            <c:idx val="1"/>
            <c:bubble3D val="0"/>
            <c:spPr>
              <a:solidFill>
                <a:srgbClr val="2B8C79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016-4748-9270-608B46B5E594}"/>
              </c:ext>
            </c:extLst>
          </c:dPt>
          <c:dPt>
            <c:idx val="2"/>
            <c:bubble3D val="0"/>
            <c:spPr>
              <a:solidFill>
                <a:srgbClr val="6AB58F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016-4748-9270-608B46B5E594}"/>
              </c:ext>
            </c:extLst>
          </c:dPt>
          <c:dPt>
            <c:idx val="3"/>
            <c:bubble3D val="0"/>
            <c:spPr>
              <a:solidFill>
                <a:srgbClr val="D5FC79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016-4748-9270-608B46B5E594}"/>
              </c:ext>
            </c:extLst>
          </c:dPt>
          <c:dPt>
            <c:idx val="4"/>
            <c:bubble3D val="0"/>
            <c:spPr>
              <a:solidFill>
                <a:srgbClr val="013A3D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016-4748-9270-608B46B5E594}"/>
              </c:ext>
            </c:extLst>
          </c:dPt>
          <c:dPt>
            <c:idx val="5"/>
            <c:bubble3D val="0"/>
            <c:spPr>
              <a:solidFill>
                <a:srgbClr val="00696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016-4748-9270-608B46B5E594}"/>
              </c:ext>
            </c:extLst>
          </c:dPt>
          <c:dPt>
            <c:idx val="6"/>
            <c:bubble3D val="0"/>
            <c:spPr>
              <a:solidFill>
                <a:srgbClr val="00696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016-4748-9270-608B46B5E594}"/>
              </c:ext>
            </c:extLst>
          </c:dPt>
          <c:dPt>
            <c:idx val="7"/>
            <c:bubble3D val="0"/>
            <c:spPr>
              <a:solidFill>
                <a:srgbClr val="00696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016-4748-9270-608B46B5E594}"/>
              </c:ext>
            </c:extLst>
          </c:dPt>
          <c:dLbls>
            <c:dLbl>
              <c:idx val="0"/>
              <c:spPr>
                <a:noFill/>
                <a:ln>
                  <a:noFill/>
                  <a:round/>
                </a:ln>
                <a:effectLst/>
              </c:spPr>
              <c:txPr>
                <a:bodyPr rot="0" spcFirstLastPara="1" vertOverflow="overflow" horzOverflow="overflow" vert="horz" wrap="square" lIns="0" tIns="0" rIns="0" bIns="0" anchor="t" anchorCtr="0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3016-4748-9270-608B46B5E594}"/>
                </c:ext>
              </c:extLst>
            </c:dLbl>
            <c:dLbl>
              <c:idx val="1"/>
              <c:spPr>
                <a:noFill/>
                <a:ln>
                  <a:noFill/>
                  <a:round/>
                </a:ln>
                <a:effectLst/>
              </c:spPr>
              <c:txPr>
                <a:bodyPr rot="0" spcFirstLastPara="1" vertOverflow="overflow" horzOverflow="overflow" vert="horz" wrap="square" lIns="0" tIns="0" rIns="0" bIns="0" anchor="t" anchorCtr="0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3016-4748-9270-608B46B5E594}"/>
                </c:ext>
              </c:extLst>
            </c:dLbl>
            <c:dLbl>
              <c:idx val="2"/>
              <c:spPr>
                <a:noFill/>
                <a:ln>
                  <a:noFill/>
                  <a:round/>
                </a:ln>
                <a:effectLst/>
              </c:spPr>
              <c:txPr>
                <a:bodyPr rot="0" spcFirstLastPara="1" vertOverflow="overflow" horzOverflow="overflow" vert="horz" wrap="square" lIns="0" tIns="0" rIns="0" bIns="0" anchor="t" anchorCtr="0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40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3016-4748-9270-608B46B5E594}"/>
                </c:ext>
              </c:extLst>
            </c:dLbl>
            <c:dLbl>
              <c:idx val="3"/>
              <c:spPr>
                <a:noFill/>
                <a:ln>
                  <a:noFill/>
                  <a:round/>
                </a:ln>
                <a:effectLst/>
              </c:spPr>
              <c:txPr>
                <a:bodyPr rot="0" spcFirstLastPara="1" vertOverflow="overflow" horzOverflow="overflow" vert="horz" wrap="square" lIns="0" tIns="0" rIns="0" bIns="0" anchor="t" anchorCtr="0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13A3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3016-4748-9270-608B46B5E594}"/>
                </c:ext>
              </c:extLst>
            </c:dLbl>
            <c:dLbl>
              <c:idx val="4"/>
              <c:spPr>
                <a:noFill/>
                <a:ln>
                  <a:noFill/>
                  <a:round/>
                </a:ln>
                <a:effectLst/>
              </c:spPr>
              <c:txPr>
                <a:bodyPr rot="0" spcFirstLastPara="1" vertOverflow="overflow" horzOverflow="overflow" vert="horz" wrap="square" lIns="0" tIns="0" rIns="0" bIns="0" anchor="t" anchorCtr="0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" lastClr="FFFF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3016-4748-9270-608B46B5E594}"/>
                </c:ext>
              </c:extLst>
            </c:dLbl>
            <c:dLbl>
              <c:idx val="5"/>
              <c:spPr>
                <a:noFill/>
                <a:ln>
                  <a:noFill/>
                  <a:round/>
                </a:ln>
                <a:effectLst/>
              </c:spPr>
              <c:txPr>
                <a:bodyPr rot="0" spcFirstLastPara="1" vertOverflow="overflow" horzOverflow="overflow" vert="horz" wrap="square" lIns="0" tIns="0" rIns="0" bIns="0" anchor="t" anchorCtr="0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016-4748-9270-608B46B5E594}"/>
                </c:ext>
              </c:extLst>
            </c:dLbl>
            <c:dLbl>
              <c:idx val="6"/>
              <c:spPr>
                <a:noFill/>
                <a:ln>
                  <a:noFill/>
                  <a:round/>
                </a:ln>
                <a:effectLst/>
              </c:spPr>
              <c:txPr>
                <a:bodyPr rot="0" spcFirstLastPara="1" vertOverflow="overflow" horzOverflow="overflow" vert="horz" wrap="square" lIns="0" tIns="0" rIns="0" bIns="0" anchor="t" anchorCtr="0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016-4748-9270-608B46B5E594}"/>
                </c:ext>
              </c:extLst>
            </c:dLbl>
            <c:dLbl>
              <c:idx val="7"/>
              <c:spPr>
                <a:noFill/>
                <a:ln>
                  <a:noFill/>
                  <a:round/>
                </a:ln>
                <a:effectLst/>
              </c:spPr>
              <c:txPr>
                <a:bodyPr rot="0" spcFirstLastPara="1" vertOverflow="overflow" horzOverflow="overflow" vert="horz" wrap="square" lIns="0" tIns="0" rIns="0" bIns="0" anchor="t" anchorCtr="0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3016-4748-9270-608B46B5E594}"/>
                </c:ext>
              </c:extLst>
            </c:dLbl>
            <c:spPr>
              <a:noFill/>
              <a:ln>
                <a:noFill/>
                <a:round/>
              </a:ln>
            </c:spPr>
            <c:txPr>
              <a:bodyPr rot="0" spcFirstLastPara="1" vertOverflow="overflow" horzOverflow="overflow" vert="horz" wrap="square" lIns="0" tIns="0" rIns="0" bIns="0" anchor="t" anchorCtr="0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'PORTAFOLIO 2'!$B$81:$B$85</c:f>
              <c:strCache>
                <c:ptCount val="5"/>
                <c:pt idx="0">
                  <c:v>Renta Fija </c:v>
                </c:pt>
                <c:pt idx="1">
                  <c:v>Acciones / ETF's</c:v>
                </c:pt>
                <c:pt idx="2">
                  <c:v>Propiedad Raíz</c:v>
                </c:pt>
                <c:pt idx="3">
                  <c:v>Commodities</c:v>
                </c:pt>
                <c:pt idx="4">
                  <c:v>Criptomonedas</c:v>
                </c:pt>
              </c:strCache>
            </c:strRef>
          </c:cat>
          <c:val>
            <c:numRef>
              <c:f>'PORTAFOLIO 2'!$C$81:$C$85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016-4748-9270-608B46B5E59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0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13A3D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cap="all" baseline="0">
                <a:effectLst/>
              </a:rPr>
              <a:t>PORTAFOLIO ACTUAL</a:t>
            </a:r>
            <a:r>
              <a:rPr lang="en-US" sz="1600" b="1" i="0" u="none" strike="noStrike" cap="all" baseline="0"/>
              <a:t> </a:t>
            </a:r>
            <a:endParaRPr lang="en-US">
              <a:solidFill>
                <a:srgbClr val="013A3D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13A3D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'PORTAFOLIO 2'!$D$81:$D$85</c:f>
              <c:strCache>
                <c:ptCount val="5"/>
                <c:pt idx="0">
                  <c:v>Renta Fija </c:v>
                </c:pt>
                <c:pt idx="1">
                  <c:v>Acciones / ETF's</c:v>
                </c:pt>
                <c:pt idx="2">
                  <c:v>Propiedad Raíz</c:v>
                </c:pt>
                <c:pt idx="3">
                  <c:v>Commodities</c:v>
                </c:pt>
                <c:pt idx="4">
                  <c:v>Criptomonedas</c:v>
                </c:pt>
              </c:strCache>
            </c:strRef>
          </c:tx>
          <c:dPt>
            <c:idx val="0"/>
            <c:bubble3D val="0"/>
            <c:spPr>
              <a:solidFill>
                <a:srgbClr val="00696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36F-3A44-A833-9632CB87E02A}"/>
              </c:ext>
            </c:extLst>
          </c:dPt>
          <c:dPt>
            <c:idx val="1"/>
            <c:bubble3D val="0"/>
            <c:spPr>
              <a:solidFill>
                <a:srgbClr val="2B8C79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36F-3A44-A833-9632CB87E02A}"/>
              </c:ext>
            </c:extLst>
          </c:dPt>
          <c:dPt>
            <c:idx val="2"/>
            <c:bubble3D val="0"/>
            <c:spPr>
              <a:solidFill>
                <a:srgbClr val="6AB58F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36F-3A44-A833-9632CB87E02A}"/>
              </c:ext>
            </c:extLst>
          </c:dPt>
          <c:dPt>
            <c:idx val="3"/>
            <c:bubble3D val="0"/>
            <c:spPr>
              <a:solidFill>
                <a:srgbClr val="D5FC79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36F-3A44-A833-9632CB87E02A}"/>
              </c:ext>
            </c:extLst>
          </c:dPt>
          <c:dPt>
            <c:idx val="4"/>
            <c:bubble3D val="0"/>
            <c:spPr>
              <a:solidFill>
                <a:srgbClr val="013A3D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36F-3A44-A833-9632CB87E02A}"/>
              </c:ext>
            </c:extLst>
          </c:dPt>
          <c:dPt>
            <c:idx val="5"/>
            <c:bubble3D val="0"/>
            <c:spPr>
              <a:solidFill>
                <a:srgbClr val="2B8C79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36F-3A44-A833-9632CB87E02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36F-3A44-A833-9632CB87E02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36F-3A44-A833-9632CB87E02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36F-3A44-A833-9632CB87E02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36F-3A44-A833-9632CB87E02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40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736F-3A44-A833-9632CB87E02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13A3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736F-3A44-A833-9632CB87E02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" lastClr="FFFF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736F-3A44-A833-9632CB87E02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736F-3A44-A833-9632CB87E02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736F-3A44-A833-9632CB87E02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736F-3A44-A833-9632CB87E0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'PORTAFOLIO 2'!$D$81:$D$85</c:f>
              <c:strCache>
                <c:ptCount val="5"/>
                <c:pt idx="0">
                  <c:v>Renta Fija </c:v>
                </c:pt>
                <c:pt idx="1">
                  <c:v>Acciones / ETF's</c:v>
                </c:pt>
                <c:pt idx="2">
                  <c:v>Propiedad Raíz</c:v>
                </c:pt>
                <c:pt idx="3">
                  <c:v>Commodities</c:v>
                </c:pt>
                <c:pt idx="4">
                  <c:v>Criptomonedas</c:v>
                </c:pt>
              </c:strCache>
            </c:strRef>
          </c:cat>
          <c:val>
            <c:numRef>
              <c:f>'PORTAFOLIO 2'!$E$81:$E$85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36F-3A44-A833-9632CB87E0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/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n-US" sz="14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title>
    <cx:plotArea>
      <cx:plotAreaRegion>
        <cx:series layoutId="sunburst" uniqueId="{D1FB8278-042E-F541-B1F9-42DD36550093}" formatIdx="0">
          <cx:dataPt idx="0">
            <cx:spPr>
              <a:solidFill>
                <a:srgbClr val="013A3D"/>
              </a:solidFill>
            </cx:spPr>
          </cx:dataPt>
          <cx:dataPt idx="1">
            <cx:spPr>
              <a:solidFill>
                <a:srgbClr val="2B8C79"/>
              </a:solidFill>
            </cx:spPr>
          </cx:dataPt>
          <cx:dataPt idx="2">
            <cx:spPr>
              <a:solidFill>
                <a:srgbClr val="2B8C79"/>
              </a:solidFill>
            </cx:spPr>
          </cx:dataPt>
          <cx:dataPt idx="3">
            <cx:spPr>
              <a:solidFill>
                <a:srgbClr val="006964"/>
              </a:solidFill>
            </cx:spPr>
          </cx:dataPt>
          <cx:dataPt idx="4">
            <cx:spPr>
              <a:solidFill>
                <a:srgbClr val="6AB58F"/>
              </a:solidFill>
            </cx:spPr>
          </cx:dataPt>
          <cx:dataPt idx="5">
            <cx:spPr>
              <a:solidFill>
                <a:srgbClr val="013A3D"/>
              </a:solidFill>
            </cx:spPr>
          </cx:dataPt>
          <cx:dataPt idx="6">
            <cx:spPr>
              <a:solidFill>
                <a:srgbClr val="013A3D"/>
              </a:solidFill>
            </cx:spPr>
          </cx:dataPt>
          <cx:dataPt idx="7">
            <cx:spPr>
              <a:solidFill>
                <a:srgbClr val="006964"/>
              </a:solidFill>
            </cx:spPr>
          </cx:dataPt>
          <cx:dataPt idx="8">
            <cx:spPr>
              <a:solidFill>
                <a:srgbClr val="D5FC79"/>
              </a:solidFill>
            </cx:spPr>
          </cx:dataPt>
          <cx:dataPt idx="9">
            <cx:spPr>
              <a:solidFill>
                <a:srgbClr val="D5FC79"/>
              </a:solidFill>
            </cx:spPr>
          </cx:dataPt>
          <cx:dataPt idx="10">
            <cx:spPr>
              <a:solidFill>
                <a:srgbClr val="006964"/>
              </a:solidFill>
            </cx:spPr>
          </cx:dataPt>
          <cx:dataPt idx="11">
            <cx:spPr>
              <a:solidFill>
                <a:srgbClr val="2B8C79"/>
              </a:solidFill>
            </cx:spPr>
          </cx:dataPt>
          <cx:dataPt idx="12">
            <cx:spPr>
              <a:solidFill>
                <a:srgbClr val="D5FC79"/>
              </a:solidFill>
            </cx:spPr>
          </cx:dataPt>
          <cx:dataPt idx="13">
            <cx:spPr>
              <a:solidFill>
                <a:srgbClr val="6AB58F"/>
              </a:solidFill>
            </cx:spPr>
          </cx:dataPt>
          <cx:dataLabels pos="ctr">
            <cx:visibility seriesName="0" categoryName="1" value="1"/>
            <cx:separator>
</cx:separator>
            <cx:dataLabel idx="3">
              <cx:spPr>
                <a:solidFill>
                  <a:srgbClr val="013A3D"/>
                </a:solidFill>
              </cx:spPr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900" b="0" i="0" u="none" strike="noStrike" baseline="0">
                      <a:solidFill>
                        <a:schemeClr val="bg1"/>
                      </a:solidFill>
                      <a:latin typeface="Calibri" panose="020F0502020204030204"/>
                    </a:rPr>
                    <a:t>Fondo de Pensiones Voluntarias
7.874%</a:t>
                  </a:r>
                </a:p>
              </cx:txPr>
              <cx:visibility seriesName="0" categoryName="1" value="1"/>
              <cx:separator>
</cx:separator>
            </cx:dataLabel>
            <cx:dataLabel idx="4">
              <cx:visibility seriesName="0" categoryName="1" value="1"/>
              <cx:separator>
</cx:separator>
            </cx:dataLabel>
            <cx:dataLabel idx="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900" b="0" i="0" u="none" strike="noStrike" baseline="0">
                      <a:solidFill>
                        <a:schemeClr val="bg1"/>
                      </a:solidFill>
                      <a:latin typeface="Calibri" panose="020F0502020204030204"/>
                    </a:rPr>
                    <a:t>Seguros
3.521%</a:t>
                  </a:r>
                </a:p>
              </cx:txPr>
              <cx:visibility seriesName="0" categoryName="1" value="1"/>
              <cx:separator>
</cx:separator>
            </cx:dataLabel>
            <cx:dataLabel idx="6">
              <cx:visibility seriesName="0" categoryName="1" value="1"/>
              <cx:separator>
</cx:separator>
            </cx:dataLabel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RESUMEN!A1"/><Relationship Id="rId13" Type="http://schemas.openxmlformats.org/officeDocument/2006/relationships/hyperlink" Target="#'PORTAFOLIO 1'!A1"/><Relationship Id="rId3" Type="http://schemas.openxmlformats.org/officeDocument/2006/relationships/hyperlink" Target="#METAS!A1"/><Relationship Id="rId7" Type="http://schemas.openxmlformats.org/officeDocument/2006/relationships/hyperlink" Target="#PRESUPUESTO!A1"/><Relationship Id="rId12" Type="http://schemas.openxmlformats.org/officeDocument/2006/relationships/hyperlink" Target="#'PLAN DE ACCI&#211;N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PRESUPUESTO REGALOS'!A1"/><Relationship Id="rId11" Type="http://schemas.openxmlformats.org/officeDocument/2006/relationships/hyperlink" Target="#'PLAN DE RETIRO'!A1"/><Relationship Id="rId5" Type="http://schemas.openxmlformats.org/officeDocument/2006/relationships/hyperlink" Target="#DEUDAS!A1"/><Relationship Id="rId15" Type="http://schemas.openxmlformats.org/officeDocument/2006/relationships/hyperlink" Target="#'REGISTRO ACCIONES'!A1"/><Relationship Id="rId10" Type="http://schemas.openxmlformats.org/officeDocument/2006/relationships/hyperlink" Target="#'CONTROL SEMANAL'!A1"/><Relationship Id="rId4" Type="http://schemas.openxmlformats.org/officeDocument/2006/relationships/hyperlink" Target="#ACTIVOS!A1"/><Relationship Id="rId9" Type="http://schemas.openxmlformats.org/officeDocument/2006/relationships/hyperlink" Target="#'FLUJO DE CAJA'!A1"/><Relationship Id="rId14" Type="http://schemas.openxmlformats.org/officeDocument/2006/relationships/hyperlink" Target="#'PORTAFOLIO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FLUJO DE CAJA'!A1"/><Relationship Id="rId2" Type="http://schemas.openxmlformats.org/officeDocument/2006/relationships/hyperlink" Target="#PRESUPUESTO!A1"/><Relationship Id="rId1" Type="http://schemas.openxmlformats.org/officeDocument/2006/relationships/hyperlink" Target="#DEUDAS!A1"/><Relationship Id="rId4" Type="http://schemas.openxmlformats.org/officeDocument/2006/relationships/hyperlink" Target="#'MEN&#218; PRINCIP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RESUMEN!A1"/><Relationship Id="rId2" Type="http://schemas.openxmlformats.org/officeDocument/2006/relationships/hyperlink" Target="#PRESUPUESTO!A1"/><Relationship Id="rId1" Type="http://schemas.openxmlformats.org/officeDocument/2006/relationships/hyperlink" Target="#DEUDAS!A1"/><Relationship Id="rId6" Type="http://schemas.openxmlformats.org/officeDocument/2006/relationships/hyperlink" Target="#'MEN&#218; PRINCIPAL'!A1"/><Relationship Id="rId5" Type="http://schemas.openxmlformats.org/officeDocument/2006/relationships/hyperlink" Target="#ACTIVOS!A1"/><Relationship Id="rId4" Type="http://schemas.openxmlformats.org/officeDocument/2006/relationships/hyperlink" Target="#'CONTROL SEMANAL'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RESUMEN!A1"/><Relationship Id="rId2" Type="http://schemas.openxmlformats.org/officeDocument/2006/relationships/hyperlink" Target="#PRESUPUESTO!A1"/><Relationship Id="rId1" Type="http://schemas.openxmlformats.org/officeDocument/2006/relationships/hyperlink" Target="#DEUDAS!A1"/><Relationship Id="rId5" Type="http://schemas.openxmlformats.org/officeDocument/2006/relationships/hyperlink" Target="#'MEN&#218; PRINCIPAL'!A1"/><Relationship Id="rId4" Type="http://schemas.openxmlformats.org/officeDocument/2006/relationships/hyperlink" Target="#'FLUJO DE CAJA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PRESUPUESTO!A1"/><Relationship Id="rId2" Type="http://schemas.openxmlformats.org/officeDocument/2006/relationships/hyperlink" Target="#DEUDAS!A1"/><Relationship Id="rId1" Type="http://schemas.openxmlformats.org/officeDocument/2006/relationships/hyperlink" Target="#ACTIVOS!A1"/><Relationship Id="rId6" Type="http://schemas.openxmlformats.org/officeDocument/2006/relationships/hyperlink" Target="#'PLAN DE ACCI&#211;N'!A1"/><Relationship Id="rId5" Type="http://schemas.openxmlformats.org/officeDocument/2006/relationships/hyperlink" Target="#'MEN&#218; PRINCIPAL'!A1"/><Relationship Id="rId4" Type="http://schemas.openxmlformats.org/officeDocument/2006/relationships/hyperlink" Target="#'FLUJO DE CAJA'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PRESUPUESTO!A1"/><Relationship Id="rId2" Type="http://schemas.openxmlformats.org/officeDocument/2006/relationships/hyperlink" Target="#DEUDAS!A1"/><Relationship Id="rId1" Type="http://schemas.openxmlformats.org/officeDocument/2006/relationships/hyperlink" Target="#ACTIVOS!A1"/><Relationship Id="rId6" Type="http://schemas.openxmlformats.org/officeDocument/2006/relationships/hyperlink" Target="#'PLAN DE RETIRO'!A1"/><Relationship Id="rId5" Type="http://schemas.openxmlformats.org/officeDocument/2006/relationships/hyperlink" Target="#'MEN&#218; PRINCIPAL'!A1"/><Relationship Id="rId4" Type="http://schemas.openxmlformats.org/officeDocument/2006/relationships/hyperlink" Target="#'FLUJO DE CAJA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FLUJO DE CAJA'!A1"/><Relationship Id="rId2" Type="http://schemas.openxmlformats.org/officeDocument/2006/relationships/hyperlink" Target="#RESUMEN!A1"/><Relationship Id="rId1" Type="http://schemas.openxmlformats.org/officeDocument/2006/relationships/hyperlink" Target="#PRESUPUESTO!A1"/><Relationship Id="rId5" Type="http://schemas.openxmlformats.org/officeDocument/2006/relationships/hyperlink" Target="#'MEN&#218; PRINCIPAL'!A1"/><Relationship Id="rId4" Type="http://schemas.openxmlformats.org/officeDocument/2006/relationships/hyperlink" Target="#'CONTROL SEMANAL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RESUMEN!A1"/><Relationship Id="rId2" Type="http://schemas.openxmlformats.org/officeDocument/2006/relationships/hyperlink" Target="#PRESUPUESTO!A1"/><Relationship Id="rId1" Type="http://schemas.microsoft.com/office/2014/relationships/chartEx" Target="../charts/chartEx1.xml"/><Relationship Id="rId5" Type="http://schemas.openxmlformats.org/officeDocument/2006/relationships/hyperlink" Target="#'MEN&#218; PRINCIPAL'!A1"/><Relationship Id="rId4" Type="http://schemas.openxmlformats.org/officeDocument/2006/relationships/hyperlink" Target="#'FLUJO DE CAJA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CTIVOS!A1"/><Relationship Id="rId7" Type="http://schemas.openxmlformats.org/officeDocument/2006/relationships/hyperlink" Target="#'MEN&#218; PRINCIPAL'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#'REGISTRO ACCIONES'!A1"/><Relationship Id="rId5" Type="http://schemas.openxmlformats.org/officeDocument/2006/relationships/hyperlink" Target="#'FLUJO DE CAJA'!A1"/><Relationship Id="rId4" Type="http://schemas.openxmlformats.org/officeDocument/2006/relationships/hyperlink" Target="#RESUMEN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ACTIVOS!A1"/><Relationship Id="rId7" Type="http://schemas.openxmlformats.org/officeDocument/2006/relationships/hyperlink" Target="#'MEN&#218; PRINCIPAL'!A1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hyperlink" Target="#'REGISTRO ACCIONES'!A1"/><Relationship Id="rId5" Type="http://schemas.openxmlformats.org/officeDocument/2006/relationships/hyperlink" Target="#'FLUJO DE CAJA'!A1"/><Relationship Id="rId4" Type="http://schemas.openxmlformats.org/officeDocument/2006/relationships/hyperlink" Target="#RESUMEN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FLUJO DE CAJA'!A1"/><Relationship Id="rId2" Type="http://schemas.openxmlformats.org/officeDocument/2006/relationships/hyperlink" Target="#RESUMEN!A1"/><Relationship Id="rId1" Type="http://schemas.openxmlformats.org/officeDocument/2006/relationships/hyperlink" Target="#ACTIVOS!A1"/><Relationship Id="rId6" Type="http://schemas.openxmlformats.org/officeDocument/2006/relationships/hyperlink" Target="#'PORTAFOLIO 2'!A1"/><Relationship Id="rId5" Type="http://schemas.openxmlformats.org/officeDocument/2006/relationships/hyperlink" Target="#'MEN&#218; PRINCIPAL'!A1"/><Relationship Id="rId4" Type="http://schemas.openxmlformats.org/officeDocument/2006/relationships/hyperlink" Target="#'PORTAFOLIO 1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FLUJO DE CAJA'!A1"/><Relationship Id="rId2" Type="http://schemas.openxmlformats.org/officeDocument/2006/relationships/hyperlink" Target="#RESUMEN!A1"/><Relationship Id="rId1" Type="http://schemas.openxmlformats.org/officeDocument/2006/relationships/hyperlink" Target="#PRESUPUESTO!A1"/><Relationship Id="rId6" Type="http://schemas.openxmlformats.org/officeDocument/2006/relationships/hyperlink" Target="#'PLAN DE ACCI&#211;N'!A1"/><Relationship Id="rId5" Type="http://schemas.openxmlformats.org/officeDocument/2006/relationships/hyperlink" Target="#'MEN&#218; PRINCIPAL'!A1"/><Relationship Id="rId4" Type="http://schemas.openxmlformats.org/officeDocument/2006/relationships/hyperlink" Target="#'CONTROL SEMANAL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FLUJO DE CAJA'!A1"/><Relationship Id="rId2" Type="http://schemas.openxmlformats.org/officeDocument/2006/relationships/hyperlink" Target="#RESUMEN!A1"/><Relationship Id="rId1" Type="http://schemas.openxmlformats.org/officeDocument/2006/relationships/hyperlink" Target="#DEUDAS!A1"/><Relationship Id="rId6" Type="http://schemas.openxmlformats.org/officeDocument/2006/relationships/hyperlink" Target="#'MEN&#218; PRINCIPAL'!A1"/><Relationship Id="rId5" Type="http://schemas.openxmlformats.org/officeDocument/2006/relationships/hyperlink" Target="#ACTIVOS!A1"/><Relationship Id="rId4" Type="http://schemas.openxmlformats.org/officeDocument/2006/relationships/hyperlink" Target="#'CONTROL SEMANAL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FLUJO DE CAJA'!A1"/><Relationship Id="rId2" Type="http://schemas.openxmlformats.org/officeDocument/2006/relationships/hyperlink" Target="#RESUMEN!A1"/><Relationship Id="rId1" Type="http://schemas.openxmlformats.org/officeDocument/2006/relationships/hyperlink" Target="#PRESUPUESTO!A1"/><Relationship Id="rId4" Type="http://schemas.openxmlformats.org/officeDocument/2006/relationships/hyperlink" Target="#'MEN&#218; PRINCIP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355600</xdr:colOff>
      <xdr:row>1</xdr:row>
      <xdr:rowOff>12700</xdr:rowOff>
    </xdr:from>
    <xdr:to>
      <xdr:col>12</xdr:col>
      <xdr:colOff>508000</xdr:colOff>
      <xdr:row>14</xdr:row>
      <xdr:rowOff>139050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4E8569-0C3B-5348-BCF0-512283AE1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600" y="215900"/>
          <a:ext cx="10058400" cy="2767950"/>
        </a:xfrm>
        <a:prstGeom prst="rect">
          <a:avLst/>
        </a:prstGeom>
      </xdr:spPr>
    </xdr:pic>
    <xdr:clientData/>
  </xdr:twoCellAnchor>
  <xdr:twoCellAnchor editAs="oneCell">
    <xdr:from>
      <xdr:col>2</xdr:col>
      <xdr:colOff>558801</xdr:colOff>
      <xdr:row>24</xdr:row>
      <xdr:rowOff>142055</xdr:rowOff>
    </xdr:from>
    <xdr:to>
      <xdr:col>10</xdr:col>
      <xdr:colOff>101601</xdr:colOff>
      <xdr:row>26</xdr:row>
      <xdr:rowOff>178413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AFA7E9-C044-6E4D-856E-F9ACFC77E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1" y="6339655"/>
          <a:ext cx="6146800" cy="442758"/>
        </a:xfrm>
        <a:prstGeom prst="rect">
          <a:avLst/>
        </a:prstGeom>
      </xdr:spPr>
    </xdr:pic>
    <xdr:clientData/>
  </xdr:twoCellAnchor>
  <xdr:twoCellAnchor>
    <xdr:from>
      <xdr:col>13</xdr:col>
      <xdr:colOff>368300</xdr:colOff>
      <xdr:row>7</xdr:row>
      <xdr:rowOff>12700</xdr:rowOff>
    </xdr:from>
    <xdr:to>
      <xdr:col>15</xdr:col>
      <xdr:colOff>508000</xdr:colOff>
      <xdr:row>9</xdr:row>
      <xdr:rowOff>25400</xdr:rowOff>
    </xdr:to>
    <xdr:sp macro="" textlink="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0173A5-3B3A-CF4E-A7CC-F4396ECB8F4C}"/>
            </a:ext>
          </a:extLst>
        </xdr:cNvPr>
        <xdr:cNvSpPr/>
      </xdr:nvSpPr>
      <xdr:spPr>
        <a:xfrm>
          <a:off x="11099800" y="14351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METAS</a:t>
          </a:r>
        </a:p>
      </xdr:txBody>
    </xdr:sp>
    <xdr:clientData/>
  </xdr:twoCellAnchor>
  <xdr:twoCellAnchor>
    <xdr:from>
      <xdr:col>15</xdr:col>
      <xdr:colOff>812800</xdr:colOff>
      <xdr:row>7</xdr:row>
      <xdr:rowOff>12700</xdr:rowOff>
    </xdr:from>
    <xdr:to>
      <xdr:col>18</xdr:col>
      <xdr:colOff>127000</xdr:colOff>
      <xdr:row>9</xdr:row>
      <xdr:rowOff>25400</xdr:rowOff>
    </xdr:to>
    <xdr:sp macro="" textlink="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F1F994-6820-1649-AB8A-3E0380B55636}"/>
            </a:ext>
          </a:extLst>
        </xdr:cNvPr>
        <xdr:cNvSpPr/>
      </xdr:nvSpPr>
      <xdr:spPr>
        <a:xfrm>
          <a:off x="13195300" y="14351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ACTIVOS</a:t>
          </a:r>
        </a:p>
      </xdr:txBody>
    </xdr:sp>
    <xdr:clientData/>
  </xdr:twoCellAnchor>
  <xdr:twoCellAnchor>
    <xdr:from>
      <xdr:col>18</xdr:col>
      <xdr:colOff>457200</xdr:colOff>
      <xdr:row>7</xdr:row>
      <xdr:rowOff>12700</xdr:rowOff>
    </xdr:from>
    <xdr:to>
      <xdr:col>20</xdr:col>
      <xdr:colOff>596900</xdr:colOff>
      <xdr:row>9</xdr:row>
      <xdr:rowOff>25400</xdr:rowOff>
    </xdr:to>
    <xdr:sp macro="" textlink="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75E1734-355E-7847-BA5A-83787A453E57}"/>
            </a:ext>
          </a:extLst>
        </xdr:cNvPr>
        <xdr:cNvSpPr/>
      </xdr:nvSpPr>
      <xdr:spPr>
        <a:xfrm>
          <a:off x="15316200" y="14351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DEUDAS</a:t>
          </a:r>
        </a:p>
      </xdr:txBody>
    </xdr:sp>
    <xdr:clientData/>
  </xdr:twoCellAnchor>
  <xdr:twoCellAnchor>
    <xdr:from>
      <xdr:col>13</xdr:col>
      <xdr:colOff>381000</xdr:colOff>
      <xdr:row>11</xdr:row>
      <xdr:rowOff>127000</xdr:rowOff>
    </xdr:from>
    <xdr:to>
      <xdr:col>15</xdr:col>
      <xdr:colOff>520700</xdr:colOff>
      <xdr:row>13</xdr:row>
      <xdr:rowOff>139700</xdr:rowOff>
    </xdr:to>
    <xdr:sp macro="" textlink="">
      <xdr:nvSpPr>
        <xdr:cNvPr id="9" name="Rounded Rectangl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92B7FE9-2A74-E542-AFED-5369417BE5FB}"/>
            </a:ext>
          </a:extLst>
        </xdr:cNvPr>
        <xdr:cNvSpPr/>
      </xdr:nvSpPr>
      <xdr:spPr>
        <a:xfrm>
          <a:off x="11112500" y="23622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0000" rtlCol="0" anchor="ctr"/>
        <a:lstStyle/>
        <a:p>
          <a:pPr algn="ctr"/>
          <a:r>
            <a:rPr lang="en-US" sz="1400" b="1"/>
            <a:t>PPTO REGALOS</a:t>
          </a:r>
        </a:p>
      </xdr:txBody>
    </xdr:sp>
    <xdr:clientData/>
  </xdr:twoCellAnchor>
  <xdr:twoCellAnchor>
    <xdr:from>
      <xdr:col>16</xdr:col>
      <xdr:colOff>0</xdr:colOff>
      <xdr:row>11</xdr:row>
      <xdr:rowOff>127000</xdr:rowOff>
    </xdr:from>
    <xdr:to>
      <xdr:col>18</xdr:col>
      <xdr:colOff>139700</xdr:colOff>
      <xdr:row>13</xdr:row>
      <xdr:rowOff>139700</xdr:rowOff>
    </xdr:to>
    <xdr:sp macro="" textlink="">
      <xdr:nvSpPr>
        <xdr:cNvPr id="10" name="Rounded Rectangle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A80A7D5-994B-B141-99B0-0FC67068455C}"/>
            </a:ext>
          </a:extLst>
        </xdr:cNvPr>
        <xdr:cNvSpPr/>
      </xdr:nvSpPr>
      <xdr:spPr>
        <a:xfrm>
          <a:off x="13208000" y="23622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PRESUPUESTO</a:t>
          </a:r>
        </a:p>
      </xdr:txBody>
    </xdr:sp>
    <xdr:clientData/>
  </xdr:twoCellAnchor>
  <xdr:twoCellAnchor>
    <xdr:from>
      <xdr:col>18</xdr:col>
      <xdr:colOff>469900</xdr:colOff>
      <xdr:row>11</xdr:row>
      <xdr:rowOff>127000</xdr:rowOff>
    </xdr:from>
    <xdr:to>
      <xdr:col>20</xdr:col>
      <xdr:colOff>609600</xdr:colOff>
      <xdr:row>13</xdr:row>
      <xdr:rowOff>139700</xdr:rowOff>
    </xdr:to>
    <xdr:sp macro="" textlink="">
      <xdr:nvSpPr>
        <xdr:cNvPr id="11" name="Rounded Rectangle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8B99784-E52D-7546-A682-E0273989E333}"/>
            </a:ext>
          </a:extLst>
        </xdr:cNvPr>
        <xdr:cNvSpPr/>
      </xdr:nvSpPr>
      <xdr:spPr>
        <a:xfrm>
          <a:off x="15328900" y="23622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RESUMEN</a:t>
          </a:r>
        </a:p>
      </xdr:txBody>
    </xdr:sp>
    <xdr:clientData/>
  </xdr:twoCellAnchor>
  <xdr:twoCellAnchor>
    <xdr:from>
      <xdr:col>13</xdr:col>
      <xdr:colOff>406400</xdr:colOff>
      <xdr:row>15</xdr:row>
      <xdr:rowOff>228600</xdr:rowOff>
    </xdr:from>
    <xdr:to>
      <xdr:col>15</xdr:col>
      <xdr:colOff>546100</xdr:colOff>
      <xdr:row>15</xdr:row>
      <xdr:rowOff>647700</xdr:rowOff>
    </xdr:to>
    <xdr:sp macro="" textlink="">
      <xdr:nvSpPr>
        <xdr:cNvPr id="13" name="Rounded Rectangle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91759E6-F5E5-9446-B16D-DD57D68EA295}"/>
            </a:ext>
          </a:extLst>
        </xdr:cNvPr>
        <xdr:cNvSpPr/>
      </xdr:nvSpPr>
      <xdr:spPr>
        <a:xfrm>
          <a:off x="11137900" y="32766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FLUJO DE CAJA</a:t>
          </a:r>
        </a:p>
      </xdr:txBody>
    </xdr:sp>
    <xdr:clientData/>
  </xdr:twoCellAnchor>
  <xdr:twoCellAnchor>
    <xdr:from>
      <xdr:col>16</xdr:col>
      <xdr:colOff>25400</xdr:colOff>
      <xdr:row>15</xdr:row>
      <xdr:rowOff>228600</xdr:rowOff>
    </xdr:from>
    <xdr:to>
      <xdr:col>18</xdr:col>
      <xdr:colOff>165100</xdr:colOff>
      <xdr:row>15</xdr:row>
      <xdr:rowOff>647700</xdr:rowOff>
    </xdr:to>
    <xdr:sp macro="" textlink="">
      <xdr:nvSpPr>
        <xdr:cNvPr id="14" name="Rounded Rectangle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6F1E1A7-FAF2-114C-8542-500669E65EA3}"/>
            </a:ext>
          </a:extLst>
        </xdr:cNvPr>
        <xdr:cNvSpPr/>
      </xdr:nvSpPr>
      <xdr:spPr>
        <a:xfrm>
          <a:off x="13233400" y="32766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CONTROL SEMANAL</a:t>
          </a:r>
        </a:p>
      </xdr:txBody>
    </xdr:sp>
    <xdr:clientData/>
  </xdr:twoCellAnchor>
  <xdr:twoCellAnchor>
    <xdr:from>
      <xdr:col>18</xdr:col>
      <xdr:colOff>495300</xdr:colOff>
      <xdr:row>15</xdr:row>
      <xdr:rowOff>228600</xdr:rowOff>
    </xdr:from>
    <xdr:to>
      <xdr:col>20</xdr:col>
      <xdr:colOff>635000</xdr:colOff>
      <xdr:row>15</xdr:row>
      <xdr:rowOff>647700</xdr:rowOff>
    </xdr:to>
    <xdr:sp macro="" textlink="">
      <xdr:nvSpPr>
        <xdr:cNvPr id="15" name="Rounded Rectangle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FD26599-8548-2B4E-BB2C-586DE18F1CA2}"/>
            </a:ext>
          </a:extLst>
        </xdr:cNvPr>
        <xdr:cNvSpPr/>
      </xdr:nvSpPr>
      <xdr:spPr>
        <a:xfrm>
          <a:off x="15354300" y="32766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PLAN DE RETIRO</a:t>
          </a:r>
        </a:p>
      </xdr:txBody>
    </xdr:sp>
    <xdr:clientData/>
  </xdr:twoCellAnchor>
  <xdr:twoCellAnchor>
    <xdr:from>
      <xdr:col>13</xdr:col>
      <xdr:colOff>393700</xdr:colOff>
      <xdr:row>16</xdr:row>
      <xdr:rowOff>165100</xdr:rowOff>
    </xdr:from>
    <xdr:to>
      <xdr:col>15</xdr:col>
      <xdr:colOff>533400</xdr:colOff>
      <xdr:row>18</xdr:row>
      <xdr:rowOff>114300</xdr:rowOff>
    </xdr:to>
    <xdr:sp macro="" textlink="">
      <xdr:nvSpPr>
        <xdr:cNvPr id="21" name="Rounded Rectangle 2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CC87D29-918D-854D-8D8C-37BC992F9F53}"/>
            </a:ext>
          </a:extLst>
        </xdr:cNvPr>
        <xdr:cNvSpPr/>
      </xdr:nvSpPr>
      <xdr:spPr>
        <a:xfrm>
          <a:off x="11125200" y="42291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PLAN DE ACCIÓN</a:t>
          </a:r>
        </a:p>
      </xdr:txBody>
    </xdr:sp>
    <xdr:clientData/>
  </xdr:twoCellAnchor>
  <xdr:twoCellAnchor>
    <xdr:from>
      <xdr:col>16</xdr:col>
      <xdr:colOff>12700</xdr:colOff>
      <xdr:row>16</xdr:row>
      <xdr:rowOff>165100</xdr:rowOff>
    </xdr:from>
    <xdr:to>
      <xdr:col>18</xdr:col>
      <xdr:colOff>152400</xdr:colOff>
      <xdr:row>18</xdr:row>
      <xdr:rowOff>114300</xdr:rowOff>
    </xdr:to>
    <xdr:sp macro="" textlink="">
      <xdr:nvSpPr>
        <xdr:cNvPr id="22" name="Rounded Rectangle 2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9D64123-1F1E-814D-BADB-3CA548A99E24}"/>
            </a:ext>
          </a:extLst>
        </xdr:cNvPr>
        <xdr:cNvSpPr/>
      </xdr:nvSpPr>
      <xdr:spPr>
        <a:xfrm>
          <a:off x="13220700" y="42291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PORTAFOLIO 1</a:t>
          </a:r>
        </a:p>
      </xdr:txBody>
    </xdr:sp>
    <xdr:clientData/>
  </xdr:twoCellAnchor>
  <xdr:twoCellAnchor>
    <xdr:from>
      <xdr:col>18</xdr:col>
      <xdr:colOff>482600</xdr:colOff>
      <xdr:row>16</xdr:row>
      <xdr:rowOff>165100</xdr:rowOff>
    </xdr:from>
    <xdr:to>
      <xdr:col>20</xdr:col>
      <xdr:colOff>622300</xdr:colOff>
      <xdr:row>18</xdr:row>
      <xdr:rowOff>114300</xdr:rowOff>
    </xdr:to>
    <xdr:sp macro="" textlink="">
      <xdr:nvSpPr>
        <xdr:cNvPr id="23" name="Rounded Rectangle 2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DD4A786-523C-204A-B269-470A29CBDAAA}"/>
            </a:ext>
          </a:extLst>
        </xdr:cNvPr>
        <xdr:cNvSpPr/>
      </xdr:nvSpPr>
      <xdr:spPr>
        <a:xfrm>
          <a:off x="15341600" y="42291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PORTAFOLIO 2</a:t>
          </a:r>
        </a:p>
      </xdr:txBody>
    </xdr:sp>
    <xdr:clientData/>
  </xdr:twoCellAnchor>
  <xdr:twoCellAnchor>
    <xdr:from>
      <xdr:col>13</xdr:col>
      <xdr:colOff>342899</xdr:colOff>
      <xdr:row>2</xdr:row>
      <xdr:rowOff>25400</xdr:rowOff>
    </xdr:from>
    <xdr:to>
      <xdr:col>20</xdr:col>
      <xdr:colOff>627742</xdr:colOff>
      <xdr:row>4</xdr:row>
      <xdr:rowOff>190500</xdr:rowOff>
    </xdr:to>
    <xdr:sp macro="" textlink="">
      <xdr:nvSpPr>
        <xdr:cNvPr id="16" name="Rounded Rectangle 15">
          <a:extLst>
            <a:ext uri="{FF2B5EF4-FFF2-40B4-BE49-F238E27FC236}">
              <a16:creationId xmlns:a16="http://schemas.microsoft.com/office/drawing/2014/main" id="{1EF1733C-62F5-5848-8A2A-BFD101F8A97D}"/>
            </a:ext>
          </a:extLst>
        </xdr:cNvPr>
        <xdr:cNvSpPr/>
      </xdr:nvSpPr>
      <xdr:spPr>
        <a:xfrm>
          <a:off x="11074399" y="431800"/>
          <a:ext cx="6063343" cy="571500"/>
        </a:xfrm>
        <a:prstGeom prst="roundRect">
          <a:avLst/>
        </a:prstGeom>
        <a:solidFill>
          <a:srgbClr val="013A3D"/>
        </a:solidFill>
        <a:ln>
          <a:solidFill>
            <a:srgbClr val="013A3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MENÚ PRINCIPAL</a:t>
          </a:r>
        </a:p>
      </xdr:txBody>
    </xdr:sp>
    <xdr:clientData/>
  </xdr:twoCellAnchor>
  <xdr:twoCellAnchor>
    <xdr:from>
      <xdr:col>16</xdr:col>
      <xdr:colOff>16933</xdr:colOff>
      <xdr:row>19</xdr:row>
      <xdr:rowOff>334433</xdr:rowOff>
    </xdr:from>
    <xdr:to>
      <xdr:col>18</xdr:col>
      <xdr:colOff>156633</xdr:colOff>
      <xdr:row>20</xdr:row>
      <xdr:rowOff>232833</xdr:rowOff>
    </xdr:to>
    <xdr:sp macro="" textlink="">
      <xdr:nvSpPr>
        <xdr:cNvPr id="18" name="Rounded Rectangle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3873E1C0-DFBA-414A-825A-E4999CDDEFE7}"/>
            </a:ext>
          </a:extLst>
        </xdr:cNvPr>
        <xdr:cNvSpPr/>
      </xdr:nvSpPr>
      <xdr:spPr>
        <a:xfrm>
          <a:off x="13224933" y="5135033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REGISTRO</a:t>
          </a:r>
          <a:r>
            <a:rPr lang="en-US" sz="1400" b="1" baseline="0"/>
            <a:t> </a:t>
          </a:r>
          <a:r>
            <a:rPr lang="en-US" sz="1400" b="1"/>
            <a:t>ACCIONES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901700</xdr:colOff>
      <xdr:row>0</xdr:row>
      <xdr:rowOff>165100</xdr:rowOff>
    </xdr:from>
    <xdr:to>
      <xdr:col>4</xdr:col>
      <xdr:colOff>1168400</xdr:colOff>
      <xdr:row>0</xdr:row>
      <xdr:rowOff>584200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EDE04A-B4F3-4149-AF4E-D18A5A663E28}"/>
            </a:ext>
          </a:extLst>
        </xdr:cNvPr>
        <xdr:cNvSpPr/>
      </xdr:nvSpPr>
      <xdr:spPr>
        <a:xfrm>
          <a:off x="2552700" y="1651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DEUDAS</a:t>
          </a:r>
        </a:p>
      </xdr:txBody>
    </xdr:sp>
    <xdr:clientData/>
  </xdr:twoCellAnchor>
  <xdr:twoCellAnchor>
    <xdr:from>
      <xdr:col>5</xdr:col>
      <xdr:colOff>38100</xdr:colOff>
      <xdr:row>0</xdr:row>
      <xdr:rowOff>165100</xdr:rowOff>
    </xdr:from>
    <xdr:to>
      <xdr:col>7</xdr:col>
      <xdr:colOff>304800</xdr:colOff>
      <xdr:row>0</xdr:row>
      <xdr:rowOff>584200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B431B3-89B5-2843-8BF2-3C38A3918CAE}"/>
            </a:ext>
          </a:extLst>
        </xdr:cNvPr>
        <xdr:cNvSpPr/>
      </xdr:nvSpPr>
      <xdr:spPr>
        <a:xfrm>
          <a:off x="4648200" y="1651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PRESUPUESTO</a:t>
          </a:r>
        </a:p>
      </xdr:txBody>
    </xdr:sp>
    <xdr:clientData/>
  </xdr:twoCellAnchor>
  <xdr:twoCellAnchor>
    <xdr:from>
      <xdr:col>7</xdr:col>
      <xdr:colOff>635000</xdr:colOff>
      <xdr:row>0</xdr:row>
      <xdr:rowOff>165100</xdr:rowOff>
    </xdr:from>
    <xdr:to>
      <xdr:col>8</xdr:col>
      <xdr:colOff>990600</xdr:colOff>
      <xdr:row>0</xdr:row>
      <xdr:rowOff>584200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683498-AB27-C44D-BD90-1845CFA0D325}"/>
            </a:ext>
          </a:extLst>
        </xdr:cNvPr>
        <xdr:cNvSpPr/>
      </xdr:nvSpPr>
      <xdr:spPr>
        <a:xfrm>
          <a:off x="6769100" y="1651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FLUJO DE CAJA</a:t>
          </a:r>
        </a:p>
      </xdr:txBody>
    </xdr:sp>
    <xdr:clientData/>
  </xdr:twoCellAnchor>
  <xdr:twoCellAnchor>
    <xdr:from>
      <xdr:col>1</xdr:col>
      <xdr:colOff>241300</xdr:colOff>
      <xdr:row>0</xdr:row>
      <xdr:rowOff>165100</xdr:rowOff>
    </xdr:from>
    <xdr:to>
      <xdr:col>2</xdr:col>
      <xdr:colOff>596900</xdr:colOff>
      <xdr:row>0</xdr:row>
      <xdr:rowOff>584200</xdr:rowOff>
    </xdr:to>
    <xdr:sp macro="" textlink="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8C6AB8-612A-F649-85A8-64AA5C6C6D56}"/>
            </a:ext>
          </a:extLst>
        </xdr:cNvPr>
        <xdr:cNvSpPr/>
      </xdr:nvSpPr>
      <xdr:spPr>
        <a:xfrm>
          <a:off x="457200" y="165100"/>
          <a:ext cx="1790700" cy="419100"/>
        </a:xfrm>
        <a:prstGeom prst="roundRect">
          <a:avLst/>
        </a:prstGeom>
        <a:solidFill>
          <a:srgbClr val="013A3D"/>
        </a:solidFill>
        <a:ln>
          <a:solidFill>
            <a:srgbClr val="013A3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MENÚ PRINCIPAL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88900</xdr:colOff>
      <xdr:row>0</xdr:row>
      <xdr:rowOff>177800</xdr:rowOff>
    </xdr:from>
    <xdr:to>
      <xdr:col>6</xdr:col>
      <xdr:colOff>749300</xdr:colOff>
      <xdr:row>0</xdr:row>
      <xdr:rowOff>596900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4099BE-32DC-1A4E-945A-B07B731ED962}"/>
            </a:ext>
          </a:extLst>
        </xdr:cNvPr>
        <xdr:cNvSpPr/>
      </xdr:nvSpPr>
      <xdr:spPr>
        <a:xfrm>
          <a:off x="6565900" y="1778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DEUDAS</a:t>
          </a:r>
        </a:p>
      </xdr:txBody>
    </xdr:sp>
    <xdr:clientData/>
  </xdr:twoCellAnchor>
  <xdr:twoCellAnchor>
    <xdr:from>
      <xdr:col>6</xdr:col>
      <xdr:colOff>1054100</xdr:colOff>
      <xdr:row>0</xdr:row>
      <xdr:rowOff>177800</xdr:rowOff>
    </xdr:from>
    <xdr:to>
      <xdr:col>8</xdr:col>
      <xdr:colOff>584200</xdr:colOff>
      <xdr:row>0</xdr:row>
      <xdr:rowOff>596900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141D84-72A7-4A46-A4CC-15D1636F0C6A}"/>
            </a:ext>
          </a:extLst>
        </xdr:cNvPr>
        <xdr:cNvSpPr/>
      </xdr:nvSpPr>
      <xdr:spPr>
        <a:xfrm>
          <a:off x="8661400" y="1778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PRESUPUESTO</a:t>
          </a:r>
        </a:p>
      </xdr:txBody>
    </xdr:sp>
    <xdr:clientData/>
  </xdr:twoCellAnchor>
  <xdr:twoCellAnchor>
    <xdr:from>
      <xdr:col>8</xdr:col>
      <xdr:colOff>914400</xdr:colOff>
      <xdr:row>0</xdr:row>
      <xdr:rowOff>177800</xdr:rowOff>
    </xdr:from>
    <xdr:to>
      <xdr:col>10</xdr:col>
      <xdr:colOff>444500</xdr:colOff>
      <xdr:row>0</xdr:row>
      <xdr:rowOff>596900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8E40278-FE64-CD41-914E-33071E8DD81E}"/>
            </a:ext>
          </a:extLst>
        </xdr:cNvPr>
        <xdr:cNvSpPr/>
      </xdr:nvSpPr>
      <xdr:spPr>
        <a:xfrm>
          <a:off x="10782300" y="1778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RESUMEN</a:t>
          </a:r>
        </a:p>
      </xdr:txBody>
    </xdr:sp>
    <xdr:clientData/>
  </xdr:twoCellAnchor>
  <xdr:twoCellAnchor>
    <xdr:from>
      <xdr:col>10</xdr:col>
      <xdr:colOff>762000</xdr:colOff>
      <xdr:row>0</xdr:row>
      <xdr:rowOff>177800</xdr:rowOff>
    </xdr:from>
    <xdr:to>
      <xdr:col>12</xdr:col>
      <xdr:colOff>292100</xdr:colOff>
      <xdr:row>0</xdr:row>
      <xdr:rowOff>596900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EF33F2-F1C5-A948-90AC-E03824D71129}"/>
            </a:ext>
          </a:extLst>
        </xdr:cNvPr>
        <xdr:cNvSpPr/>
      </xdr:nvSpPr>
      <xdr:spPr>
        <a:xfrm>
          <a:off x="12890500" y="1778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CONTROL SEMANAL</a:t>
          </a:r>
        </a:p>
      </xdr:txBody>
    </xdr:sp>
    <xdr:clientData/>
  </xdr:twoCellAnchor>
  <xdr:twoCellAnchor>
    <xdr:from>
      <xdr:col>3</xdr:col>
      <xdr:colOff>254000</xdr:colOff>
      <xdr:row>0</xdr:row>
      <xdr:rowOff>177800</xdr:rowOff>
    </xdr:from>
    <xdr:to>
      <xdr:col>4</xdr:col>
      <xdr:colOff>914400</xdr:colOff>
      <xdr:row>0</xdr:row>
      <xdr:rowOff>596900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3C0D1E-8442-334C-A0A4-AA78B23309C8}"/>
            </a:ext>
          </a:extLst>
        </xdr:cNvPr>
        <xdr:cNvSpPr/>
      </xdr:nvSpPr>
      <xdr:spPr>
        <a:xfrm>
          <a:off x="4470400" y="1778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ACTIVOS</a:t>
          </a:r>
        </a:p>
      </xdr:txBody>
    </xdr:sp>
    <xdr:clientData/>
  </xdr:twoCellAnchor>
  <xdr:twoCellAnchor>
    <xdr:from>
      <xdr:col>1</xdr:col>
      <xdr:colOff>2171700</xdr:colOff>
      <xdr:row>0</xdr:row>
      <xdr:rowOff>177800</xdr:rowOff>
    </xdr:from>
    <xdr:to>
      <xdr:col>2</xdr:col>
      <xdr:colOff>647700</xdr:colOff>
      <xdr:row>0</xdr:row>
      <xdr:rowOff>596900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103EB0A-F656-A14D-9447-6BF4BB5707DD}"/>
            </a:ext>
          </a:extLst>
        </xdr:cNvPr>
        <xdr:cNvSpPr/>
      </xdr:nvSpPr>
      <xdr:spPr>
        <a:xfrm>
          <a:off x="2387600" y="177800"/>
          <a:ext cx="1790700" cy="419100"/>
        </a:xfrm>
        <a:prstGeom prst="roundRect">
          <a:avLst/>
        </a:prstGeom>
        <a:solidFill>
          <a:srgbClr val="013A3D"/>
        </a:solidFill>
        <a:ln>
          <a:solidFill>
            <a:srgbClr val="013A3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MENÚ PRINCIPAL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1028700</xdr:colOff>
      <xdr:row>0</xdr:row>
      <xdr:rowOff>177800</xdr:rowOff>
    </xdr:from>
    <xdr:to>
      <xdr:col>4</xdr:col>
      <xdr:colOff>1346200</xdr:colOff>
      <xdr:row>0</xdr:row>
      <xdr:rowOff>596900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FCD1EE-88F6-964F-A74F-39E860CC5AA4}"/>
            </a:ext>
          </a:extLst>
        </xdr:cNvPr>
        <xdr:cNvSpPr/>
      </xdr:nvSpPr>
      <xdr:spPr>
        <a:xfrm>
          <a:off x="3416300" y="1778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DEUDAS</a:t>
          </a:r>
        </a:p>
      </xdr:txBody>
    </xdr:sp>
    <xdr:clientData/>
  </xdr:twoCellAnchor>
  <xdr:twoCellAnchor>
    <xdr:from>
      <xdr:col>4</xdr:col>
      <xdr:colOff>1651000</xdr:colOff>
      <xdr:row>0</xdr:row>
      <xdr:rowOff>177800</xdr:rowOff>
    </xdr:from>
    <xdr:to>
      <xdr:col>5</xdr:col>
      <xdr:colOff>1130300</xdr:colOff>
      <xdr:row>0</xdr:row>
      <xdr:rowOff>596900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174E43-1C6A-CD40-8F4F-2229C0D4C8BF}"/>
            </a:ext>
          </a:extLst>
        </xdr:cNvPr>
        <xdr:cNvSpPr/>
      </xdr:nvSpPr>
      <xdr:spPr>
        <a:xfrm>
          <a:off x="5511800" y="1778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PRESUPUESTO</a:t>
          </a:r>
        </a:p>
      </xdr:txBody>
    </xdr:sp>
    <xdr:clientData/>
  </xdr:twoCellAnchor>
  <xdr:twoCellAnchor>
    <xdr:from>
      <xdr:col>6</xdr:col>
      <xdr:colOff>127000</xdr:colOff>
      <xdr:row>0</xdr:row>
      <xdr:rowOff>177800</xdr:rowOff>
    </xdr:from>
    <xdr:to>
      <xdr:col>7</xdr:col>
      <xdr:colOff>1778000</xdr:colOff>
      <xdr:row>0</xdr:row>
      <xdr:rowOff>596900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58E8CA-B438-7645-B3DA-0924D0DB4E54}"/>
            </a:ext>
          </a:extLst>
        </xdr:cNvPr>
        <xdr:cNvSpPr/>
      </xdr:nvSpPr>
      <xdr:spPr>
        <a:xfrm>
          <a:off x="7632700" y="1778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RESUMEN</a:t>
          </a:r>
        </a:p>
      </xdr:txBody>
    </xdr:sp>
    <xdr:clientData/>
  </xdr:twoCellAnchor>
  <xdr:twoCellAnchor>
    <xdr:from>
      <xdr:col>7</xdr:col>
      <xdr:colOff>2095500</xdr:colOff>
      <xdr:row>0</xdr:row>
      <xdr:rowOff>177800</xdr:rowOff>
    </xdr:from>
    <xdr:to>
      <xdr:col>8</xdr:col>
      <xdr:colOff>0</xdr:colOff>
      <xdr:row>0</xdr:row>
      <xdr:rowOff>596900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1F5618-DC48-8240-A49C-D20D1A919F5E}"/>
            </a:ext>
          </a:extLst>
        </xdr:cNvPr>
        <xdr:cNvSpPr/>
      </xdr:nvSpPr>
      <xdr:spPr>
        <a:xfrm>
          <a:off x="9740900" y="1778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FLUJO DE CAJA</a:t>
          </a:r>
        </a:p>
      </xdr:txBody>
    </xdr:sp>
    <xdr:clientData/>
  </xdr:twoCellAnchor>
  <xdr:twoCellAnchor>
    <xdr:from>
      <xdr:col>1</xdr:col>
      <xdr:colOff>1104900</xdr:colOff>
      <xdr:row>0</xdr:row>
      <xdr:rowOff>177800</xdr:rowOff>
    </xdr:from>
    <xdr:to>
      <xdr:col>2</xdr:col>
      <xdr:colOff>723900</xdr:colOff>
      <xdr:row>0</xdr:row>
      <xdr:rowOff>596900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8DB06FA-C53D-484E-A454-36572CB7CB27}"/>
            </a:ext>
          </a:extLst>
        </xdr:cNvPr>
        <xdr:cNvSpPr/>
      </xdr:nvSpPr>
      <xdr:spPr>
        <a:xfrm>
          <a:off x="1320800" y="177800"/>
          <a:ext cx="1790700" cy="419100"/>
        </a:xfrm>
        <a:prstGeom prst="roundRect">
          <a:avLst/>
        </a:prstGeom>
        <a:solidFill>
          <a:srgbClr val="013A3D"/>
        </a:solidFill>
        <a:ln>
          <a:solidFill>
            <a:srgbClr val="013A3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MENÚ PRINCIPAL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990600</xdr:colOff>
      <xdr:row>0</xdr:row>
      <xdr:rowOff>165100</xdr:rowOff>
    </xdr:from>
    <xdr:to>
      <xdr:col>4</xdr:col>
      <xdr:colOff>1270000</xdr:colOff>
      <xdr:row>0</xdr:row>
      <xdr:rowOff>584200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BEF189-4B1A-D84A-9697-F08665260F9A}"/>
            </a:ext>
          </a:extLst>
        </xdr:cNvPr>
        <xdr:cNvSpPr/>
      </xdr:nvSpPr>
      <xdr:spPr>
        <a:xfrm>
          <a:off x="3403600" y="1651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ACTIVOS</a:t>
          </a:r>
        </a:p>
      </xdr:txBody>
    </xdr:sp>
    <xdr:clientData/>
  </xdr:twoCellAnchor>
  <xdr:twoCellAnchor>
    <xdr:from>
      <xdr:col>4</xdr:col>
      <xdr:colOff>1574800</xdr:colOff>
      <xdr:row>0</xdr:row>
      <xdr:rowOff>165100</xdr:rowOff>
    </xdr:from>
    <xdr:to>
      <xdr:col>5</xdr:col>
      <xdr:colOff>1244600</xdr:colOff>
      <xdr:row>0</xdr:row>
      <xdr:rowOff>584200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D2CE26-AFDD-2F44-9141-F427405A15B6}"/>
            </a:ext>
          </a:extLst>
        </xdr:cNvPr>
        <xdr:cNvSpPr/>
      </xdr:nvSpPr>
      <xdr:spPr>
        <a:xfrm>
          <a:off x="5499100" y="1651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DEUDAS</a:t>
          </a:r>
        </a:p>
      </xdr:txBody>
    </xdr:sp>
    <xdr:clientData/>
  </xdr:twoCellAnchor>
  <xdr:twoCellAnchor>
    <xdr:from>
      <xdr:col>7</xdr:col>
      <xdr:colOff>63500</xdr:colOff>
      <xdr:row>0</xdr:row>
      <xdr:rowOff>165100</xdr:rowOff>
    </xdr:from>
    <xdr:to>
      <xdr:col>7</xdr:col>
      <xdr:colOff>1854200</xdr:colOff>
      <xdr:row>0</xdr:row>
      <xdr:rowOff>584200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FEC3E5-B85D-0F41-8D3A-E6D203EC5AEF}"/>
            </a:ext>
          </a:extLst>
        </xdr:cNvPr>
        <xdr:cNvSpPr/>
      </xdr:nvSpPr>
      <xdr:spPr>
        <a:xfrm>
          <a:off x="7620000" y="1651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PRESUPUESTO</a:t>
          </a:r>
        </a:p>
      </xdr:txBody>
    </xdr:sp>
    <xdr:clientData/>
  </xdr:twoCellAnchor>
  <xdr:twoCellAnchor>
    <xdr:from>
      <xdr:col>7</xdr:col>
      <xdr:colOff>2171700</xdr:colOff>
      <xdr:row>0</xdr:row>
      <xdr:rowOff>165100</xdr:rowOff>
    </xdr:from>
    <xdr:to>
      <xdr:col>10</xdr:col>
      <xdr:colOff>127000</xdr:colOff>
      <xdr:row>0</xdr:row>
      <xdr:rowOff>584200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A322436-3B14-1B40-B2EC-44C5014CE219}"/>
            </a:ext>
          </a:extLst>
        </xdr:cNvPr>
        <xdr:cNvSpPr/>
      </xdr:nvSpPr>
      <xdr:spPr>
        <a:xfrm>
          <a:off x="9728200" y="1651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FLUJO DE CAJA</a:t>
          </a:r>
        </a:p>
      </xdr:txBody>
    </xdr:sp>
    <xdr:clientData/>
  </xdr:twoCellAnchor>
  <xdr:twoCellAnchor>
    <xdr:from>
      <xdr:col>1</xdr:col>
      <xdr:colOff>1092200</xdr:colOff>
      <xdr:row>0</xdr:row>
      <xdr:rowOff>165100</xdr:rowOff>
    </xdr:from>
    <xdr:to>
      <xdr:col>2</xdr:col>
      <xdr:colOff>685800</xdr:colOff>
      <xdr:row>0</xdr:row>
      <xdr:rowOff>584200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E19F334-CE69-6F40-A3AB-E84BDA25626B}"/>
            </a:ext>
          </a:extLst>
        </xdr:cNvPr>
        <xdr:cNvSpPr/>
      </xdr:nvSpPr>
      <xdr:spPr>
        <a:xfrm>
          <a:off x="1308100" y="165100"/>
          <a:ext cx="1790700" cy="419100"/>
        </a:xfrm>
        <a:prstGeom prst="roundRect">
          <a:avLst/>
        </a:prstGeom>
        <a:solidFill>
          <a:srgbClr val="013A3D"/>
        </a:solidFill>
        <a:ln>
          <a:solidFill>
            <a:srgbClr val="013A3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MENÚ PRINCIPAL</a:t>
          </a:r>
        </a:p>
      </xdr:txBody>
    </xdr:sp>
    <xdr:clientData/>
  </xdr:twoCellAnchor>
  <xdr:twoCellAnchor>
    <xdr:from>
      <xdr:col>10</xdr:col>
      <xdr:colOff>431800</xdr:colOff>
      <xdr:row>0</xdr:row>
      <xdr:rowOff>152400</xdr:rowOff>
    </xdr:from>
    <xdr:to>
      <xdr:col>11</xdr:col>
      <xdr:colOff>355600</xdr:colOff>
      <xdr:row>0</xdr:row>
      <xdr:rowOff>571500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EC21F47-D117-EB42-8D51-DD92CE6B7E87}"/>
            </a:ext>
          </a:extLst>
        </xdr:cNvPr>
        <xdr:cNvSpPr/>
      </xdr:nvSpPr>
      <xdr:spPr>
        <a:xfrm>
          <a:off x="11823700" y="1524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PLAN DE ACCIÓN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0</xdr:row>
      <xdr:rowOff>177800</xdr:rowOff>
    </xdr:from>
    <xdr:to>
      <xdr:col>6</xdr:col>
      <xdr:colOff>457200</xdr:colOff>
      <xdr:row>0</xdr:row>
      <xdr:rowOff>596900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7546F8-1BD3-C746-A6CE-BBD33B79FBEE}"/>
            </a:ext>
          </a:extLst>
        </xdr:cNvPr>
        <xdr:cNvSpPr/>
      </xdr:nvSpPr>
      <xdr:spPr>
        <a:xfrm>
          <a:off x="5207000" y="1778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ACTIVOS</a:t>
          </a:r>
        </a:p>
      </xdr:txBody>
    </xdr:sp>
    <xdr:clientData/>
  </xdr:twoCellAnchor>
  <xdr:twoCellAnchor>
    <xdr:from>
      <xdr:col>7</xdr:col>
      <xdr:colOff>12700</xdr:colOff>
      <xdr:row>0</xdr:row>
      <xdr:rowOff>177800</xdr:rowOff>
    </xdr:from>
    <xdr:to>
      <xdr:col>7</xdr:col>
      <xdr:colOff>1816100</xdr:colOff>
      <xdr:row>0</xdr:row>
      <xdr:rowOff>596900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C043EB-2A2E-9B4D-B944-C55E9F5F40F9}"/>
            </a:ext>
          </a:extLst>
        </xdr:cNvPr>
        <xdr:cNvSpPr/>
      </xdr:nvSpPr>
      <xdr:spPr>
        <a:xfrm>
          <a:off x="7302500" y="177800"/>
          <a:ext cx="18034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DEUDAS</a:t>
          </a:r>
        </a:p>
      </xdr:txBody>
    </xdr:sp>
    <xdr:clientData/>
  </xdr:twoCellAnchor>
  <xdr:twoCellAnchor>
    <xdr:from>
      <xdr:col>10</xdr:col>
      <xdr:colOff>228600</xdr:colOff>
      <xdr:row>0</xdr:row>
      <xdr:rowOff>177800</xdr:rowOff>
    </xdr:from>
    <xdr:to>
      <xdr:col>11</xdr:col>
      <xdr:colOff>723900</xdr:colOff>
      <xdr:row>0</xdr:row>
      <xdr:rowOff>596900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20D3EF-0348-9B4E-936D-464A7CEEA3C0}"/>
            </a:ext>
          </a:extLst>
        </xdr:cNvPr>
        <xdr:cNvSpPr/>
      </xdr:nvSpPr>
      <xdr:spPr>
        <a:xfrm>
          <a:off x="9398000" y="1778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PRESUPUESTO</a:t>
          </a:r>
        </a:p>
      </xdr:txBody>
    </xdr:sp>
    <xdr:clientData/>
  </xdr:twoCellAnchor>
  <xdr:twoCellAnchor>
    <xdr:from>
      <xdr:col>11</xdr:col>
      <xdr:colOff>1041400</xdr:colOff>
      <xdr:row>0</xdr:row>
      <xdr:rowOff>177800</xdr:rowOff>
    </xdr:from>
    <xdr:to>
      <xdr:col>13</xdr:col>
      <xdr:colOff>444500</xdr:colOff>
      <xdr:row>0</xdr:row>
      <xdr:rowOff>596900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B93CCF-8395-FA46-9EBF-1DD6FB4EEE70}"/>
            </a:ext>
          </a:extLst>
        </xdr:cNvPr>
        <xdr:cNvSpPr/>
      </xdr:nvSpPr>
      <xdr:spPr>
        <a:xfrm>
          <a:off x="11506200" y="1778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FLUJO DE CAJA</a:t>
          </a:r>
        </a:p>
      </xdr:txBody>
    </xdr:sp>
    <xdr:clientData/>
  </xdr:twoCellAnchor>
  <xdr:twoCellAnchor>
    <xdr:from>
      <xdr:col>4</xdr:col>
      <xdr:colOff>139700</xdr:colOff>
      <xdr:row>0</xdr:row>
      <xdr:rowOff>177800</xdr:rowOff>
    </xdr:from>
    <xdr:to>
      <xdr:col>4</xdr:col>
      <xdr:colOff>1930400</xdr:colOff>
      <xdr:row>0</xdr:row>
      <xdr:rowOff>596900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57B57D6-3EBD-6847-A8CA-3B5D3FC843CE}"/>
            </a:ext>
          </a:extLst>
        </xdr:cNvPr>
        <xdr:cNvSpPr/>
      </xdr:nvSpPr>
      <xdr:spPr>
        <a:xfrm>
          <a:off x="3111500" y="177800"/>
          <a:ext cx="1790700" cy="419100"/>
        </a:xfrm>
        <a:prstGeom prst="roundRect">
          <a:avLst/>
        </a:prstGeom>
        <a:solidFill>
          <a:srgbClr val="013A3D"/>
        </a:solidFill>
        <a:ln>
          <a:solidFill>
            <a:srgbClr val="013A3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MENÚ PRINCIPAL</a:t>
          </a:r>
        </a:p>
      </xdr:txBody>
    </xdr:sp>
    <xdr:clientData/>
  </xdr:twoCellAnchor>
  <xdr:twoCellAnchor>
    <xdr:from>
      <xdr:col>13</xdr:col>
      <xdr:colOff>749300</xdr:colOff>
      <xdr:row>0</xdr:row>
      <xdr:rowOff>165100</xdr:rowOff>
    </xdr:from>
    <xdr:to>
      <xdr:col>15</xdr:col>
      <xdr:colOff>152400</xdr:colOff>
      <xdr:row>0</xdr:row>
      <xdr:rowOff>584200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59B1DCA-74B6-AC4B-B7BA-2799018DC54B}"/>
            </a:ext>
          </a:extLst>
        </xdr:cNvPr>
        <xdr:cNvSpPr/>
      </xdr:nvSpPr>
      <xdr:spPr>
        <a:xfrm>
          <a:off x="13601700" y="1651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PLAN DE RETIRO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825500</xdr:colOff>
      <xdr:row>0</xdr:row>
      <xdr:rowOff>152400</xdr:rowOff>
    </xdr:from>
    <xdr:to>
      <xdr:col>2</xdr:col>
      <xdr:colOff>2616200</xdr:colOff>
      <xdr:row>0</xdr:row>
      <xdr:rowOff>571500</xdr:rowOff>
    </xdr:to>
    <xdr:sp macro="" textlink="">
      <xdr:nvSpPr>
        <xdr:cNvPr id="7" name="Rounded Rectangl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BC8031-FAFE-2942-B95E-B0379078F0EB}"/>
            </a:ext>
          </a:extLst>
        </xdr:cNvPr>
        <xdr:cNvSpPr/>
      </xdr:nvSpPr>
      <xdr:spPr>
        <a:xfrm>
          <a:off x="5029200" y="1524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PRESUPUESTO</a:t>
          </a:r>
        </a:p>
      </xdr:txBody>
    </xdr:sp>
    <xdr:clientData/>
  </xdr:twoCellAnchor>
  <xdr:twoCellAnchor>
    <xdr:from>
      <xdr:col>2</xdr:col>
      <xdr:colOff>2921000</xdr:colOff>
      <xdr:row>0</xdr:row>
      <xdr:rowOff>152400</xdr:rowOff>
    </xdr:from>
    <xdr:to>
      <xdr:col>2</xdr:col>
      <xdr:colOff>4711700</xdr:colOff>
      <xdr:row>0</xdr:row>
      <xdr:rowOff>571500</xdr:rowOff>
    </xdr:to>
    <xdr:sp macro="" textlink="">
      <xdr:nvSpPr>
        <xdr:cNvPr id="8" name="Rounded Rectangl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4C0BF2-1A75-4944-9B5B-6C2590BBBCA7}"/>
            </a:ext>
          </a:extLst>
        </xdr:cNvPr>
        <xdr:cNvSpPr/>
      </xdr:nvSpPr>
      <xdr:spPr>
        <a:xfrm>
          <a:off x="7124700" y="1524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RESUMEN</a:t>
          </a:r>
        </a:p>
      </xdr:txBody>
    </xdr:sp>
    <xdr:clientData/>
  </xdr:twoCellAnchor>
  <xdr:twoCellAnchor>
    <xdr:from>
      <xdr:col>2</xdr:col>
      <xdr:colOff>5041900</xdr:colOff>
      <xdr:row>0</xdr:row>
      <xdr:rowOff>152400</xdr:rowOff>
    </xdr:from>
    <xdr:to>
      <xdr:col>2</xdr:col>
      <xdr:colOff>6832600</xdr:colOff>
      <xdr:row>0</xdr:row>
      <xdr:rowOff>571500</xdr:rowOff>
    </xdr:to>
    <xdr:sp macro="" textlink="">
      <xdr:nvSpPr>
        <xdr:cNvPr id="9" name="Rounded Rectangle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6E05C2-0352-F949-B705-35FAEE2809A6}"/>
            </a:ext>
          </a:extLst>
        </xdr:cNvPr>
        <xdr:cNvSpPr/>
      </xdr:nvSpPr>
      <xdr:spPr>
        <a:xfrm>
          <a:off x="9245600" y="1524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FLUJO DE CAJA</a:t>
          </a:r>
        </a:p>
      </xdr:txBody>
    </xdr:sp>
    <xdr:clientData/>
  </xdr:twoCellAnchor>
  <xdr:twoCellAnchor>
    <xdr:from>
      <xdr:col>3</xdr:col>
      <xdr:colOff>139700</xdr:colOff>
      <xdr:row>0</xdr:row>
      <xdr:rowOff>152400</xdr:rowOff>
    </xdr:from>
    <xdr:to>
      <xdr:col>4</xdr:col>
      <xdr:colOff>558800</xdr:colOff>
      <xdr:row>0</xdr:row>
      <xdr:rowOff>571500</xdr:rowOff>
    </xdr:to>
    <xdr:sp macro="" textlink="">
      <xdr:nvSpPr>
        <xdr:cNvPr id="10" name="Rounded Rectangle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F74508-13A3-014A-8A50-6A5B94EC03B5}"/>
            </a:ext>
          </a:extLst>
        </xdr:cNvPr>
        <xdr:cNvSpPr/>
      </xdr:nvSpPr>
      <xdr:spPr>
        <a:xfrm>
          <a:off x="11353800" y="1524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CONTROL SEMANAL</a:t>
          </a:r>
        </a:p>
      </xdr:txBody>
    </xdr:sp>
    <xdr:clientData/>
  </xdr:twoCellAnchor>
  <xdr:twoCellAnchor>
    <xdr:from>
      <xdr:col>1</xdr:col>
      <xdr:colOff>2565400</xdr:colOff>
      <xdr:row>0</xdr:row>
      <xdr:rowOff>152400</xdr:rowOff>
    </xdr:from>
    <xdr:to>
      <xdr:col>2</xdr:col>
      <xdr:colOff>520700</xdr:colOff>
      <xdr:row>0</xdr:row>
      <xdr:rowOff>571500</xdr:rowOff>
    </xdr:to>
    <xdr:sp macro="" textlink="">
      <xdr:nvSpPr>
        <xdr:cNvPr id="11" name="Rounded Rectangle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FDD3F90-A176-DF41-924B-FEF728C10E5E}"/>
            </a:ext>
          </a:extLst>
        </xdr:cNvPr>
        <xdr:cNvSpPr/>
      </xdr:nvSpPr>
      <xdr:spPr>
        <a:xfrm>
          <a:off x="2933700" y="152400"/>
          <a:ext cx="1790700" cy="419100"/>
        </a:xfrm>
        <a:prstGeom prst="roundRect">
          <a:avLst/>
        </a:prstGeom>
        <a:solidFill>
          <a:srgbClr val="013A3D"/>
        </a:solidFill>
        <a:ln>
          <a:solidFill>
            <a:srgbClr val="013A3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MENÚ PRINCIPAL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69850</xdr:colOff>
      <xdr:row>10</xdr:row>
      <xdr:rowOff>0</xdr:rowOff>
    </xdr:from>
    <xdr:to>
      <xdr:col>19</xdr:col>
      <xdr:colOff>127000</xdr:colOff>
      <xdr:row>78</xdr:row>
      <xdr:rowOff>25400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3C998D18-7ADC-4B43-AB0B-527BB7A4FA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735050" y="2006600"/>
              <a:ext cx="7092950" cy="6057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3575050</xdr:colOff>
      <xdr:row>0</xdr:row>
      <xdr:rowOff>165100</xdr:rowOff>
    </xdr:from>
    <xdr:to>
      <xdr:col>3</xdr:col>
      <xdr:colOff>844550</xdr:colOff>
      <xdr:row>0</xdr:row>
      <xdr:rowOff>584200</xdr:rowOff>
    </xdr:to>
    <xdr:sp macro="" textlink="">
      <xdr:nvSpPr>
        <xdr:cNvPr id="9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A88D7C-2585-4A46-9CFC-D70B0EFA8E00}"/>
            </a:ext>
          </a:extLst>
        </xdr:cNvPr>
        <xdr:cNvSpPr/>
      </xdr:nvSpPr>
      <xdr:spPr>
        <a:xfrm>
          <a:off x="3790950" y="1651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PRESUPUESTO</a:t>
          </a:r>
        </a:p>
      </xdr:txBody>
    </xdr:sp>
    <xdr:clientData/>
  </xdr:twoCellAnchor>
  <xdr:twoCellAnchor>
    <xdr:from>
      <xdr:col>3</xdr:col>
      <xdr:colOff>1149350</xdr:colOff>
      <xdr:row>0</xdr:row>
      <xdr:rowOff>165100</xdr:rowOff>
    </xdr:from>
    <xdr:to>
      <xdr:col>5</xdr:col>
      <xdr:colOff>1517650</xdr:colOff>
      <xdr:row>0</xdr:row>
      <xdr:rowOff>584200</xdr:rowOff>
    </xdr:to>
    <xdr:sp macro="" textlink="">
      <xdr:nvSpPr>
        <xdr:cNvPr id="10" name="Rounded Rectangle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1E19D5-E10E-5746-BF99-868073711703}"/>
            </a:ext>
          </a:extLst>
        </xdr:cNvPr>
        <xdr:cNvSpPr/>
      </xdr:nvSpPr>
      <xdr:spPr>
        <a:xfrm>
          <a:off x="5886450" y="1651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RESUMEN</a:t>
          </a:r>
        </a:p>
      </xdr:txBody>
    </xdr:sp>
    <xdr:clientData/>
  </xdr:twoCellAnchor>
  <xdr:twoCellAnchor>
    <xdr:from>
      <xdr:col>5</xdr:col>
      <xdr:colOff>1847850</xdr:colOff>
      <xdr:row>0</xdr:row>
      <xdr:rowOff>165100</xdr:rowOff>
    </xdr:from>
    <xdr:to>
      <xdr:col>7</xdr:col>
      <xdr:colOff>628650</xdr:colOff>
      <xdr:row>0</xdr:row>
      <xdr:rowOff>584200</xdr:rowOff>
    </xdr:to>
    <xdr:sp macro="" textlink="">
      <xdr:nvSpPr>
        <xdr:cNvPr id="11" name="Rounded Rectangle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7F3C42-3886-884E-9E26-15D9FE410E9B}"/>
            </a:ext>
          </a:extLst>
        </xdr:cNvPr>
        <xdr:cNvSpPr/>
      </xdr:nvSpPr>
      <xdr:spPr>
        <a:xfrm>
          <a:off x="8007350" y="1651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FLUJO DE CAJA</a:t>
          </a:r>
        </a:p>
      </xdr:txBody>
    </xdr:sp>
    <xdr:clientData/>
  </xdr:twoCellAnchor>
  <xdr:twoCellAnchor>
    <xdr:from>
      <xdr:col>7</xdr:col>
      <xdr:colOff>946150</xdr:colOff>
      <xdr:row>0</xdr:row>
      <xdr:rowOff>165100</xdr:rowOff>
    </xdr:from>
    <xdr:to>
      <xdr:col>9</xdr:col>
      <xdr:colOff>1231900</xdr:colOff>
      <xdr:row>0</xdr:row>
      <xdr:rowOff>584200</xdr:rowOff>
    </xdr:to>
    <xdr:sp macro="" textlink="">
      <xdr:nvSpPr>
        <xdr:cNvPr id="12" name="Rounded Rectangle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112AD7-3072-114E-8E91-7A45DAE6407D}"/>
            </a:ext>
          </a:extLst>
        </xdr:cNvPr>
        <xdr:cNvSpPr/>
      </xdr:nvSpPr>
      <xdr:spPr>
        <a:xfrm>
          <a:off x="10115550" y="165100"/>
          <a:ext cx="175895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CONTROL SEMANAL</a:t>
          </a:r>
        </a:p>
      </xdr:txBody>
    </xdr:sp>
    <xdr:clientData/>
  </xdr:twoCellAnchor>
  <xdr:twoCellAnchor>
    <xdr:from>
      <xdr:col>1</xdr:col>
      <xdr:colOff>1479550</xdr:colOff>
      <xdr:row>0</xdr:row>
      <xdr:rowOff>165100</xdr:rowOff>
    </xdr:from>
    <xdr:to>
      <xdr:col>1</xdr:col>
      <xdr:colOff>3270250</xdr:colOff>
      <xdr:row>0</xdr:row>
      <xdr:rowOff>584200</xdr:rowOff>
    </xdr:to>
    <xdr:sp macro="" textlink="">
      <xdr:nvSpPr>
        <xdr:cNvPr id="13" name="Rounded Rectangle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93C9450-06B6-4945-886B-8861B8499484}"/>
            </a:ext>
          </a:extLst>
        </xdr:cNvPr>
        <xdr:cNvSpPr/>
      </xdr:nvSpPr>
      <xdr:spPr>
        <a:xfrm>
          <a:off x="1695450" y="165100"/>
          <a:ext cx="1790700" cy="419100"/>
        </a:xfrm>
        <a:prstGeom prst="roundRect">
          <a:avLst/>
        </a:prstGeom>
        <a:solidFill>
          <a:srgbClr val="013A3D"/>
        </a:solidFill>
        <a:ln>
          <a:solidFill>
            <a:srgbClr val="013A3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MENÚ PRINCIPAL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124627</xdr:rowOff>
    </xdr:from>
    <xdr:to>
      <xdr:col>4</xdr:col>
      <xdr:colOff>453570</xdr:colOff>
      <xdr:row>50</xdr:row>
      <xdr:rowOff>77755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AC4BE1-A88B-2E43-B546-86A79D70C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142550</xdr:colOff>
      <xdr:row>25</xdr:row>
      <xdr:rowOff>129592</xdr:rowOff>
    </xdr:from>
    <xdr:to>
      <xdr:col>11</xdr:col>
      <xdr:colOff>0</xdr:colOff>
      <xdr:row>50</xdr:row>
      <xdr:rowOff>77754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2F1A36-19DC-D34D-A0DA-9D2AE6210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1292029</xdr:colOff>
      <xdr:row>0</xdr:row>
      <xdr:rowOff>168470</xdr:rowOff>
    </xdr:from>
    <xdr:to>
      <xdr:col>10</xdr:col>
      <xdr:colOff>218750</xdr:colOff>
      <xdr:row>0</xdr:row>
      <xdr:rowOff>587570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B939F7-CC06-5441-A719-8D57279143BC}"/>
            </a:ext>
          </a:extLst>
        </xdr:cNvPr>
        <xdr:cNvSpPr/>
      </xdr:nvSpPr>
      <xdr:spPr>
        <a:xfrm>
          <a:off x="13395907" y="16847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ACTIVOS</a:t>
          </a:r>
        </a:p>
      </xdr:txBody>
    </xdr:sp>
    <xdr:clientData/>
  </xdr:twoCellAnchor>
  <xdr:twoCellAnchor>
    <xdr:from>
      <xdr:col>10</xdr:col>
      <xdr:colOff>523550</xdr:colOff>
      <xdr:row>0</xdr:row>
      <xdr:rowOff>168470</xdr:rowOff>
    </xdr:from>
    <xdr:to>
      <xdr:col>12</xdr:col>
      <xdr:colOff>849862</xdr:colOff>
      <xdr:row>0</xdr:row>
      <xdr:rowOff>587570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D5D1DA-1EFA-7844-AD78-383C2F88ED51}"/>
            </a:ext>
          </a:extLst>
        </xdr:cNvPr>
        <xdr:cNvSpPr/>
      </xdr:nvSpPr>
      <xdr:spPr>
        <a:xfrm>
          <a:off x="15491407" y="16847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RESUMEN</a:t>
          </a:r>
        </a:p>
      </xdr:txBody>
    </xdr:sp>
    <xdr:clientData/>
  </xdr:twoCellAnchor>
  <xdr:twoCellAnchor>
    <xdr:from>
      <xdr:col>12</xdr:col>
      <xdr:colOff>1180062</xdr:colOff>
      <xdr:row>0</xdr:row>
      <xdr:rowOff>168470</xdr:rowOff>
    </xdr:from>
    <xdr:to>
      <xdr:col>13</xdr:col>
      <xdr:colOff>910252</xdr:colOff>
      <xdr:row>0</xdr:row>
      <xdr:rowOff>587570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70B2134-4382-9E4D-A0FD-1D0211144C00}"/>
            </a:ext>
          </a:extLst>
        </xdr:cNvPr>
        <xdr:cNvSpPr/>
      </xdr:nvSpPr>
      <xdr:spPr>
        <a:xfrm>
          <a:off x="17612307" y="16847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FLUJO DE CAJA</a:t>
          </a:r>
        </a:p>
      </xdr:txBody>
    </xdr:sp>
    <xdr:clientData/>
  </xdr:twoCellAnchor>
  <xdr:twoCellAnchor>
    <xdr:from>
      <xdr:col>15</xdr:col>
      <xdr:colOff>9588</xdr:colOff>
      <xdr:row>0</xdr:row>
      <xdr:rowOff>168470</xdr:rowOff>
    </xdr:from>
    <xdr:to>
      <xdr:col>17</xdr:col>
      <xdr:colOff>349896</xdr:colOff>
      <xdr:row>0</xdr:row>
      <xdr:rowOff>587570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6024D5B-2EDF-924F-A3A6-F598EF3F5917}"/>
            </a:ext>
          </a:extLst>
        </xdr:cNvPr>
        <xdr:cNvSpPr/>
      </xdr:nvSpPr>
      <xdr:spPr>
        <a:xfrm>
          <a:off x="19720506" y="168470"/>
          <a:ext cx="2012043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REGISTRO DE ACCIONES</a:t>
          </a:r>
        </a:p>
      </xdr:txBody>
    </xdr:sp>
    <xdr:clientData/>
  </xdr:twoCellAnchor>
  <xdr:twoCellAnchor>
    <xdr:from>
      <xdr:col>7</xdr:col>
      <xdr:colOff>596121</xdr:colOff>
      <xdr:row>0</xdr:row>
      <xdr:rowOff>168470</xdr:rowOff>
    </xdr:from>
    <xdr:to>
      <xdr:col>8</xdr:col>
      <xdr:colOff>987229</xdr:colOff>
      <xdr:row>0</xdr:row>
      <xdr:rowOff>587570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EBFA0BB-1EEA-5542-8ABE-373C0FB7BC4C}"/>
            </a:ext>
          </a:extLst>
        </xdr:cNvPr>
        <xdr:cNvSpPr/>
      </xdr:nvSpPr>
      <xdr:spPr>
        <a:xfrm>
          <a:off x="11300407" y="168470"/>
          <a:ext cx="1790700" cy="419100"/>
        </a:xfrm>
        <a:prstGeom prst="roundRect">
          <a:avLst/>
        </a:prstGeom>
        <a:solidFill>
          <a:srgbClr val="013A3D"/>
        </a:solidFill>
        <a:ln>
          <a:solidFill>
            <a:srgbClr val="013A3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MENÚ PRINCIPAL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124627</xdr:rowOff>
    </xdr:from>
    <xdr:to>
      <xdr:col>4</xdr:col>
      <xdr:colOff>453570</xdr:colOff>
      <xdr:row>50</xdr:row>
      <xdr:rowOff>77755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AAE4A9-6289-1B4B-B7B1-5BDF0F695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142550</xdr:colOff>
      <xdr:row>25</xdr:row>
      <xdr:rowOff>129592</xdr:rowOff>
    </xdr:from>
    <xdr:to>
      <xdr:col>11</xdr:col>
      <xdr:colOff>0</xdr:colOff>
      <xdr:row>50</xdr:row>
      <xdr:rowOff>77754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76176D-9431-9C48-AA00-A99927C391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1292029</xdr:colOff>
      <xdr:row>0</xdr:row>
      <xdr:rowOff>168470</xdr:rowOff>
    </xdr:from>
    <xdr:to>
      <xdr:col>10</xdr:col>
      <xdr:colOff>218750</xdr:colOff>
      <xdr:row>0</xdr:row>
      <xdr:rowOff>587570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B98C76-BFA1-0F43-9812-71CDA3620610}"/>
            </a:ext>
          </a:extLst>
        </xdr:cNvPr>
        <xdr:cNvSpPr/>
      </xdr:nvSpPr>
      <xdr:spPr>
        <a:xfrm>
          <a:off x="13382429" y="168470"/>
          <a:ext cx="1784221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ACTIVOS</a:t>
          </a:r>
        </a:p>
      </xdr:txBody>
    </xdr:sp>
    <xdr:clientData/>
  </xdr:twoCellAnchor>
  <xdr:twoCellAnchor>
    <xdr:from>
      <xdr:col>10</xdr:col>
      <xdr:colOff>523550</xdr:colOff>
      <xdr:row>0</xdr:row>
      <xdr:rowOff>168470</xdr:rowOff>
    </xdr:from>
    <xdr:to>
      <xdr:col>12</xdr:col>
      <xdr:colOff>849862</xdr:colOff>
      <xdr:row>0</xdr:row>
      <xdr:rowOff>587570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1929CE-F3CA-4D4F-BBC9-DD025B7DA5BD}"/>
            </a:ext>
          </a:extLst>
        </xdr:cNvPr>
        <xdr:cNvSpPr/>
      </xdr:nvSpPr>
      <xdr:spPr>
        <a:xfrm>
          <a:off x="15471450" y="168470"/>
          <a:ext cx="1786812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RESUMEN</a:t>
          </a:r>
        </a:p>
      </xdr:txBody>
    </xdr:sp>
    <xdr:clientData/>
  </xdr:twoCellAnchor>
  <xdr:twoCellAnchor>
    <xdr:from>
      <xdr:col>12</xdr:col>
      <xdr:colOff>1180062</xdr:colOff>
      <xdr:row>0</xdr:row>
      <xdr:rowOff>168470</xdr:rowOff>
    </xdr:from>
    <xdr:to>
      <xdr:col>13</xdr:col>
      <xdr:colOff>910252</xdr:colOff>
      <xdr:row>0</xdr:row>
      <xdr:rowOff>587570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63C61A1-31D9-4141-AFBE-6FD959EA7EFA}"/>
            </a:ext>
          </a:extLst>
        </xdr:cNvPr>
        <xdr:cNvSpPr/>
      </xdr:nvSpPr>
      <xdr:spPr>
        <a:xfrm>
          <a:off x="17588462" y="168470"/>
          <a:ext cx="178759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FLUJO DE CAJA</a:t>
          </a:r>
        </a:p>
      </xdr:txBody>
    </xdr:sp>
    <xdr:clientData/>
  </xdr:twoCellAnchor>
  <xdr:twoCellAnchor>
    <xdr:from>
      <xdr:col>15</xdr:col>
      <xdr:colOff>9588</xdr:colOff>
      <xdr:row>0</xdr:row>
      <xdr:rowOff>168470</xdr:rowOff>
    </xdr:from>
    <xdr:to>
      <xdr:col>17</xdr:col>
      <xdr:colOff>349896</xdr:colOff>
      <xdr:row>0</xdr:row>
      <xdr:rowOff>587570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7F02882-C2E8-FF4E-87C1-36EBC43BD277}"/>
            </a:ext>
          </a:extLst>
        </xdr:cNvPr>
        <xdr:cNvSpPr/>
      </xdr:nvSpPr>
      <xdr:spPr>
        <a:xfrm>
          <a:off x="19694588" y="168470"/>
          <a:ext cx="2016708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REGISTRO DE ACCIONES</a:t>
          </a:r>
        </a:p>
      </xdr:txBody>
    </xdr:sp>
    <xdr:clientData/>
  </xdr:twoCellAnchor>
  <xdr:twoCellAnchor>
    <xdr:from>
      <xdr:col>7</xdr:col>
      <xdr:colOff>596121</xdr:colOff>
      <xdr:row>0</xdr:row>
      <xdr:rowOff>168470</xdr:rowOff>
    </xdr:from>
    <xdr:to>
      <xdr:col>8</xdr:col>
      <xdr:colOff>987229</xdr:colOff>
      <xdr:row>0</xdr:row>
      <xdr:rowOff>587570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7DE5821-9140-8B40-9E95-02A3B834FD3D}"/>
            </a:ext>
          </a:extLst>
        </xdr:cNvPr>
        <xdr:cNvSpPr/>
      </xdr:nvSpPr>
      <xdr:spPr>
        <a:xfrm>
          <a:off x="11289521" y="168470"/>
          <a:ext cx="1788108" cy="419100"/>
        </a:xfrm>
        <a:prstGeom prst="roundRect">
          <a:avLst/>
        </a:prstGeom>
        <a:solidFill>
          <a:srgbClr val="013A3D"/>
        </a:solidFill>
        <a:ln>
          <a:solidFill>
            <a:srgbClr val="013A3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MENÚ PRINCIPAL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279400</xdr:colOff>
      <xdr:row>0</xdr:row>
      <xdr:rowOff>177800</xdr:rowOff>
    </xdr:from>
    <xdr:to>
      <xdr:col>6</xdr:col>
      <xdr:colOff>1231900</xdr:colOff>
      <xdr:row>0</xdr:row>
      <xdr:rowOff>596900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0597EF-F608-8140-B9B1-ED359ACEA817}"/>
            </a:ext>
          </a:extLst>
        </xdr:cNvPr>
        <xdr:cNvSpPr/>
      </xdr:nvSpPr>
      <xdr:spPr>
        <a:xfrm>
          <a:off x="5130800" y="1778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ACTIVOS</a:t>
          </a:r>
        </a:p>
      </xdr:txBody>
    </xdr:sp>
    <xdr:clientData/>
  </xdr:twoCellAnchor>
  <xdr:twoCellAnchor>
    <xdr:from>
      <xdr:col>7</xdr:col>
      <xdr:colOff>0</xdr:colOff>
      <xdr:row>0</xdr:row>
      <xdr:rowOff>177800</xdr:rowOff>
    </xdr:from>
    <xdr:to>
      <xdr:col>10</xdr:col>
      <xdr:colOff>190500</xdr:colOff>
      <xdr:row>0</xdr:row>
      <xdr:rowOff>596900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1F125F-F8D8-F043-8683-38F23A919F01}"/>
            </a:ext>
          </a:extLst>
        </xdr:cNvPr>
        <xdr:cNvSpPr/>
      </xdr:nvSpPr>
      <xdr:spPr>
        <a:xfrm>
          <a:off x="7226300" y="1778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RESUMEN</a:t>
          </a:r>
        </a:p>
      </xdr:txBody>
    </xdr:sp>
    <xdr:clientData/>
  </xdr:twoCellAnchor>
  <xdr:twoCellAnchor>
    <xdr:from>
      <xdr:col>10</xdr:col>
      <xdr:colOff>520700</xdr:colOff>
      <xdr:row>0</xdr:row>
      <xdr:rowOff>177800</xdr:rowOff>
    </xdr:from>
    <xdr:to>
      <xdr:col>10</xdr:col>
      <xdr:colOff>2311400</xdr:colOff>
      <xdr:row>0</xdr:row>
      <xdr:rowOff>596900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1B925C-B434-E148-BCE2-8468AE39E80A}"/>
            </a:ext>
          </a:extLst>
        </xdr:cNvPr>
        <xdr:cNvSpPr/>
      </xdr:nvSpPr>
      <xdr:spPr>
        <a:xfrm>
          <a:off x="9347200" y="1778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FLUJO DE CAJA</a:t>
          </a:r>
        </a:p>
      </xdr:txBody>
    </xdr:sp>
    <xdr:clientData/>
  </xdr:twoCellAnchor>
  <xdr:twoCellAnchor>
    <xdr:from>
      <xdr:col>10</xdr:col>
      <xdr:colOff>2628899</xdr:colOff>
      <xdr:row>0</xdr:row>
      <xdr:rowOff>177800</xdr:rowOff>
    </xdr:from>
    <xdr:to>
      <xdr:col>12</xdr:col>
      <xdr:colOff>68942</xdr:colOff>
      <xdr:row>0</xdr:row>
      <xdr:rowOff>596900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2FDB45-8F0E-2249-B127-61D96A0D39CD}"/>
            </a:ext>
          </a:extLst>
        </xdr:cNvPr>
        <xdr:cNvSpPr/>
      </xdr:nvSpPr>
      <xdr:spPr>
        <a:xfrm>
          <a:off x="11455399" y="177800"/>
          <a:ext cx="2012043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PORTAFOLIO 1</a:t>
          </a:r>
        </a:p>
      </xdr:txBody>
    </xdr:sp>
    <xdr:clientData/>
  </xdr:twoCellAnchor>
  <xdr:twoCellAnchor>
    <xdr:from>
      <xdr:col>3</xdr:col>
      <xdr:colOff>406400</xdr:colOff>
      <xdr:row>0</xdr:row>
      <xdr:rowOff>177800</xdr:rowOff>
    </xdr:from>
    <xdr:to>
      <xdr:col>4</xdr:col>
      <xdr:colOff>1346200</xdr:colOff>
      <xdr:row>0</xdr:row>
      <xdr:rowOff>596900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91FFFFC-B0D5-8D47-BD60-FE810DB8A0AB}"/>
            </a:ext>
          </a:extLst>
        </xdr:cNvPr>
        <xdr:cNvSpPr/>
      </xdr:nvSpPr>
      <xdr:spPr>
        <a:xfrm>
          <a:off x="3035300" y="177800"/>
          <a:ext cx="1790700" cy="419100"/>
        </a:xfrm>
        <a:prstGeom prst="roundRect">
          <a:avLst/>
        </a:prstGeom>
        <a:solidFill>
          <a:srgbClr val="013A3D"/>
        </a:solidFill>
        <a:ln>
          <a:solidFill>
            <a:srgbClr val="013A3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MENÚ PRINCIPAL</a:t>
          </a:r>
        </a:p>
      </xdr:txBody>
    </xdr:sp>
    <xdr:clientData/>
  </xdr:twoCellAnchor>
  <xdr:twoCellAnchor>
    <xdr:from>
      <xdr:col>12</xdr:col>
      <xdr:colOff>380999</xdr:colOff>
      <xdr:row>0</xdr:row>
      <xdr:rowOff>177800</xdr:rowOff>
    </xdr:from>
    <xdr:to>
      <xdr:col>13</xdr:col>
      <xdr:colOff>1338942</xdr:colOff>
      <xdr:row>0</xdr:row>
      <xdr:rowOff>596900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34E385C-9FA5-9F48-A138-299696583AAC}"/>
            </a:ext>
          </a:extLst>
        </xdr:cNvPr>
        <xdr:cNvSpPr/>
      </xdr:nvSpPr>
      <xdr:spPr>
        <a:xfrm>
          <a:off x="13779499" y="177800"/>
          <a:ext cx="2012043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PORTAFOLIO 2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177800</xdr:rowOff>
    </xdr:from>
    <xdr:to>
      <xdr:col>5</xdr:col>
      <xdr:colOff>177800</xdr:colOff>
      <xdr:row>0</xdr:row>
      <xdr:rowOff>596900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1DCD76-B48D-1C49-8C9B-1C4DE08F2F77}"/>
            </a:ext>
          </a:extLst>
        </xdr:cNvPr>
        <xdr:cNvSpPr/>
      </xdr:nvSpPr>
      <xdr:spPr>
        <a:xfrm>
          <a:off x="2616200" y="1778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PRESUPUESTO</a:t>
          </a:r>
        </a:p>
      </xdr:txBody>
    </xdr:sp>
    <xdr:clientData/>
  </xdr:twoCellAnchor>
  <xdr:twoCellAnchor>
    <xdr:from>
      <xdr:col>5</xdr:col>
      <xdr:colOff>482600</xdr:colOff>
      <xdr:row>0</xdr:row>
      <xdr:rowOff>177800</xdr:rowOff>
    </xdr:from>
    <xdr:to>
      <xdr:col>6</xdr:col>
      <xdr:colOff>685800</xdr:colOff>
      <xdr:row>0</xdr:row>
      <xdr:rowOff>596900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257C55-57D9-0D4B-8181-3BA1710511C7}"/>
            </a:ext>
          </a:extLst>
        </xdr:cNvPr>
        <xdr:cNvSpPr/>
      </xdr:nvSpPr>
      <xdr:spPr>
        <a:xfrm>
          <a:off x="4711700" y="1778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RESUMEN</a:t>
          </a:r>
        </a:p>
      </xdr:txBody>
    </xdr:sp>
    <xdr:clientData/>
  </xdr:twoCellAnchor>
  <xdr:twoCellAnchor>
    <xdr:from>
      <xdr:col>6</xdr:col>
      <xdr:colOff>1016000</xdr:colOff>
      <xdr:row>0</xdr:row>
      <xdr:rowOff>177800</xdr:rowOff>
    </xdr:from>
    <xdr:to>
      <xdr:col>8</xdr:col>
      <xdr:colOff>165100</xdr:colOff>
      <xdr:row>0</xdr:row>
      <xdr:rowOff>596900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E3B2D7-7B04-C849-80A9-B6C44412F780}"/>
            </a:ext>
          </a:extLst>
        </xdr:cNvPr>
        <xdr:cNvSpPr/>
      </xdr:nvSpPr>
      <xdr:spPr>
        <a:xfrm>
          <a:off x="6832600" y="1778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FLUJO DE CAJA</a:t>
          </a:r>
        </a:p>
      </xdr:txBody>
    </xdr:sp>
    <xdr:clientData/>
  </xdr:twoCellAnchor>
  <xdr:twoCellAnchor>
    <xdr:from>
      <xdr:col>8</xdr:col>
      <xdr:colOff>482600</xdr:colOff>
      <xdr:row>0</xdr:row>
      <xdr:rowOff>177800</xdr:rowOff>
    </xdr:from>
    <xdr:to>
      <xdr:col>9</xdr:col>
      <xdr:colOff>927100</xdr:colOff>
      <xdr:row>0</xdr:row>
      <xdr:rowOff>596900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6518D6-CF03-824F-AC8A-79251A6AB5FC}"/>
            </a:ext>
          </a:extLst>
        </xdr:cNvPr>
        <xdr:cNvSpPr/>
      </xdr:nvSpPr>
      <xdr:spPr>
        <a:xfrm>
          <a:off x="8940800" y="1778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CONTROL SEMANAL</a:t>
          </a:r>
        </a:p>
      </xdr:txBody>
    </xdr:sp>
    <xdr:clientData/>
  </xdr:twoCellAnchor>
  <xdr:twoCellAnchor>
    <xdr:from>
      <xdr:col>2</xdr:col>
      <xdr:colOff>88900</xdr:colOff>
      <xdr:row>0</xdr:row>
      <xdr:rowOff>177800</xdr:rowOff>
    </xdr:from>
    <xdr:to>
      <xdr:col>2</xdr:col>
      <xdr:colOff>1879600</xdr:colOff>
      <xdr:row>0</xdr:row>
      <xdr:rowOff>596900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C38C7BF-8D1E-494C-901B-DA9CD3EC324C}"/>
            </a:ext>
          </a:extLst>
        </xdr:cNvPr>
        <xdr:cNvSpPr/>
      </xdr:nvSpPr>
      <xdr:spPr>
        <a:xfrm>
          <a:off x="520700" y="177800"/>
          <a:ext cx="1790700" cy="419100"/>
        </a:xfrm>
        <a:prstGeom prst="roundRect">
          <a:avLst/>
        </a:prstGeom>
        <a:solidFill>
          <a:srgbClr val="013A3D"/>
        </a:solidFill>
        <a:ln>
          <a:solidFill>
            <a:srgbClr val="013A3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MENÚ PRINCIPAL</a:t>
          </a:r>
        </a:p>
      </xdr:txBody>
    </xdr:sp>
    <xdr:clientData/>
  </xdr:twoCellAnchor>
  <xdr:twoCellAnchor>
    <xdr:from>
      <xdr:col>9</xdr:col>
      <xdr:colOff>1244600</xdr:colOff>
      <xdr:row>0</xdr:row>
      <xdr:rowOff>177800</xdr:rowOff>
    </xdr:from>
    <xdr:to>
      <xdr:col>10</xdr:col>
      <xdr:colOff>1358900</xdr:colOff>
      <xdr:row>0</xdr:row>
      <xdr:rowOff>596900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A100FB7-2928-7B49-97EA-81792C4E92B9}"/>
            </a:ext>
          </a:extLst>
        </xdr:cNvPr>
        <xdr:cNvSpPr/>
      </xdr:nvSpPr>
      <xdr:spPr>
        <a:xfrm>
          <a:off x="11049000" y="1778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PLAN DE ACCIÓN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0</xdr:row>
      <xdr:rowOff>203200</xdr:rowOff>
    </xdr:from>
    <xdr:to>
      <xdr:col>5</xdr:col>
      <xdr:colOff>1485900</xdr:colOff>
      <xdr:row>0</xdr:row>
      <xdr:rowOff>622300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E3880B-CABF-CD44-BB04-4373BF3E0367}"/>
            </a:ext>
          </a:extLst>
        </xdr:cNvPr>
        <xdr:cNvSpPr/>
      </xdr:nvSpPr>
      <xdr:spPr>
        <a:xfrm>
          <a:off x="5257800" y="2032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DEUDAS</a:t>
          </a:r>
        </a:p>
      </xdr:txBody>
    </xdr:sp>
    <xdr:clientData/>
  </xdr:twoCellAnchor>
  <xdr:twoCellAnchor>
    <xdr:from>
      <xdr:col>5</xdr:col>
      <xdr:colOff>1790700</xdr:colOff>
      <xdr:row>0</xdr:row>
      <xdr:rowOff>203200</xdr:rowOff>
    </xdr:from>
    <xdr:to>
      <xdr:col>6</xdr:col>
      <xdr:colOff>469900</xdr:colOff>
      <xdr:row>0</xdr:row>
      <xdr:rowOff>622300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AE0422-3FF0-9C49-8F46-CF93513AEA73}"/>
            </a:ext>
          </a:extLst>
        </xdr:cNvPr>
        <xdr:cNvSpPr/>
      </xdr:nvSpPr>
      <xdr:spPr>
        <a:xfrm>
          <a:off x="7353300" y="2032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RESUMEN</a:t>
          </a:r>
        </a:p>
      </xdr:txBody>
    </xdr:sp>
    <xdr:clientData/>
  </xdr:twoCellAnchor>
  <xdr:twoCellAnchor>
    <xdr:from>
      <xdr:col>6</xdr:col>
      <xdr:colOff>800100</xdr:colOff>
      <xdr:row>0</xdr:row>
      <xdr:rowOff>203200</xdr:rowOff>
    </xdr:from>
    <xdr:to>
      <xdr:col>12</xdr:col>
      <xdr:colOff>88900</xdr:colOff>
      <xdr:row>0</xdr:row>
      <xdr:rowOff>622300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372E63-8D39-B149-8EFB-88B5423846DE}"/>
            </a:ext>
          </a:extLst>
        </xdr:cNvPr>
        <xdr:cNvSpPr/>
      </xdr:nvSpPr>
      <xdr:spPr>
        <a:xfrm>
          <a:off x="9474200" y="2032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FLUJO DE CAJA</a:t>
          </a:r>
        </a:p>
      </xdr:txBody>
    </xdr:sp>
    <xdr:clientData/>
  </xdr:twoCellAnchor>
  <xdr:twoCellAnchor>
    <xdr:from>
      <xdr:col>13</xdr:col>
      <xdr:colOff>25400</xdr:colOff>
      <xdr:row>0</xdr:row>
      <xdr:rowOff>203200</xdr:rowOff>
    </xdr:from>
    <xdr:to>
      <xdr:col>17</xdr:col>
      <xdr:colOff>292100</xdr:colOff>
      <xdr:row>0</xdr:row>
      <xdr:rowOff>622300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D4A6E3-8951-1E45-B680-3C64CDC89CDB}"/>
            </a:ext>
          </a:extLst>
        </xdr:cNvPr>
        <xdr:cNvSpPr/>
      </xdr:nvSpPr>
      <xdr:spPr>
        <a:xfrm>
          <a:off x="11582400" y="2032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CONTROL SEMANAL</a:t>
          </a:r>
        </a:p>
      </xdr:txBody>
    </xdr:sp>
    <xdr:clientData/>
  </xdr:twoCellAnchor>
  <xdr:twoCellAnchor>
    <xdr:from>
      <xdr:col>2</xdr:col>
      <xdr:colOff>2603500</xdr:colOff>
      <xdr:row>0</xdr:row>
      <xdr:rowOff>203200</xdr:rowOff>
    </xdr:from>
    <xdr:to>
      <xdr:col>3</xdr:col>
      <xdr:colOff>1371600</xdr:colOff>
      <xdr:row>0</xdr:row>
      <xdr:rowOff>622300</xdr:rowOff>
    </xdr:to>
    <xdr:sp macro="" textlink="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BB59F8-FF8C-B348-AB7E-D169D6423FE9}"/>
            </a:ext>
          </a:extLst>
        </xdr:cNvPr>
        <xdr:cNvSpPr/>
      </xdr:nvSpPr>
      <xdr:spPr>
        <a:xfrm>
          <a:off x="3162300" y="2032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ACTIVOS</a:t>
          </a:r>
        </a:p>
      </xdr:txBody>
    </xdr:sp>
    <xdr:clientData/>
  </xdr:twoCellAnchor>
  <xdr:twoCellAnchor>
    <xdr:from>
      <xdr:col>2</xdr:col>
      <xdr:colOff>495300</xdr:colOff>
      <xdr:row>0</xdr:row>
      <xdr:rowOff>203200</xdr:rowOff>
    </xdr:from>
    <xdr:to>
      <xdr:col>2</xdr:col>
      <xdr:colOff>2286000</xdr:colOff>
      <xdr:row>0</xdr:row>
      <xdr:rowOff>622300</xdr:rowOff>
    </xdr:to>
    <xdr:sp macro="" textlink="">
      <xdr:nvSpPr>
        <xdr:cNvPr id="8" name="Rounded Rectangle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8BC8B75-3A0E-ED49-9729-CF66253992DB}"/>
            </a:ext>
          </a:extLst>
        </xdr:cNvPr>
        <xdr:cNvSpPr/>
      </xdr:nvSpPr>
      <xdr:spPr>
        <a:xfrm>
          <a:off x="1054100" y="203200"/>
          <a:ext cx="1790700" cy="419100"/>
        </a:xfrm>
        <a:prstGeom prst="roundRect">
          <a:avLst/>
        </a:prstGeom>
        <a:solidFill>
          <a:srgbClr val="013A3D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MENÚ PRINCIPAL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0</xdr:row>
      <xdr:rowOff>165100</xdr:rowOff>
    </xdr:from>
    <xdr:to>
      <xdr:col>5</xdr:col>
      <xdr:colOff>279400</xdr:colOff>
      <xdr:row>0</xdr:row>
      <xdr:rowOff>584200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94D5F3-472E-1243-8A70-AA1349E3EB1B}"/>
            </a:ext>
          </a:extLst>
        </xdr:cNvPr>
        <xdr:cNvSpPr/>
      </xdr:nvSpPr>
      <xdr:spPr>
        <a:xfrm>
          <a:off x="2108200" y="1651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PRESUPUESTO</a:t>
          </a:r>
        </a:p>
      </xdr:txBody>
    </xdr:sp>
    <xdr:clientData/>
  </xdr:twoCellAnchor>
  <xdr:twoCellAnchor>
    <xdr:from>
      <xdr:col>5</xdr:col>
      <xdr:colOff>368300</xdr:colOff>
      <xdr:row>0</xdr:row>
      <xdr:rowOff>165100</xdr:rowOff>
    </xdr:from>
    <xdr:to>
      <xdr:col>7</xdr:col>
      <xdr:colOff>685800</xdr:colOff>
      <xdr:row>0</xdr:row>
      <xdr:rowOff>584200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A0CF46-B142-8841-9ABB-2213FB01540C}"/>
            </a:ext>
          </a:extLst>
        </xdr:cNvPr>
        <xdr:cNvSpPr/>
      </xdr:nvSpPr>
      <xdr:spPr>
        <a:xfrm>
          <a:off x="3987800" y="165100"/>
          <a:ext cx="1790700" cy="419100"/>
        </a:xfrm>
        <a:prstGeom prst="roundRect">
          <a:avLst/>
        </a:prstGeom>
        <a:solidFill>
          <a:srgbClr val="2B8C79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RESUMEN</a:t>
          </a:r>
        </a:p>
      </xdr:txBody>
    </xdr:sp>
    <xdr:clientData/>
  </xdr:twoCellAnchor>
  <xdr:twoCellAnchor>
    <xdr:from>
      <xdr:col>7</xdr:col>
      <xdr:colOff>787400</xdr:colOff>
      <xdr:row>0</xdr:row>
      <xdr:rowOff>165100</xdr:rowOff>
    </xdr:from>
    <xdr:to>
      <xdr:col>9</xdr:col>
      <xdr:colOff>1104900</xdr:colOff>
      <xdr:row>0</xdr:row>
      <xdr:rowOff>584200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A106F5-C7D8-6742-97AE-9CE043511A19}"/>
            </a:ext>
          </a:extLst>
        </xdr:cNvPr>
        <xdr:cNvSpPr/>
      </xdr:nvSpPr>
      <xdr:spPr>
        <a:xfrm>
          <a:off x="5880100" y="165100"/>
          <a:ext cx="1790700" cy="419100"/>
        </a:xfrm>
        <a:prstGeom prst="roundRect">
          <a:avLst/>
        </a:prstGeom>
        <a:solidFill>
          <a:srgbClr val="006964"/>
        </a:solidFill>
        <a:ln>
          <a:solidFill>
            <a:srgbClr val="00696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FLUJO DE CAJA</a:t>
          </a:r>
        </a:p>
      </xdr:txBody>
    </xdr:sp>
    <xdr:clientData/>
  </xdr:twoCellAnchor>
  <xdr:twoCellAnchor>
    <xdr:from>
      <xdr:col>1</xdr:col>
      <xdr:colOff>63500</xdr:colOff>
      <xdr:row>0</xdr:row>
      <xdr:rowOff>165100</xdr:rowOff>
    </xdr:from>
    <xdr:to>
      <xdr:col>3</xdr:col>
      <xdr:colOff>114300</xdr:colOff>
      <xdr:row>0</xdr:row>
      <xdr:rowOff>584200</xdr:rowOff>
    </xdr:to>
    <xdr:sp macro="" textlink="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158836-D113-EB46-B667-A17E009D74AA}"/>
            </a:ext>
          </a:extLst>
        </xdr:cNvPr>
        <xdr:cNvSpPr/>
      </xdr:nvSpPr>
      <xdr:spPr>
        <a:xfrm>
          <a:off x="241300" y="165100"/>
          <a:ext cx="1790700" cy="419100"/>
        </a:xfrm>
        <a:prstGeom prst="roundRect">
          <a:avLst/>
        </a:prstGeom>
        <a:solidFill>
          <a:srgbClr val="013A3D"/>
        </a:solidFill>
        <a:ln>
          <a:solidFill>
            <a:srgbClr val="013A3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MENÚ PRINCIPAL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53F122-C0D1-8449-83DD-35A06B639209}" name="REGISTRO_ACCIONES" displayName="REGISTRO_ACCIONES" ref="J6:R1259" totalsRowShown="0" tableBorderDxfId="54">
  <autoFilter ref="J6:R1259" xr:uid="{BD4BBD26-FE7F-0B4A-A6CB-DF4F08A50C8E}"/>
  <tableColumns count="9">
    <tableColumn id="1" xr3:uid="{DFEBFEA1-3E93-3246-8A04-A3A2C4735C87}" name="FECHA" dataDxfId="53"/>
    <tableColumn id="2" xr3:uid="{36E9AFD9-B7CF-D345-8F71-6ECE70F11038}" name="INSTRUMENTO" dataDxfId="52"/>
    <tableColumn id="3" xr3:uid="{10E3BDFC-FB8A-DC4D-8641-54A1B7B955DC}" name="OPERACIÓN" dataDxfId="51"/>
    <tableColumn id="4" xr3:uid="{CD929440-ABAE-E242-8D8A-2AA6207B2242}" name="# ACCIONES" dataDxfId="50"/>
    <tableColumn id="5" xr3:uid="{99464D0F-F8BE-7849-8EEB-6E181FD64AE8}" name="PRECIO / ACCIÓN" dataDxfId="49" dataCellStyle="Currency [0]"/>
    <tableColumn id="6" xr3:uid="{BC97DAF8-AE96-F947-82A1-A4018222DB86}" name="COMISIÓN" dataDxfId="48" dataCellStyle="Currency [0]"/>
    <tableColumn id="7" xr3:uid="{1B74C3C0-1AAC-6740-9290-6AB2FB2796F5}" name="INVERSIÓN USD" dataDxfId="47" dataCellStyle="Currency [0]">
      <calculatedColumnFormula>M7*N7+O7</calculatedColumnFormula>
    </tableColumn>
    <tableColumn id="8" xr3:uid="{E341E698-0C86-B14E-86EE-5170DB72F9F7}" name="TRM" dataDxfId="46" dataCellStyle="Currency [0]"/>
    <tableColumn id="9" xr3:uid="{E824E79C-182E-6945-A19E-37A793B7D11E}" name="INVERSIÓN COP" dataDxfId="45" dataCellStyle="Currency [0]">
      <calculatedColumnFormula>P7*Q7</calculatedColumnFormula>
    </tableColumn>
  </tableColumns>
  <tableStyleInfo name="TableStyleMedium1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F08800-4E07-BE4F-AFB6-847399FEED55}" name="RENTABILIDAD" displayName="RENTABILIDAD" ref="B6:S1569" totalsRowShown="0" headerRowDxfId="44" dataDxfId="42" headerRowBorderDxfId="43" tableBorderDxfId="41" headerRowCellStyle="Currency [0]">
  <autoFilter ref="B6:S1569" xr:uid="{1555CD72-C7ED-8E44-8F59-70AD5A88FE45}"/>
  <tableColumns count="18">
    <tableColumn id="1" xr3:uid="{32BEFDCD-C339-6349-9BC9-3B341842C6D6}" name="FECHA" dataDxfId="40">
      <calculatedColumnFormula>IF('REGISTRO ACCIONES'!L7="COMPRA",'REGISTRO ACCIONES'!J7,"")</calculatedColumnFormula>
    </tableColumn>
    <tableColumn id="2" xr3:uid="{D9F569DA-2391-BA44-A3DA-A58DBD1F2817}" name="INSTRUMENTO" dataDxfId="39">
      <calculatedColumnFormula>IF('REGISTRO ACCIONES'!L7="COMPRA",'REGISTRO ACCIONES'!K7,"")</calculatedColumnFormula>
    </tableColumn>
    <tableColumn id="14" xr3:uid="{3B14C5A5-766F-184A-BB44-BD3073B7F531}" name="PORTAFOLIO" dataDxfId="38">
      <calculatedColumnFormula>IFERROR(IF(RENTABILIDAD[[#This Row],[INSTRUMENTO]]="","",IFERROR(VLOOKUP(RENTABILIDAD[[#This Row],[INSTRUMENTO]],'PORTAFOLIO 1'!$D$7:$F$24,3,FALSE),VLOOKUP(RENTABILIDAD[[#This Row],[INSTRUMENTO]],'PORTAFOLIO 2'!$D$7:$F$24,3,FALSE))),"")</calculatedColumnFormula>
    </tableColumn>
    <tableColumn id="3" xr3:uid="{838241B5-BEE5-734B-B323-E82EDB5FA813}" name="# ACCIONES" dataDxfId="37">
      <calculatedColumnFormula>IF('REGISTRO ACCIONES'!L7="COMPRA",'REGISTRO ACCIONES'!M7,"")</calculatedColumnFormula>
    </tableColumn>
    <tableColumn id="12" xr3:uid="{845FB501-8D67-544F-B5AD-0E118524202F}" name="INVERSIÓN USD" dataDxfId="36" dataCellStyle="Currency [0]">
      <calculatedColumnFormula>IF(RENTABILIDAD[[#This Row],[PORTAFOLIO]]="","",IF('REGISTRO ACCIONES'!L7="COMPRA",'REGISTRO ACCIONES'!P7,""))</calculatedColumnFormula>
    </tableColumn>
    <tableColumn id="4" xr3:uid="{C2C2018E-86D7-2545-AB7F-0157579F213F}" name="INVERSIÓN COP" dataDxfId="35" dataCellStyle="Currency [0]">
      <calculatedColumnFormula>IF(RENTABILIDAD[[#This Row],[PORTAFOLIO]]="","",IF('REGISTRO ACCIONES'!L7="COMPRA",'REGISTRO ACCIONES'!R7,""))</calculatedColumnFormula>
    </tableColumn>
    <tableColumn id="5" xr3:uid="{80FCB5A5-EA73-B745-9058-B2D11555E6F8}" name="PRECIO ACTAUL" dataDxfId="34" dataCellStyle="Currency [0]">
      <calculatedColumnFormula>IF(RENTABILIDAD[[#This Row],[INSTRUMENTO]]="","",IFERROR(IF(RENTABILIDAD[[#This Row],[PORTAFOLIO]]="Portafolio 1",VLOOKUP(C:C,'REGISTRO ACCIONES'!$T$7:$W$24,4,FALSE),VLOOKUP(C:C,'REGISTRO ACCIONES'!$AA$7:$AD$24,4,FALSE)),""))</calculatedColumnFormula>
    </tableColumn>
    <tableColumn id="15" xr3:uid="{C87D4991-EF33-1244-9C85-5770FCB5E073}" name="VALOR ACTUAL USD" dataDxfId="33" dataCellStyle="Currency [0]">
      <calculatedColumnFormula>IF(RENTABILIDAD[[#This Row],[PORTAFOLIO]]="","",IF(RENTABILIDAD[[#This Row],[INSTRUMENTO]]="","",IFERROR((E7*H7),0)))</calculatedColumnFormula>
    </tableColumn>
    <tableColumn id="6" xr3:uid="{99AAC102-FBDE-8E4B-93EB-01183A4FC984}" name="VALOR ACTUAL COP" dataDxfId="32" dataCellStyle="Currency [0]">
      <calculatedColumnFormula>IF(RENTABILIDAD[[#This Row],[PORTAFOLIO]]="","",IF(RENTABILIDAD[[#This Row],[INSTRUMENTO]]="","",IFERROR((E7*H7)*$X$6,0)))</calculatedColumnFormula>
    </tableColumn>
    <tableColumn id="16" xr3:uid="{44AA7CCD-3342-C74B-8680-36B20D61F305}" name="RENTABILIDAD ACUM USD" dataDxfId="31" dataCellStyle="Percent">
      <calculatedColumnFormula>IF(RENTABILIDAD[[#This Row],[VALOR ACTUAL COP]]&gt;0,IFERROR((I7-F7)/F7,0),"")</calculatedColumnFormula>
    </tableColumn>
    <tableColumn id="7" xr3:uid="{20FD6D0F-BE7C-084A-B1FA-171A53F469B5}" name="RENTABILIDAD ACUM COP2" dataDxfId="30" totalsRowDxfId="29" dataCellStyle="Percent">
      <calculatedColumnFormula>IF(RENTABILIDAD[[#This Row],[VALOR ACTUAL COP]]&gt;0,IFERROR((J7-G7)/G7,0),"")</calculatedColumnFormula>
    </tableColumn>
    <tableColumn id="8" xr3:uid="{D012ABBA-5584-AF4A-A506-43F7D6E2AEDC}" name="AÑOS" dataDxfId="28" dataCellStyle="Currency [0]">
      <calculatedColumnFormula>IFERROR(($Y$6-B7)/365,0)</calculatedColumnFormula>
    </tableColumn>
    <tableColumn id="17" xr3:uid="{A7677B3E-82A8-3543-978C-51F253BED93C}" name="RENTABILIDAD E.A USD" dataDxfId="27" dataCellStyle="Percent">
      <calculatedColumnFormula>IFERROR(IF(RENTABILIDAD[[#This Row],[AÑOS]]&gt;0.9999999,(1+K7)^(1/M7)-1,""),"")</calculatedColumnFormula>
    </tableColumn>
    <tableColumn id="9" xr3:uid="{00EA88BE-D1D3-1344-BBBC-2A3A62E878FE}" name="RENTABILIDAD E.A COP2" dataDxfId="26" totalsRowDxfId="25" dataCellStyle="Percent">
      <calculatedColumnFormula>IFERROR(IF(RENTABILIDAD[[#This Row],[AÑOS]]&gt;0.9999999,(1+L7)^(1/M7)-1,""),"")</calculatedColumnFormula>
    </tableColumn>
    <tableColumn id="18" xr3:uid="{5B17C921-1E0F-3846-90D2-97FB7B300072}" name="PESOS UDS" dataDxfId="24" totalsRowDxfId="23" dataCellStyle="Percent">
      <calculatedColumnFormula>IFERROR(IF(C:C=$U$7,RENTABILIDAD[[#This Row],[INVERSIÓN USD]]/$W$6,RENTABILIDAD[[#This Row],[INVERSIÓN USD]]/$W$7),"")</calculatedColumnFormula>
    </tableColumn>
    <tableColumn id="10" xr3:uid="{A7E078D8-35BC-DB46-A194-30E4A80EFD17}" name="PESOS COP" dataDxfId="22">
      <calculatedColumnFormula>IFERROR(IF(D:D=$U$6,RENTABILIDAD[[#This Row],[INVERSIÓN COP]]/$V$6,RENTABILIDAD[[#This Row],[INVERSIÓN COP]]/$V$7),"")</calculatedColumnFormula>
    </tableColumn>
    <tableColumn id="19" xr3:uid="{AA658504-A7DD-E34A-8CF7-66C9EDC99062}" name="TASA E.A USD" dataDxfId="21" dataCellStyle="Percent">
      <calculatedColumnFormula>IFERROR(RENTABILIDAD[[#This Row],[RENTABILIDAD E.A USD]]*RENTABILIDAD[[#This Row],[PESOS COP]],"")</calculatedColumnFormula>
    </tableColumn>
    <tableColumn id="11" xr3:uid="{9599A7B1-9FDE-B143-9857-AF08E147EF27}" name="TASA E.A COP" dataDxfId="20">
      <calculatedColumnFormula>IFERROR(RENTABILIDAD[[#This Row],[RENTABILIDAD E.A COP2]]*RENTABILIDAD[[#This Row],[PESOS COP]],"")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F992F-FC14-CB49-9D7A-EEAE206023E0}">
  <dimension ref="B16:L21"/>
  <sheetViews>
    <sheetView showGridLines="0" tabSelected="1" zoomScaleNormal="100" workbookViewId="0">
      <selection activeCell="B16" sqref="B16:L16"/>
    </sheetView>
  </sheetViews>
  <sheetFormatPr baseColWidth="10" defaultColWidth="10.83203125" defaultRowHeight="16"/>
  <cols>
    <col min="1" max="16384" width="10.83203125" style="127"/>
  </cols>
  <sheetData>
    <row r="16" spans="2:12" ht="80" customHeight="1">
      <c r="B16" s="835" t="s">
        <v>156</v>
      </c>
      <c r="C16" s="835"/>
      <c r="D16" s="835"/>
      <c r="E16" s="835"/>
      <c r="F16" s="835"/>
      <c r="G16" s="835"/>
      <c r="H16" s="835"/>
      <c r="I16" s="835"/>
      <c r="J16" s="835"/>
      <c r="K16" s="835"/>
      <c r="L16" s="835"/>
    </row>
    <row r="18" spans="2:12" s="126" customFormat="1" ht="21" customHeight="1">
      <c r="B18" s="772" t="s">
        <v>101</v>
      </c>
      <c r="C18" s="772"/>
      <c r="D18" s="772"/>
      <c r="E18" s="772"/>
      <c r="F18" s="772"/>
      <c r="G18" s="772"/>
      <c r="H18" s="772"/>
      <c r="I18" s="772"/>
      <c r="J18" s="772"/>
      <c r="K18" s="772"/>
      <c r="L18" s="772"/>
    </row>
    <row r="19" spans="2:12" s="126" customFormat="1" ht="21" customHeight="1">
      <c r="B19" s="414" t="s">
        <v>175</v>
      </c>
      <c r="C19" s="414"/>
      <c r="D19" s="414"/>
      <c r="E19" s="414"/>
      <c r="F19" s="414"/>
      <c r="G19" s="414"/>
      <c r="H19" s="414"/>
      <c r="I19" s="414"/>
      <c r="J19" s="414"/>
      <c r="K19" s="414"/>
      <c r="L19" s="414"/>
    </row>
    <row r="20" spans="2:12" s="126" customFormat="1" ht="41" customHeight="1">
      <c r="B20" s="415" t="s">
        <v>176</v>
      </c>
      <c r="C20" s="415"/>
      <c r="D20" s="415"/>
      <c r="E20" s="415"/>
      <c r="F20" s="415"/>
      <c r="G20" s="415"/>
      <c r="H20" s="415"/>
      <c r="I20" s="415"/>
      <c r="J20" s="415"/>
      <c r="K20" s="415"/>
      <c r="L20" s="415"/>
    </row>
    <row r="21" spans="2:12" s="126" customFormat="1" ht="21" customHeight="1">
      <c r="B21" s="414" t="s">
        <v>177</v>
      </c>
      <c r="C21" s="414"/>
      <c r="D21" s="414"/>
      <c r="E21" s="414"/>
      <c r="F21" s="414"/>
      <c r="G21" s="414"/>
      <c r="H21" s="414"/>
      <c r="I21" s="414"/>
      <c r="J21" s="414"/>
      <c r="K21" s="414"/>
      <c r="L21" s="414"/>
    </row>
  </sheetData>
  <sheetProtection sheet="1" formatCells="0" formatColumns="0" formatRows="0" insertHyperlinks="0" sort="0" autoFilter="0" pivotTables="0"/>
  <mergeCells count="1">
    <mergeCell ref="B16:L1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1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10.83203125" defaultRowHeight="16"/>
  <cols>
    <col min="1" max="1" width="2.33203125" style="2" customWidth="1"/>
    <col min="2" max="2" width="21.83203125" style="2" customWidth="1"/>
    <col min="3" max="3" width="1" style="2" customWidth="1"/>
    <col min="4" max="4" width="21.33203125" style="2" customWidth="1"/>
    <col min="5" max="5" width="1" style="2" customWidth="1"/>
    <col min="6" max="6" width="18.33203125" style="2" customWidth="1"/>
    <col min="7" max="7" width="1" style="2" customWidth="1"/>
    <col min="8" max="8" width="18.33203125" style="2" customWidth="1"/>
    <col min="9" max="9" width="1" style="2" customWidth="1"/>
    <col min="10" max="10" width="16.33203125" style="2" customWidth="1"/>
    <col min="11" max="11" width="1.1640625" style="2" customWidth="1"/>
    <col min="12" max="27" width="10.83203125" style="2"/>
    <col min="28" max="16384" width="10.83203125" style="1"/>
  </cols>
  <sheetData>
    <row r="1" spans="2:12" ht="60" customHeight="1"/>
    <row r="2" spans="2:12" ht="40" customHeight="1">
      <c r="B2" s="427" t="s">
        <v>9</v>
      </c>
      <c r="C2" s="428"/>
      <c r="D2" s="428"/>
      <c r="E2" s="428"/>
      <c r="F2" s="428"/>
      <c r="G2" s="428"/>
      <c r="H2" s="428"/>
      <c r="I2" s="428"/>
      <c r="J2" s="429"/>
      <c r="L2" s="189" t="str">
        <f>PRESUPUESTO!W2</f>
        <v>USD / COP</v>
      </c>
    </row>
    <row r="3" spans="2:12" ht="6" customHeight="1"/>
    <row r="4" spans="2:12" ht="19" customHeight="1">
      <c r="B4" s="774" t="s">
        <v>96</v>
      </c>
      <c r="C4" s="773"/>
      <c r="D4" s="773"/>
      <c r="E4" s="773"/>
      <c r="F4" s="773"/>
      <c r="G4" s="773"/>
      <c r="H4" s="773"/>
      <c r="I4" s="773"/>
      <c r="J4" s="773"/>
      <c r="L4" s="430">
        <f>PRESUPUESTO!W4</f>
        <v>3800</v>
      </c>
    </row>
    <row r="5" spans="2:12" ht="6" customHeight="1"/>
    <row r="6" spans="2:12" ht="19">
      <c r="B6" s="294" t="s">
        <v>81</v>
      </c>
      <c r="C6" s="329"/>
      <c r="D6" s="329" t="s">
        <v>82</v>
      </c>
      <c r="E6" s="329"/>
      <c r="F6" s="329" t="s">
        <v>83</v>
      </c>
      <c r="G6" s="329"/>
      <c r="H6" s="329" t="s">
        <v>84</v>
      </c>
      <c r="I6" s="329"/>
      <c r="J6" s="330" t="s">
        <v>85</v>
      </c>
    </row>
    <row r="7" spans="2:12" ht="5" customHeight="1"/>
    <row r="8" spans="2:12">
      <c r="B8" s="42" t="s">
        <v>391</v>
      </c>
      <c r="C8" s="6"/>
      <c r="D8" s="95">
        <v>100000</v>
      </c>
      <c r="E8" s="6"/>
      <c r="F8" s="95"/>
      <c r="G8" s="6"/>
      <c r="H8" s="95"/>
      <c r="I8" s="6"/>
      <c r="J8" s="95">
        <v>200000</v>
      </c>
    </row>
    <row r="9" spans="2:12">
      <c r="B9" s="42" t="s">
        <v>392</v>
      </c>
      <c r="C9" s="6"/>
      <c r="D9" s="95">
        <v>200000</v>
      </c>
      <c r="E9" s="6"/>
      <c r="F9" s="95">
        <v>100000</v>
      </c>
      <c r="G9" s="6"/>
      <c r="H9" s="95"/>
      <c r="I9" s="6"/>
      <c r="J9" s="95">
        <v>200000</v>
      </c>
    </row>
    <row r="10" spans="2:12">
      <c r="B10" s="42" t="s">
        <v>393</v>
      </c>
      <c r="C10" s="6"/>
      <c r="D10" s="95">
        <v>100000</v>
      </c>
      <c r="E10" s="6"/>
      <c r="F10" s="95"/>
      <c r="G10" s="6"/>
      <c r="H10" s="95"/>
      <c r="I10" s="6"/>
      <c r="J10" s="95"/>
    </row>
    <row r="11" spans="2:12">
      <c r="B11" s="42"/>
      <c r="C11" s="6"/>
      <c r="D11" s="95"/>
      <c r="E11" s="6"/>
      <c r="F11" s="95"/>
      <c r="G11" s="6"/>
      <c r="H11" s="95"/>
      <c r="I11" s="6"/>
      <c r="J11" s="95"/>
    </row>
    <row r="12" spans="2:12">
      <c r="B12" s="42"/>
      <c r="C12" s="6"/>
      <c r="D12" s="95"/>
      <c r="E12" s="6"/>
      <c r="F12" s="95"/>
      <c r="G12" s="6"/>
      <c r="H12" s="95"/>
      <c r="I12" s="6"/>
      <c r="J12" s="95"/>
    </row>
    <row r="13" spans="2:12">
      <c r="B13" s="42"/>
      <c r="C13" s="6"/>
      <c r="D13" s="95"/>
      <c r="E13" s="6"/>
      <c r="F13" s="95"/>
      <c r="G13" s="6"/>
      <c r="H13" s="95"/>
      <c r="I13" s="6"/>
      <c r="J13" s="95"/>
    </row>
    <row r="14" spans="2:12">
      <c r="B14" s="42"/>
      <c r="C14" s="6"/>
      <c r="D14" s="95"/>
      <c r="E14" s="6"/>
      <c r="F14" s="95"/>
      <c r="G14" s="6"/>
      <c r="H14" s="95"/>
      <c r="I14" s="6"/>
      <c r="J14" s="95"/>
    </row>
    <row r="15" spans="2:12">
      <c r="B15" s="42"/>
      <c r="C15" s="6"/>
      <c r="D15" s="95"/>
      <c r="E15" s="6"/>
      <c r="F15" s="95"/>
      <c r="G15" s="6"/>
      <c r="H15" s="95"/>
      <c r="I15" s="6"/>
      <c r="J15" s="95"/>
    </row>
    <row r="16" spans="2:12">
      <c r="B16" s="42"/>
      <c r="C16" s="6"/>
      <c r="D16" s="95"/>
      <c r="E16" s="6"/>
      <c r="F16" s="95"/>
      <c r="G16" s="6"/>
      <c r="H16" s="95"/>
      <c r="I16" s="6"/>
      <c r="J16" s="95"/>
    </row>
    <row r="17" spans="2:10">
      <c r="B17" s="42"/>
      <c r="C17" s="6"/>
      <c r="D17" s="95"/>
      <c r="E17" s="6"/>
      <c r="F17" s="95"/>
      <c r="G17" s="6"/>
      <c r="H17" s="95"/>
      <c r="I17" s="6"/>
      <c r="J17" s="95"/>
    </row>
    <row r="18" spans="2:10">
      <c r="B18" s="47"/>
      <c r="C18" s="6"/>
      <c r="D18" s="95"/>
      <c r="E18" s="6"/>
      <c r="F18" s="95"/>
      <c r="G18" s="6"/>
      <c r="H18" s="95"/>
      <c r="I18" s="6"/>
      <c r="J18" s="95"/>
    </row>
    <row r="19" spans="2:10">
      <c r="B19" s="47"/>
      <c r="C19" s="6"/>
      <c r="D19" s="95"/>
      <c r="E19" s="6"/>
      <c r="F19" s="95"/>
      <c r="G19" s="6"/>
      <c r="H19" s="95"/>
      <c r="I19" s="6"/>
      <c r="J19" s="95"/>
    </row>
    <row r="20" spans="2:10">
      <c r="B20" s="42"/>
      <c r="C20" s="6"/>
      <c r="D20" s="95"/>
      <c r="E20" s="6"/>
      <c r="F20" s="95"/>
      <c r="G20" s="6"/>
      <c r="H20" s="95"/>
      <c r="I20" s="6"/>
      <c r="J20" s="95"/>
    </row>
    <row r="21" spans="2:10">
      <c r="B21" s="42"/>
      <c r="C21" s="6"/>
      <c r="D21" s="95"/>
      <c r="E21" s="6"/>
      <c r="F21" s="95"/>
      <c r="G21" s="6"/>
      <c r="H21" s="95"/>
      <c r="I21" s="6"/>
      <c r="J21" s="95"/>
    </row>
    <row r="22" spans="2:10">
      <c r="B22" s="42"/>
      <c r="C22" s="6"/>
      <c r="D22" s="95"/>
      <c r="E22" s="6"/>
      <c r="F22" s="95"/>
      <c r="G22" s="6"/>
      <c r="H22" s="95"/>
      <c r="I22" s="6"/>
      <c r="J22" s="95"/>
    </row>
    <row r="23" spans="2:10">
      <c r="B23" s="42"/>
      <c r="C23" s="6"/>
      <c r="D23" s="95"/>
      <c r="E23" s="6"/>
      <c r="F23" s="95"/>
      <c r="G23" s="6"/>
      <c r="H23" s="95"/>
      <c r="I23" s="6"/>
      <c r="J23" s="95"/>
    </row>
    <row r="24" spans="2:10">
      <c r="B24" s="42"/>
      <c r="C24" s="6"/>
      <c r="D24" s="95"/>
      <c r="E24" s="6"/>
      <c r="F24" s="95"/>
      <c r="G24" s="6"/>
      <c r="H24" s="95"/>
      <c r="I24" s="6"/>
      <c r="J24" s="95"/>
    </row>
    <row r="25" spans="2:10">
      <c r="B25" s="42"/>
      <c r="C25" s="6"/>
      <c r="D25" s="95"/>
      <c r="E25" s="6"/>
      <c r="F25" s="95"/>
      <c r="G25" s="6"/>
      <c r="H25" s="95"/>
      <c r="I25" s="6"/>
      <c r="J25" s="95"/>
    </row>
    <row r="26" spans="2:10">
      <c r="B26" s="42"/>
      <c r="C26" s="6"/>
      <c r="D26" s="95"/>
      <c r="E26" s="6"/>
      <c r="F26" s="95"/>
      <c r="G26" s="6"/>
      <c r="H26" s="95"/>
      <c r="I26" s="6"/>
      <c r="J26" s="95"/>
    </row>
    <row r="27" spans="2:10">
      <c r="B27" s="42"/>
      <c r="C27" s="6"/>
      <c r="D27" s="95"/>
      <c r="E27" s="6"/>
      <c r="F27" s="95"/>
      <c r="G27" s="6"/>
      <c r="H27" s="95"/>
      <c r="I27" s="6"/>
      <c r="J27" s="95"/>
    </row>
    <row r="28" spans="2:10">
      <c r="B28" s="42"/>
      <c r="C28" s="6"/>
      <c r="D28" s="95"/>
      <c r="E28" s="6"/>
      <c r="F28" s="95"/>
      <c r="G28" s="6"/>
      <c r="H28" s="95"/>
      <c r="I28" s="6"/>
      <c r="J28" s="95"/>
    </row>
    <row r="29" spans="2:10">
      <c r="B29" s="42"/>
      <c r="C29" s="6"/>
      <c r="D29" s="95"/>
      <c r="E29" s="6"/>
      <c r="F29" s="95"/>
      <c r="G29" s="6"/>
      <c r="H29" s="95"/>
      <c r="I29" s="6"/>
      <c r="J29" s="95"/>
    </row>
    <row r="30" spans="2:10">
      <c r="B30" s="42"/>
      <c r="C30" s="6"/>
      <c r="D30" s="95"/>
      <c r="E30" s="6"/>
      <c r="F30" s="95"/>
      <c r="G30" s="6"/>
      <c r="H30" s="95"/>
      <c r="I30" s="6"/>
      <c r="J30" s="95"/>
    </row>
    <row r="31" spans="2:10">
      <c r="B31" s="42"/>
      <c r="C31" s="6"/>
      <c r="D31" s="95"/>
      <c r="E31" s="6"/>
      <c r="F31" s="95"/>
      <c r="G31" s="6"/>
      <c r="H31" s="95"/>
      <c r="I31" s="6"/>
      <c r="J31" s="95"/>
    </row>
    <row r="32" spans="2:10">
      <c r="B32" s="42"/>
      <c r="C32" s="6"/>
      <c r="D32" s="95"/>
      <c r="E32" s="6"/>
      <c r="F32" s="95"/>
      <c r="G32" s="6"/>
      <c r="H32" s="95"/>
      <c r="I32" s="6"/>
      <c r="J32" s="95"/>
    </row>
    <row r="33" spans="2:10">
      <c r="B33" s="42"/>
      <c r="C33" s="6"/>
      <c r="D33" s="95"/>
      <c r="E33" s="6"/>
      <c r="F33" s="95"/>
      <c r="G33" s="6"/>
      <c r="H33" s="95"/>
      <c r="I33" s="6"/>
      <c r="J33" s="95"/>
    </row>
    <row r="34" spans="2:10">
      <c r="B34" s="42"/>
      <c r="C34" s="6"/>
      <c r="D34" s="95"/>
      <c r="E34" s="6"/>
      <c r="F34" s="95"/>
      <c r="G34" s="6"/>
      <c r="H34" s="95"/>
      <c r="I34" s="6"/>
      <c r="J34" s="95"/>
    </row>
    <row r="35" spans="2:10" ht="5" customHeight="1"/>
    <row r="36" spans="2:10" ht="19">
      <c r="B36" s="609" t="s">
        <v>1</v>
      </c>
      <c r="C36" s="610">
        <f t="shared" ref="C36:J36" si="0">SUM(C8:C34)</f>
        <v>0</v>
      </c>
      <c r="D36" s="610">
        <f t="shared" si="0"/>
        <v>400000</v>
      </c>
      <c r="E36" s="610">
        <f t="shared" si="0"/>
        <v>0</v>
      </c>
      <c r="F36" s="610">
        <f t="shared" si="0"/>
        <v>100000</v>
      </c>
      <c r="G36" s="610">
        <f t="shared" si="0"/>
        <v>0</v>
      </c>
      <c r="H36" s="610">
        <f t="shared" si="0"/>
        <v>0</v>
      </c>
      <c r="I36" s="610">
        <f t="shared" si="0"/>
        <v>0</v>
      </c>
      <c r="J36" s="610">
        <f t="shared" si="0"/>
        <v>400000</v>
      </c>
    </row>
    <row r="37" spans="2:10">
      <c r="D37" s="6"/>
    </row>
    <row r="38" spans="2:10">
      <c r="B38" s="15"/>
      <c r="D38" s="15"/>
      <c r="E38" s="15"/>
      <c r="F38" s="15"/>
      <c r="G38" s="15"/>
      <c r="H38" s="15"/>
    </row>
    <row r="40" spans="2:10">
      <c r="H40" s="6"/>
    </row>
    <row r="41" spans="2:10">
      <c r="H41" s="27"/>
    </row>
  </sheetData>
  <sheetProtection sheet="1" formatCells="0" formatColumns="0" formatRows="0" insertHyperlinks="0" sort="0" autoFilter="0" pivotTables="0"/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F7092-3E63-BC4B-8EC8-EDAC3E068369}">
  <dimension ref="A1:BR85"/>
  <sheetViews>
    <sheetView showGridLines="0" workbookViewId="0">
      <selection activeCell="I10" sqref="I10"/>
    </sheetView>
  </sheetViews>
  <sheetFormatPr baseColWidth="10" defaultColWidth="10.83203125" defaultRowHeight="16"/>
  <cols>
    <col min="1" max="1" width="2.83203125" style="2" customWidth="1"/>
    <col min="2" max="3" width="18.83203125" style="2" customWidth="1"/>
    <col min="4" max="4" width="1.1640625" style="2" customWidth="1"/>
    <col min="5" max="6" width="18.83203125" style="2" customWidth="1"/>
    <col min="7" max="7" width="1.1640625" style="2" customWidth="1"/>
    <col min="8" max="9" width="18.83203125" style="2" customWidth="1"/>
    <col min="10" max="10" width="1.1640625" style="2" customWidth="1"/>
    <col min="11" max="12" width="18" style="195" bestFit="1" customWidth="1"/>
    <col min="13" max="13" width="13.5" style="195" bestFit="1" customWidth="1"/>
    <col min="14" max="25" width="10.83203125" style="195"/>
    <col min="26" max="70" width="10.83203125" style="3"/>
    <col min="71" max="16384" width="10.83203125" style="8"/>
  </cols>
  <sheetData>
    <row r="1" spans="1:25" ht="60" customHeight="1">
      <c r="J1" s="18"/>
    </row>
    <row r="2" spans="1:25" s="3" customFormat="1" ht="40" customHeight="1">
      <c r="B2" s="416" t="s">
        <v>79</v>
      </c>
      <c r="C2" s="416"/>
      <c r="D2" s="416"/>
      <c r="E2" s="416"/>
      <c r="F2" s="416"/>
      <c r="G2" s="416"/>
      <c r="H2" s="416"/>
      <c r="I2" s="416"/>
      <c r="J2" s="12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195"/>
      <c r="W2" s="195"/>
      <c r="X2" s="195"/>
      <c r="Y2" s="195"/>
    </row>
    <row r="3" spans="1:25" s="3" customFormat="1" ht="5" customHeight="1">
      <c r="B3" s="118"/>
      <c r="C3" s="118"/>
      <c r="D3" s="118"/>
      <c r="E3" s="118"/>
      <c r="F3" s="118"/>
      <c r="G3" s="118"/>
      <c r="H3" s="118"/>
      <c r="I3" s="118"/>
      <c r="J3" s="118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195"/>
      <c r="W3" s="195"/>
      <c r="X3" s="195"/>
      <c r="Y3" s="195"/>
    </row>
    <row r="4" spans="1:25" s="3" customFormat="1" ht="21" customHeight="1">
      <c r="B4" s="776" t="s">
        <v>344</v>
      </c>
      <c r="C4" s="776"/>
      <c r="D4" s="776"/>
      <c r="E4" s="776"/>
      <c r="F4" s="776"/>
      <c r="G4" s="776"/>
      <c r="H4" s="776"/>
      <c r="I4" s="776"/>
      <c r="J4" s="119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195"/>
      <c r="W4" s="195"/>
      <c r="X4" s="195"/>
      <c r="Y4" s="195"/>
    </row>
    <row r="5" spans="1:25" s="3" customFormat="1" ht="18" customHeight="1">
      <c r="B5" s="165"/>
      <c r="C5" s="165"/>
      <c r="D5" s="165"/>
      <c r="E5" s="165"/>
      <c r="F5" s="165"/>
      <c r="G5" s="165"/>
      <c r="H5" s="165"/>
      <c r="I5" s="165"/>
      <c r="J5" s="119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195"/>
      <c r="W5" s="195"/>
      <c r="X5" s="195"/>
      <c r="Y5" s="195"/>
    </row>
    <row r="6" spans="1:25" ht="25" customHeight="1">
      <c r="B6" s="436" t="s">
        <v>239</v>
      </c>
      <c r="C6" s="437"/>
      <c r="D6" s="437"/>
      <c r="E6" s="437"/>
      <c r="F6" s="437"/>
      <c r="G6" s="437"/>
      <c r="H6" s="437"/>
      <c r="I6" s="438"/>
      <c r="J6" s="16"/>
      <c r="K6" s="206"/>
      <c r="L6" s="206"/>
    </row>
    <row r="7" spans="1:25" ht="4" customHeight="1">
      <c r="B7" s="168"/>
      <c r="C7" s="168"/>
      <c r="D7" s="168"/>
      <c r="E7" s="168"/>
      <c r="F7" s="168"/>
      <c r="G7" s="168"/>
      <c r="H7" s="168"/>
      <c r="I7" s="168"/>
    </row>
    <row r="8" spans="1:25" ht="20">
      <c r="B8" s="446" t="s">
        <v>89</v>
      </c>
      <c r="C8" s="446"/>
      <c r="D8" s="169"/>
      <c r="E8" s="446" t="s">
        <v>90</v>
      </c>
      <c r="F8" s="446"/>
      <c r="G8" s="169"/>
      <c r="H8" s="442" t="str">
        <f>IF(H9&lt;0,"DÉFICIT ANUAL",IF(H9=0,"FLUJO DE EFECTIVO","SUPERÁVIT ANUAL"))</f>
        <v>SUPERÁVIT ANUAL</v>
      </c>
      <c r="I8" s="442"/>
      <c r="J8" s="16"/>
      <c r="K8" s="206"/>
      <c r="L8" s="206"/>
    </row>
    <row r="9" spans="1:25" ht="20" customHeight="1">
      <c r="B9" s="448">
        <f>PRESUPUESTO!D336*12</f>
        <v>150000000</v>
      </c>
      <c r="C9" s="448"/>
      <c r="D9" s="169"/>
      <c r="E9" s="447">
        <f>PRESUPUESTO!D341*12</f>
        <v>48053574.503524765</v>
      </c>
      <c r="F9" s="447"/>
      <c r="G9" s="169"/>
      <c r="H9" s="445">
        <f>B9-E9</f>
        <v>101946425.49647523</v>
      </c>
      <c r="I9" s="445"/>
      <c r="J9" s="16"/>
      <c r="K9" s="207"/>
      <c r="L9" s="207"/>
    </row>
    <row r="10" spans="1:25" ht="20">
      <c r="B10" s="65" t="s">
        <v>102</v>
      </c>
      <c r="C10" s="112">
        <f>B9/12</f>
        <v>12500000</v>
      </c>
      <c r="D10" s="170"/>
      <c r="E10" s="65" t="s">
        <v>102</v>
      </c>
      <c r="F10" s="112">
        <f>E9/12</f>
        <v>4004464.5419603973</v>
      </c>
      <c r="G10" s="170"/>
      <c r="H10" s="65" t="s">
        <v>102</v>
      </c>
      <c r="I10" s="112">
        <f>H9/12</f>
        <v>8495535.4580396023</v>
      </c>
      <c r="J10" s="16"/>
      <c r="K10" s="206"/>
      <c r="L10" s="206"/>
    </row>
    <row r="11" spans="1:25" ht="48" customHeight="1">
      <c r="B11" s="169"/>
      <c r="C11" s="169"/>
      <c r="D11" s="169"/>
      <c r="E11" s="169"/>
      <c r="F11" s="171"/>
      <c r="G11" s="169"/>
      <c r="H11" s="169"/>
      <c r="I11" s="169"/>
      <c r="J11" s="16"/>
      <c r="K11" s="206"/>
      <c r="L11" s="206"/>
    </row>
    <row r="12" spans="1:25" s="3" customFormat="1" ht="25" customHeight="1">
      <c r="A12" s="2"/>
      <c r="B12" s="436" t="s">
        <v>105</v>
      </c>
      <c r="C12" s="437"/>
      <c r="D12" s="437"/>
      <c r="E12" s="437"/>
      <c r="F12" s="437"/>
      <c r="G12" s="437"/>
      <c r="H12" s="437"/>
      <c r="I12" s="438"/>
      <c r="J12" s="16"/>
      <c r="K12" s="206"/>
      <c r="L12" s="206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</row>
    <row r="13" spans="1:25" s="3" customFormat="1" ht="4" customHeight="1">
      <c r="A13" s="2"/>
      <c r="B13" s="169"/>
      <c r="C13" s="169"/>
      <c r="D13" s="169"/>
      <c r="E13" s="169"/>
      <c r="F13" s="169"/>
      <c r="G13" s="169"/>
      <c r="H13" s="169"/>
      <c r="I13" s="169"/>
      <c r="J13" s="16"/>
      <c r="K13" s="206"/>
      <c r="L13" s="206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</row>
    <row r="14" spans="1:25" s="3" customFormat="1" ht="20">
      <c r="A14" s="2"/>
      <c r="B14" s="446" t="s">
        <v>129</v>
      </c>
      <c r="C14" s="446"/>
      <c r="D14" s="169"/>
      <c r="E14" s="446" t="s">
        <v>130</v>
      </c>
      <c r="F14" s="173">
        <f>IFERROR(E15/B15,0)</f>
        <v>0.37007874015748032</v>
      </c>
      <c r="G14" s="169"/>
      <c r="H14" s="172" t="s">
        <v>131</v>
      </c>
      <c r="I14" s="173">
        <f>IFERROR(H15/B15,0)</f>
        <v>0.62992125984251968</v>
      </c>
      <c r="J14" s="16"/>
      <c r="K14" s="206"/>
      <c r="L14" s="208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</row>
    <row r="15" spans="1:25" s="3" customFormat="1" ht="20" customHeight="1">
      <c r="A15" s="2"/>
      <c r="B15" s="449">
        <f>ACTIVOS!L78</f>
        <v>1270000000</v>
      </c>
      <c r="C15" s="449"/>
      <c r="D15" s="169"/>
      <c r="E15" s="449">
        <f>SUMIF(ACTIVOS!D11:D76,ACTIVOS!B101,ACTIVOS!L11:L76)</f>
        <v>470000000</v>
      </c>
      <c r="F15" s="449"/>
      <c r="G15" s="169"/>
      <c r="H15" s="449">
        <f>SUMIF(ACTIVOS!D11:D76,ACTIVOS!B102,ACTIVOS!L11:L76)</f>
        <v>800000000</v>
      </c>
      <c r="I15" s="449"/>
      <c r="J15" s="16"/>
      <c r="K15" s="206"/>
      <c r="L15" s="206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</row>
    <row r="16" spans="1:25" s="3" customFormat="1" ht="48" customHeight="1">
      <c r="A16" s="2"/>
      <c r="B16" s="168"/>
      <c r="C16" s="168"/>
      <c r="D16" s="168"/>
      <c r="E16" s="168"/>
      <c r="F16" s="168"/>
      <c r="G16" s="168"/>
      <c r="H16" s="64"/>
      <c r="I16" s="66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</row>
    <row r="17" spans="1:25" s="3" customFormat="1" ht="25" customHeight="1">
      <c r="A17" s="2"/>
      <c r="B17" s="436" t="s">
        <v>132</v>
      </c>
      <c r="C17" s="437"/>
      <c r="D17" s="437"/>
      <c r="E17" s="437"/>
      <c r="F17" s="437"/>
      <c r="G17" s="437"/>
      <c r="H17" s="437"/>
      <c r="I17" s="438"/>
      <c r="J17" s="92"/>
      <c r="K17" s="195"/>
      <c r="L17" s="206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</row>
    <row r="18" spans="1:25" s="3" customFormat="1" ht="4" customHeight="1">
      <c r="A18" s="2"/>
      <c r="B18" s="169"/>
      <c r="C18" s="169"/>
      <c r="D18" s="169"/>
      <c r="E18" s="169"/>
      <c r="F18" s="169"/>
      <c r="G18" s="169"/>
      <c r="H18" s="169"/>
      <c r="I18" s="169"/>
      <c r="J18" s="16"/>
      <c r="K18" s="206"/>
      <c r="L18" s="206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</row>
    <row r="19" spans="1:25" s="3" customFormat="1" ht="20">
      <c r="A19" s="2"/>
      <c r="B19" s="174" t="s">
        <v>133</v>
      </c>
      <c r="C19" s="174" t="s">
        <v>134</v>
      </c>
      <c r="D19" s="169"/>
      <c r="E19" s="443" t="s">
        <v>135</v>
      </c>
      <c r="F19" s="443"/>
      <c r="G19" s="169"/>
      <c r="H19" s="442" t="s">
        <v>136</v>
      </c>
      <c r="I19" s="442"/>
      <c r="J19" s="16"/>
      <c r="K19" s="206"/>
      <c r="L19" s="206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</row>
    <row r="20" spans="1:25" s="3" customFormat="1" ht="20">
      <c r="A20" s="2"/>
      <c r="B20" s="175">
        <f>DEUDAS!F15+DEUDAS!F23+DEUDAS!F30+DEUDAS!F37+DEUDAS!F44</f>
        <v>125000000</v>
      </c>
      <c r="C20" s="175">
        <f>DEUDAS!K15+DEUDAS!K23+DEUDAS!K30+DEUDAS!K37+DEUDAS!K44</f>
        <v>1346131.2086270638</v>
      </c>
      <c r="D20" s="169"/>
      <c r="E20" s="444">
        <f>C20/C10</f>
        <v>0.1076904966901651</v>
      </c>
      <c r="F20" s="444"/>
      <c r="G20" s="169"/>
      <c r="H20" s="176" t="str">
        <f>IF(B54="SI",IF(B56="SI","SI","NO"),"NO")</f>
        <v>SI</v>
      </c>
      <c r="I20" s="171">
        <f>IF(H9&lt;=0,0,IF(H20="NO",0,IF(I10&gt;=C59,C59,I10)))</f>
        <v>2403868.7913729362</v>
      </c>
      <c r="J20" s="16"/>
      <c r="K20" s="209"/>
      <c r="L20" s="206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</row>
    <row r="21" spans="1:25" s="3" customFormat="1" ht="20" customHeight="1">
      <c r="A21" s="2"/>
      <c r="B21" s="166"/>
      <c r="C21" s="166"/>
      <c r="D21" s="169"/>
      <c r="E21" s="851" t="s">
        <v>137</v>
      </c>
      <c r="F21" s="851"/>
      <c r="G21" s="169"/>
      <c r="H21" s="851" t="s">
        <v>138</v>
      </c>
      <c r="I21" s="851"/>
      <c r="J21" s="16"/>
      <c r="K21" s="209"/>
      <c r="L21" s="206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</row>
    <row r="22" spans="1:25" s="3" customFormat="1" ht="8" customHeight="1">
      <c r="A22" s="2"/>
      <c r="B22" s="852"/>
      <c r="C22" s="852"/>
      <c r="D22" s="169"/>
      <c r="E22" s="853"/>
      <c r="F22" s="853"/>
      <c r="G22" s="169"/>
      <c r="H22" s="853"/>
      <c r="I22" s="853"/>
      <c r="J22" s="16"/>
      <c r="K22" s="206"/>
      <c r="L22" s="206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</row>
    <row r="23" spans="1:25" s="3" customFormat="1" ht="20" customHeight="1">
      <c r="A23" s="2"/>
      <c r="B23" s="439" t="s">
        <v>210</v>
      </c>
      <c r="C23" s="440"/>
      <c r="D23" s="440"/>
      <c r="E23" s="440"/>
      <c r="F23" s="441"/>
      <c r="G23" s="169"/>
      <c r="H23" s="854" t="s">
        <v>209</v>
      </c>
      <c r="I23" s="855"/>
      <c r="J23" s="16"/>
      <c r="K23" s="206"/>
      <c r="L23" s="206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</row>
    <row r="24" spans="1:25" s="3" customFormat="1" ht="3" customHeight="1">
      <c r="A24" s="2"/>
      <c r="B24" s="852"/>
      <c r="C24" s="852"/>
      <c r="D24" s="169"/>
      <c r="E24" s="853"/>
      <c r="F24" s="853"/>
      <c r="G24" s="169"/>
      <c r="H24" s="853"/>
      <c r="I24" s="853"/>
      <c r="J24" s="16"/>
      <c r="K24" s="206"/>
      <c r="L24" s="206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</row>
    <row r="25" spans="1:25" s="3" customFormat="1" ht="20" customHeight="1">
      <c r="A25" s="2"/>
      <c r="B25" s="174" t="s">
        <v>139</v>
      </c>
      <c r="C25" s="174" t="s">
        <v>134</v>
      </c>
      <c r="D25" s="169"/>
      <c r="E25" s="174" t="s">
        <v>140</v>
      </c>
      <c r="F25" s="174" t="s">
        <v>134</v>
      </c>
      <c r="G25" s="169"/>
      <c r="H25" s="174" t="s">
        <v>141</v>
      </c>
      <c r="I25" s="174" t="s">
        <v>134</v>
      </c>
      <c r="J25" s="16"/>
      <c r="K25" s="206"/>
      <c r="L25" s="206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</row>
    <row r="26" spans="1:25" s="3" customFormat="1" ht="20" customHeight="1">
      <c r="A26" s="2"/>
      <c r="B26" s="167">
        <f>SUMIF(DEUDAS!E9:E43,DEUDAS!C89,DEUDAS!F9:F43)</f>
        <v>5000000</v>
      </c>
      <c r="C26" s="167">
        <f>SUMIF(DEUDAS!E9:E43,DEUDAS!C89,DEUDAS!K9:K43)</f>
        <v>306131.2086270639</v>
      </c>
      <c r="D26" s="169"/>
      <c r="E26" s="177">
        <f>SUMIF(DEUDAS!E9:E43,DEUDAS!C90,DEUDAS!F9:F43)</f>
        <v>120000000</v>
      </c>
      <c r="F26" s="177">
        <f>SUMIF(DEUDAS!E9:E43,DEUDAS!C90,DEUDAS!K9:K43)</f>
        <v>1040000</v>
      </c>
      <c r="G26" s="169"/>
      <c r="H26" s="177">
        <f>SUMIF(DEUDAS!E9:E43,DEUDAS!C91,DEUDAS!F9:F43)</f>
        <v>0</v>
      </c>
      <c r="I26" s="177">
        <f>SUMIF(DEUDAS!E9:E43,DEUDAS!C91,DEUDAS!K9:K43)</f>
        <v>0</v>
      </c>
      <c r="J26" s="16"/>
      <c r="K26" s="206"/>
      <c r="L26" s="206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</row>
    <row r="27" spans="1:25" s="3" customFormat="1" ht="20">
      <c r="A27" s="2"/>
      <c r="B27" s="215">
        <f>IFERROR(B26/B20,0)</f>
        <v>0.04</v>
      </c>
      <c r="C27" s="215">
        <f>IFERROR(C26/C20,0)</f>
        <v>0.22741557930247452</v>
      </c>
      <c r="D27" s="170"/>
      <c r="E27" s="215">
        <f>IFERROR(E26/B20,0)</f>
        <v>0.96</v>
      </c>
      <c r="F27" s="215">
        <f>IFERROR(F26/C20,0)</f>
        <v>0.77258442069752553</v>
      </c>
      <c r="G27" s="170"/>
      <c r="H27" s="215">
        <f>IFERROR(H26/B20,0)</f>
        <v>0</v>
      </c>
      <c r="I27" s="215">
        <f>IFERROR(I26/C20,0)</f>
        <v>0</v>
      </c>
      <c r="J27" s="16"/>
      <c r="K27" s="206"/>
      <c r="L27" s="206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</row>
    <row r="28" spans="1:25" s="3" customFormat="1" ht="48" customHeight="1">
      <c r="A28" s="2"/>
      <c r="B28" s="168"/>
      <c r="C28" s="168"/>
      <c r="D28" s="169"/>
      <c r="E28" s="169"/>
      <c r="F28" s="169"/>
      <c r="G28" s="169"/>
      <c r="H28" s="168"/>
      <c r="I28" s="168"/>
      <c r="J28" s="16"/>
      <c r="K28" s="206"/>
      <c r="L28" s="206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</row>
    <row r="29" spans="1:25" s="3" customFormat="1" ht="25" customHeight="1">
      <c r="A29" s="2"/>
      <c r="B29" s="436" t="s">
        <v>143</v>
      </c>
      <c r="C29" s="438"/>
      <c r="D29" s="168"/>
      <c r="E29" s="436" t="s">
        <v>260</v>
      </c>
      <c r="F29" s="438"/>
      <c r="G29" s="169"/>
      <c r="H29" s="436" t="s">
        <v>261</v>
      </c>
      <c r="I29" s="438"/>
      <c r="J29" s="16"/>
      <c r="K29" s="206"/>
      <c r="L29" s="206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</row>
    <row r="30" spans="1:25" s="3" customFormat="1" ht="20">
      <c r="A30" s="2"/>
      <c r="B30" s="445">
        <f>B15-B20</f>
        <v>1145000000</v>
      </c>
      <c r="C30" s="445"/>
      <c r="D30" s="168"/>
      <c r="E30" s="295">
        <v>6</v>
      </c>
      <c r="F30" s="296">
        <f>AVERAGE('FLUJO DE CAJA'!D482:O482)*RESUMEN!E30</f>
        <v>12026787.251762383</v>
      </c>
      <c r="G30" s="169"/>
      <c r="H30" s="297">
        <f>IFERROR(I30/F30*E30,0)</f>
        <v>0</v>
      </c>
      <c r="I30" s="296">
        <f>SUMIF(ACTIVOS!$F$11:$F$76,ACTIVOS!B104,ACTIVOS!$L$11:$L$76)</f>
        <v>0</v>
      </c>
      <c r="J30" s="16"/>
      <c r="K30" s="206"/>
      <c r="L30" s="206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</row>
    <row r="31" spans="1:25" s="3" customFormat="1" ht="20">
      <c r="A31" s="2"/>
      <c r="B31" s="168"/>
      <c r="C31" s="168"/>
      <c r="D31" s="169"/>
      <c r="E31" s="65" t="s">
        <v>142</v>
      </c>
      <c r="F31" s="171"/>
      <c r="G31" s="169"/>
      <c r="H31" s="65" t="s">
        <v>142</v>
      </c>
      <c r="I31" s="171"/>
      <c r="J31" s="16"/>
      <c r="K31" s="210"/>
      <c r="L31" s="210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</row>
    <row r="32" spans="1:25" s="3" customFormat="1">
      <c r="A32" s="2"/>
      <c r="B32" s="2"/>
      <c r="C32" s="2"/>
      <c r="D32" s="2"/>
      <c r="E32" s="2"/>
      <c r="F32" s="14"/>
      <c r="G32" s="2"/>
      <c r="H32" s="2"/>
      <c r="I32" s="2"/>
      <c r="J32" s="2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</row>
    <row r="33" spans="1:25" s="3" customFormat="1">
      <c r="A33" s="2"/>
      <c r="B33" s="2"/>
      <c r="C33" s="2"/>
      <c r="D33" s="2"/>
      <c r="E33" s="2"/>
      <c r="F33" s="14"/>
      <c r="G33" s="2"/>
      <c r="H33" s="2"/>
      <c r="I33" s="2"/>
      <c r="J33" s="2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</row>
    <row r="34" spans="1:25" s="3" customFormat="1">
      <c r="A34" s="2"/>
      <c r="B34" s="2"/>
      <c r="C34" s="2"/>
      <c r="D34" s="2"/>
      <c r="E34" s="2"/>
      <c r="F34" s="2"/>
      <c r="G34" s="2"/>
      <c r="H34" s="2"/>
      <c r="I34" s="2"/>
      <c r="J34" s="2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</row>
    <row r="35" spans="1:25" s="3" customFormat="1">
      <c r="A35" s="2"/>
      <c r="B35" s="2"/>
      <c r="D35" s="2"/>
      <c r="E35" s="2"/>
      <c r="F35" s="2"/>
      <c r="G35" s="2"/>
      <c r="H35" s="2"/>
      <c r="I35" s="2"/>
      <c r="J35" s="2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</row>
    <row r="36" spans="1:25" s="3" customFormat="1">
      <c r="A36" s="2"/>
      <c r="B36" s="2"/>
      <c r="D36" s="2"/>
      <c r="E36" s="2"/>
      <c r="F36" s="2"/>
      <c r="G36" s="2"/>
      <c r="H36" s="2"/>
      <c r="I36" s="2"/>
      <c r="J36" s="2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</row>
    <row r="37" spans="1:25" s="3" customFormat="1">
      <c r="A37" s="2"/>
      <c r="B37" s="2"/>
      <c r="D37" s="2"/>
      <c r="E37" s="2"/>
      <c r="F37" s="2"/>
      <c r="G37" s="2"/>
      <c r="H37" s="2"/>
      <c r="I37" s="2"/>
      <c r="J37" s="2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</row>
    <row r="38" spans="1:25" s="3" customFormat="1">
      <c r="A38" s="2"/>
      <c r="B38" s="2"/>
      <c r="D38" s="2"/>
      <c r="E38" s="2"/>
      <c r="F38" s="2"/>
      <c r="G38" s="2"/>
      <c r="H38" s="2"/>
      <c r="I38" s="2"/>
      <c r="J38" s="2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</row>
    <row r="39" spans="1:25" s="3" customFormat="1">
      <c r="A39" s="2"/>
      <c r="B39" s="2"/>
      <c r="C39" s="2"/>
      <c r="D39" s="2"/>
      <c r="E39" s="2"/>
      <c r="F39" s="2"/>
      <c r="G39" s="2"/>
      <c r="H39" s="2"/>
      <c r="I39" s="2"/>
      <c r="J39" s="2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</row>
    <row r="40" spans="1:25" s="3" customFormat="1">
      <c r="A40" s="2"/>
      <c r="B40" s="2"/>
      <c r="C40" s="6"/>
      <c r="D40" s="2"/>
      <c r="E40" s="2"/>
      <c r="F40" s="2"/>
      <c r="G40" s="2"/>
      <c r="H40" s="2"/>
      <c r="I40" s="2"/>
      <c r="J40" s="2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</row>
    <row r="41" spans="1:25" s="3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</row>
    <row r="42" spans="1:25" s="3" customFormat="1">
      <c r="A42" s="2"/>
      <c r="B42" s="2"/>
      <c r="C42" s="2"/>
      <c r="D42" s="2"/>
      <c r="E42" s="2"/>
      <c r="F42" s="2"/>
      <c r="G42" s="2"/>
      <c r="H42" s="2"/>
      <c r="I42" s="2"/>
      <c r="J42" s="2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</row>
    <row r="43" spans="1:25" s="3" customFormat="1">
      <c r="A43" s="2"/>
      <c r="B43" s="2"/>
      <c r="C43" s="12"/>
      <c r="D43" s="2"/>
      <c r="E43" s="2"/>
      <c r="F43" s="2"/>
      <c r="G43" s="2"/>
      <c r="H43" s="2"/>
      <c r="I43" s="2"/>
      <c r="J43" s="2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</row>
    <row r="44" spans="1:25" s="3" customFormat="1">
      <c r="A44" s="2"/>
      <c r="B44" s="2"/>
      <c r="C44" s="12"/>
      <c r="D44" s="2"/>
      <c r="E44" s="2"/>
      <c r="F44" s="2"/>
      <c r="G44" s="2"/>
      <c r="H44" s="2"/>
      <c r="I44" s="2"/>
      <c r="J44" s="2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</row>
    <row r="45" spans="1:25" s="3" customFormat="1">
      <c r="A45" s="2"/>
      <c r="B45" s="2"/>
      <c r="C45" s="12"/>
      <c r="D45" s="2"/>
      <c r="E45" s="2"/>
      <c r="F45" s="2"/>
      <c r="G45" s="2"/>
      <c r="H45" s="2"/>
      <c r="I45" s="2"/>
      <c r="J45" s="2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</row>
    <row r="46" spans="1:25" s="3" customFormat="1">
      <c r="A46" s="2"/>
      <c r="B46" s="2"/>
      <c r="C46" s="12"/>
      <c r="D46" s="2"/>
      <c r="E46" s="2"/>
      <c r="F46" s="2"/>
      <c r="G46" s="2"/>
      <c r="H46" s="2"/>
      <c r="I46" s="2"/>
      <c r="J46" s="2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</row>
    <row r="47" spans="1:25" s="3" customFormat="1">
      <c r="A47" s="2"/>
      <c r="B47" s="2"/>
      <c r="C47" s="12"/>
      <c r="D47" s="2"/>
      <c r="E47" s="2"/>
      <c r="F47" s="2"/>
      <c r="G47" s="2"/>
      <c r="H47" s="2"/>
      <c r="I47" s="2"/>
      <c r="J47" s="2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</row>
    <row r="48" spans="1:25" s="3" customFormat="1">
      <c r="A48" s="2"/>
      <c r="B48" s="2"/>
      <c r="C48" s="12"/>
      <c r="D48" s="2"/>
      <c r="E48" s="2"/>
      <c r="F48" s="2"/>
      <c r="G48" s="2"/>
      <c r="H48" s="2"/>
      <c r="I48" s="2"/>
      <c r="J48" s="2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</row>
    <row r="49" spans="1:25" s="3" customFormat="1">
      <c r="A49" s="2"/>
      <c r="B49" s="2"/>
      <c r="C49" s="12"/>
      <c r="D49" s="2"/>
      <c r="E49" s="2"/>
      <c r="F49" s="2"/>
      <c r="G49" s="2"/>
      <c r="H49" s="2"/>
      <c r="I49" s="2"/>
      <c r="J49" s="2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</row>
    <row r="50" spans="1:25" s="3" customFormat="1">
      <c r="A50" s="2"/>
      <c r="B50" s="2"/>
      <c r="C50" s="12"/>
      <c r="D50" s="2"/>
      <c r="E50" s="2"/>
      <c r="F50" s="2"/>
      <c r="G50" s="2"/>
      <c r="H50" s="2"/>
      <c r="I50" s="2"/>
      <c r="J50" s="2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</row>
    <row r="51" spans="1:25" s="3" customFormat="1">
      <c r="A51" s="2"/>
      <c r="B51" s="2"/>
      <c r="C51" s="12"/>
      <c r="D51" s="2"/>
      <c r="E51" s="2"/>
      <c r="F51" s="2"/>
      <c r="G51" s="2"/>
      <c r="H51" s="2"/>
      <c r="I51" s="2"/>
      <c r="J51" s="2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</row>
    <row r="52" spans="1:25" s="3" customFormat="1">
      <c r="A52" s="2"/>
      <c r="B52" s="2"/>
      <c r="C52" s="12"/>
      <c r="D52" s="2"/>
      <c r="E52" s="2"/>
      <c r="F52" s="2"/>
      <c r="G52" s="2"/>
      <c r="H52" s="2"/>
      <c r="I52" s="2"/>
      <c r="J52" s="2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</row>
    <row r="53" spans="1:25">
      <c r="C53" s="12"/>
    </row>
    <row r="54" spans="1:25" ht="20" hidden="1">
      <c r="B54" s="8" t="str">
        <f>IF(E20&gt;=30%,"NO","SI")</f>
        <v>SI</v>
      </c>
      <c r="C54" s="8"/>
      <c r="D54" s="92"/>
      <c r="E54" s="92"/>
      <c r="F54" s="92"/>
      <c r="G54" s="92"/>
      <c r="H54" s="92"/>
      <c r="I54" s="92"/>
      <c r="J54" s="92"/>
      <c r="K54" s="211"/>
      <c r="L54" s="211"/>
    </row>
    <row r="55" spans="1:25" ht="3" hidden="1" customHeight="1">
      <c r="B55" s="8"/>
      <c r="C55" s="8"/>
      <c r="D55" s="100"/>
      <c r="E55" s="100"/>
      <c r="F55" s="100"/>
      <c r="G55" s="100"/>
      <c r="H55" s="100"/>
      <c r="I55" s="100"/>
      <c r="J55" s="100"/>
      <c r="K55" s="206"/>
      <c r="L55" s="206"/>
    </row>
    <row r="56" spans="1:25" ht="20" hidden="1">
      <c r="B56" s="8" t="str">
        <f>IF(H9&lt;=0,"NO","SI")</f>
        <v>SI</v>
      </c>
      <c r="C56" s="8"/>
      <c r="D56" s="101"/>
      <c r="E56" s="93" t="s">
        <v>7</v>
      </c>
      <c r="F56" s="93" t="s">
        <v>10</v>
      </c>
      <c r="G56" s="101"/>
      <c r="H56" s="93" t="s">
        <v>11</v>
      </c>
      <c r="I56" s="93" t="s">
        <v>10</v>
      </c>
      <c r="J56" s="101"/>
      <c r="K56" s="212" t="s">
        <v>12</v>
      </c>
      <c r="L56" s="212" t="s">
        <v>10</v>
      </c>
    </row>
    <row r="57" spans="1:25" ht="20" hidden="1" customHeight="1">
      <c r="B57" s="8"/>
      <c r="C57" s="8"/>
      <c r="D57" s="17"/>
      <c r="G57" s="17"/>
      <c r="J57" s="17"/>
      <c r="M57" s="213"/>
    </row>
    <row r="58" spans="1:25" hidden="1">
      <c r="B58" s="2" t="s">
        <v>94</v>
      </c>
      <c r="C58" s="13">
        <f>(B9*30%)/12</f>
        <v>3750000</v>
      </c>
    </row>
    <row r="59" spans="1:25" hidden="1">
      <c r="C59" s="14">
        <f>C58-C20</f>
        <v>2403868.7913729362</v>
      </c>
    </row>
    <row r="60" spans="1:25" hidden="1"/>
    <row r="61" spans="1:25" hidden="1">
      <c r="C61" s="14"/>
    </row>
    <row r="62" spans="1:25" hidden="1">
      <c r="C62" s="14"/>
    </row>
    <row r="63" spans="1:25" hidden="1">
      <c r="C63" s="14"/>
    </row>
    <row r="64" spans="1:25" hidden="1">
      <c r="C64" s="14"/>
    </row>
    <row r="65" spans="2:4" hidden="1">
      <c r="C65" s="14"/>
    </row>
    <row r="66" spans="2:4" hidden="1">
      <c r="C66" s="14"/>
    </row>
    <row r="67" spans="2:4" hidden="1">
      <c r="C67" s="14"/>
    </row>
    <row r="68" spans="2:4" hidden="1"/>
    <row r="69" spans="2:4" hidden="1">
      <c r="B69" s="2" t="s">
        <v>49</v>
      </c>
      <c r="C69" s="12">
        <f>'FLUJO DE CAJA'!C93</f>
        <v>0.16</v>
      </c>
    </row>
    <row r="70" spans="2:4" hidden="1">
      <c r="B70" s="2" t="str">
        <f>'FLUJO DE CAJA'!B96</f>
        <v>HOGAR Y OTRAS PROPIEDADES</v>
      </c>
      <c r="C70" s="12">
        <f>'FLUJO DE CAJA'!C96</f>
        <v>4.9333333333333333E-2</v>
      </c>
    </row>
    <row r="71" spans="2:4" hidden="1">
      <c r="B71" s="2" t="str">
        <f>'FLUJO DE CAJA'!B113</f>
        <v>MERCADO</v>
      </c>
      <c r="C71" s="12">
        <f>'FLUJO DE CAJA'!C113</f>
        <v>0</v>
      </c>
    </row>
    <row r="72" spans="2:4" hidden="1">
      <c r="B72" s="2" t="str">
        <f>'FLUJO DE CAJA'!B130</f>
        <v>SERVICIOS Y SUSCRIPCIONES</v>
      </c>
      <c r="C72" s="12">
        <f>'FLUJO DE CAJA'!C130</f>
        <v>0</v>
      </c>
    </row>
    <row r="73" spans="2:4" hidden="1">
      <c r="B73" s="2" t="str">
        <f>'FLUJO DE CAJA'!B161</f>
        <v>ENTRETENIMIENTO</v>
      </c>
      <c r="C73" s="12">
        <f>'FLUJO DE CAJA'!C161</f>
        <v>0</v>
      </c>
      <c r="D73" s="2">
        <f>'FLUJO DE CAJA'!D161</f>
        <v>0</v>
      </c>
    </row>
    <row r="74" spans="2:4" hidden="1">
      <c r="B74" s="2" t="str">
        <f>'FLUJO DE CAJA'!B186</f>
        <v>PERSONAL</v>
      </c>
      <c r="C74" s="12">
        <f>'FLUJO DE CAJA'!C186</f>
        <v>0</v>
      </c>
      <c r="D74" s="2">
        <f>'FLUJO DE CAJA'!D186</f>
        <v>0</v>
      </c>
    </row>
    <row r="75" spans="2:4" hidden="1">
      <c r="B75" s="2" t="str">
        <f>'FLUJO DE CAJA'!B235</f>
        <v>EMPLEADOS</v>
      </c>
      <c r="C75" s="12">
        <f>'FLUJO DE CAJA'!C235</f>
        <v>0</v>
      </c>
      <c r="D75" s="2">
        <f>'FLUJO DE CAJA'!D235</f>
        <v>0</v>
      </c>
    </row>
    <row r="76" spans="2:4" hidden="1">
      <c r="B76" s="2" t="str">
        <f>'FLUJO DE CAJA'!B250</f>
        <v>TRANSPORTE</v>
      </c>
      <c r="C76" s="12">
        <f>'FLUJO DE CAJA'!C250</f>
        <v>0</v>
      </c>
      <c r="D76" s="2">
        <f>'FLUJO DE CAJA'!D250</f>
        <v>0</v>
      </c>
    </row>
    <row r="77" spans="2:4" hidden="1">
      <c r="B77" s="2" t="str">
        <f>'FLUJO DE CAJA'!B271</f>
        <v>SALUD</v>
      </c>
      <c r="C77" s="12">
        <f>'FLUJO DE CAJA'!C271</f>
        <v>0</v>
      </c>
      <c r="D77" s="2">
        <f>'FLUJO DE CAJA'!D271</f>
        <v>0</v>
      </c>
    </row>
    <row r="78" spans="2:4" hidden="1">
      <c r="B78" s="2" t="str">
        <f>'FLUJO DE CAJA'!B298</f>
        <v>HIJOS / PERSONAS A CARGO</v>
      </c>
      <c r="C78" s="12">
        <f>'FLUJO DE CAJA'!C298</f>
        <v>0</v>
      </c>
      <c r="D78" s="2">
        <f>'FLUJO DE CAJA'!D298</f>
        <v>0</v>
      </c>
    </row>
    <row r="79" spans="2:4" hidden="1">
      <c r="B79" s="2" t="str">
        <f>'FLUJO DE CAJA'!B341</f>
        <v>MASCOTAS</v>
      </c>
      <c r="C79" s="12">
        <f>'FLUJO DE CAJA'!C341</f>
        <v>0</v>
      </c>
      <c r="D79" s="2">
        <f>'FLUJO DE CAJA'!D341</f>
        <v>0</v>
      </c>
    </row>
    <row r="80" spans="2:4" hidden="1">
      <c r="B80" s="2" t="str">
        <f>'FLUJO DE CAJA'!B356</f>
        <v>OBLIGACIONES FINANCIERAS</v>
      </c>
      <c r="C80" s="12">
        <f>'FLUJO DE CAJA'!C356</f>
        <v>0.1076904966901651</v>
      </c>
      <c r="D80" s="2">
        <f>'FLUJO DE CAJA'!D356</f>
        <v>1346131.2086270638</v>
      </c>
    </row>
    <row r="81" spans="2:4" hidden="1">
      <c r="B81" s="2" t="str">
        <f>'FLUJO DE CAJA'!B381</f>
        <v>EDUCACIÓN</v>
      </c>
      <c r="C81" s="12">
        <f>'FLUJO DE CAJA'!C381</f>
        <v>0</v>
      </c>
      <c r="D81" s="2">
        <f>'FLUJO DE CAJA'!D381</f>
        <v>0</v>
      </c>
    </row>
    <row r="82" spans="2:4" hidden="1">
      <c r="B82" s="2" t="str">
        <f>'FLUJO DE CAJA'!B394</f>
        <v xml:space="preserve">DONACIONES </v>
      </c>
      <c r="C82" s="12">
        <f>'FLUJO DE CAJA'!C394</f>
        <v>0</v>
      </c>
      <c r="D82" s="2">
        <f>'FLUJO DE CAJA'!D394</f>
        <v>0</v>
      </c>
    </row>
    <row r="83" spans="2:4" hidden="1">
      <c r="B83" s="2" t="str">
        <f>'FLUJO DE CAJA'!B407</f>
        <v>REGALOS</v>
      </c>
      <c r="C83" s="12">
        <f>'FLUJO DE CAJA'!C407</f>
        <v>3.3333333333333335E-3</v>
      </c>
      <c r="D83" s="2">
        <f>'FLUJO DE CAJA'!D407</f>
        <v>0</v>
      </c>
    </row>
    <row r="84" spans="2:4" hidden="1">
      <c r="B84" s="2" t="str">
        <f>'FLUJO DE CAJA'!B468</f>
        <v>IMPUESTOS Y APORTES LEGALES</v>
      </c>
      <c r="C84" s="12">
        <f>'FLUJO DE CAJA'!C468</f>
        <v>0</v>
      </c>
      <c r="D84" s="2">
        <f>'FLUJO DE CAJA'!D468</f>
        <v>0</v>
      </c>
    </row>
    <row r="85" spans="2:4" hidden="1"/>
  </sheetData>
  <sheetProtection sheet="1" formatCells="0" formatColumns="0" formatRows="0" insertHyperlinks="0" sort="0" autoFilter="0" pivotTables="0"/>
  <mergeCells count="9">
    <mergeCell ref="E21:F21"/>
    <mergeCell ref="H21:I21"/>
    <mergeCell ref="B24:C24"/>
    <mergeCell ref="E24:F24"/>
    <mergeCell ref="H24:I24"/>
    <mergeCell ref="H23:I23"/>
    <mergeCell ref="B22:C22"/>
    <mergeCell ref="E22:F22"/>
    <mergeCell ref="H22:I22"/>
  </mergeCells>
  <conditionalFormatting sqref="B30">
    <cfRule type="expression" dxfId="19" priority="7" stopIfTrue="1">
      <formula>$B$30&gt;0</formula>
    </cfRule>
    <cfRule type="expression" dxfId="18" priority="8">
      <formula>$B$30&lt;0</formula>
    </cfRule>
  </conditionalFormatting>
  <conditionalFormatting sqref="E20">
    <cfRule type="expression" dxfId="17" priority="17">
      <formula>$E$20&gt;=30%</formula>
    </cfRule>
    <cfRule type="expression" dxfId="16" priority="18">
      <formula>$E$20&lt;30%</formula>
    </cfRule>
  </conditionalFormatting>
  <conditionalFormatting sqref="H9">
    <cfRule type="expression" dxfId="15" priority="42" stopIfTrue="1">
      <formula>$H$9&gt;=0</formula>
    </cfRule>
    <cfRule type="expression" dxfId="14" priority="43">
      <formula>$H$9&lt;0</formula>
    </cfRule>
  </conditionalFormatting>
  <conditionalFormatting sqref="H20">
    <cfRule type="expression" dxfId="13" priority="9">
      <formula>$H$20="NO"</formula>
    </cfRule>
    <cfRule type="expression" dxfId="12" priority="10">
      <formula>$H$20="SI"</formula>
    </cfRule>
  </conditionalFormatting>
  <conditionalFormatting sqref="I20">
    <cfRule type="expression" dxfId="11" priority="15">
      <formula>$I$20&lt;=0</formula>
    </cfRule>
    <cfRule type="expression" dxfId="10" priority="16">
      <formula>$I$20&gt;0</formula>
    </cfRule>
  </conditionalFormatting>
  <conditionalFormatting sqref="I9">
    <cfRule type="expression" dxfId="9" priority="5" stopIfTrue="1">
      <formula>$H$9&gt;=0</formula>
    </cfRule>
    <cfRule type="expression" dxfId="8" priority="6">
      <formula>$H$9&lt;0</formula>
    </cfRule>
  </conditionalFormatting>
  <conditionalFormatting sqref="F20">
    <cfRule type="expression" dxfId="7" priority="3">
      <formula>$E$20&gt;=30%</formula>
    </cfRule>
    <cfRule type="expression" dxfId="6" priority="4">
      <formula>$E$20&lt;30%</formula>
    </cfRule>
  </conditionalFormatting>
  <conditionalFormatting sqref="C30">
    <cfRule type="expression" dxfId="5" priority="1" stopIfTrue="1">
      <formula>$B$30&gt;0</formula>
    </cfRule>
    <cfRule type="expression" dxfId="4" priority="2">
      <formula>$B$30&lt;0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72BAD-0B05-E84B-866B-80F609CAA2CC}">
  <dimension ref="B1:AJ552"/>
  <sheetViews>
    <sheetView showGridLines="0" zoomScaleNormal="100" workbookViewId="0">
      <pane xSplit="3" ySplit="15" topLeftCell="D475" activePane="bottomRight" state="frozen"/>
      <selection pane="topRight" activeCell="D1" sqref="D1"/>
      <selection pane="bottomLeft" activeCell="A16" sqref="A16"/>
      <selection pane="bottomRight" activeCell="B12" sqref="B12"/>
    </sheetView>
  </sheetViews>
  <sheetFormatPr baseColWidth="10" defaultColWidth="10.83203125" defaultRowHeight="16"/>
  <cols>
    <col min="1" max="1" width="2.83203125" style="64" customWidth="1"/>
    <col min="2" max="2" width="43.5" style="64" customWidth="1"/>
    <col min="3" max="3" width="9" style="65" customWidth="1"/>
    <col min="4" max="4" width="14.83203125" style="66" customWidth="1"/>
    <col min="5" max="15" width="14.83203125" style="64" customWidth="1"/>
    <col min="16" max="16" width="13.1640625" style="3" bestFit="1" customWidth="1"/>
    <col min="17" max="36" width="10.83203125" style="3"/>
    <col min="37" max="16384" width="10.83203125" style="64"/>
  </cols>
  <sheetData>
    <row r="1" spans="2:36" ht="60" customHeight="1" thickBot="1"/>
    <row r="2" spans="2:36" s="3" customFormat="1" ht="40" customHeight="1" thickBot="1">
      <c r="B2" s="191" t="s">
        <v>182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3"/>
      <c r="P2" s="63"/>
      <c r="Q2" s="63"/>
      <c r="R2" s="63"/>
      <c r="S2" s="63"/>
      <c r="T2" s="63"/>
      <c r="U2" s="63"/>
    </row>
    <row r="3" spans="2:36" s="3" customFormat="1" ht="6" customHeight="1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63"/>
      <c r="Q3" s="63"/>
      <c r="R3" s="63"/>
      <c r="S3" s="63"/>
      <c r="T3" s="63"/>
      <c r="U3" s="63"/>
    </row>
    <row r="4" spans="2:36" s="3" customFormat="1" ht="19" customHeight="1">
      <c r="B4" s="608" t="s">
        <v>96</v>
      </c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63"/>
      <c r="Q4" s="63"/>
      <c r="R4" s="63"/>
      <c r="S4" s="63"/>
      <c r="T4" s="63"/>
      <c r="U4" s="63"/>
    </row>
    <row r="5" spans="2:36" s="3" customFormat="1" ht="19" hidden="1" customHeight="1">
      <c r="B5" s="419" t="s">
        <v>312</v>
      </c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85"/>
      <c r="Q5" s="85"/>
      <c r="R5" s="85"/>
      <c r="S5" s="85"/>
      <c r="T5" s="85"/>
      <c r="U5" s="85"/>
    </row>
    <row r="6" spans="2:36" s="3" customFormat="1" ht="19" hidden="1" customHeight="1">
      <c r="B6" s="419" t="s">
        <v>313</v>
      </c>
      <c r="C6" s="419"/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85"/>
      <c r="Q6" s="85"/>
      <c r="R6" s="85"/>
      <c r="S6" s="85"/>
      <c r="T6" s="85"/>
      <c r="U6" s="85"/>
    </row>
    <row r="7" spans="2:36" s="3" customFormat="1" ht="19" hidden="1" customHeight="1">
      <c r="B7" s="419" t="s">
        <v>314</v>
      </c>
      <c r="C7" s="419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85"/>
      <c r="Q7" s="85"/>
      <c r="R7" s="85"/>
      <c r="S7" s="85"/>
      <c r="T7" s="85"/>
      <c r="U7" s="85"/>
    </row>
    <row r="8" spans="2:36" s="3" customFormat="1" ht="19" hidden="1" customHeight="1">
      <c r="B8" s="419" t="s">
        <v>315</v>
      </c>
      <c r="C8" s="419"/>
      <c r="D8" s="419"/>
      <c r="E8" s="419"/>
      <c r="F8" s="419"/>
      <c r="G8" s="419"/>
      <c r="H8" s="419"/>
      <c r="I8" s="419"/>
      <c r="J8" s="419"/>
      <c r="K8" s="419"/>
      <c r="L8" s="419"/>
      <c r="M8" s="419"/>
      <c r="N8" s="419"/>
      <c r="O8" s="419"/>
      <c r="P8" s="85"/>
      <c r="Q8" s="85"/>
      <c r="R8" s="85"/>
      <c r="S8" s="85"/>
      <c r="T8" s="85"/>
      <c r="U8" s="85"/>
    </row>
    <row r="9" spans="2:36" s="3" customFormat="1" ht="19" hidden="1" customHeight="1">
      <c r="B9" s="419" t="s">
        <v>316</v>
      </c>
      <c r="C9" s="419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85"/>
      <c r="Q9" s="85"/>
      <c r="R9" s="85"/>
      <c r="S9" s="85"/>
      <c r="T9" s="85"/>
      <c r="U9" s="85"/>
    </row>
    <row r="10" spans="2:36" s="3" customFormat="1" ht="19" hidden="1" customHeight="1">
      <c r="B10" s="419" t="s">
        <v>317</v>
      </c>
      <c r="C10" s="419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85"/>
      <c r="Q10" s="85"/>
      <c r="R10" s="85"/>
      <c r="S10" s="85"/>
      <c r="T10" s="85"/>
      <c r="U10" s="85"/>
    </row>
    <row r="11" spans="2:36" s="3" customFormat="1" ht="19" hidden="1" customHeight="1">
      <c r="B11" s="419" t="s">
        <v>318</v>
      </c>
      <c r="C11" s="419"/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85"/>
      <c r="Q11" s="85"/>
      <c r="R11" s="85"/>
      <c r="S11" s="85"/>
      <c r="T11" s="85"/>
      <c r="U11" s="85"/>
    </row>
    <row r="12" spans="2:36" s="3" customFormat="1" ht="26" customHeight="1">
      <c r="B12" s="242" t="s">
        <v>78</v>
      </c>
      <c r="C12" s="83"/>
      <c r="D12" s="61"/>
    </row>
    <row r="13" spans="2:36" s="113" customFormat="1" ht="25" customHeight="1">
      <c r="B13" s="246" t="s">
        <v>56</v>
      </c>
      <c r="C13" s="247" t="s">
        <v>54</v>
      </c>
      <c r="D13" s="248" t="s">
        <v>57</v>
      </c>
      <c r="E13" s="247" t="s">
        <v>58</v>
      </c>
      <c r="F13" s="247" t="s">
        <v>59</v>
      </c>
      <c r="G13" s="247" t="s">
        <v>60</v>
      </c>
      <c r="H13" s="247" t="s">
        <v>61</v>
      </c>
      <c r="I13" s="247" t="s">
        <v>62</v>
      </c>
      <c r="J13" s="247" t="s">
        <v>63</v>
      </c>
      <c r="K13" s="247" t="s">
        <v>64</v>
      </c>
      <c r="L13" s="247" t="s">
        <v>65</v>
      </c>
      <c r="M13" s="247" t="s">
        <v>66</v>
      </c>
      <c r="N13" s="247" t="s">
        <v>67</v>
      </c>
      <c r="O13" s="249" t="s">
        <v>68</v>
      </c>
    </row>
    <row r="14" spans="2:36" ht="7" customHeight="1">
      <c r="B14" s="67">
        <v>0</v>
      </c>
    </row>
    <row r="15" spans="2:36" s="69" customFormat="1" ht="20" customHeight="1">
      <c r="B15" s="541" t="s">
        <v>295</v>
      </c>
      <c r="C15" s="542"/>
      <c r="D15" s="543">
        <v>0</v>
      </c>
      <c r="E15" s="543">
        <f t="shared" ref="E15:O15" si="0">D486</f>
        <v>4203868.7913729362</v>
      </c>
      <c r="F15" s="543">
        <f t="shared" si="0"/>
        <v>10407737.582745872</v>
      </c>
      <c r="G15" s="543">
        <f t="shared" si="0"/>
        <v>36611606.374118805</v>
      </c>
      <c r="H15" s="543">
        <f t="shared" si="0"/>
        <v>42815475.165491745</v>
      </c>
      <c r="I15" s="543">
        <f t="shared" si="0"/>
        <v>48919343.956864685</v>
      </c>
      <c r="J15" s="543">
        <f t="shared" si="0"/>
        <v>60123212.748237625</v>
      </c>
      <c r="K15" s="543">
        <f t="shared" si="0"/>
        <v>66327081.539610565</v>
      </c>
      <c r="L15" s="543">
        <f t="shared" si="0"/>
        <v>72530950.330983505</v>
      </c>
      <c r="M15" s="543">
        <f t="shared" si="0"/>
        <v>78734819.122356445</v>
      </c>
      <c r="N15" s="543">
        <f t="shared" si="0"/>
        <v>84938687.913729385</v>
      </c>
      <c r="O15" s="543">
        <f t="shared" si="0"/>
        <v>91142556.705102324</v>
      </c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</row>
    <row r="16" spans="2:36" ht="7" customHeight="1">
      <c r="B16" s="67">
        <v>0</v>
      </c>
    </row>
    <row r="17" spans="2:36" s="251" customFormat="1" ht="30" customHeight="1">
      <c r="B17" s="593" t="str">
        <f>PRESUPUESTO!B14</f>
        <v>I N G R E S O S  N E T O S  (después de deducciones)</v>
      </c>
      <c r="C17" s="594"/>
      <c r="D17" s="253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4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</row>
    <row r="18" spans="2:36">
      <c r="B18" s="70" t="str">
        <f>IF(PRESUPUESTO!C18="","",PRESUPUESTO!C18)</f>
        <v>Salario (ejemplo)</v>
      </c>
      <c r="C18" s="71">
        <f>IFERROR(SUM(D18:O18)/SUM($D$66:$O$66),0)</f>
        <v>0.8</v>
      </c>
      <c r="D18" s="66">
        <f>PRESUPUESTO!D18</f>
        <v>10000000</v>
      </c>
      <c r="E18" s="72">
        <f>D18</f>
        <v>10000000</v>
      </c>
      <c r="F18" s="72">
        <f t="shared" ref="F18:O18" si="1">E18</f>
        <v>10000000</v>
      </c>
      <c r="G18" s="72">
        <f t="shared" si="1"/>
        <v>10000000</v>
      </c>
      <c r="H18" s="72">
        <f t="shared" si="1"/>
        <v>10000000</v>
      </c>
      <c r="I18" s="72">
        <f t="shared" si="1"/>
        <v>10000000</v>
      </c>
      <c r="J18" s="72">
        <f t="shared" si="1"/>
        <v>10000000</v>
      </c>
      <c r="K18" s="72">
        <f t="shared" si="1"/>
        <v>10000000</v>
      </c>
      <c r="L18" s="72">
        <f t="shared" si="1"/>
        <v>10000000</v>
      </c>
      <c r="M18" s="72">
        <f t="shared" si="1"/>
        <v>10000000</v>
      </c>
      <c r="N18" s="72">
        <f t="shared" si="1"/>
        <v>10000000</v>
      </c>
      <c r="O18" s="72">
        <f t="shared" si="1"/>
        <v>10000000</v>
      </c>
    </row>
    <row r="19" spans="2:36">
      <c r="B19" s="70" t="str">
        <f>IF(PRESUPUESTO!C19="","",PRESUPUESTO!C19)</f>
        <v/>
      </c>
      <c r="C19" s="71">
        <f t="shared" ref="C19:C41" si="2">IFERROR(SUM(D19:O19)/SUM($D$66:$O$66),0)</f>
        <v>0</v>
      </c>
      <c r="D19" s="66">
        <f>PRESUPUESTO!D19</f>
        <v>0</v>
      </c>
      <c r="E19" s="72">
        <f t="shared" ref="E19:O24" si="3">D19</f>
        <v>0</v>
      </c>
      <c r="F19" s="72">
        <f t="shared" si="3"/>
        <v>0</v>
      </c>
      <c r="G19" s="72">
        <f t="shared" si="3"/>
        <v>0</v>
      </c>
      <c r="H19" s="72">
        <f t="shared" si="3"/>
        <v>0</v>
      </c>
      <c r="I19" s="72">
        <f t="shared" si="3"/>
        <v>0</v>
      </c>
      <c r="J19" s="72">
        <f t="shared" si="3"/>
        <v>0</v>
      </c>
      <c r="K19" s="72">
        <f t="shared" si="3"/>
        <v>0</v>
      </c>
      <c r="L19" s="72">
        <f t="shared" si="3"/>
        <v>0</v>
      </c>
      <c r="M19" s="72">
        <f t="shared" si="3"/>
        <v>0</v>
      </c>
      <c r="N19" s="72">
        <f t="shared" si="3"/>
        <v>0</v>
      </c>
      <c r="O19" s="72">
        <f t="shared" si="3"/>
        <v>0</v>
      </c>
    </row>
    <row r="20" spans="2:36">
      <c r="B20" s="70" t="str">
        <f>IF(PRESUPUESTO!C20="","",PRESUPUESTO!C20)</f>
        <v/>
      </c>
      <c r="C20" s="71">
        <f t="shared" si="2"/>
        <v>0</v>
      </c>
      <c r="D20" s="66">
        <f>PRESUPUESTO!D20</f>
        <v>0</v>
      </c>
      <c r="E20" s="72">
        <f t="shared" si="3"/>
        <v>0</v>
      </c>
      <c r="F20" s="72">
        <f t="shared" si="3"/>
        <v>0</v>
      </c>
      <c r="G20" s="72">
        <f t="shared" si="3"/>
        <v>0</v>
      </c>
      <c r="H20" s="72">
        <f t="shared" si="3"/>
        <v>0</v>
      </c>
      <c r="I20" s="72">
        <f t="shared" si="3"/>
        <v>0</v>
      </c>
      <c r="J20" s="72">
        <f t="shared" si="3"/>
        <v>0</v>
      </c>
      <c r="K20" s="72">
        <f t="shared" si="3"/>
        <v>0</v>
      </c>
      <c r="L20" s="72">
        <f t="shared" si="3"/>
        <v>0</v>
      </c>
      <c r="M20" s="72">
        <f t="shared" si="3"/>
        <v>0</v>
      </c>
      <c r="N20" s="72">
        <f t="shared" si="3"/>
        <v>0</v>
      </c>
      <c r="O20" s="72">
        <f t="shared" si="3"/>
        <v>0</v>
      </c>
    </row>
    <row r="21" spans="2:36">
      <c r="B21" s="70" t="str">
        <f>IF(PRESUPUESTO!C21="","",PRESUPUESTO!C21)</f>
        <v/>
      </c>
      <c r="C21" s="71">
        <f t="shared" si="2"/>
        <v>0</v>
      </c>
      <c r="D21" s="66">
        <f>PRESUPUESTO!D21</f>
        <v>0</v>
      </c>
      <c r="E21" s="72">
        <f t="shared" si="3"/>
        <v>0</v>
      </c>
      <c r="F21" s="72">
        <f t="shared" si="3"/>
        <v>0</v>
      </c>
      <c r="G21" s="72">
        <f t="shared" si="3"/>
        <v>0</v>
      </c>
      <c r="H21" s="72">
        <f t="shared" si="3"/>
        <v>0</v>
      </c>
      <c r="I21" s="72">
        <f t="shared" si="3"/>
        <v>0</v>
      </c>
      <c r="J21" s="72">
        <f t="shared" si="3"/>
        <v>0</v>
      </c>
      <c r="K21" s="72">
        <f t="shared" si="3"/>
        <v>0</v>
      </c>
      <c r="L21" s="72">
        <f t="shared" si="3"/>
        <v>0</v>
      </c>
      <c r="M21" s="72">
        <f t="shared" si="3"/>
        <v>0</v>
      </c>
      <c r="N21" s="72">
        <f t="shared" si="3"/>
        <v>0</v>
      </c>
      <c r="O21" s="72">
        <f t="shared" si="3"/>
        <v>0</v>
      </c>
    </row>
    <row r="22" spans="2:36">
      <c r="B22" s="70" t="str">
        <f>IF(PRESUPUESTO!C22="","",PRESUPUESTO!C22)</f>
        <v/>
      </c>
      <c r="C22" s="71">
        <f t="shared" si="2"/>
        <v>0</v>
      </c>
      <c r="D22" s="66">
        <f>PRESUPUESTO!D22</f>
        <v>0</v>
      </c>
      <c r="E22" s="72">
        <f t="shared" si="3"/>
        <v>0</v>
      </c>
      <c r="F22" s="72">
        <f t="shared" si="3"/>
        <v>0</v>
      </c>
      <c r="G22" s="72">
        <f t="shared" si="3"/>
        <v>0</v>
      </c>
      <c r="H22" s="72">
        <f t="shared" si="3"/>
        <v>0</v>
      </c>
      <c r="I22" s="72">
        <f t="shared" si="3"/>
        <v>0</v>
      </c>
      <c r="J22" s="72">
        <f t="shared" si="3"/>
        <v>0</v>
      </c>
      <c r="K22" s="72">
        <f t="shared" si="3"/>
        <v>0</v>
      </c>
      <c r="L22" s="72">
        <f t="shared" si="3"/>
        <v>0</v>
      </c>
      <c r="M22" s="72">
        <f t="shared" si="3"/>
        <v>0</v>
      </c>
      <c r="N22" s="72">
        <f t="shared" si="3"/>
        <v>0</v>
      </c>
      <c r="O22" s="72">
        <f t="shared" si="3"/>
        <v>0</v>
      </c>
    </row>
    <row r="23" spans="2:36">
      <c r="B23" s="70" t="str">
        <f>IF(PRESUPUESTO!C23="","",PRESUPUESTO!C23)</f>
        <v/>
      </c>
      <c r="C23" s="71">
        <f t="shared" si="2"/>
        <v>0</v>
      </c>
      <c r="D23" s="66">
        <f>PRESUPUESTO!D23</f>
        <v>0</v>
      </c>
      <c r="E23" s="72">
        <f t="shared" si="3"/>
        <v>0</v>
      </c>
      <c r="F23" s="72">
        <f t="shared" si="3"/>
        <v>0</v>
      </c>
      <c r="G23" s="72">
        <f t="shared" si="3"/>
        <v>0</v>
      </c>
      <c r="H23" s="72">
        <f t="shared" si="3"/>
        <v>0</v>
      </c>
      <c r="I23" s="72">
        <f t="shared" si="3"/>
        <v>0</v>
      </c>
      <c r="J23" s="72">
        <f t="shared" si="3"/>
        <v>0</v>
      </c>
      <c r="K23" s="72">
        <f t="shared" si="3"/>
        <v>0</v>
      </c>
      <c r="L23" s="72">
        <f t="shared" si="3"/>
        <v>0</v>
      </c>
      <c r="M23" s="72">
        <f t="shared" si="3"/>
        <v>0</v>
      </c>
      <c r="N23" s="72">
        <f t="shared" si="3"/>
        <v>0</v>
      </c>
      <c r="O23" s="72">
        <f t="shared" si="3"/>
        <v>0</v>
      </c>
    </row>
    <row r="24" spans="2:36">
      <c r="B24" s="70" t="str">
        <f>IF(PRESUPUESTO!C24="","",PRESUPUESTO!C24)</f>
        <v/>
      </c>
      <c r="C24" s="71">
        <f t="shared" si="2"/>
        <v>0</v>
      </c>
      <c r="D24" s="66">
        <f>PRESUPUESTO!D24</f>
        <v>0</v>
      </c>
      <c r="E24" s="72">
        <f>D24</f>
        <v>0</v>
      </c>
      <c r="F24" s="72">
        <f t="shared" si="3"/>
        <v>0</v>
      </c>
      <c r="G24" s="72">
        <f t="shared" si="3"/>
        <v>0</v>
      </c>
      <c r="H24" s="72">
        <f t="shared" si="3"/>
        <v>0</v>
      </c>
      <c r="I24" s="72">
        <f t="shared" si="3"/>
        <v>0</v>
      </c>
      <c r="J24" s="72">
        <f t="shared" si="3"/>
        <v>0</v>
      </c>
      <c r="K24" s="72">
        <f t="shared" si="3"/>
        <v>0</v>
      </c>
      <c r="L24" s="72">
        <f t="shared" si="3"/>
        <v>0</v>
      </c>
      <c r="M24" s="72">
        <f t="shared" si="3"/>
        <v>0</v>
      </c>
      <c r="N24" s="72">
        <f t="shared" si="3"/>
        <v>0</v>
      </c>
      <c r="O24" s="72">
        <f t="shared" si="3"/>
        <v>0</v>
      </c>
    </row>
    <row r="25" spans="2:36">
      <c r="B25" s="70" t="str">
        <f>IF(PRESUPUESTO!C25="","",PRESUPUESTO!C25)</f>
        <v/>
      </c>
      <c r="C25" s="71">
        <f t="shared" si="2"/>
        <v>0</v>
      </c>
      <c r="D25" s="66">
        <f>PRESUPUESTO!D25</f>
        <v>0</v>
      </c>
      <c r="E25" s="72">
        <f t="shared" ref="E25:O35" si="4">D25</f>
        <v>0</v>
      </c>
      <c r="F25" s="72">
        <f t="shared" si="4"/>
        <v>0</v>
      </c>
      <c r="G25" s="72">
        <f t="shared" si="4"/>
        <v>0</v>
      </c>
      <c r="H25" s="72">
        <f t="shared" si="4"/>
        <v>0</v>
      </c>
      <c r="I25" s="72">
        <f t="shared" si="4"/>
        <v>0</v>
      </c>
      <c r="J25" s="72">
        <f t="shared" si="4"/>
        <v>0</v>
      </c>
      <c r="K25" s="72">
        <f t="shared" si="4"/>
        <v>0</v>
      </c>
      <c r="L25" s="72">
        <f t="shared" si="4"/>
        <v>0</v>
      </c>
      <c r="M25" s="72">
        <f t="shared" si="4"/>
        <v>0</v>
      </c>
      <c r="N25" s="72">
        <f t="shared" si="4"/>
        <v>0</v>
      </c>
      <c r="O25" s="72">
        <f t="shared" si="4"/>
        <v>0</v>
      </c>
    </row>
    <row r="26" spans="2:36">
      <c r="B26" s="70" t="str">
        <f>IF(PRESUPUESTO!C26="","",PRESUPUESTO!C26)</f>
        <v/>
      </c>
      <c r="C26" s="71">
        <f t="shared" si="2"/>
        <v>0</v>
      </c>
      <c r="D26" s="66">
        <f>PRESUPUESTO!D26</f>
        <v>0</v>
      </c>
      <c r="E26" s="72">
        <f t="shared" si="4"/>
        <v>0</v>
      </c>
      <c r="F26" s="72">
        <f t="shared" si="4"/>
        <v>0</v>
      </c>
      <c r="G26" s="72">
        <f t="shared" si="4"/>
        <v>0</v>
      </c>
      <c r="H26" s="72">
        <f t="shared" si="4"/>
        <v>0</v>
      </c>
      <c r="I26" s="72">
        <f t="shared" si="4"/>
        <v>0</v>
      </c>
      <c r="J26" s="72">
        <f t="shared" si="4"/>
        <v>0</v>
      </c>
      <c r="K26" s="72">
        <f t="shared" si="4"/>
        <v>0</v>
      </c>
      <c r="L26" s="72">
        <f t="shared" si="4"/>
        <v>0</v>
      </c>
      <c r="M26" s="72">
        <f t="shared" si="4"/>
        <v>0</v>
      </c>
      <c r="N26" s="72">
        <f t="shared" si="4"/>
        <v>0</v>
      </c>
      <c r="O26" s="72">
        <f t="shared" si="4"/>
        <v>0</v>
      </c>
    </row>
    <row r="27" spans="2:36">
      <c r="B27" s="70" t="str">
        <f>IF(PRESUPUESTO!C27="","",PRESUPUESTO!C27)</f>
        <v/>
      </c>
      <c r="C27" s="71">
        <f t="shared" si="2"/>
        <v>0</v>
      </c>
      <c r="D27" s="66">
        <f>PRESUPUESTO!D27</f>
        <v>0</v>
      </c>
      <c r="E27" s="72">
        <f t="shared" si="4"/>
        <v>0</v>
      </c>
      <c r="F27" s="72">
        <f t="shared" si="4"/>
        <v>0</v>
      </c>
      <c r="G27" s="72">
        <f t="shared" si="4"/>
        <v>0</v>
      </c>
      <c r="H27" s="72">
        <f t="shared" si="4"/>
        <v>0</v>
      </c>
      <c r="I27" s="72">
        <f t="shared" si="4"/>
        <v>0</v>
      </c>
      <c r="J27" s="72">
        <f t="shared" si="4"/>
        <v>0</v>
      </c>
      <c r="K27" s="72">
        <f t="shared" si="4"/>
        <v>0</v>
      </c>
      <c r="L27" s="72">
        <f t="shared" si="4"/>
        <v>0</v>
      </c>
      <c r="M27" s="72">
        <f t="shared" si="4"/>
        <v>0</v>
      </c>
      <c r="N27" s="72">
        <f t="shared" si="4"/>
        <v>0</v>
      </c>
      <c r="O27" s="72">
        <f t="shared" si="4"/>
        <v>0</v>
      </c>
    </row>
    <row r="28" spans="2:36">
      <c r="B28" s="70" t="str">
        <f>IF(PRESUPUESTO!C28="","",PRESUPUESTO!C28)</f>
        <v/>
      </c>
      <c r="C28" s="71">
        <f t="shared" si="2"/>
        <v>0</v>
      </c>
      <c r="D28" s="66">
        <f>PRESUPUESTO!D28</f>
        <v>0</v>
      </c>
      <c r="E28" s="72">
        <f t="shared" si="4"/>
        <v>0</v>
      </c>
      <c r="F28" s="72">
        <f t="shared" si="4"/>
        <v>0</v>
      </c>
      <c r="G28" s="72">
        <f t="shared" si="4"/>
        <v>0</v>
      </c>
      <c r="H28" s="72">
        <f t="shared" si="4"/>
        <v>0</v>
      </c>
      <c r="I28" s="72">
        <f t="shared" si="4"/>
        <v>0</v>
      </c>
      <c r="J28" s="72">
        <f t="shared" si="4"/>
        <v>0</v>
      </c>
      <c r="K28" s="72">
        <f t="shared" si="4"/>
        <v>0</v>
      </c>
      <c r="L28" s="72">
        <f t="shared" si="4"/>
        <v>0</v>
      </c>
      <c r="M28" s="72">
        <f t="shared" si="4"/>
        <v>0</v>
      </c>
      <c r="N28" s="72">
        <f t="shared" si="4"/>
        <v>0</v>
      </c>
      <c r="O28" s="72">
        <f t="shared" si="4"/>
        <v>0</v>
      </c>
    </row>
    <row r="29" spans="2:36">
      <c r="B29" s="70" t="str">
        <f>IF(PRESUPUESTO!C29="","",PRESUPUESTO!C29)</f>
        <v/>
      </c>
      <c r="C29" s="71">
        <f t="shared" si="2"/>
        <v>0</v>
      </c>
      <c r="D29" s="66">
        <f>PRESUPUESTO!D29</f>
        <v>0</v>
      </c>
      <c r="E29" s="72">
        <f t="shared" si="4"/>
        <v>0</v>
      </c>
      <c r="F29" s="72">
        <f t="shared" si="4"/>
        <v>0</v>
      </c>
      <c r="G29" s="72">
        <f t="shared" si="4"/>
        <v>0</v>
      </c>
      <c r="H29" s="72">
        <f t="shared" si="4"/>
        <v>0</v>
      </c>
      <c r="I29" s="72">
        <f t="shared" si="4"/>
        <v>0</v>
      </c>
      <c r="J29" s="72">
        <f t="shared" si="4"/>
        <v>0</v>
      </c>
      <c r="K29" s="72">
        <f t="shared" si="4"/>
        <v>0</v>
      </c>
      <c r="L29" s="72">
        <f t="shared" si="4"/>
        <v>0</v>
      </c>
      <c r="M29" s="72">
        <f t="shared" si="4"/>
        <v>0</v>
      </c>
      <c r="N29" s="72">
        <f t="shared" si="4"/>
        <v>0</v>
      </c>
      <c r="O29" s="72">
        <f t="shared" si="4"/>
        <v>0</v>
      </c>
    </row>
    <row r="30" spans="2:36">
      <c r="B30" s="70" t="str">
        <f>IF(PRESUPUESTO!C30="","",PRESUPUESTO!C30)</f>
        <v/>
      </c>
      <c r="C30" s="71">
        <f t="shared" si="2"/>
        <v>0</v>
      </c>
      <c r="D30" s="66">
        <f>PRESUPUESTO!D30</f>
        <v>0</v>
      </c>
      <c r="E30" s="72">
        <f t="shared" si="4"/>
        <v>0</v>
      </c>
      <c r="F30" s="72">
        <f t="shared" si="4"/>
        <v>0</v>
      </c>
      <c r="G30" s="72">
        <f t="shared" si="4"/>
        <v>0</v>
      </c>
      <c r="H30" s="72">
        <f t="shared" si="4"/>
        <v>0</v>
      </c>
      <c r="I30" s="72">
        <f t="shared" si="4"/>
        <v>0</v>
      </c>
      <c r="J30" s="72">
        <f t="shared" si="4"/>
        <v>0</v>
      </c>
      <c r="K30" s="72">
        <f t="shared" si="4"/>
        <v>0</v>
      </c>
      <c r="L30" s="72">
        <f t="shared" si="4"/>
        <v>0</v>
      </c>
      <c r="M30" s="72">
        <f t="shared" si="4"/>
        <v>0</v>
      </c>
      <c r="N30" s="72">
        <f t="shared" si="4"/>
        <v>0</v>
      </c>
      <c r="O30" s="72">
        <f t="shared" si="4"/>
        <v>0</v>
      </c>
    </row>
    <row r="31" spans="2:36">
      <c r="B31" s="70" t="str">
        <f>IF(PRESUPUESTO!C31="","",PRESUPUESTO!C31)</f>
        <v/>
      </c>
      <c r="C31" s="71">
        <f t="shared" si="2"/>
        <v>0</v>
      </c>
      <c r="D31" s="66">
        <f>PRESUPUESTO!D31</f>
        <v>0</v>
      </c>
      <c r="E31" s="72">
        <f t="shared" si="4"/>
        <v>0</v>
      </c>
      <c r="F31" s="72">
        <f t="shared" si="4"/>
        <v>0</v>
      </c>
      <c r="G31" s="72">
        <f t="shared" si="4"/>
        <v>0</v>
      </c>
      <c r="H31" s="72">
        <f t="shared" si="4"/>
        <v>0</v>
      </c>
      <c r="I31" s="72">
        <f t="shared" si="4"/>
        <v>0</v>
      </c>
      <c r="J31" s="72">
        <f t="shared" si="4"/>
        <v>0</v>
      </c>
      <c r="K31" s="72">
        <f t="shared" si="4"/>
        <v>0</v>
      </c>
      <c r="L31" s="72">
        <f t="shared" si="4"/>
        <v>0</v>
      </c>
      <c r="M31" s="72">
        <f t="shared" si="4"/>
        <v>0</v>
      </c>
      <c r="N31" s="72">
        <f t="shared" si="4"/>
        <v>0</v>
      </c>
      <c r="O31" s="72">
        <f t="shared" si="4"/>
        <v>0</v>
      </c>
    </row>
    <row r="32" spans="2:36" s="8" customFormat="1">
      <c r="B32" s="70" t="str">
        <f>IF(PRESUPUESTO!C32="","",PRESUPUESTO!C32)</f>
        <v/>
      </c>
      <c r="C32" s="71">
        <f t="shared" si="2"/>
        <v>0</v>
      </c>
      <c r="D32" s="66">
        <f>PRESUPUESTO!D32</f>
        <v>0</v>
      </c>
      <c r="E32" s="72">
        <f t="shared" si="4"/>
        <v>0</v>
      </c>
      <c r="F32" s="72">
        <f t="shared" ref="F32:N32" si="5">E32</f>
        <v>0</v>
      </c>
      <c r="G32" s="72">
        <f t="shared" si="5"/>
        <v>0</v>
      </c>
      <c r="H32" s="72">
        <f t="shared" si="5"/>
        <v>0</v>
      </c>
      <c r="I32" s="72">
        <f t="shared" si="5"/>
        <v>0</v>
      </c>
      <c r="J32" s="72">
        <f t="shared" si="5"/>
        <v>0</v>
      </c>
      <c r="K32" s="72">
        <f t="shared" si="5"/>
        <v>0</v>
      </c>
      <c r="L32" s="72">
        <f t="shared" si="5"/>
        <v>0</v>
      </c>
      <c r="M32" s="72">
        <f t="shared" si="5"/>
        <v>0</v>
      </c>
      <c r="N32" s="72">
        <f t="shared" si="5"/>
        <v>0</v>
      </c>
      <c r="O32" s="72">
        <f t="shared" si="4"/>
        <v>0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2:36" s="8" customFormat="1">
      <c r="B33" s="70" t="str">
        <f>IF(PRESUPUESTO!C33="","",PRESUPUESTO!C33)</f>
        <v/>
      </c>
      <c r="C33" s="71">
        <f t="shared" si="2"/>
        <v>0</v>
      </c>
      <c r="D33" s="66">
        <f>PRESUPUESTO!D33</f>
        <v>0</v>
      </c>
      <c r="E33" s="72">
        <f t="shared" si="4"/>
        <v>0</v>
      </c>
      <c r="F33" s="72">
        <f t="shared" si="4"/>
        <v>0</v>
      </c>
      <c r="G33" s="72">
        <f t="shared" si="4"/>
        <v>0</v>
      </c>
      <c r="H33" s="72">
        <f t="shared" si="4"/>
        <v>0</v>
      </c>
      <c r="I33" s="72">
        <f t="shared" si="4"/>
        <v>0</v>
      </c>
      <c r="J33" s="72">
        <f t="shared" si="4"/>
        <v>0</v>
      </c>
      <c r="K33" s="72">
        <f t="shared" si="4"/>
        <v>0</v>
      </c>
      <c r="L33" s="72">
        <f t="shared" si="4"/>
        <v>0</v>
      </c>
      <c r="M33" s="72">
        <f t="shared" si="4"/>
        <v>0</v>
      </c>
      <c r="N33" s="72">
        <f t="shared" si="4"/>
        <v>0</v>
      </c>
      <c r="O33" s="72">
        <f t="shared" si="4"/>
        <v>0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2:36" s="8" customFormat="1">
      <c r="B34" s="70" t="str">
        <f>IF(PRESUPUESTO!C34="","",PRESUPUESTO!C34)</f>
        <v/>
      </c>
      <c r="C34" s="71">
        <f t="shared" si="2"/>
        <v>0</v>
      </c>
      <c r="D34" s="66">
        <f>PRESUPUESTO!D34</f>
        <v>0</v>
      </c>
      <c r="E34" s="72">
        <f t="shared" si="4"/>
        <v>0</v>
      </c>
      <c r="F34" s="72">
        <f t="shared" si="4"/>
        <v>0</v>
      </c>
      <c r="G34" s="72">
        <f t="shared" si="4"/>
        <v>0</v>
      </c>
      <c r="H34" s="72">
        <f t="shared" si="4"/>
        <v>0</v>
      </c>
      <c r="I34" s="72">
        <f t="shared" si="4"/>
        <v>0</v>
      </c>
      <c r="J34" s="72">
        <f t="shared" si="4"/>
        <v>0</v>
      </c>
      <c r="K34" s="72">
        <f t="shared" si="4"/>
        <v>0</v>
      </c>
      <c r="L34" s="72">
        <f t="shared" si="4"/>
        <v>0</v>
      </c>
      <c r="M34" s="72">
        <f t="shared" si="4"/>
        <v>0</v>
      </c>
      <c r="N34" s="72">
        <f t="shared" si="4"/>
        <v>0</v>
      </c>
      <c r="O34" s="72">
        <f t="shared" si="4"/>
        <v>0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2:36" s="8" customFormat="1">
      <c r="B35" s="70" t="str">
        <f>IF(PRESUPUESTO!C35="","",PRESUPUESTO!C35)</f>
        <v/>
      </c>
      <c r="C35" s="71">
        <f t="shared" si="2"/>
        <v>0</v>
      </c>
      <c r="D35" s="66">
        <f>PRESUPUESTO!D35</f>
        <v>0</v>
      </c>
      <c r="E35" s="72">
        <f>D35</f>
        <v>0</v>
      </c>
      <c r="F35" s="72">
        <f t="shared" si="4"/>
        <v>0</v>
      </c>
      <c r="G35" s="72">
        <f t="shared" si="4"/>
        <v>0</v>
      </c>
      <c r="H35" s="72">
        <f t="shared" si="4"/>
        <v>0</v>
      </c>
      <c r="I35" s="72">
        <f t="shared" si="4"/>
        <v>0</v>
      </c>
      <c r="J35" s="72">
        <f t="shared" si="4"/>
        <v>0</v>
      </c>
      <c r="K35" s="72">
        <f t="shared" si="4"/>
        <v>0</v>
      </c>
      <c r="L35" s="72">
        <f t="shared" si="4"/>
        <v>0</v>
      </c>
      <c r="M35" s="72">
        <f t="shared" si="4"/>
        <v>0</v>
      </c>
      <c r="N35" s="72">
        <f t="shared" si="4"/>
        <v>0</v>
      </c>
      <c r="O35" s="72">
        <f t="shared" si="4"/>
        <v>0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2:36" s="8" customFormat="1">
      <c r="B36" s="70" t="str">
        <f>IF(PRESUPUESTO!C36="","",PRESUPUESTO!C36)</f>
        <v/>
      </c>
      <c r="C36" s="71">
        <f t="shared" si="2"/>
        <v>0</v>
      </c>
      <c r="D36" s="66">
        <f>PRESUPUESTO!D36</f>
        <v>0</v>
      </c>
      <c r="E36" s="72">
        <f t="shared" ref="E36:F41" si="6">D36</f>
        <v>0</v>
      </c>
      <c r="F36" s="72">
        <f t="shared" si="6"/>
        <v>0</v>
      </c>
      <c r="G36" s="72">
        <f t="shared" ref="G36:G41" si="7">F36</f>
        <v>0</v>
      </c>
      <c r="H36" s="72">
        <f t="shared" ref="H36:H41" si="8">G36</f>
        <v>0</v>
      </c>
      <c r="I36" s="72">
        <f t="shared" ref="I36:I41" si="9">H36</f>
        <v>0</v>
      </c>
      <c r="J36" s="72">
        <f t="shared" ref="J36:J41" si="10">I36</f>
        <v>0</v>
      </c>
      <c r="K36" s="72">
        <f t="shared" ref="K36:K41" si="11">J36</f>
        <v>0</v>
      </c>
      <c r="L36" s="72">
        <f t="shared" ref="L36:L41" si="12">K36</f>
        <v>0</v>
      </c>
      <c r="M36" s="72">
        <f t="shared" ref="M36:M41" si="13">L36</f>
        <v>0</v>
      </c>
      <c r="N36" s="72">
        <f t="shared" ref="N36:N41" si="14">M36</f>
        <v>0</v>
      </c>
      <c r="O36" s="72">
        <f t="shared" ref="O36:O41" si="15">N36</f>
        <v>0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2:36" s="8" customFormat="1">
      <c r="B37" s="70" t="str">
        <f>IF(PRESUPUESTO!C37="","",PRESUPUESTO!C37)</f>
        <v/>
      </c>
      <c r="C37" s="71">
        <f t="shared" si="2"/>
        <v>0</v>
      </c>
      <c r="D37" s="66">
        <f>PRESUPUESTO!D37</f>
        <v>0</v>
      </c>
      <c r="E37" s="72">
        <f t="shared" si="6"/>
        <v>0</v>
      </c>
      <c r="F37" s="72">
        <f t="shared" si="6"/>
        <v>0</v>
      </c>
      <c r="G37" s="72">
        <f t="shared" si="7"/>
        <v>0</v>
      </c>
      <c r="H37" s="72">
        <f t="shared" si="8"/>
        <v>0</v>
      </c>
      <c r="I37" s="72">
        <f t="shared" si="9"/>
        <v>0</v>
      </c>
      <c r="J37" s="72">
        <f t="shared" si="10"/>
        <v>0</v>
      </c>
      <c r="K37" s="72">
        <f t="shared" si="11"/>
        <v>0</v>
      </c>
      <c r="L37" s="72">
        <f t="shared" si="12"/>
        <v>0</v>
      </c>
      <c r="M37" s="72">
        <f t="shared" si="13"/>
        <v>0</v>
      </c>
      <c r="N37" s="72">
        <f t="shared" si="14"/>
        <v>0</v>
      </c>
      <c r="O37" s="72">
        <f t="shared" si="15"/>
        <v>0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2:36" s="8" customFormat="1">
      <c r="B38" s="70" t="str">
        <f>IF(PRESUPUESTO!C38="","",PRESUPUESTO!C38)</f>
        <v/>
      </c>
      <c r="C38" s="71">
        <f t="shared" si="2"/>
        <v>0</v>
      </c>
      <c r="D38" s="66">
        <f>PRESUPUESTO!D38</f>
        <v>0</v>
      </c>
      <c r="E38" s="72">
        <f t="shared" si="6"/>
        <v>0</v>
      </c>
      <c r="F38" s="72">
        <f t="shared" si="6"/>
        <v>0</v>
      </c>
      <c r="G38" s="72">
        <f t="shared" si="7"/>
        <v>0</v>
      </c>
      <c r="H38" s="72">
        <f t="shared" si="8"/>
        <v>0</v>
      </c>
      <c r="I38" s="72">
        <f t="shared" si="9"/>
        <v>0</v>
      </c>
      <c r="J38" s="72">
        <f t="shared" si="10"/>
        <v>0</v>
      </c>
      <c r="K38" s="72">
        <f t="shared" si="11"/>
        <v>0</v>
      </c>
      <c r="L38" s="72">
        <f t="shared" si="12"/>
        <v>0</v>
      </c>
      <c r="M38" s="72">
        <f t="shared" si="13"/>
        <v>0</v>
      </c>
      <c r="N38" s="72">
        <f t="shared" si="14"/>
        <v>0</v>
      </c>
      <c r="O38" s="72">
        <f t="shared" si="15"/>
        <v>0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2:36" s="8" customFormat="1">
      <c r="B39" s="70" t="str">
        <f>IF(PRESUPUESTO!C39="","",PRESUPUESTO!C39)</f>
        <v/>
      </c>
      <c r="C39" s="71">
        <f t="shared" si="2"/>
        <v>0</v>
      </c>
      <c r="D39" s="66">
        <f>PRESUPUESTO!D39</f>
        <v>0</v>
      </c>
      <c r="E39" s="72">
        <f t="shared" si="6"/>
        <v>0</v>
      </c>
      <c r="F39" s="72">
        <f t="shared" si="6"/>
        <v>0</v>
      </c>
      <c r="G39" s="72">
        <f t="shared" si="7"/>
        <v>0</v>
      </c>
      <c r="H39" s="72">
        <f t="shared" si="8"/>
        <v>0</v>
      </c>
      <c r="I39" s="72">
        <f t="shared" si="9"/>
        <v>0</v>
      </c>
      <c r="J39" s="72">
        <f t="shared" si="10"/>
        <v>0</v>
      </c>
      <c r="K39" s="72">
        <f t="shared" si="11"/>
        <v>0</v>
      </c>
      <c r="L39" s="72">
        <f t="shared" si="12"/>
        <v>0</v>
      </c>
      <c r="M39" s="72">
        <f t="shared" si="13"/>
        <v>0</v>
      </c>
      <c r="N39" s="72">
        <f t="shared" si="14"/>
        <v>0</v>
      </c>
      <c r="O39" s="72">
        <f t="shared" si="15"/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2:36" s="8" customFormat="1">
      <c r="B40" s="70" t="str">
        <f>IF(PRESUPUESTO!C40="","",PRESUPUESTO!C40)</f>
        <v/>
      </c>
      <c r="C40" s="71">
        <f t="shared" si="2"/>
        <v>0</v>
      </c>
      <c r="D40" s="66">
        <f>PRESUPUESTO!D40</f>
        <v>0</v>
      </c>
      <c r="E40" s="72">
        <f t="shared" si="6"/>
        <v>0</v>
      </c>
      <c r="F40" s="72">
        <f t="shared" si="6"/>
        <v>0</v>
      </c>
      <c r="G40" s="72">
        <f t="shared" si="7"/>
        <v>0</v>
      </c>
      <c r="H40" s="72">
        <f t="shared" si="8"/>
        <v>0</v>
      </c>
      <c r="I40" s="72">
        <f t="shared" si="9"/>
        <v>0</v>
      </c>
      <c r="J40" s="72">
        <f t="shared" si="10"/>
        <v>0</v>
      </c>
      <c r="K40" s="72">
        <f t="shared" si="11"/>
        <v>0</v>
      </c>
      <c r="L40" s="72">
        <f t="shared" si="12"/>
        <v>0</v>
      </c>
      <c r="M40" s="72">
        <f t="shared" si="13"/>
        <v>0</v>
      </c>
      <c r="N40" s="72">
        <f t="shared" si="14"/>
        <v>0</v>
      </c>
      <c r="O40" s="72">
        <f t="shared" si="15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2:36" s="8" customFormat="1">
      <c r="B41" s="70" t="str">
        <f>IF(PRESUPUESTO!C41="","",PRESUPUESTO!C41)</f>
        <v/>
      </c>
      <c r="C41" s="71">
        <f t="shared" si="2"/>
        <v>0</v>
      </c>
      <c r="D41" s="66">
        <f>PRESUPUESTO!D41</f>
        <v>0</v>
      </c>
      <c r="E41" s="72">
        <f t="shared" si="6"/>
        <v>0</v>
      </c>
      <c r="F41" s="72">
        <f t="shared" si="6"/>
        <v>0</v>
      </c>
      <c r="G41" s="72">
        <f t="shared" si="7"/>
        <v>0</v>
      </c>
      <c r="H41" s="72">
        <f t="shared" si="8"/>
        <v>0</v>
      </c>
      <c r="I41" s="72">
        <f t="shared" si="9"/>
        <v>0</v>
      </c>
      <c r="J41" s="72">
        <f t="shared" si="10"/>
        <v>0</v>
      </c>
      <c r="K41" s="72">
        <f t="shared" si="11"/>
        <v>0</v>
      </c>
      <c r="L41" s="72">
        <f t="shared" si="12"/>
        <v>0</v>
      </c>
      <c r="M41" s="72">
        <f t="shared" si="13"/>
        <v>0</v>
      </c>
      <c r="N41" s="72">
        <f t="shared" si="14"/>
        <v>0</v>
      </c>
      <c r="O41" s="72">
        <f t="shared" si="15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2:36">
      <c r="B42" s="106" t="str">
        <f>IF(PRESUPUESTO!F18="","",PRESUPUESTO!F18)</f>
        <v>Prima (ejemplo)</v>
      </c>
      <c r="C42" s="107">
        <f>IFERROR(SUM(D42:O42)/SUM($D$66:$O$66),0)</f>
        <v>6.6666666666666666E-2</v>
      </c>
      <c r="D42" s="108">
        <f>IF(PRESUPUESTO!J18=PRESUPUESTO!$B$332,PRESUPUESTO!$G$18,0)</f>
        <v>0</v>
      </c>
      <c r="E42" s="108">
        <f>IF(PRESUPUESTO!K18=PRESUPUESTO!$B$332,PRESUPUESTO!$G$18,0)</f>
        <v>0</v>
      </c>
      <c r="F42" s="108">
        <f>IF(PRESUPUESTO!L18=PRESUPUESTO!$B$332,PRESUPUESTO!$G$18,0)</f>
        <v>0</v>
      </c>
      <c r="G42" s="108">
        <f>IF(PRESUPUESTO!M18=PRESUPUESTO!$B$332,PRESUPUESTO!$G$18,0)</f>
        <v>0</v>
      </c>
      <c r="H42" s="108">
        <f>IF(PRESUPUESTO!N18=PRESUPUESTO!$B$332,PRESUPUESTO!$G$18,0)</f>
        <v>0</v>
      </c>
      <c r="I42" s="108">
        <f>IF(PRESUPUESTO!O18=PRESUPUESTO!$B$332,PRESUPUESTO!$G$18,0)</f>
        <v>5000000</v>
      </c>
      <c r="J42" s="108">
        <f>IF(PRESUPUESTO!P18=PRESUPUESTO!$B$332,PRESUPUESTO!$G$18,0)</f>
        <v>0</v>
      </c>
      <c r="K42" s="108">
        <f>IF(PRESUPUESTO!Q18=PRESUPUESTO!$B$332,PRESUPUESTO!$G$18,0)</f>
        <v>0</v>
      </c>
      <c r="L42" s="108">
        <f>IF(PRESUPUESTO!R18=PRESUPUESTO!$B$332,PRESUPUESTO!$G$18,0)</f>
        <v>0</v>
      </c>
      <c r="M42" s="108">
        <f>IF(PRESUPUESTO!S18=PRESUPUESTO!$B$332,PRESUPUESTO!$G$18,0)</f>
        <v>0</v>
      </c>
      <c r="N42" s="108">
        <f>IF(PRESUPUESTO!T18=PRESUPUESTO!$B$332,PRESUPUESTO!$G$18,0)</f>
        <v>0</v>
      </c>
      <c r="O42" s="108">
        <f>IF(PRESUPUESTO!U18=PRESUPUESTO!$B$332,PRESUPUESTO!$G$18,0)</f>
        <v>5000000</v>
      </c>
    </row>
    <row r="43" spans="2:36">
      <c r="B43" s="106" t="str">
        <f>IF(PRESUPUESTO!F19="","",PRESUPUESTO!F19)</f>
        <v>Bono (ejemplo)</v>
      </c>
      <c r="C43" s="107">
        <f t="shared" ref="C43:C65" si="16">IFERROR(SUM(D43:O43)/SUM($D$66:$O$66),0)</f>
        <v>0.13333333333333333</v>
      </c>
      <c r="D43" s="108">
        <f>IF(PRESUPUESTO!J19=PRESUPUESTO!$B$332,PRESUPUESTO!$G$19,0)</f>
        <v>0</v>
      </c>
      <c r="E43" s="108">
        <f>IF(PRESUPUESTO!K19=PRESUPUESTO!$B$332,PRESUPUESTO!$G$19,0)</f>
        <v>0</v>
      </c>
      <c r="F43" s="108">
        <f>IF(PRESUPUESTO!L19=PRESUPUESTO!$B$332,PRESUPUESTO!$G$19,0)</f>
        <v>20000000</v>
      </c>
      <c r="G43" s="108">
        <f>IF(PRESUPUESTO!M19=PRESUPUESTO!$B$332,PRESUPUESTO!$G$19,0)</f>
        <v>0</v>
      </c>
      <c r="H43" s="108">
        <f>IF(PRESUPUESTO!N19=PRESUPUESTO!$B$332,PRESUPUESTO!$G$19,0)</f>
        <v>0</v>
      </c>
      <c r="I43" s="108">
        <f>IF(PRESUPUESTO!O19=PRESUPUESTO!$B$332,PRESUPUESTO!$G$19,0)</f>
        <v>0</v>
      </c>
      <c r="J43" s="108">
        <f>IF(PRESUPUESTO!P19=PRESUPUESTO!$B$332,PRESUPUESTO!$G$19,0)</f>
        <v>0</v>
      </c>
      <c r="K43" s="108">
        <f>IF(PRESUPUESTO!Q19=PRESUPUESTO!$B$332,PRESUPUESTO!$G$19,0)</f>
        <v>0</v>
      </c>
      <c r="L43" s="108">
        <f>IF(PRESUPUESTO!R19=PRESUPUESTO!$B$332,PRESUPUESTO!$G$19,0)</f>
        <v>0</v>
      </c>
      <c r="M43" s="108">
        <f>IF(PRESUPUESTO!S19=PRESUPUESTO!$B$332,PRESUPUESTO!$G$19,0)</f>
        <v>0</v>
      </c>
      <c r="N43" s="108">
        <f>IF(PRESUPUESTO!T19=PRESUPUESTO!$B$332,PRESUPUESTO!$G$19,0)</f>
        <v>0</v>
      </c>
      <c r="O43" s="108">
        <f>IF(PRESUPUESTO!U19=PRESUPUESTO!$B$332,PRESUPUESTO!$G$19,0)</f>
        <v>0</v>
      </c>
    </row>
    <row r="44" spans="2:36">
      <c r="B44" s="106" t="str">
        <f>IF(PRESUPUESTO!F20="","",PRESUPUESTO!F20)</f>
        <v/>
      </c>
      <c r="C44" s="107">
        <f t="shared" si="16"/>
        <v>0</v>
      </c>
      <c r="D44" s="108">
        <f>IF(PRESUPUESTO!J20=PRESUPUESTO!$B$332,PRESUPUESTO!$G$20,0)</f>
        <v>0</v>
      </c>
      <c r="E44" s="108">
        <f>IF(PRESUPUESTO!K20=PRESUPUESTO!$B$332,PRESUPUESTO!$G$20,0)</f>
        <v>0</v>
      </c>
      <c r="F44" s="108">
        <f>IF(PRESUPUESTO!L20=PRESUPUESTO!$B$332,PRESUPUESTO!$G$20,0)</f>
        <v>0</v>
      </c>
      <c r="G44" s="108">
        <f>IF(PRESUPUESTO!M20=PRESUPUESTO!$B$332,PRESUPUESTO!$G$20,0)</f>
        <v>0</v>
      </c>
      <c r="H44" s="108">
        <f>IF(PRESUPUESTO!N20=PRESUPUESTO!$B$332,PRESUPUESTO!$G$20,0)</f>
        <v>0</v>
      </c>
      <c r="I44" s="108">
        <f>IF(PRESUPUESTO!O20=PRESUPUESTO!$B$332,PRESUPUESTO!$G$20,0)</f>
        <v>0</v>
      </c>
      <c r="J44" s="108">
        <f>IF(PRESUPUESTO!P20=PRESUPUESTO!$B$332,PRESUPUESTO!$G$20,0)</f>
        <v>0</v>
      </c>
      <c r="K44" s="108">
        <f>IF(PRESUPUESTO!Q20=PRESUPUESTO!$B$332,PRESUPUESTO!$G$20,0)</f>
        <v>0</v>
      </c>
      <c r="L44" s="108">
        <f>IF(PRESUPUESTO!R20=PRESUPUESTO!$B$332,PRESUPUESTO!$G$20,0)</f>
        <v>0</v>
      </c>
      <c r="M44" s="108">
        <f>IF(PRESUPUESTO!S20=PRESUPUESTO!$B$332,PRESUPUESTO!$G$20,0)</f>
        <v>0</v>
      </c>
      <c r="N44" s="108">
        <f>IF(PRESUPUESTO!T20=PRESUPUESTO!$B$332,PRESUPUESTO!$G$20,0)</f>
        <v>0</v>
      </c>
      <c r="O44" s="108">
        <f>IF(PRESUPUESTO!U20=PRESUPUESTO!$B$332,PRESUPUESTO!$G$20,0)</f>
        <v>0</v>
      </c>
    </row>
    <row r="45" spans="2:36">
      <c r="B45" s="106" t="str">
        <f>IF(PRESUPUESTO!F21="","",PRESUPUESTO!F21)</f>
        <v/>
      </c>
      <c r="C45" s="107">
        <f t="shared" si="16"/>
        <v>0</v>
      </c>
      <c r="D45" s="108">
        <f>IF(PRESUPUESTO!J21=PRESUPUESTO!$B$332,PRESUPUESTO!$G$21,0)</f>
        <v>0</v>
      </c>
      <c r="E45" s="108">
        <f>IF(PRESUPUESTO!K21=PRESUPUESTO!$B$332,PRESUPUESTO!$G$21,0)</f>
        <v>0</v>
      </c>
      <c r="F45" s="108">
        <f>IF(PRESUPUESTO!L21=PRESUPUESTO!$B$332,PRESUPUESTO!$G$21,0)</f>
        <v>0</v>
      </c>
      <c r="G45" s="108">
        <f>IF(PRESUPUESTO!M21=PRESUPUESTO!$B$332,PRESUPUESTO!$G$21,0)</f>
        <v>0</v>
      </c>
      <c r="H45" s="108">
        <f>IF(PRESUPUESTO!N21=PRESUPUESTO!$B$332,PRESUPUESTO!$G$21,0)</f>
        <v>0</v>
      </c>
      <c r="I45" s="108">
        <f>IF(PRESUPUESTO!O21=PRESUPUESTO!$B$332,PRESUPUESTO!$G$21,0)</f>
        <v>0</v>
      </c>
      <c r="J45" s="108">
        <f>IF(PRESUPUESTO!P21=PRESUPUESTO!$B$332,PRESUPUESTO!$G$21,0)</f>
        <v>0</v>
      </c>
      <c r="K45" s="108">
        <f>IF(PRESUPUESTO!Q21=PRESUPUESTO!$B$332,PRESUPUESTO!$G$21,0)</f>
        <v>0</v>
      </c>
      <c r="L45" s="108">
        <f>IF(PRESUPUESTO!R21=PRESUPUESTO!$B$332,PRESUPUESTO!$G$21,0)</f>
        <v>0</v>
      </c>
      <c r="M45" s="108">
        <f>IF(PRESUPUESTO!S21=PRESUPUESTO!$B$332,PRESUPUESTO!$G$21,0)</f>
        <v>0</v>
      </c>
      <c r="N45" s="108">
        <f>IF(PRESUPUESTO!T21=PRESUPUESTO!$B$332,PRESUPUESTO!$G$21,0)</f>
        <v>0</v>
      </c>
      <c r="O45" s="108">
        <f>IF(PRESUPUESTO!U21=PRESUPUESTO!$B$332,PRESUPUESTO!$G$21,0)</f>
        <v>0</v>
      </c>
    </row>
    <row r="46" spans="2:36" s="8" customFormat="1">
      <c r="B46" s="106" t="str">
        <f>IF(PRESUPUESTO!F22="","",PRESUPUESTO!F22)</f>
        <v/>
      </c>
      <c r="C46" s="107">
        <f t="shared" si="16"/>
        <v>0</v>
      </c>
      <c r="D46" s="108">
        <f>IF(PRESUPUESTO!J22=PRESUPUESTO!$B$332,PRESUPUESTO!$G$22,0)</f>
        <v>0</v>
      </c>
      <c r="E46" s="108">
        <f>IF(PRESUPUESTO!K22=PRESUPUESTO!$B$332,PRESUPUESTO!$G$22,0)</f>
        <v>0</v>
      </c>
      <c r="F46" s="108">
        <f>IF(PRESUPUESTO!L22=PRESUPUESTO!$B$332,PRESUPUESTO!$G$22,0)</f>
        <v>0</v>
      </c>
      <c r="G46" s="108">
        <f>IF(PRESUPUESTO!M22=PRESUPUESTO!$B$332,PRESUPUESTO!$G$22,0)</f>
        <v>0</v>
      </c>
      <c r="H46" s="108">
        <f>IF(PRESUPUESTO!N22=PRESUPUESTO!$B$332,PRESUPUESTO!$G$22,0)</f>
        <v>0</v>
      </c>
      <c r="I46" s="108">
        <f>IF(PRESUPUESTO!O22=PRESUPUESTO!$B$332,PRESUPUESTO!$G$22,0)</f>
        <v>0</v>
      </c>
      <c r="J46" s="108">
        <f>IF(PRESUPUESTO!P22=PRESUPUESTO!$B$332,PRESUPUESTO!$G$22,0)</f>
        <v>0</v>
      </c>
      <c r="K46" s="108">
        <f>IF(PRESUPUESTO!Q22=PRESUPUESTO!$B$332,PRESUPUESTO!$G$22,0)</f>
        <v>0</v>
      </c>
      <c r="L46" s="108">
        <f>IF(PRESUPUESTO!R22=PRESUPUESTO!$B$332,PRESUPUESTO!$G$22,0)</f>
        <v>0</v>
      </c>
      <c r="M46" s="108">
        <f>IF(PRESUPUESTO!S22=PRESUPUESTO!$B$332,PRESUPUESTO!$G$22,0)</f>
        <v>0</v>
      </c>
      <c r="N46" s="108">
        <f>IF(PRESUPUESTO!T22=PRESUPUESTO!$B$332,PRESUPUESTO!$G$22,0)</f>
        <v>0</v>
      </c>
      <c r="O46" s="108">
        <f>IF(PRESUPUESTO!U22=PRESUPUESTO!$B$332,PRESUPUESTO!$G$22,0)</f>
        <v>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2:36" s="8" customFormat="1">
      <c r="B47" s="106" t="str">
        <f>IF(PRESUPUESTO!F23="","",PRESUPUESTO!F23)</f>
        <v/>
      </c>
      <c r="C47" s="107">
        <f t="shared" si="16"/>
        <v>0</v>
      </c>
      <c r="D47" s="108">
        <f>IF(PRESUPUESTO!J23=PRESUPUESTO!$B$332,PRESUPUESTO!$G$23,0)</f>
        <v>0</v>
      </c>
      <c r="E47" s="108">
        <f>IF(PRESUPUESTO!K23=PRESUPUESTO!$B$332,PRESUPUESTO!$G$23,0)</f>
        <v>0</v>
      </c>
      <c r="F47" s="108">
        <f>IF(PRESUPUESTO!L23=PRESUPUESTO!$B$332,PRESUPUESTO!$G$23,0)</f>
        <v>0</v>
      </c>
      <c r="G47" s="108">
        <f>IF(PRESUPUESTO!M23=PRESUPUESTO!$B$332,PRESUPUESTO!$G$23,0)</f>
        <v>0</v>
      </c>
      <c r="H47" s="108">
        <f>IF(PRESUPUESTO!N23=PRESUPUESTO!$B$332,PRESUPUESTO!$G$23,0)</f>
        <v>0</v>
      </c>
      <c r="I47" s="108">
        <f>IF(PRESUPUESTO!O23=PRESUPUESTO!$B$332,PRESUPUESTO!$G$23,0)</f>
        <v>0</v>
      </c>
      <c r="J47" s="108">
        <f>IF(PRESUPUESTO!P23=PRESUPUESTO!$B$332,PRESUPUESTO!$G$23,0)</f>
        <v>0</v>
      </c>
      <c r="K47" s="108">
        <f>IF(PRESUPUESTO!Q23=PRESUPUESTO!$B$332,PRESUPUESTO!$G$23,0)</f>
        <v>0</v>
      </c>
      <c r="L47" s="108">
        <f>IF(PRESUPUESTO!R23=PRESUPUESTO!$B$332,PRESUPUESTO!$G$23,0)</f>
        <v>0</v>
      </c>
      <c r="M47" s="108">
        <f>IF(PRESUPUESTO!S23=PRESUPUESTO!$B$332,PRESUPUESTO!$G$23,0)</f>
        <v>0</v>
      </c>
      <c r="N47" s="108">
        <f>IF(PRESUPUESTO!T23=PRESUPUESTO!$B$332,PRESUPUESTO!$G$23,0)</f>
        <v>0</v>
      </c>
      <c r="O47" s="108">
        <f>IF(PRESUPUESTO!U23=PRESUPUESTO!$B$332,PRESUPUESTO!$G$23,0)</f>
        <v>0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2:36" s="8" customFormat="1">
      <c r="B48" s="106" t="str">
        <f>IF(PRESUPUESTO!F24="","",PRESUPUESTO!F24)</f>
        <v/>
      </c>
      <c r="C48" s="107">
        <f t="shared" si="16"/>
        <v>0</v>
      </c>
      <c r="D48" s="108">
        <f>IF(PRESUPUESTO!J24=PRESUPUESTO!$B$332,PRESUPUESTO!$G$24,0)</f>
        <v>0</v>
      </c>
      <c r="E48" s="108">
        <f>IF(PRESUPUESTO!K24=PRESUPUESTO!$B$332,PRESUPUESTO!$G$24,0)</f>
        <v>0</v>
      </c>
      <c r="F48" s="108">
        <f>IF(PRESUPUESTO!L24=PRESUPUESTO!$B$332,PRESUPUESTO!$G$24,0)</f>
        <v>0</v>
      </c>
      <c r="G48" s="108">
        <f>IF(PRESUPUESTO!M24=PRESUPUESTO!$B$332,PRESUPUESTO!$G$24,0)</f>
        <v>0</v>
      </c>
      <c r="H48" s="108">
        <f>IF(PRESUPUESTO!N24=PRESUPUESTO!$B$332,PRESUPUESTO!$G$24,0)</f>
        <v>0</v>
      </c>
      <c r="I48" s="108">
        <f>IF(PRESUPUESTO!O24=PRESUPUESTO!$B$332,PRESUPUESTO!$G$24,0)</f>
        <v>0</v>
      </c>
      <c r="J48" s="108">
        <f>IF(PRESUPUESTO!P24=PRESUPUESTO!$B$332,PRESUPUESTO!$G$24,0)</f>
        <v>0</v>
      </c>
      <c r="K48" s="108">
        <f>IF(PRESUPUESTO!Q24=PRESUPUESTO!$B$332,PRESUPUESTO!$G$24,0)</f>
        <v>0</v>
      </c>
      <c r="L48" s="108">
        <f>IF(PRESUPUESTO!R24=PRESUPUESTO!$B$332,PRESUPUESTO!$G$24,0)</f>
        <v>0</v>
      </c>
      <c r="M48" s="108">
        <f>IF(PRESUPUESTO!S24=PRESUPUESTO!$B$332,PRESUPUESTO!$G$24,0)</f>
        <v>0</v>
      </c>
      <c r="N48" s="108">
        <f>IF(PRESUPUESTO!T24=PRESUPUESTO!$B$332,PRESUPUESTO!$G$24,0)</f>
        <v>0</v>
      </c>
      <c r="O48" s="108">
        <f>IF(PRESUPUESTO!U24=PRESUPUESTO!$B$332,PRESUPUESTO!$G$24,0)</f>
        <v>0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2:36" s="8" customFormat="1">
      <c r="B49" s="106" t="str">
        <f>IF(PRESUPUESTO!F25="","",PRESUPUESTO!F25)</f>
        <v/>
      </c>
      <c r="C49" s="107">
        <f t="shared" si="16"/>
        <v>0</v>
      </c>
      <c r="D49" s="108">
        <f>IF(PRESUPUESTO!J25=PRESUPUESTO!$B$332,PRESUPUESTO!$G$25,0)</f>
        <v>0</v>
      </c>
      <c r="E49" s="108">
        <f>IF(PRESUPUESTO!K25=PRESUPUESTO!$B$332,PRESUPUESTO!$G$25,0)</f>
        <v>0</v>
      </c>
      <c r="F49" s="108">
        <f>IF(PRESUPUESTO!L25=PRESUPUESTO!$B$332,PRESUPUESTO!$G$25,0)</f>
        <v>0</v>
      </c>
      <c r="G49" s="108">
        <f>IF(PRESUPUESTO!M25=PRESUPUESTO!$B$332,PRESUPUESTO!$G$25,0)</f>
        <v>0</v>
      </c>
      <c r="H49" s="108">
        <f>IF(PRESUPUESTO!N25=PRESUPUESTO!$B$332,PRESUPUESTO!$G$25,0)</f>
        <v>0</v>
      </c>
      <c r="I49" s="108">
        <f>IF(PRESUPUESTO!O25=PRESUPUESTO!$B$332,PRESUPUESTO!$G$25,0)</f>
        <v>0</v>
      </c>
      <c r="J49" s="108">
        <f>IF(PRESUPUESTO!P25=PRESUPUESTO!$B$332,PRESUPUESTO!$G$25,0)</f>
        <v>0</v>
      </c>
      <c r="K49" s="108">
        <f>IF(PRESUPUESTO!Q25=PRESUPUESTO!$B$332,PRESUPUESTO!$G$25,0)</f>
        <v>0</v>
      </c>
      <c r="L49" s="108">
        <f>IF(PRESUPUESTO!R25=PRESUPUESTO!$B$332,PRESUPUESTO!$G$25,0)</f>
        <v>0</v>
      </c>
      <c r="M49" s="108">
        <f>IF(PRESUPUESTO!S25=PRESUPUESTO!$B$332,PRESUPUESTO!$G$25,0)</f>
        <v>0</v>
      </c>
      <c r="N49" s="108">
        <f>IF(PRESUPUESTO!T25=PRESUPUESTO!$B$332,PRESUPUESTO!$G$25,0)</f>
        <v>0</v>
      </c>
      <c r="O49" s="108">
        <f>IF(PRESUPUESTO!U25=PRESUPUESTO!$B$332,PRESUPUESTO!$G$25,0)</f>
        <v>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pans="2:36" s="8" customFormat="1">
      <c r="B50" s="106" t="str">
        <f>IF(PRESUPUESTO!F26="","",PRESUPUESTO!F26)</f>
        <v/>
      </c>
      <c r="C50" s="107">
        <f t="shared" si="16"/>
        <v>0</v>
      </c>
      <c r="D50" s="108">
        <f>IF(PRESUPUESTO!J26=PRESUPUESTO!$B$332,PRESUPUESTO!$G$26,0)</f>
        <v>0</v>
      </c>
      <c r="E50" s="108">
        <f>IF(PRESUPUESTO!K26=PRESUPUESTO!$B$332,PRESUPUESTO!$G$26,0)</f>
        <v>0</v>
      </c>
      <c r="F50" s="108">
        <f>IF(PRESUPUESTO!L26=PRESUPUESTO!$B$332,PRESUPUESTO!$G$26,0)</f>
        <v>0</v>
      </c>
      <c r="G50" s="108">
        <f>IF(PRESUPUESTO!M26=PRESUPUESTO!$B$332,PRESUPUESTO!$G$26,0)</f>
        <v>0</v>
      </c>
      <c r="H50" s="108">
        <f>IF(PRESUPUESTO!N26=PRESUPUESTO!$B$332,PRESUPUESTO!$G$26,0)</f>
        <v>0</v>
      </c>
      <c r="I50" s="108">
        <f>IF(PRESUPUESTO!O26=PRESUPUESTO!$B$332,PRESUPUESTO!$G$26,0)</f>
        <v>0</v>
      </c>
      <c r="J50" s="108">
        <f>IF(PRESUPUESTO!P26=PRESUPUESTO!$B$332,PRESUPUESTO!$G$26,0)</f>
        <v>0</v>
      </c>
      <c r="K50" s="108">
        <f>IF(PRESUPUESTO!Q26=PRESUPUESTO!$B$332,PRESUPUESTO!$G$26,0)</f>
        <v>0</v>
      </c>
      <c r="L50" s="108">
        <f>IF(PRESUPUESTO!R26=PRESUPUESTO!$B$332,PRESUPUESTO!$G$26,0)</f>
        <v>0</v>
      </c>
      <c r="M50" s="108">
        <f>IF(PRESUPUESTO!S26=PRESUPUESTO!$B$332,PRESUPUESTO!$G$26,0)</f>
        <v>0</v>
      </c>
      <c r="N50" s="108">
        <f>IF(PRESUPUESTO!T26=PRESUPUESTO!$B$332,PRESUPUESTO!$G$26,0)</f>
        <v>0</v>
      </c>
      <c r="O50" s="108">
        <f>IF(PRESUPUESTO!U26=PRESUPUESTO!$B$332,PRESUPUESTO!$G$26,0)</f>
        <v>0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2:36" s="8" customFormat="1">
      <c r="B51" s="106" t="str">
        <f>IF(PRESUPUESTO!F27="","",PRESUPUESTO!F27)</f>
        <v/>
      </c>
      <c r="C51" s="107">
        <f t="shared" si="16"/>
        <v>0</v>
      </c>
      <c r="D51" s="108">
        <f>IF(PRESUPUESTO!J27=PRESUPUESTO!$B$332,PRESUPUESTO!$G$27,0)</f>
        <v>0</v>
      </c>
      <c r="E51" s="108">
        <f>IF(PRESUPUESTO!K27=PRESUPUESTO!$B$332,PRESUPUESTO!$G$27,0)</f>
        <v>0</v>
      </c>
      <c r="F51" s="108">
        <f>IF(PRESUPUESTO!L27=PRESUPUESTO!$B$332,PRESUPUESTO!$G$27,0)</f>
        <v>0</v>
      </c>
      <c r="G51" s="108">
        <f>IF(PRESUPUESTO!M27=PRESUPUESTO!$B$332,PRESUPUESTO!$G$27,0)</f>
        <v>0</v>
      </c>
      <c r="H51" s="108">
        <f>IF(PRESUPUESTO!N27=PRESUPUESTO!$B$332,PRESUPUESTO!$G$27,0)</f>
        <v>0</v>
      </c>
      <c r="I51" s="108">
        <f>IF(PRESUPUESTO!O27=PRESUPUESTO!$B$332,PRESUPUESTO!$G$27,0)</f>
        <v>0</v>
      </c>
      <c r="J51" s="108">
        <f>IF(PRESUPUESTO!P27=PRESUPUESTO!$B$332,PRESUPUESTO!$G$27,0)</f>
        <v>0</v>
      </c>
      <c r="K51" s="108">
        <f>IF(PRESUPUESTO!Q27=PRESUPUESTO!$B$332,PRESUPUESTO!$G$27,0)</f>
        <v>0</v>
      </c>
      <c r="L51" s="108">
        <f>IF(PRESUPUESTO!R27=PRESUPUESTO!$B$332,PRESUPUESTO!$G$27,0)</f>
        <v>0</v>
      </c>
      <c r="M51" s="108">
        <f>IF(PRESUPUESTO!S27=PRESUPUESTO!$B$332,PRESUPUESTO!$G$27,0)</f>
        <v>0</v>
      </c>
      <c r="N51" s="108">
        <f>IF(PRESUPUESTO!T27=PRESUPUESTO!$B$332,PRESUPUESTO!$G$27,0)</f>
        <v>0</v>
      </c>
      <c r="O51" s="108">
        <f>IF(PRESUPUESTO!U27=PRESUPUESTO!$B$332,PRESUPUESTO!$G$27,0)</f>
        <v>0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2:36" s="8" customFormat="1">
      <c r="B52" s="106" t="str">
        <f>IF(PRESUPUESTO!F28="","",PRESUPUESTO!F28)</f>
        <v/>
      </c>
      <c r="C52" s="107">
        <f t="shared" si="16"/>
        <v>0</v>
      </c>
      <c r="D52" s="108">
        <f>IF(PRESUPUESTO!J28=PRESUPUESTO!$B$332,PRESUPUESTO!$G$28,0)</f>
        <v>0</v>
      </c>
      <c r="E52" s="108">
        <f>IF(PRESUPUESTO!K28=PRESUPUESTO!$B$332,PRESUPUESTO!$G$28,0)</f>
        <v>0</v>
      </c>
      <c r="F52" s="108">
        <f>IF(PRESUPUESTO!L28=PRESUPUESTO!$B$332,PRESUPUESTO!$G$28,0)</f>
        <v>0</v>
      </c>
      <c r="G52" s="108">
        <f>IF(PRESUPUESTO!M28=PRESUPUESTO!$B$332,PRESUPUESTO!$G$28,0)</f>
        <v>0</v>
      </c>
      <c r="H52" s="108">
        <f>IF(PRESUPUESTO!N28=PRESUPUESTO!$B$332,PRESUPUESTO!$G$28,0)</f>
        <v>0</v>
      </c>
      <c r="I52" s="108">
        <f>IF(PRESUPUESTO!O28=PRESUPUESTO!$B$332,PRESUPUESTO!$G$28,0)</f>
        <v>0</v>
      </c>
      <c r="J52" s="108">
        <f>IF(PRESUPUESTO!P28=PRESUPUESTO!$B$332,PRESUPUESTO!$G$28,0)</f>
        <v>0</v>
      </c>
      <c r="K52" s="108">
        <f>IF(PRESUPUESTO!Q28=PRESUPUESTO!$B$332,PRESUPUESTO!$G$28,0)</f>
        <v>0</v>
      </c>
      <c r="L52" s="108">
        <f>IF(PRESUPUESTO!R28=PRESUPUESTO!$B$332,PRESUPUESTO!$G$28,0)</f>
        <v>0</v>
      </c>
      <c r="M52" s="108">
        <f>IF(PRESUPUESTO!S28=PRESUPUESTO!$B$332,PRESUPUESTO!$G$28,0)</f>
        <v>0</v>
      </c>
      <c r="N52" s="108">
        <f>IF(PRESUPUESTO!T28=PRESUPUESTO!$B$332,PRESUPUESTO!$G$28,0)</f>
        <v>0</v>
      </c>
      <c r="O52" s="108">
        <f>IF(PRESUPUESTO!U28=PRESUPUESTO!$B$332,PRESUPUESTO!$G$28,0)</f>
        <v>0</v>
      </c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2:36" s="8" customFormat="1">
      <c r="B53" s="106" t="str">
        <f>IF(PRESUPUESTO!F29="","",PRESUPUESTO!F29)</f>
        <v/>
      </c>
      <c r="C53" s="107">
        <f t="shared" si="16"/>
        <v>0</v>
      </c>
      <c r="D53" s="108">
        <f>IF(PRESUPUESTO!J29=PRESUPUESTO!$B$332,PRESUPUESTO!$G$29,0)</f>
        <v>0</v>
      </c>
      <c r="E53" s="108">
        <f>IF(PRESUPUESTO!K29=PRESUPUESTO!$B$332,PRESUPUESTO!$G$29,0)</f>
        <v>0</v>
      </c>
      <c r="F53" s="108">
        <f>IF(PRESUPUESTO!L29=PRESUPUESTO!$B$332,PRESUPUESTO!$G$29,0)</f>
        <v>0</v>
      </c>
      <c r="G53" s="108">
        <f>IF(PRESUPUESTO!M29=PRESUPUESTO!$B$332,PRESUPUESTO!$G$29,0)</f>
        <v>0</v>
      </c>
      <c r="H53" s="108">
        <f>IF(PRESUPUESTO!N29=PRESUPUESTO!$B$332,PRESUPUESTO!$G$29,0)</f>
        <v>0</v>
      </c>
      <c r="I53" s="108">
        <f>IF(PRESUPUESTO!O29=PRESUPUESTO!$B$332,PRESUPUESTO!$G$29,0)</f>
        <v>0</v>
      </c>
      <c r="J53" s="108">
        <f>IF(PRESUPUESTO!P29=PRESUPUESTO!$B$332,PRESUPUESTO!$G$29,0)</f>
        <v>0</v>
      </c>
      <c r="K53" s="108">
        <f>IF(PRESUPUESTO!Q29=PRESUPUESTO!$B$332,PRESUPUESTO!$G$29,0)</f>
        <v>0</v>
      </c>
      <c r="L53" s="108">
        <f>IF(PRESUPUESTO!R29=PRESUPUESTO!$B$332,PRESUPUESTO!$G$29,0)</f>
        <v>0</v>
      </c>
      <c r="M53" s="108">
        <f>IF(PRESUPUESTO!S29=PRESUPUESTO!$B$332,PRESUPUESTO!$G$29,0)</f>
        <v>0</v>
      </c>
      <c r="N53" s="108">
        <f>IF(PRESUPUESTO!T29=PRESUPUESTO!$B$332,PRESUPUESTO!$G$29,0)</f>
        <v>0</v>
      </c>
      <c r="O53" s="108">
        <f>IF(PRESUPUESTO!U29=PRESUPUESTO!$B$332,PRESUPUESTO!$G$29,0)</f>
        <v>0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2:36" s="8" customFormat="1">
      <c r="B54" s="106" t="str">
        <f>IF(PRESUPUESTO!F30="","",PRESUPUESTO!F30)</f>
        <v/>
      </c>
      <c r="C54" s="107">
        <f t="shared" si="16"/>
        <v>0</v>
      </c>
      <c r="D54" s="108">
        <f>IF(PRESUPUESTO!J30=PRESUPUESTO!$B$332,PRESUPUESTO!$G$30,0)</f>
        <v>0</v>
      </c>
      <c r="E54" s="108">
        <f>IF(PRESUPUESTO!K30=PRESUPUESTO!$B$332,PRESUPUESTO!$G$30,0)</f>
        <v>0</v>
      </c>
      <c r="F54" s="108">
        <f>IF(PRESUPUESTO!L30=PRESUPUESTO!$B$332,PRESUPUESTO!$G$30,0)</f>
        <v>0</v>
      </c>
      <c r="G54" s="108">
        <f>IF(PRESUPUESTO!M30=PRESUPUESTO!$B$332,PRESUPUESTO!$G$30,0)</f>
        <v>0</v>
      </c>
      <c r="H54" s="108">
        <f>IF(PRESUPUESTO!N30=PRESUPUESTO!$B$332,PRESUPUESTO!$G$30,0)</f>
        <v>0</v>
      </c>
      <c r="I54" s="108">
        <f>IF(PRESUPUESTO!O30=PRESUPUESTO!$B$332,PRESUPUESTO!$G$30,0)</f>
        <v>0</v>
      </c>
      <c r="J54" s="108">
        <f>IF(PRESUPUESTO!P30=PRESUPUESTO!$B$332,PRESUPUESTO!$G$30,0)</f>
        <v>0</v>
      </c>
      <c r="K54" s="108">
        <f>IF(PRESUPUESTO!Q30=PRESUPUESTO!$B$332,PRESUPUESTO!$G$30,0)</f>
        <v>0</v>
      </c>
      <c r="L54" s="108">
        <f>IF(PRESUPUESTO!R30=PRESUPUESTO!$B$332,PRESUPUESTO!$G$30,0)</f>
        <v>0</v>
      </c>
      <c r="M54" s="108">
        <f>IF(PRESUPUESTO!S30=PRESUPUESTO!$B$332,PRESUPUESTO!$G$30,0)</f>
        <v>0</v>
      </c>
      <c r="N54" s="108">
        <f>IF(PRESUPUESTO!T30=PRESUPUESTO!$B$332,PRESUPUESTO!$G$30,0)</f>
        <v>0</v>
      </c>
      <c r="O54" s="108">
        <f>IF(PRESUPUESTO!U30=PRESUPUESTO!$B$332,PRESUPUESTO!$G$30,0)</f>
        <v>0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2:36" s="8" customFormat="1">
      <c r="B55" s="106" t="str">
        <f>IF(PRESUPUESTO!F31="","",PRESUPUESTO!F31)</f>
        <v/>
      </c>
      <c r="C55" s="107">
        <f t="shared" si="16"/>
        <v>0</v>
      </c>
      <c r="D55" s="108">
        <f>IF(PRESUPUESTO!J31=PRESUPUESTO!$B$332,PRESUPUESTO!$G$31,0)</f>
        <v>0</v>
      </c>
      <c r="E55" s="108">
        <f>IF(PRESUPUESTO!K31=PRESUPUESTO!$B$332,PRESUPUESTO!$G$31,0)</f>
        <v>0</v>
      </c>
      <c r="F55" s="108">
        <f>IF(PRESUPUESTO!L31=PRESUPUESTO!$B$332,PRESUPUESTO!$G$31,0)</f>
        <v>0</v>
      </c>
      <c r="G55" s="108">
        <f>IF(PRESUPUESTO!M31=PRESUPUESTO!$B$332,PRESUPUESTO!$G$31,0)</f>
        <v>0</v>
      </c>
      <c r="H55" s="108">
        <f>IF(PRESUPUESTO!N31=PRESUPUESTO!$B$332,PRESUPUESTO!$G$31,0)</f>
        <v>0</v>
      </c>
      <c r="I55" s="108">
        <f>IF(PRESUPUESTO!O31=PRESUPUESTO!$B$332,PRESUPUESTO!$G$31,0)</f>
        <v>0</v>
      </c>
      <c r="J55" s="108">
        <f>IF(PRESUPUESTO!P31=PRESUPUESTO!$B$332,PRESUPUESTO!$G$31,0)</f>
        <v>0</v>
      </c>
      <c r="K55" s="108">
        <f>IF(PRESUPUESTO!Q31=PRESUPUESTO!$B$332,PRESUPUESTO!$G$31,0)</f>
        <v>0</v>
      </c>
      <c r="L55" s="108">
        <f>IF(PRESUPUESTO!R31=PRESUPUESTO!$B$332,PRESUPUESTO!$G$31,0)</f>
        <v>0</v>
      </c>
      <c r="M55" s="108">
        <f>IF(PRESUPUESTO!S31=PRESUPUESTO!$B$332,PRESUPUESTO!$G$31,0)</f>
        <v>0</v>
      </c>
      <c r="N55" s="108">
        <f>IF(PRESUPUESTO!T31=PRESUPUESTO!$B$332,PRESUPUESTO!$G$31,0)</f>
        <v>0</v>
      </c>
      <c r="O55" s="108">
        <f>IF(PRESUPUESTO!U31=PRESUPUESTO!$B$332,PRESUPUESTO!$G$31,0)</f>
        <v>0</v>
      </c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2:36" s="8" customFormat="1">
      <c r="B56" s="106" t="str">
        <f>IF(PRESUPUESTO!F32="","",PRESUPUESTO!F32)</f>
        <v/>
      </c>
      <c r="C56" s="107">
        <f t="shared" si="16"/>
        <v>0</v>
      </c>
      <c r="D56" s="108">
        <f>IF(PRESUPUESTO!J32=PRESUPUESTO!$B$332,PRESUPUESTO!G32,0)</f>
        <v>0</v>
      </c>
      <c r="E56" s="108">
        <f>IF(PRESUPUESTO!K32=PRESUPUESTO!$B$332,PRESUPUESTO!$G$32,0)</f>
        <v>0</v>
      </c>
      <c r="F56" s="108">
        <f>IF(PRESUPUESTO!L32=PRESUPUESTO!$B$332,PRESUPUESTO!$G$32,0)</f>
        <v>0</v>
      </c>
      <c r="G56" s="108">
        <f>IF(PRESUPUESTO!M32=PRESUPUESTO!$B$332,PRESUPUESTO!$G$32,0)</f>
        <v>0</v>
      </c>
      <c r="H56" s="108">
        <f>IF(PRESUPUESTO!N32=PRESUPUESTO!$B$332,PRESUPUESTO!$G$32,0)</f>
        <v>0</v>
      </c>
      <c r="I56" s="108">
        <f>IF(PRESUPUESTO!O32=PRESUPUESTO!$B$332,PRESUPUESTO!$G$32,0)</f>
        <v>0</v>
      </c>
      <c r="J56" s="108">
        <f>IF(PRESUPUESTO!P32=PRESUPUESTO!$B$332,PRESUPUESTO!$G$32,0)</f>
        <v>0</v>
      </c>
      <c r="K56" s="108">
        <f>IF(PRESUPUESTO!Q32=PRESUPUESTO!$B$332,PRESUPUESTO!$G$32,0)</f>
        <v>0</v>
      </c>
      <c r="L56" s="108">
        <f>IF(PRESUPUESTO!R32=PRESUPUESTO!$B$332,PRESUPUESTO!$G$32,0)</f>
        <v>0</v>
      </c>
      <c r="M56" s="108">
        <f>IF(PRESUPUESTO!S32=PRESUPUESTO!$B$332,PRESUPUESTO!$G$32,0)</f>
        <v>0</v>
      </c>
      <c r="N56" s="108">
        <f>IF(PRESUPUESTO!T32=PRESUPUESTO!$B$332,PRESUPUESTO!$G$32,0)</f>
        <v>0</v>
      </c>
      <c r="O56" s="108">
        <f>IF(PRESUPUESTO!U32=PRESUPUESTO!$B$332,PRESUPUESTO!$G$32,0)</f>
        <v>0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2:36" s="8" customFormat="1">
      <c r="B57" s="106" t="str">
        <f>IF(PRESUPUESTO!F33="","",PRESUPUESTO!F33)</f>
        <v/>
      </c>
      <c r="C57" s="107">
        <f t="shared" si="16"/>
        <v>0</v>
      </c>
      <c r="D57" s="108">
        <f>IF(PRESUPUESTO!J33=PRESUPUESTO!$B$332,PRESUPUESTO!$G$33,0)</f>
        <v>0</v>
      </c>
      <c r="E57" s="108">
        <f>IF(PRESUPUESTO!K33=PRESUPUESTO!$B$332,PRESUPUESTO!$G$33,0)</f>
        <v>0</v>
      </c>
      <c r="F57" s="108">
        <f>IF(PRESUPUESTO!L33=PRESUPUESTO!$B$332,PRESUPUESTO!$G$33,0)</f>
        <v>0</v>
      </c>
      <c r="G57" s="108">
        <f>IF(PRESUPUESTO!M33=PRESUPUESTO!$B$332,PRESUPUESTO!$G$33,0)</f>
        <v>0</v>
      </c>
      <c r="H57" s="108">
        <f>IF(PRESUPUESTO!N33=PRESUPUESTO!$B$332,PRESUPUESTO!$G$33,0)</f>
        <v>0</v>
      </c>
      <c r="I57" s="108">
        <f>IF(PRESUPUESTO!O33=PRESUPUESTO!$B$332,PRESUPUESTO!$G$33,0)</f>
        <v>0</v>
      </c>
      <c r="J57" s="108">
        <f>IF(PRESUPUESTO!P33=PRESUPUESTO!$B$332,PRESUPUESTO!$G$33,0)</f>
        <v>0</v>
      </c>
      <c r="K57" s="108">
        <f>IF(PRESUPUESTO!Q33=PRESUPUESTO!$B$332,PRESUPUESTO!$G$33,0)</f>
        <v>0</v>
      </c>
      <c r="L57" s="108">
        <f>IF(PRESUPUESTO!R33=PRESUPUESTO!$B$332,PRESUPUESTO!$G$33,0)</f>
        <v>0</v>
      </c>
      <c r="M57" s="108">
        <f>IF(PRESUPUESTO!S33=PRESUPUESTO!$B$332,PRESUPUESTO!$G$33,0)</f>
        <v>0</v>
      </c>
      <c r="N57" s="108">
        <f>IF(PRESUPUESTO!T33=PRESUPUESTO!$B$332,PRESUPUESTO!$G$33,0)</f>
        <v>0</v>
      </c>
      <c r="O57" s="108">
        <f>IF(PRESUPUESTO!U33=PRESUPUESTO!$B$332,PRESUPUESTO!$G$33,0)</f>
        <v>0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2:36" s="8" customFormat="1">
      <c r="B58" s="106" t="str">
        <f>IF(PRESUPUESTO!F34="","",PRESUPUESTO!F34)</f>
        <v/>
      </c>
      <c r="C58" s="107">
        <f t="shared" si="16"/>
        <v>0</v>
      </c>
      <c r="D58" s="108">
        <f>IF(PRESUPUESTO!J34=PRESUPUESTO!$B$332,PRESUPUESTO!$G$34,0)</f>
        <v>0</v>
      </c>
      <c r="E58" s="108">
        <f>IF(PRESUPUESTO!K34=PRESUPUESTO!$B$332,PRESUPUESTO!$G$34,0)</f>
        <v>0</v>
      </c>
      <c r="F58" s="108">
        <f>IF(PRESUPUESTO!L34=PRESUPUESTO!$B$332,PRESUPUESTO!$G$34,0)</f>
        <v>0</v>
      </c>
      <c r="G58" s="108">
        <f>IF(PRESUPUESTO!M34=PRESUPUESTO!$B$332,PRESUPUESTO!$G$34,0)</f>
        <v>0</v>
      </c>
      <c r="H58" s="108">
        <f>IF(PRESUPUESTO!N34=PRESUPUESTO!$B$332,PRESUPUESTO!$G$34,0)</f>
        <v>0</v>
      </c>
      <c r="I58" s="108">
        <f>IF(PRESUPUESTO!O34=PRESUPUESTO!$B$332,PRESUPUESTO!$G$34,0)</f>
        <v>0</v>
      </c>
      <c r="J58" s="108">
        <f>IF(PRESUPUESTO!P34=PRESUPUESTO!$B$332,PRESUPUESTO!$G$34,0)</f>
        <v>0</v>
      </c>
      <c r="K58" s="108">
        <f>IF(PRESUPUESTO!Q34=PRESUPUESTO!$B$332,PRESUPUESTO!$G$34,0)</f>
        <v>0</v>
      </c>
      <c r="L58" s="108">
        <f>IF(PRESUPUESTO!R34=PRESUPUESTO!$B$332,PRESUPUESTO!$G$34,0)</f>
        <v>0</v>
      </c>
      <c r="M58" s="108">
        <f>IF(PRESUPUESTO!S34=PRESUPUESTO!$B$332,PRESUPUESTO!$G$34,0)</f>
        <v>0</v>
      </c>
      <c r="N58" s="108">
        <f>IF(PRESUPUESTO!T34=PRESUPUESTO!$B$332,PRESUPUESTO!$G$34,0)</f>
        <v>0</v>
      </c>
      <c r="O58" s="108">
        <f>IF(PRESUPUESTO!U34=PRESUPUESTO!$B$332,PRESUPUESTO!$G$34,0)</f>
        <v>0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2:36" s="8" customFormat="1">
      <c r="B59" s="106" t="str">
        <f>IF(PRESUPUESTO!F35="","",PRESUPUESTO!F35)</f>
        <v/>
      </c>
      <c r="C59" s="107">
        <f t="shared" si="16"/>
        <v>0</v>
      </c>
      <c r="D59" s="108">
        <f>IF(PRESUPUESTO!J35=PRESUPUESTO!$B$332,PRESUPUESTO!$G$35,0)</f>
        <v>0</v>
      </c>
      <c r="E59" s="108">
        <f>IF(PRESUPUESTO!K35=PRESUPUESTO!$B$332,PRESUPUESTO!$G$35,0)</f>
        <v>0</v>
      </c>
      <c r="F59" s="108">
        <f>IF(PRESUPUESTO!L35=PRESUPUESTO!$B$332,PRESUPUESTO!$G$35,0)</f>
        <v>0</v>
      </c>
      <c r="G59" s="108">
        <f>IF(PRESUPUESTO!M35=PRESUPUESTO!$B$332,PRESUPUESTO!$G$35,0)</f>
        <v>0</v>
      </c>
      <c r="H59" s="108">
        <f>IF(PRESUPUESTO!N35=PRESUPUESTO!$B$332,PRESUPUESTO!$G$35,0)</f>
        <v>0</v>
      </c>
      <c r="I59" s="108">
        <f>IF(PRESUPUESTO!O35=PRESUPUESTO!$B$332,PRESUPUESTO!$G$35,0)</f>
        <v>0</v>
      </c>
      <c r="J59" s="108">
        <f>IF(PRESUPUESTO!P35=PRESUPUESTO!$B$332,PRESUPUESTO!$G$35,0)</f>
        <v>0</v>
      </c>
      <c r="K59" s="108">
        <f>IF(PRESUPUESTO!Q35=PRESUPUESTO!$B$332,PRESUPUESTO!$G$35,0)</f>
        <v>0</v>
      </c>
      <c r="L59" s="108">
        <f>IF(PRESUPUESTO!R35=PRESUPUESTO!$B$332,PRESUPUESTO!$G$35,0)</f>
        <v>0</v>
      </c>
      <c r="M59" s="108">
        <f>IF(PRESUPUESTO!S35=PRESUPUESTO!$B$332,PRESUPUESTO!$G$35,0)</f>
        <v>0</v>
      </c>
      <c r="N59" s="108">
        <f>IF(PRESUPUESTO!T35=PRESUPUESTO!$B$332,PRESUPUESTO!$G$35,0)</f>
        <v>0</v>
      </c>
      <c r="O59" s="108">
        <f>IF(PRESUPUESTO!U35=PRESUPUESTO!$B$332,PRESUPUESTO!$G$35,0)</f>
        <v>0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2:36" s="8" customFormat="1">
      <c r="B60" s="106" t="str">
        <f>IF(PRESUPUESTO!F36="","",PRESUPUESTO!F36)</f>
        <v/>
      </c>
      <c r="C60" s="107">
        <f t="shared" si="16"/>
        <v>0</v>
      </c>
      <c r="D60" s="108">
        <f>IF(PRESUPUESTO!J36=PRESUPUESTO!$B$332,PRESUPUESTO!$G$36,0)</f>
        <v>0</v>
      </c>
      <c r="E60" s="108">
        <f>IF(PRESUPUESTO!K36=PRESUPUESTO!$B$332,PRESUPUESTO!$G$36,0)</f>
        <v>0</v>
      </c>
      <c r="F60" s="108">
        <f>IF(PRESUPUESTO!L36=PRESUPUESTO!$B$332,PRESUPUESTO!$G$36,0)</f>
        <v>0</v>
      </c>
      <c r="G60" s="108">
        <f>IF(PRESUPUESTO!M36=PRESUPUESTO!$B$332,PRESUPUESTO!$G$36,0)</f>
        <v>0</v>
      </c>
      <c r="H60" s="108">
        <f>IF(PRESUPUESTO!N36=PRESUPUESTO!$B$332,PRESUPUESTO!$G$36,0)</f>
        <v>0</v>
      </c>
      <c r="I60" s="108">
        <f>IF(PRESUPUESTO!O36=PRESUPUESTO!$B$332,PRESUPUESTO!$G$36,0)</f>
        <v>0</v>
      </c>
      <c r="J60" s="108">
        <f>IF(PRESUPUESTO!P36=PRESUPUESTO!$B$332,PRESUPUESTO!$G$36,0)</f>
        <v>0</v>
      </c>
      <c r="K60" s="108">
        <f>IF(PRESUPUESTO!Q36=PRESUPUESTO!$B$332,PRESUPUESTO!$G$36,0)</f>
        <v>0</v>
      </c>
      <c r="L60" s="108">
        <f>IF(PRESUPUESTO!R36=PRESUPUESTO!$B$332,PRESUPUESTO!$G$36,0)</f>
        <v>0</v>
      </c>
      <c r="M60" s="108">
        <f>IF(PRESUPUESTO!S36=PRESUPUESTO!$B$332,PRESUPUESTO!$G$36,0)</f>
        <v>0</v>
      </c>
      <c r="N60" s="108">
        <f>IF(PRESUPUESTO!T36=PRESUPUESTO!$B$332,PRESUPUESTO!$G$36,0)</f>
        <v>0</v>
      </c>
      <c r="O60" s="108">
        <f>IF(PRESUPUESTO!U36=PRESUPUESTO!$B$332,PRESUPUESTO!$G$36,0)</f>
        <v>0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2:36" s="8" customFormat="1">
      <c r="B61" s="106" t="str">
        <f>IF(PRESUPUESTO!F37="","",PRESUPUESTO!F37)</f>
        <v/>
      </c>
      <c r="C61" s="107">
        <f t="shared" si="16"/>
        <v>0</v>
      </c>
      <c r="D61" s="108">
        <f>IF(PRESUPUESTO!J37=PRESUPUESTO!$B$332,PRESUPUESTO!$G$37,0)</f>
        <v>0</v>
      </c>
      <c r="E61" s="108">
        <f>IF(PRESUPUESTO!K37=PRESUPUESTO!$B$332,PRESUPUESTO!$G$37,0)</f>
        <v>0</v>
      </c>
      <c r="F61" s="108">
        <f>IF(PRESUPUESTO!L37=PRESUPUESTO!$B$332,PRESUPUESTO!$G$37,0)</f>
        <v>0</v>
      </c>
      <c r="G61" s="108">
        <f>IF(PRESUPUESTO!M37=PRESUPUESTO!$B$332,PRESUPUESTO!$G$37,0)</f>
        <v>0</v>
      </c>
      <c r="H61" s="108">
        <f>IF(PRESUPUESTO!N37=PRESUPUESTO!$B$332,PRESUPUESTO!$G$37,0)</f>
        <v>0</v>
      </c>
      <c r="I61" s="108">
        <f>IF(PRESUPUESTO!O37=PRESUPUESTO!$B$332,PRESUPUESTO!$G$37,0)</f>
        <v>0</v>
      </c>
      <c r="J61" s="108">
        <f>IF(PRESUPUESTO!P37=PRESUPUESTO!$B$332,PRESUPUESTO!$G$37,0)</f>
        <v>0</v>
      </c>
      <c r="K61" s="108">
        <f>IF(PRESUPUESTO!Q37=PRESUPUESTO!$B$332,PRESUPUESTO!$G$37,0)</f>
        <v>0</v>
      </c>
      <c r="L61" s="108">
        <f>IF(PRESUPUESTO!R37=PRESUPUESTO!$B$332,PRESUPUESTO!$G$37,0)</f>
        <v>0</v>
      </c>
      <c r="M61" s="108">
        <f>IF(PRESUPUESTO!S37=PRESUPUESTO!$B$332,PRESUPUESTO!$G$37,0)</f>
        <v>0</v>
      </c>
      <c r="N61" s="108">
        <f>IF(PRESUPUESTO!T37=PRESUPUESTO!$B$332,PRESUPUESTO!$G$37,0)</f>
        <v>0</v>
      </c>
      <c r="O61" s="108">
        <f>IF(PRESUPUESTO!U37=PRESUPUESTO!$B$332,PRESUPUESTO!$G$37,0)</f>
        <v>0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2:36" s="8" customFormat="1">
      <c r="B62" s="106" t="str">
        <f>IF(PRESUPUESTO!F38="","",PRESUPUESTO!F38)</f>
        <v/>
      </c>
      <c r="C62" s="107">
        <f t="shared" si="16"/>
        <v>0</v>
      </c>
      <c r="D62" s="108">
        <f>IF(PRESUPUESTO!J38=PRESUPUESTO!$B$332,PRESUPUESTO!$G$38,0)</f>
        <v>0</v>
      </c>
      <c r="E62" s="108">
        <f>IF(PRESUPUESTO!K38=PRESUPUESTO!$B$332,PRESUPUESTO!$G$38,0)</f>
        <v>0</v>
      </c>
      <c r="F62" s="108">
        <f>IF(PRESUPUESTO!L38=PRESUPUESTO!$B$332,PRESUPUESTO!$G$38,0)</f>
        <v>0</v>
      </c>
      <c r="G62" s="108">
        <f>IF(PRESUPUESTO!M38=PRESUPUESTO!$B$332,PRESUPUESTO!$G$38,0)</f>
        <v>0</v>
      </c>
      <c r="H62" s="108">
        <f>IF(PRESUPUESTO!N38=PRESUPUESTO!$B$332,PRESUPUESTO!$G$38,0)</f>
        <v>0</v>
      </c>
      <c r="I62" s="108">
        <f>IF(PRESUPUESTO!O38=PRESUPUESTO!$B$332,PRESUPUESTO!$G$38,0)</f>
        <v>0</v>
      </c>
      <c r="J62" s="108">
        <f>IF(PRESUPUESTO!P38=PRESUPUESTO!$B$332,PRESUPUESTO!$G$38,0)</f>
        <v>0</v>
      </c>
      <c r="K62" s="108">
        <f>IF(PRESUPUESTO!Q38=PRESUPUESTO!$B$332,PRESUPUESTO!$G$38,0)</f>
        <v>0</v>
      </c>
      <c r="L62" s="108">
        <f>IF(PRESUPUESTO!R38=PRESUPUESTO!$B$332,PRESUPUESTO!$G$38,0)</f>
        <v>0</v>
      </c>
      <c r="M62" s="108">
        <f>IF(PRESUPUESTO!S38=PRESUPUESTO!$B$332,PRESUPUESTO!$G$38,0)</f>
        <v>0</v>
      </c>
      <c r="N62" s="108">
        <f>IF(PRESUPUESTO!T38=PRESUPUESTO!$B$332,PRESUPUESTO!$G$38,0)</f>
        <v>0</v>
      </c>
      <c r="O62" s="108">
        <f>IF(PRESUPUESTO!U38=PRESUPUESTO!$B$332,PRESUPUESTO!$G$38,0)</f>
        <v>0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2:36" s="8" customFormat="1">
      <c r="B63" s="106" t="str">
        <f>IF(PRESUPUESTO!F39="","",PRESUPUESTO!F39)</f>
        <v/>
      </c>
      <c r="C63" s="107">
        <f t="shared" si="16"/>
        <v>0</v>
      </c>
      <c r="D63" s="108">
        <f>IF(PRESUPUESTO!J39=PRESUPUESTO!$B$332,PRESUPUESTO!$G$39,0)</f>
        <v>0</v>
      </c>
      <c r="E63" s="108">
        <f>IF(PRESUPUESTO!K39=PRESUPUESTO!$B$332,PRESUPUESTO!$G$39,0)</f>
        <v>0</v>
      </c>
      <c r="F63" s="108">
        <f>IF(PRESUPUESTO!L39=PRESUPUESTO!$B$332,PRESUPUESTO!$G$39,0)</f>
        <v>0</v>
      </c>
      <c r="G63" s="108">
        <f>IF(PRESUPUESTO!M39=PRESUPUESTO!$B$332,PRESUPUESTO!$G$39,0)</f>
        <v>0</v>
      </c>
      <c r="H63" s="108">
        <f>IF(PRESUPUESTO!N39=PRESUPUESTO!$B$332,PRESUPUESTO!$G$39,0)</f>
        <v>0</v>
      </c>
      <c r="I63" s="108">
        <f>IF(PRESUPUESTO!O39=PRESUPUESTO!$B$332,PRESUPUESTO!$G$39,0)</f>
        <v>0</v>
      </c>
      <c r="J63" s="108">
        <f>IF(PRESUPUESTO!P39=PRESUPUESTO!$B$332,PRESUPUESTO!$G$39,0)</f>
        <v>0</v>
      </c>
      <c r="K63" s="108">
        <f>IF(PRESUPUESTO!Q39=PRESUPUESTO!$B$332,PRESUPUESTO!$G$39,0)</f>
        <v>0</v>
      </c>
      <c r="L63" s="108">
        <f>IF(PRESUPUESTO!R39=PRESUPUESTO!$B$332,PRESUPUESTO!$G$39,0)</f>
        <v>0</v>
      </c>
      <c r="M63" s="108">
        <f>IF(PRESUPUESTO!S39=PRESUPUESTO!$B$332,PRESUPUESTO!$G$39,0)</f>
        <v>0</v>
      </c>
      <c r="N63" s="108">
        <f>IF(PRESUPUESTO!T39=PRESUPUESTO!$B$332,PRESUPUESTO!$G$39,0)</f>
        <v>0</v>
      </c>
      <c r="O63" s="108">
        <f>IF(PRESUPUESTO!U39=PRESUPUESTO!$B$332,PRESUPUESTO!$G$39,0)</f>
        <v>0</v>
      </c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2:36" s="8" customFormat="1">
      <c r="B64" s="106" t="str">
        <f>IF(PRESUPUESTO!F40="","",PRESUPUESTO!F40)</f>
        <v/>
      </c>
      <c r="C64" s="107">
        <f t="shared" si="16"/>
        <v>0</v>
      </c>
      <c r="D64" s="108">
        <f>IF(PRESUPUESTO!J40=PRESUPUESTO!$B$332,PRESUPUESTO!$G$40,0)</f>
        <v>0</v>
      </c>
      <c r="E64" s="108">
        <f>IF(PRESUPUESTO!K40=PRESUPUESTO!$B$332,PRESUPUESTO!$G$40,0)</f>
        <v>0</v>
      </c>
      <c r="F64" s="108">
        <f>IF(PRESUPUESTO!L40=PRESUPUESTO!$B$332,PRESUPUESTO!$G$40,0)</f>
        <v>0</v>
      </c>
      <c r="G64" s="108">
        <f>IF(PRESUPUESTO!M40=PRESUPUESTO!$B$332,PRESUPUESTO!$G$40,0)</f>
        <v>0</v>
      </c>
      <c r="H64" s="108">
        <f>IF(PRESUPUESTO!N40=PRESUPUESTO!$B$332,PRESUPUESTO!$G$40,0)</f>
        <v>0</v>
      </c>
      <c r="I64" s="108">
        <f>IF(PRESUPUESTO!O40=PRESUPUESTO!$B$332,PRESUPUESTO!$G$40,0)</f>
        <v>0</v>
      </c>
      <c r="J64" s="108">
        <f>IF(PRESUPUESTO!P40=PRESUPUESTO!$B$332,PRESUPUESTO!$G$40,0)</f>
        <v>0</v>
      </c>
      <c r="K64" s="108">
        <f>IF(PRESUPUESTO!Q40=PRESUPUESTO!$B$332,PRESUPUESTO!$G$40,0)</f>
        <v>0</v>
      </c>
      <c r="L64" s="108">
        <f>IF(PRESUPUESTO!R40=PRESUPUESTO!$B$332,PRESUPUESTO!$G$40,0)</f>
        <v>0</v>
      </c>
      <c r="M64" s="108">
        <f>IF(PRESUPUESTO!S40=PRESUPUESTO!$B$332,PRESUPUESTO!$G$40,0)</f>
        <v>0</v>
      </c>
      <c r="N64" s="108">
        <f>IF(PRESUPUESTO!T40=PRESUPUESTO!$B$332,PRESUPUESTO!$G$40,0)</f>
        <v>0</v>
      </c>
      <c r="O64" s="108">
        <f>IF(PRESUPUESTO!U40=PRESUPUESTO!$B$332,PRESUPUESTO!$G$40,0)</f>
        <v>0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2:36" s="8" customFormat="1">
      <c r="B65" s="106" t="str">
        <f>IF(PRESUPUESTO!F41="","",PRESUPUESTO!F41)</f>
        <v/>
      </c>
      <c r="C65" s="107">
        <f t="shared" si="16"/>
        <v>0</v>
      </c>
      <c r="D65" s="108">
        <f>IF(PRESUPUESTO!J41=PRESUPUESTO!$B$332,PRESUPUESTO!$G$41,0)</f>
        <v>0</v>
      </c>
      <c r="E65" s="108">
        <f>IF(PRESUPUESTO!K41=PRESUPUESTO!$B$332,PRESUPUESTO!$G$41,0)</f>
        <v>0</v>
      </c>
      <c r="F65" s="108">
        <f>IF(PRESUPUESTO!L41=PRESUPUESTO!$B$332,PRESUPUESTO!$G$41,0)</f>
        <v>0</v>
      </c>
      <c r="G65" s="108">
        <f>IF(PRESUPUESTO!M41=PRESUPUESTO!$B$332,PRESUPUESTO!$G$41,0)</f>
        <v>0</v>
      </c>
      <c r="H65" s="108">
        <f>IF(PRESUPUESTO!N41=PRESUPUESTO!$B$332,PRESUPUESTO!$G$41,0)</f>
        <v>0</v>
      </c>
      <c r="I65" s="108">
        <f>IF(PRESUPUESTO!O41=PRESUPUESTO!$B$332,PRESUPUESTO!$G$41,0)</f>
        <v>0</v>
      </c>
      <c r="J65" s="108">
        <f>IF(PRESUPUESTO!P41=PRESUPUESTO!$B$332,PRESUPUESTO!$G$41,0)</f>
        <v>0</v>
      </c>
      <c r="K65" s="108">
        <f>IF(PRESUPUESTO!Q41=PRESUPUESTO!$B$332,PRESUPUESTO!$G$41,0)</f>
        <v>0</v>
      </c>
      <c r="L65" s="108">
        <f>IF(PRESUPUESTO!R41=PRESUPUESTO!$B$332,PRESUPUESTO!$G$41,0)</f>
        <v>0</v>
      </c>
      <c r="M65" s="108">
        <f>IF(PRESUPUESTO!S41=PRESUPUESTO!$B$332,PRESUPUESTO!$G$41,0)</f>
        <v>0</v>
      </c>
      <c r="N65" s="108">
        <f>IF(PRESUPUESTO!T41=PRESUPUESTO!$B$332,PRESUPUESTO!$G$41,0)</f>
        <v>0</v>
      </c>
      <c r="O65" s="108">
        <f>IF(PRESUPUESTO!U41=PRESUPUESTO!$B$332,PRESUPUESTO!$G$41,0)</f>
        <v>0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2:36" s="69" customFormat="1" ht="20" customHeight="1">
      <c r="B66" s="243" t="s">
        <v>55</v>
      </c>
      <c r="C66" s="592"/>
      <c r="D66" s="244">
        <f>SUM(D18:D65)</f>
        <v>10000000</v>
      </c>
      <c r="E66" s="244">
        <f t="shared" ref="E66:O66" si="17">SUM(E18:E65)</f>
        <v>10000000</v>
      </c>
      <c r="F66" s="244">
        <f t="shared" si="17"/>
        <v>30000000</v>
      </c>
      <c r="G66" s="244">
        <f t="shared" si="17"/>
        <v>10000000</v>
      </c>
      <c r="H66" s="244">
        <f t="shared" si="17"/>
        <v>10000000</v>
      </c>
      <c r="I66" s="244">
        <f t="shared" si="17"/>
        <v>15000000</v>
      </c>
      <c r="J66" s="244">
        <f t="shared" si="17"/>
        <v>10000000</v>
      </c>
      <c r="K66" s="244">
        <f t="shared" si="17"/>
        <v>10000000</v>
      </c>
      <c r="L66" s="244">
        <f t="shared" si="17"/>
        <v>10000000</v>
      </c>
      <c r="M66" s="244">
        <f t="shared" si="17"/>
        <v>10000000</v>
      </c>
      <c r="N66" s="244">
        <f t="shared" si="17"/>
        <v>10000000</v>
      </c>
      <c r="O66" s="245">
        <f t="shared" si="17"/>
        <v>15000000</v>
      </c>
      <c r="P66" s="87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</row>
    <row r="67" spans="2:36" s="69" customFormat="1" ht="7" customHeight="1">
      <c r="B67" s="73">
        <v>0</v>
      </c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</row>
    <row r="68" spans="2:36" s="251" customFormat="1" ht="30" customHeight="1">
      <c r="B68" s="255" t="str">
        <f>PRESUPUESTO!B44</f>
        <v xml:space="preserve">A H O R R O S  /  I N V E R S I O N E S  </v>
      </c>
      <c r="C68" s="460">
        <f>SUM($D$93:$O$93)/(SUM($D$66:$O$66))</f>
        <v>0.16</v>
      </c>
      <c r="D68" s="257"/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8"/>
      <c r="P68" s="250"/>
      <c r="Q68" s="250"/>
      <c r="R68" s="250"/>
      <c r="S68" s="250"/>
      <c r="T68" s="250"/>
      <c r="U68" s="250"/>
      <c r="V68" s="250"/>
      <c r="W68" s="250"/>
      <c r="X68" s="250"/>
      <c r="Y68" s="250"/>
      <c r="Z68" s="250"/>
      <c r="AA68" s="250"/>
      <c r="AB68" s="250"/>
      <c r="AC68" s="250"/>
      <c r="AD68" s="250"/>
      <c r="AE68" s="250"/>
      <c r="AF68" s="250"/>
      <c r="AG68" s="250"/>
      <c r="AH68" s="250"/>
      <c r="AI68" s="250"/>
      <c r="AJ68" s="250"/>
    </row>
    <row r="69" spans="2:36">
      <c r="B69" s="70" t="str">
        <f>IF(PRESUPUESTO!C48="","",PRESUPUESTO!C48)</f>
        <v>Fondo de tranquilidad (ejemplo)</v>
      </c>
      <c r="C69" s="71">
        <f t="shared" ref="C69:C140" si="18">SUM(D69:O69)/SUM($D$66:$O$66)</f>
        <v>0.04</v>
      </c>
      <c r="D69" s="66">
        <f>PRESUPUESTO!D48</f>
        <v>500000</v>
      </c>
      <c r="E69" s="72">
        <f>D69</f>
        <v>500000</v>
      </c>
      <c r="F69" s="72">
        <f t="shared" ref="F69:O69" si="19">E69</f>
        <v>500000</v>
      </c>
      <c r="G69" s="72">
        <f t="shared" si="19"/>
        <v>500000</v>
      </c>
      <c r="H69" s="72">
        <f t="shared" si="19"/>
        <v>500000</v>
      </c>
      <c r="I69" s="72">
        <f t="shared" si="19"/>
        <v>500000</v>
      </c>
      <c r="J69" s="72">
        <f t="shared" si="19"/>
        <v>500000</v>
      </c>
      <c r="K69" s="72">
        <f t="shared" si="19"/>
        <v>500000</v>
      </c>
      <c r="L69" s="72">
        <f t="shared" si="19"/>
        <v>500000</v>
      </c>
      <c r="M69" s="72">
        <f t="shared" si="19"/>
        <v>500000</v>
      </c>
      <c r="N69" s="72">
        <f t="shared" si="19"/>
        <v>500000</v>
      </c>
      <c r="O69" s="72">
        <f t="shared" si="19"/>
        <v>500000</v>
      </c>
    </row>
    <row r="70" spans="2:36">
      <c r="B70" s="70" t="str">
        <f>IF(PRESUPUESTO!C49="","",PRESUPUESTO!C49)</f>
        <v>Cuota inicial apto (ejemplo)</v>
      </c>
      <c r="C70" s="71">
        <f t="shared" si="18"/>
        <v>0.12</v>
      </c>
      <c r="D70" s="66">
        <f>PRESUPUESTO!D49</f>
        <v>1500000</v>
      </c>
      <c r="E70" s="72">
        <f t="shared" ref="E70:O80" si="20">D70</f>
        <v>1500000</v>
      </c>
      <c r="F70" s="72">
        <f t="shared" si="20"/>
        <v>1500000</v>
      </c>
      <c r="G70" s="72">
        <f t="shared" si="20"/>
        <v>1500000</v>
      </c>
      <c r="H70" s="72">
        <f t="shared" si="20"/>
        <v>1500000</v>
      </c>
      <c r="I70" s="72">
        <f t="shared" si="20"/>
        <v>1500000</v>
      </c>
      <c r="J70" s="72">
        <f t="shared" si="20"/>
        <v>1500000</v>
      </c>
      <c r="K70" s="72">
        <f t="shared" si="20"/>
        <v>1500000</v>
      </c>
      <c r="L70" s="72">
        <f t="shared" si="20"/>
        <v>1500000</v>
      </c>
      <c r="M70" s="72">
        <f t="shared" si="20"/>
        <v>1500000</v>
      </c>
      <c r="N70" s="72">
        <f t="shared" si="20"/>
        <v>1500000</v>
      </c>
      <c r="O70" s="72">
        <f t="shared" si="20"/>
        <v>1500000</v>
      </c>
    </row>
    <row r="71" spans="2:36">
      <c r="B71" s="70" t="str">
        <f>IF(PRESUPUESTO!C50="","",PRESUPUESTO!C50)</f>
        <v/>
      </c>
      <c r="C71" s="71">
        <f t="shared" si="18"/>
        <v>0</v>
      </c>
      <c r="D71" s="66">
        <f>PRESUPUESTO!D50</f>
        <v>0</v>
      </c>
      <c r="E71" s="72">
        <f t="shared" si="20"/>
        <v>0</v>
      </c>
      <c r="F71" s="72">
        <f t="shared" si="20"/>
        <v>0</v>
      </c>
      <c r="G71" s="72">
        <f t="shared" si="20"/>
        <v>0</v>
      </c>
      <c r="H71" s="72">
        <f t="shared" si="20"/>
        <v>0</v>
      </c>
      <c r="I71" s="72">
        <f t="shared" si="20"/>
        <v>0</v>
      </c>
      <c r="J71" s="72">
        <f t="shared" si="20"/>
        <v>0</v>
      </c>
      <c r="K71" s="72">
        <f t="shared" si="20"/>
        <v>0</v>
      </c>
      <c r="L71" s="72">
        <f t="shared" si="20"/>
        <v>0</v>
      </c>
      <c r="M71" s="72">
        <f t="shared" si="20"/>
        <v>0</v>
      </c>
      <c r="N71" s="72">
        <f t="shared" si="20"/>
        <v>0</v>
      </c>
      <c r="O71" s="72">
        <f t="shared" si="20"/>
        <v>0</v>
      </c>
    </row>
    <row r="72" spans="2:36">
      <c r="B72" s="70" t="str">
        <f>IF(PRESUPUESTO!C51="","",PRESUPUESTO!C51)</f>
        <v/>
      </c>
      <c r="C72" s="71">
        <f t="shared" si="18"/>
        <v>0</v>
      </c>
      <c r="D72" s="66">
        <f>PRESUPUESTO!D51</f>
        <v>0</v>
      </c>
      <c r="E72" s="72">
        <f t="shared" si="20"/>
        <v>0</v>
      </c>
      <c r="F72" s="72">
        <f t="shared" si="20"/>
        <v>0</v>
      </c>
      <c r="G72" s="72">
        <f t="shared" si="20"/>
        <v>0</v>
      </c>
      <c r="H72" s="72">
        <f t="shared" si="20"/>
        <v>0</v>
      </c>
      <c r="I72" s="72">
        <f t="shared" si="20"/>
        <v>0</v>
      </c>
      <c r="J72" s="72">
        <f t="shared" si="20"/>
        <v>0</v>
      </c>
      <c r="K72" s="72">
        <f t="shared" si="20"/>
        <v>0</v>
      </c>
      <c r="L72" s="72">
        <f t="shared" si="20"/>
        <v>0</v>
      </c>
      <c r="M72" s="72">
        <f t="shared" si="20"/>
        <v>0</v>
      </c>
      <c r="N72" s="72">
        <f t="shared" si="20"/>
        <v>0</v>
      </c>
      <c r="O72" s="72">
        <f t="shared" si="20"/>
        <v>0</v>
      </c>
    </row>
    <row r="73" spans="2:36">
      <c r="B73" s="70" t="str">
        <f>IF(PRESUPUESTO!C52="","",PRESUPUESTO!C52)</f>
        <v/>
      </c>
      <c r="C73" s="71">
        <f t="shared" si="18"/>
        <v>0</v>
      </c>
      <c r="D73" s="66">
        <f>PRESUPUESTO!D52</f>
        <v>0</v>
      </c>
      <c r="E73" s="72">
        <f t="shared" si="20"/>
        <v>0</v>
      </c>
      <c r="F73" s="72">
        <f t="shared" si="20"/>
        <v>0</v>
      </c>
      <c r="G73" s="72">
        <f t="shared" si="20"/>
        <v>0</v>
      </c>
      <c r="H73" s="72">
        <f t="shared" si="20"/>
        <v>0</v>
      </c>
      <c r="I73" s="72">
        <f t="shared" si="20"/>
        <v>0</v>
      </c>
      <c r="J73" s="72">
        <f t="shared" si="20"/>
        <v>0</v>
      </c>
      <c r="K73" s="72">
        <f t="shared" si="20"/>
        <v>0</v>
      </c>
      <c r="L73" s="72">
        <f t="shared" si="20"/>
        <v>0</v>
      </c>
      <c r="M73" s="72">
        <f t="shared" si="20"/>
        <v>0</v>
      </c>
      <c r="N73" s="72">
        <f t="shared" si="20"/>
        <v>0</v>
      </c>
      <c r="O73" s="72">
        <f t="shared" si="20"/>
        <v>0</v>
      </c>
    </row>
    <row r="74" spans="2:36" s="8" customFormat="1">
      <c r="B74" s="70" t="str">
        <f>IF(PRESUPUESTO!C53="","",PRESUPUESTO!C53)</f>
        <v/>
      </c>
      <c r="C74" s="34">
        <f t="shared" si="18"/>
        <v>0</v>
      </c>
      <c r="D74" s="66">
        <f>PRESUPUESTO!D53</f>
        <v>0</v>
      </c>
      <c r="E74" s="72">
        <f t="shared" si="20"/>
        <v>0</v>
      </c>
      <c r="F74" s="72">
        <f t="shared" si="20"/>
        <v>0</v>
      </c>
      <c r="G74" s="72">
        <f t="shared" si="20"/>
        <v>0</v>
      </c>
      <c r="H74" s="72">
        <f t="shared" si="20"/>
        <v>0</v>
      </c>
      <c r="I74" s="72">
        <f t="shared" si="20"/>
        <v>0</v>
      </c>
      <c r="J74" s="72">
        <f t="shared" si="20"/>
        <v>0</v>
      </c>
      <c r="K74" s="72">
        <f t="shared" si="20"/>
        <v>0</v>
      </c>
      <c r="L74" s="72">
        <f t="shared" si="20"/>
        <v>0</v>
      </c>
      <c r="M74" s="72">
        <f t="shared" si="20"/>
        <v>0</v>
      </c>
      <c r="N74" s="72">
        <f t="shared" si="20"/>
        <v>0</v>
      </c>
      <c r="O74" s="72">
        <f t="shared" si="20"/>
        <v>0</v>
      </c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2:36" s="8" customFormat="1">
      <c r="B75" s="70" t="str">
        <f>IF(PRESUPUESTO!C54="","",PRESUPUESTO!C54)</f>
        <v/>
      </c>
      <c r="C75" s="34">
        <f t="shared" si="18"/>
        <v>0</v>
      </c>
      <c r="D75" s="66">
        <f>PRESUPUESTO!D54</f>
        <v>0</v>
      </c>
      <c r="E75" s="72">
        <f t="shared" si="20"/>
        <v>0</v>
      </c>
      <c r="F75" s="72">
        <f t="shared" si="20"/>
        <v>0</v>
      </c>
      <c r="G75" s="72">
        <f t="shared" si="20"/>
        <v>0</v>
      </c>
      <c r="H75" s="72">
        <f t="shared" si="20"/>
        <v>0</v>
      </c>
      <c r="I75" s="72">
        <f t="shared" si="20"/>
        <v>0</v>
      </c>
      <c r="J75" s="72">
        <f t="shared" si="20"/>
        <v>0</v>
      </c>
      <c r="K75" s="72">
        <f t="shared" si="20"/>
        <v>0</v>
      </c>
      <c r="L75" s="72">
        <f t="shared" si="20"/>
        <v>0</v>
      </c>
      <c r="M75" s="72">
        <f t="shared" si="20"/>
        <v>0</v>
      </c>
      <c r="N75" s="72">
        <f t="shared" si="20"/>
        <v>0</v>
      </c>
      <c r="O75" s="72">
        <f t="shared" si="20"/>
        <v>0</v>
      </c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2:36" s="8" customFormat="1">
      <c r="B76" s="70" t="str">
        <f>IF(PRESUPUESTO!C55="","",PRESUPUESTO!C55)</f>
        <v/>
      </c>
      <c r="C76" s="34">
        <f t="shared" si="18"/>
        <v>0</v>
      </c>
      <c r="D76" s="66">
        <f>PRESUPUESTO!D55</f>
        <v>0</v>
      </c>
      <c r="E76" s="72">
        <f t="shared" si="20"/>
        <v>0</v>
      </c>
      <c r="F76" s="72">
        <f t="shared" si="20"/>
        <v>0</v>
      </c>
      <c r="G76" s="72">
        <f t="shared" si="20"/>
        <v>0</v>
      </c>
      <c r="H76" s="72">
        <f t="shared" si="20"/>
        <v>0</v>
      </c>
      <c r="I76" s="72">
        <f t="shared" si="20"/>
        <v>0</v>
      </c>
      <c r="J76" s="72">
        <f t="shared" si="20"/>
        <v>0</v>
      </c>
      <c r="K76" s="72">
        <f t="shared" si="20"/>
        <v>0</v>
      </c>
      <c r="L76" s="72">
        <f t="shared" si="20"/>
        <v>0</v>
      </c>
      <c r="M76" s="72">
        <f t="shared" si="20"/>
        <v>0</v>
      </c>
      <c r="N76" s="72">
        <f t="shared" si="20"/>
        <v>0</v>
      </c>
      <c r="O76" s="72">
        <f t="shared" si="20"/>
        <v>0</v>
      </c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2:36" s="8" customFormat="1">
      <c r="B77" s="70" t="str">
        <f>IF(PRESUPUESTO!C56="","",PRESUPUESTO!C56)</f>
        <v/>
      </c>
      <c r="C77" s="34">
        <f>SUM(D77:O77)/SUM($D$66:$O$66)</f>
        <v>0</v>
      </c>
      <c r="D77" s="66">
        <f>PRESUPUESTO!D56</f>
        <v>0</v>
      </c>
      <c r="E77" s="72">
        <f t="shared" si="20"/>
        <v>0</v>
      </c>
      <c r="F77" s="72">
        <f t="shared" si="20"/>
        <v>0</v>
      </c>
      <c r="G77" s="72">
        <f t="shared" si="20"/>
        <v>0</v>
      </c>
      <c r="H77" s="72">
        <f t="shared" si="20"/>
        <v>0</v>
      </c>
      <c r="I77" s="72">
        <f t="shared" si="20"/>
        <v>0</v>
      </c>
      <c r="J77" s="72">
        <f t="shared" si="20"/>
        <v>0</v>
      </c>
      <c r="K77" s="72">
        <f t="shared" si="20"/>
        <v>0</v>
      </c>
      <c r="L77" s="72">
        <f t="shared" si="20"/>
        <v>0</v>
      </c>
      <c r="M77" s="72">
        <f t="shared" si="20"/>
        <v>0</v>
      </c>
      <c r="N77" s="72">
        <f t="shared" si="20"/>
        <v>0</v>
      </c>
      <c r="O77" s="72">
        <f t="shared" si="20"/>
        <v>0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2:36" s="8" customFormat="1">
      <c r="B78" s="70" t="str">
        <f>IF(PRESUPUESTO!C57="","",PRESUPUESTO!C57)</f>
        <v/>
      </c>
      <c r="C78" s="34">
        <f t="shared" si="18"/>
        <v>0</v>
      </c>
      <c r="D78" s="66">
        <f>PRESUPUESTO!D57</f>
        <v>0</v>
      </c>
      <c r="E78" s="72">
        <f t="shared" si="20"/>
        <v>0</v>
      </c>
      <c r="F78" s="72">
        <f t="shared" si="20"/>
        <v>0</v>
      </c>
      <c r="G78" s="72">
        <f t="shared" si="20"/>
        <v>0</v>
      </c>
      <c r="H78" s="72">
        <f t="shared" si="20"/>
        <v>0</v>
      </c>
      <c r="I78" s="72">
        <f t="shared" si="20"/>
        <v>0</v>
      </c>
      <c r="J78" s="72">
        <f t="shared" si="20"/>
        <v>0</v>
      </c>
      <c r="K78" s="72">
        <f t="shared" si="20"/>
        <v>0</v>
      </c>
      <c r="L78" s="72">
        <f t="shared" si="20"/>
        <v>0</v>
      </c>
      <c r="M78" s="72">
        <f t="shared" si="20"/>
        <v>0</v>
      </c>
      <c r="N78" s="72">
        <f t="shared" si="20"/>
        <v>0</v>
      </c>
      <c r="O78" s="72">
        <f t="shared" si="20"/>
        <v>0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2:36" s="8" customFormat="1">
      <c r="B79" s="70" t="str">
        <f>IF(PRESUPUESTO!C58="","",PRESUPUESTO!C58)</f>
        <v/>
      </c>
      <c r="C79" s="34">
        <f t="shared" si="18"/>
        <v>0</v>
      </c>
      <c r="D79" s="66">
        <f>PRESUPUESTO!D58</f>
        <v>0</v>
      </c>
      <c r="E79" s="72">
        <f t="shared" si="20"/>
        <v>0</v>
      </c>
      <c r="F79" s="72">
        <f t="shared" si="20"/>
        <v>0</v>
      </c>
      <c r="G79" s="72">
        <f t="shared" si="20"/>
        <v>0</v>
      </c>
      <c r="H79" s="72">
        <f t="shared" si="20"/>
        <v>0</v>
      </c>
      <c r="I79" s="72">
        <f t="shared" si="20"/>
        <v>0</v>
      </c>
      <c r="J79" s="72">
        <f t="shared" si="20"/>
        <v>0</v>
      </c>
      <c r="K79" s="72">
        <f t="shared" si="20"/>
        <v>0</v>
      </c>
      <c r="L79" s="72">
        <f t="shared" si="20"/>
        <v>0</v>
      </c>
      <c r="M79" s="72">
        <f t="shared" si="20"/>
        <v>0</v>
      </c>
      <c r="N79" s="72">
        <f t="shared" si="20"/>
        <v>0</v>
      </c>
      <c r="O79" s="72">
        <f t="shared" si="20"/>
        <v>0</v>
      </c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2:36" s="8" customFormat="1">
      <c r="B80" s="70" t="str">
        <f>IF(PRESUPUESTO!C59="","",PRESUPUESTO!C59)</f>
        <v/>
      </c>
      <c r="C80" s="34">
        <f t="shared" si="18"/>
        <v>0</v>
      </c>
      <c r="D80" s="66">
        <f>PRESUPUESTO!D59</f>
        <v>0</v>
      </c>
      <c r="E80" s="72">
        <f t="shared" si="20"/>
        <v>0</v>
      </c>
      <c r="F80" s="72">
        <f t="shared" si="20"/>
        <v>0</v>
      </c>
      <c r="G80" s="72">
        <f t="shared" si="20"/>
        <v>0</v>
      </c>
      <c r="H80" s="72">
        <f t="shared" si="20"/>
        <v>0</v>
      </c>
      <c r="I80" s="72">
        <f t="shared" si="20"/>
        <v>0</v>
      </c>
      <c r="J80" s="72">
        <f t="shared" si="20"/>
        <v>0</v>
      </c>
      <c r="K80" s="72">
        <f t="shared" si="20"/>
        <v>0</v>
      </c>
      <c r="L80" s="72">
        <f t="shared" si="20"/>
        <v>0</v>
      </c>
      <c r="M80" s="72">
        <f t="shared" si="20"/>
        <v>0</v>
      </c>
      <c r="N80" s="72">
        <f t="shared" si="20"/>
        <v>0</v>
      </c>
      <c r="O80" s="72">
        <f t="shared" si="20"/>
        <v>0</v>
      </c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2:36" s="8" customFormat="1" ht="15" customHeight="1">
      <c r="B81" s="103" t="str">
        <f>IF(PRESUPUESTO!F48="","",PRESUPUESTO!F48)</f>
        <v/>
      </c>
      <c r="C81" s="104">
        <f t="shared" si="18"/>
        <v>0</v>
      </c>
      <c r="D81" s="105">
        <f>IF(PRESUPUESTO!J48=PRESUPUESTO!$B$332,PRESUPUESTO!$G$48,0)</f>
        <v>0</v>
      </c>
      <c r="E81" s="105">
        <f>IF(PRESUPUESTO!K48=PRESUPUESTO!$B$332,PRESUPUESTO!$G$48,0)</f>
        <v>0</v>
      </c>
      <c r="F81" s="105">
        <f>IF(PRESUPUESTO!L48=PRESUPUESTO!$B$332,PRESUPUESTO!$G$48,0)</f>
        <v>0</v>
      </c>
      <c r="G81" s="105">
        <f>IF(PRESUPUESTO!M48=PRESUPUESTO!$B$332,PRESUPUESTO!$G$48,0)</f>
        <v>0</v>
      </c>
      <c r="H81" s="105">
        <f>IF(PRESUPUESTO!N48=PRESUPUESTO!$B$332,PRESUPUESTO!$G$48,0)</f>
        <v>0</v>
      </c>
      <c r="I81" s="105">
        <f>IF(PRESUPUESTO!O48=PRESUPUESTO!$B$332,PRESUPUESTO!$G$48,0)</f>
        <v>0</v>
      </c>
      <c r="J81" s="105">
        <f>IF(PRESUPUESTO!P48=PRESUPUESTO!$B$332,PRESUPUESTO!$G$48,0)</f>
        <v>0</v>
      </c>
      <c r="K81" s="105">
        <f>IF(PRESUPUESTO!Q48=PRESUPUESTO!$B$332,PRESUPUESTO!$G$48,0)</f>
        <v>0</v>
      </c>
      <c r="L81" s="105">
        <f>IF(PRESUPUESTO!R48=PRESUPUESTO!$B$332,PRESUPUESTO!$G$48,0)</f>
        <v>0</v>
      </c>
      <c r="M81" s="105">
        <f>IF(PRESUPUESTO!S48=PRESUPUESTO!$B$332,PRESUPUESTO!$G$48,0)</f>
        <v>0</v>
      </c>
      <c r="N81" s="105">
        <f>IF(PRESUPUESTO!T48=PRESUPUESTO!$B$332,PRESUPUESTO!$G$48,0)</f>
        <v>0</v>
      </c>
      <c r="O81" s="105">
        <f>IF(PRESUPUESTO!U48=PRESUPUESTO!$B$332,PRESUPUESTO!$G$48,0)</f>
        <v>0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2:36" s="8" customFormat="1">
      <c r="B82" s="103" t="str">
        <f>IF(PRESUPUESTO!F49="","",PRESUPUESTO!F49)</f>
        <v/>
      </c>
      <c r="C82" s="104">
        <f t="shared" si="18"/>
        <v>0</v>
      </c>
      <c r="D82" s="105">
        <f>IF(PRESUPUESTO!J49=PRESUPUESTO!$B$332,PRESUPUESTO!$G$49,0)</f>
        <v>0</v>
      </c>
      <c r="E82" s="105">
        <f>IF(PRESUPUESTO!K49=PRESUPUESTO!$B$332,PRESUPUESTO!$G$49,0)</f>
        <v>0</v>
      </c>
      <c r="F82" s="105">
        <f>IF(PRESUPUESTO!L49=PRESUPUESTO!$B$332,PRESUPUESTO!$G$49,0)</f>
        <v>0</v>
      </c>
      <c r="G82" s="105">
        <f>IF(PRESUPUESTO!M49=PRESUPUESTO!$B$332,PRESUPUESTO!$G$49,0)</f>
        <v>0</v>
      </c>
      <c r="H82" s="105">
        <f>IF(PRESUPUESTO!N49=PRESUPUESTO!$B$332,PRESUPUESTO!$G$49,0)</f>
        <v>0</v>
      </c>
      <c r="I82" s="105">
        <f>IF(PRESUPUESTO!O49=PRESUPUESTO!$B$332,PRESUPUESTO!$G$49,0)</f>
        <v>0</v>
      </c>
      <c r="J82" s="105">
        <f>IF(PRESUPUESTO!P49=PRESUPUESTO!$B$332,PRESUPUESTO!$G$49,0)</f>
        <v>0</v>
      </c>
      <c r="K82" s="105">
        <f>IF(PRESUPUESTO!Q49=PRESUPUESTO!$B$332,PRESUPUESTO!$G$49,0)</f>
        <v>0</v>
      </c>
      <c r="L82" s="105">
        <f>IF(PRESUPUESTO!R49=PRESUPUESTO!$B$332,PRESUPUESTO!$G$49,0)</f>
        <v>0</v>
      </c>
      <c r="M82" s="105">
        <f>IF(PRESUPUESTO!S49=PRESUPUESTO!$B$332,PRESUPUESTO!$G$49,0)</f>
        <v>0</v>
      </c>
      <c r="N82" s="105">
        <f>IF(PRESUPUESTO!T49=PRESUPUESTO!$B$332,PRESUPUESTO!$G$49,0)</f>
        <v>0</v>
      </c>
      <c r="O82" s="105">
        <f>IF(PRESUPUESTO!U49=PRESUPUESTO!$B$332,PRESUPUESTO!$G$49,0)</f>
        <v>0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2:36" s="8" customFormat="1">
      <c r="B83" s="103" t="str">
        <f>IF(PRESUPUESTO!F50="","",PRESUPUESTO!F50)</f>
        <v/>
      </c>
      <c r="C83" s="104">
        <f t="shared" si="18"/>
        <v>0</v>
      </c>
      <c r="D83" s="105">
        <f>IF(PRESUPUESTO!J50=PRESUPUESTO!$B$332,PRESUPUESTO!$G$50,0)</f>
        <v>0</v>
      </c>
      <c r="E83" s="105">
        <f>IF(PRESUPUESTO!K50=PRESUPUESTO!$B$332,PRESUPUESTO!$G$50,0)</f>
        <v>0</v>
      </c>
      <c r="F83" s="105">
        <f>IF(PRESUPUESTO!L50=PRESUPUESTO!$B$332,PRESUPUESTO!$G$50,0)</f>
        <v>0</v>
      </c>
      <c r="G83" s="105">
        <f>IF(PRESUPUESTO!M50=PRESUPUESTO!$B$332,PRESUPUESTO!$G$50,0)</f>
        <v>0</v>
      </c>
      <c r="H83" s="105">
        <f>IF(PRESUPUESTO!N50=PRESUPUESTO!$B$332,PRESUPUESTO!$G$50,0)</f>
        <v>0</v>
      </c>
      <c r="I83" s="105">
        <f>IF(PRESUPUESTO!O50=PRESUPUESTO!$B$332,PRESUPUESTO!$G$50,0)</f>
        <v>0</v>
      </c>
      <c r="J83" s="105">
        <f>IF(PRESUPUESTO!P50=PRESUPUESTO!$B$332,PRESUPUESTO!$G$50,0)</f>
        <v>0</v>
      </c>
      <c r="K83" s="105">
        <f>IF(PRESUPUESTO!Q50=PRESUPUESTO!$B$332,PRESUPUESTO!$G$50,0)</f>
        <v>0</v>
      </c>
      <c r="L83" s="105">
        <f>IF(PRESUPUESTO!R50=PRESUPUESTO!$B$332,PRESUPUESTO!$G$50,0)</f>
        <v>0</v>
      </c>
      <c r="M83" s="105">
        <f>IF(PRESUPUESTO!S50=PRESUPUESTO!$B$332,PRESUPUESTO!$G$50,0)</f>
        <v>0</v>
      </c>
      <c r="N83" s="105">
        <f>IF(PRESUPUESTO!T50=PRESUPUESTO!$B$332,PRESUPUESTO!$G$50,0)</f>
        <v>0</v>
      </c>
      <c r="O83" s="105">
        <f>IF(PRESUPUESTO!U50=PRESUPUESTO!$B$332,PRESUPUESTO!$G$50,0)</f>
        <v>0</v>
      </c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2:36" s="8" customFormat="1">
      <c r="B84" s="103" t="str">
        <f>IF(PRESUPUESTO!F51="","",PRESUPUESTO!F51)</f>
        <v/>
      </c>
      <c r="C84" s="104">
        <f t="shared" si="18"/>
        <v>0</v>
      </c>
      <c r="D84" s="105">
        <f>IF(PRESUPUESTO!J51=PRESUPUESTO!$B$332,PRESUPUESTO!$G$51,0)</f>
        <v>0</v>
      </c>
      <c r="E84" s="105">
        <f>IF(PRESUPUESTO!K51=PRESUPUESTO!$B$332,PRESUPUESTO!$G$51,0)</f>
        <v>0</v>
      </c>
      <c r="F84" s="105">
        <f>IF(PRESUPUESTO!L51=PRESUPUESTO!$B$332,PRESUPUESTO!$G$51,0)</f>
        <v>0</v>
      </c>
      <c r="G84" s="105">
        <f>IF(PRESUPUESTO!M51=PRESUPUESTO!$B$332,PRESUPUESTO!$G$51,0)</f>
        <v>0</v>
      </c>
      <c r="H84" s="105">
        <f>IF(PRESUPUESTO!N51=PRESUPUESTO!$B$332,PRESUPUESTO!$G$51,0)</f>
        <v>0</v>
      </c>
      <c r="I84" s="105">
        <f>IF(PRESUPUESTO!O51=PRESUPUESTO!$B$332,PRESUPUESTO!$G$51,0)</f>
        <v>0</v>
      </c>
      <c r="J84" s="105">
        <f>IF(PRESUPUESTO!P51=PRESUPUESTO!$B$332,PRESUPUESTO!$G$51,0)</f>
        <v>0</v>
      </c>
      <c r="K84" s="105">
        <f>IF(PRESUPUESTO!Q51=PRESUPUESTO!$B$332,PRESUPUESTO!$G$51,0)</f>
        <v>0</v>
      </c>
      <c r="L84" s="105">
        <f>IF(PRESUPUESTO!R51=PRESUPUESTO!$B$332,PRESUPUESTO!$G$51,0)</f>
        <v>0</v>
      </c>
      <c r="M84" s="105">
        <f>IF(PRESUPUESTO!S51=PRESUPUESTO!$B$332,PRESUPUESTO!$G$51,0)</f>
        <v>0</v>
      </c>
      <c r="N84" s="105">
        <f>IF(PRESUPUESTO!T51=PRESUPUESTO!$B$332,PRESUPUESTO!$G$51,0)</f>
        <v>0</v>
      </c>
      <c r="O84" s="105">
        <f>IF(PRESUPUESTO!U51=PRESUPUESTO!$B$332,PRESUPUESTO!$G$51,0)</f>
        <v>0</v>
      </c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2:36" s="8" customFormat="1">
      <c r="B85" s="103" t="str">
        <f>IF(PRESUPUESTO!F52="","",PRESUPUESTO!F52)</f>
        <v/>
      </c>
      <c r="C85" s="104">
        <f t="shared" si="18"/>
        <v>0</v>
      </c>
      <c r="D85" s="105">
        <f>IF(PRESUPUESTO!J52=PRESUPUESTO!$B$332,PRESUPUESTO!$G$52,0)</f>
        <v>0</v>
      </c>
      <c r="E85" s="105">
        <f>IF(PRESUPUESTO!K52=PRESUPUESTO!$B$332,PRESUPUESTO!$G$52,0)</f>
        <v>0</v>
      </c>
      <c r="F85" s="105">
        <f>IF(PRESUPUESTO!L52=PRESUPUESTO!$B$332,PRESUPUESTO!$G$52,0)</f>
        <v>0</v>
      </c>
      <c r="G85" s="105">
        <f>IF(PRESUPUESTO!M52=PRESUPUESTO!$B$332,PRESUPUESTO!$G$52,0)</f>
        <v>0</v>
      </c>
      <c r="H85" s="105">
        <f>IF(PRESUPUESTO!N52=PRESUPUESTO!$B$332,PRESUPUESTO!$G$52,0)</f>
        <v>0</v>
      </c>
      <c r="I85" s="105">
        <f>IF(PRESUPUESTO!O52=PRESUPUESTO!$B$332,PRESUPUESTO!$G$52,0)</f>
        <v>0</v>
      </c>
      <c r="J85" s="105">
        <f>IF(PRESUPUESTO!P52=PRESUPUESTO!$B$332,PRESUPUESTO!$G$52,0)</f>
        <v>0</v>
      </c>
      <c r="K85" s="105">
        <f>IF(PRESUPUESTO!Q52=PRESUPUESTO!$B$332,PRESUPUESTO!$G$52,0)</f>
        <v>0</v>
      </c>
      <c r="L85" s="105">
        <f>IF(PRESUPUESTO!R52=PRESUPUESTO!$B$332,PRESUPUESTO!$G$52,0)</f>
        <v>0</v>
      </c>
      <c r="M85" s="105">
        <f>IF(PRESUPUESTO!S52=PRESUPUESTO!$B$332,PRESUPUESTO!$G$52,0)</f>
        <v>0</v>
      </c>
      <c r="N85" s="105">
        <f>IF(PRESUPUESTO!T52=PRESUPUESTO!$B$332,PRESUPUESTO!$G$52,0)</f>
        <v>0</v>
      </c>
      <c r="O85" s="105">
        <f>IF(PRESUPUESTO!U52=PRESUPUESTO!$B$332,PRESUPUESTO!$G$52,0)</f>
        <v>0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2:36" s="8" customFormat="1">
      <c r="B86" s="103" t="str">
        <f>IF(PRESUPUESTO!F53="","",PRESUPUESTO!F53)</f>
        <v/>
      </c>
      <c r="C86" s="104">
        <f t="shared" si="18"/>
        <v>0</v>
      </c>
      <c r="D86" s="105">
        <f>IF(PRESUPUESTO!J53=PRESUPUESTO!$B$332,PRESUPUESTO!$G$53,0)</f>
        <v>0</v>
      </c>
      <c r="E86" s="105">
        <f>IF(PRESUPUESTO!K53=PRESUPUESTO!$B$332,PRESUPUESTO!$G$53,0)</f>
        <v>0</v>
      </c>
      <c r="F86" s="105">
        <f>IF(PRESUPUESTO!L53=PRESUPUESTO!$B$332,PRESUPUESTO!$G$53,0)</f>
        <v>0</v>
      </c>
      <c r="G86" s="105">
        <f>IF(PRESUPUESTO!M53=PRESUPUESTO!$B$332,PRESUPUESTO!$G$53,0)</f>
        <v>0</v>
      </c>
      <c r="H86" s="105">
        <f>IF(PRESUPUESTO!N53=PRESUPUESTO!$B$332,PRESUPUESTO!$G$53,0)</f>
        <v>0</v>
      </c>
      <c r="I86" s="105">
        <f>IF(PRESUPUESTO!O53=PRESUPUESTO!$B$332,PRESUPUESTO!$G$53,0)</f>
        <v>0</v>
      </c>
      <c r="J86" s="105">
        <f>IF(PRESUPUESTO!P53=PRESUPUESTO!$B$332,PRESUPUESTO!$G$53,0)</f>
        <v>0</v>
      </c>
      <c r="K86" s="105">
        <f>IF(PRESUPUESTO!Q53=PRESUPUESTO!$B$332,PRESUPUESTO!$G$53,0)</f>
        <v>0</v>
      </c>
      <c r="L86" s="105">
        <f>IF(PRESUPUESTO!R53=PRESUPUESTO!$B$332,PRESUPUESTO!$G$53,0)</f>
        <v>0</v>
      </c>
      <c r="M86" s="105">
        <f>IF(PRESUPUESTO!S53=PRESUPUESTO!$B$332,PRESUPUESTO!$G$53,0)</f>
        <v>0</v>
      </c>
      <c r="N86" s="105">
        <f>IF(PRESUPUESTO!T53=PRESUPUESTO!$B$332,PRESUPUESTO!$G$53,0)</f>
        <v>0</v>
      </c>
      <c r="O86" s="105">
        <f>IF(PRESUPUESTO!U53=PRESUPUESTO!$B$332,PRESUPUESTO!$G$53,0)</f>
        <v>0</v>
      </c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2:36" s="8" customFormat="1">
      <c r="B87" s="103" t="str">
        <f>IF(PRESUPUESTO!F54="","",PRESUPUESTO!F54)</f>
        <v/>
      </c>
      <c r="C87" s="104">
        <f t="shared" si="18"/>
        <v>0</v>
      </c>
      <c r="D87" s="105">
        <f>IF(PRESUPUESTO!J54=PRESUPUESTO!$B$332,PRESUPUESTO!$G$54,0)</f>
        <v>0</v>
      </c>
      <c r="E87" s="105">
        <f>IF(PRESUPUESTO!K54=PRESUPUESTO!$B$332,PRESUPUESTO!$G$54,0)</f>
        <v>0</v>
      </c>
      <c r="F87" s="105">
        <f>IF(PRESUPUESTO!L54=PRESUPUESTO!$B$332,PRESUPUESTO!$G$54,0)</f>
        <v>0</v>
      </c>
      <c r="G87" s="105">
        <f>IF(PRESUPUESTO!M54=PRESUPUESTO!$B$332,PRESUPUESTO!$G$54,0)</f>
        <v>0</v>
      </c>
      <c r="H87" s="105">
        <f>IF(PRESUPUESTO!N54=PRESUPUESTO!$B$332,PRESUPUESTO!$G$54,0)</f>
        <v>0</v>
      </c>
      <c r="I87" s="105">
        <f>IF(PRESUPUESTO!O54=PRESUPUESTO!$B$332,PRESUPUESTO!$G$54,0)</f>
        <v>0</v>
      </c>
      <c r="J87" s="105">
        <f>IF(PRESUPUESTO!P54=PRESUPUESTO!$B$332,PRESUPUESTO!$G$54,0)</f>
        <v>0</v>
      </c>
      <c r="K87" s="105">
        <f>IF(PRESUPUESTO!Q54=PRESUPUESTO!$B$332,PRESUPUESTO!$G$54,0)</f>
        <v>0</v>
      </c>
      <c r="L87" s="105">
        <f>IF(PRESUPUESTO!R54=PRESUPUESTO!$B$332,PRESUPUESTO!$G$54,0)</f>
        <v>0</v>
      </c>
      <c r="M87" s="105">
        <f>IF(PRESUPUESTO!S54=PRESUPUESTO!$B$332,PRESUPUESTO!$G$54,0)</f>
        <v>0</v>
      </c>
      <c r="N87" s="105">
        <f>IF(PRESUPUESTO!T54=PRESUPUESTO!$B$332,PRESUPUESTO!$G$54,0)</f>
        <v>0</v>
      </c>
      <c r="O87" s="105">
        <f>IF(PRESUPUESTO!U54=PRESUPUESTO!$B$332,PRESUPUESTO!$G$54,0)</f>
        <v>0</v>
      </c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2:36" s="8" customFormat="1">
      <c r="B88" s="103" t="str">
        <f>IF(PRESUPUESTO!F55="","",PRESUPUESTO!F55)</f>
        <v/>
      </c>
      <c r="C88" s="104">
        <f t="shared" si="18"/>
        <v>0</v>
      </c>
      <c r="D88" s="105">
        <f>IF(PRESUPUESTO!J55=PRESUPUESTO!$B$332,PRESUPUESTO!$G$55,0)</f>
        <v>0</v>
      </c>
      <c r="E88" s="105">
        <f>IF(PRESUPUESTO!K55=PRESUPUESTO!$B$332,PRESUPUESTO!$G$55,0)</f>
        <v>0</v>
      </c>
      <c r="F88" s="105">
        <f>IF(PRESUPUESTO!L55=PRESUPUESTO!$B$332,PRESUPUESTO!$G$55,0)</f>
        <v>0</v>
      </c>
      <c r="G88" s="105">
        <f>IF(PRESUPUESTO!M55=PRESUPUESTO!$B$332,PRESUPUESTO!$G$55,0)</f>
        <v>0</v>
      </c>
      <c r="H88" s="105">
        <f>IF(PRESUPUESTO!N55=PRESUPUESTO!$B$332,PRESUPUESTO!$G$55,0)</f>
        <v>0</v>
      </c>
      <c r="I88" s="105">
        <f>IF(PRESUPUESTO!O55=PRESUPUESTO!$B$332,PRESUPUESTO!$G$55,0)</f>
        <v>0</v>
      </c>
      <c r="J88" s="105">
        <f>IF(PRESUPUESTO!P55=PRESUPUESTO!$B$332,PRESUPUESTO!$G$55,0)</f>
        <v>0</v>
      </c>
      <c r="K88" s="105">
        <f>IF(PRESUPUESTO!Q55=PRESUPUESTO!$B$332,PRESUPUESTO!$G$55,0)</f>
        <v>0</v>
      </c>
      <c r="L88" s="105">
        <f>IF(PRESUPUESTO!R55=PRESUPUESTO!$B$332,PRESUPUESTO!$G$55,0)</f>
        <v>0</v>
      </c>
      <c r="M88" s="105">
        <f>IF(PRESUPUESTO!S55=PRESUPUESTO!$B$332,PRESUPUESTO!$G$55,0)</f>
        <v>0</v>
      </c>
      <c r="N88" s="105">
        <f>IF(PRESUPUESTO!T55=PRESUPUESTO!$B$332,PRESUPUESTO!$G$55,0)</f>
        <v>0</v>
      </c>
      <c r="O88" s="105">
        <f>IF(PRESUPUESTO!U55=PRESUPUESTO!$B$332,PRESUPUESTO!$G$55,0)</f>
        <v>0</v>
      </c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pans="2:36" s="8" customFormat="1">
      <c r="B89" s="103" t="str">
        <f>IF(PRESUPUESTO!F56="","",PRESUPUESTO!F56)</f>
        <v/>
      </c>
      <c r="C89" s="104">
        <f t="shared" si="18"/>
        <v>0</v>
      </c>
      <c r="D89" s="105">
        <f>IF(PRESUPUESTO!J56=PRESUPUESTO!$B$332,PRESUPUESTO!$G$56,0)</f>
        <v>0</v>
      </c>
      <c r="E89" s="105">
        <f>IF(PRESUPUESTO!K56=PRESUPUESTO!$B$332,PRESUPUESTO!$G$56,0)</f>
        <v>0</v>
      </c>
      <c r="F89" s="105">
        <f>IF(PRESUPUESTO!L56=PRESUPUESTO!$B$332,PRESUPUESTO!$G$56,0)</f>
        <v>0</v>
      </c>
      <c r="G89" s="105">
        <f>IF(PRESUPUESTO!M56=PRESUPUESTO!$B$332,PRESUPUESTO!$G$56,0)</f>
        <v>0</v>
      </c>
      <c r="H89" s="105">
        <f>IF(PRESUPUESTO!N56=PRESUPUESTO!$B$332,PRESUPUESTO!$G$56,0)</f>
        <v>0</v>
      </c>
      <c r="I89" s="105">
        <f>IF(PRESUPUESTO!O56=PRESUPUESTO!$B$332,PRESUPUESTO!$G$56,0)</f>
        <v>0</v>
      </c>
      <c r="J89" s="105">
        <f>IF(PRESUPUESTO!P56=PRESUPUESTO!$B$332,PRESUPUESTO!$G$56,0)</f>
        <v>0</v>
      </c>
      <c r="K89" s="105">
        <f>IF(PRESUPUESTO!Q56=PRESUPUESTO!$B$332,PRESUPUESTO!$G$56,0)</f>
        <v>0</v>
      </c>
      <c r="L89" s="105">
        <f>IF(PRESUPUESTO!R56=PRESUPUESTO!$B$332,PRESUPUESTO!$G$56,0)</f>
        <v>0</v>
      </c>
      <c r="M89" s="105">
        <f>IF(PRESUPUESTO!S56=PRESUPUESTO!$B$332,PRESUPUESTO!$G$56,0)</f>
        <v>0</v>
      </c>
      <c r="N89" s="105">
        <f>IF(PRESUPUESTO!T56=PRESUPUESTO!$B$332,PRESUPUESTO!$G$56,0)</f>
        <v>0</v>
      </c>
      <c r="O89" s="105">
        <f>IF(PRESUPUESTO!U56=PRESUPUESTO!$B$332,PRESUPUESTO!$G$56,0)</f>
        <v>0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spans="2:36" s="8" customFormat="1">
      <c r="B90" s="103" t="str">
        <f>IF(PRESUPUESTO!F57="","",PRESUPUESTO!F57)</f>
        <v/>
      </c>
      <c r="C90" s="104">
        <f t="shared" si="18"/>
        <v>0</v>
      </c>
      <c r="D90" s="105">
        <f>IF(PRESUPUESTO!J57=PRESUPUESTO!$B$332,PRESUPUESTO!$G$57,0)</f>
        <v>0</v>
      </c>
      <c r="E90" s="105">
        <f>IF(PRESUPUESTO!K57=PRESUPUESTO!$B$332,PRESUPUESTO!$G$57,0)</f>
        <v>0</v>
      </c>
      <c r="F90" s="105">
        <f>IF(PRESUPUESTO!L57=PRESUPUESTO!$B$332,PRESUPUESTO!$G$57,0)</f>
        <v>0</v>
      </c>
      <c r="G90" s="105">
        <f>IF(PRESUPUESTO!M57=PRESUPUESTO!$B$332,PRESUPUESTO!$G$57,0)</f>
        <v>0</v>
      </c>
      <c r="H90" s="105">
        <f>IF(PRESUPUESTO!N57=PRESUPUESTO!$B$332,PRESUPUESTO!$G$57,0)</f>
        <v>0</v>
      </c>
      <c r="I90" s="105">
        <f>IF(PRESUPUESTO!O57=PRESUPUESTO!$B$332,PRESUPUESTO!$G$57,0)</f>
        <v>0</v>
      </c>
      <c r="J90" s="105">
        <f>IF(PRESUPUESTO!P57=PRESUPUESTO!$B$332,PRESUPUESTO!$G$57,0)</f>
        <v>0</v>
      </c>
      <c r="K90" s="105">
        <f>IF(PRESUPUESTO!Q57=PRESUPUESTO!$B$332,PRESUPUESTO!$G$57,0)</f>
        <v>0</v>
      </c>
      <c r="L90" s="105">
        <f>IF(PRESUPUESTO!R57=PRESUPUESTO!$B$332,PRESUPUESTO!$G$57,0)</f>
        <v>0</v>
      </c>
      <c r="M90" s="105">
        <f>IF(PRESUPUESTO!S57=PRESUPUESTO!$B$332,PRESUPUESTO!$G$57,0)</f>
        <v>0</v>
      </c>
      <c r="N90" s="105">
        <f>IF(PRESUPUESTO!T57=PRESUPUESTO!$B$332,PRESUPUESTO!$G$57,0)</f>
        <v>0</v>
      </c>
      <c r="O90" s="105">
        <f>IF(PRESUPUESTO!U57=PRESUPUESTO!$B$332,PRESUPUESTO!$G$57,0)</f>
        <v>0</v>
      </c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</row>
    <row r="91" spans="2:36" s="8" customFormat="1">
      <c r="B91" s="103" t="str">
        <f>IF(PRESUPUESTO!F58="","",PRESUPUESTO!F58)</f>
        <v/>
      </c>
      <c r="C91" s="104">
        <f t="shared" si="18"/>
        <v>0</v>
      </c>
      <c r="D91" s="105">
        <f>IF(PRESUPUESTO!J58=PRESUPUESTO!$B$332,PRESUPUESTO!$G$58,0)</f>
        <v>0</v>
      </c>
      <c r="E91" s="105">
        <f>IF(PRESUPUESTO!K58=PRESUPUESTO!$B$332,PRESUPUESTO!$G$58,0)</f>
        <v>0</v>
      </c>
      <c r="F91" s="105">
        <f>IF(PRESUPUESTO!L58=PRESUPUESTO!$B$332,PRESUPUESTO!$G$58,0)</f>
        <v>0</v>
      </c>
      <c r="G91" s="105">
        <f>IF(PRESUPUESTO!M58=PRESUPUESTO!$B$332,PRESUPUESTO!$G$58,0)</f>
        <v>0</v>
      </c>
      <c r="H91" s="105">
        <f>IF(PRESUPUESTO!N58=PRESUPUESTO!$B$332,PRESUPUESTO!$G$58,0)</f>
        <v>0</v>
      </c>
      <c r="I91" s="105">
        <f>IF(PRESUPUESTO!O58=PRESUPUESTO!$B$332,PRESUPUESTO!$G$58,0)</f>
        <v>0</v>
      </c>
      <c r="J91" s="105">
        <f>IF(PRESUPUESTO!P58=PRESUPUESTO!$B$332,PRESUPUESTO!$G$58,0)</f>
        <v>0</v>
      </c>
      <c r="K91" s="105">
        <f>IF(PRESUPUESTO!Q58=PRESUPUESTO!$B$332,PRESUPUESTO!$G$58,0)</f>
        <v>0</v>
      </c>
      <c r="L91" s="105">
        <f>IF(PRESUPUESTO!R58=PRESUPUESTO!$B$332,PRESUPUESTO!$G$58,0)</f>
        <v>0</v>
      </c>
      <c r="M91" s="105">
        <f>IF(PRESUPUESTO!S58=PRESUPUESTO!$B$332,PRESUPUESTO!$G$58,0)</f>
        <v>0</v>
      </c>
      <c r="N91" s="105">
        <f>IF(PRESUPUESTO!T58=PRESUPUESTO!$B$332,PRESUPUESTO!$G$58,0)</f>
        <v>0</v>
      </c>
      <c r="O91" s="105">
        <f>IF(PRESUPUESTO!U58=PRESUPUESTO!$B$332,PRESUPUESTO!$G$58,0)</f>
        <v>0</v>
      </c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</row>
    <row r="92" spans="2:36" s="8" customFormat="1">
      <c r="B92" s="103" t="str">
        <f>IF(PRESUPUESTO!F59="","",PRESUPUESTO!F59)</f>
        <v/>
      </c>
      <c r="C92" s="104">
        <f t="shared" si="18"/>
        <v>0</v>
      </c>
      <c r="D92" s="105">
        <f>IF(PRESUPUESTO!J59=PRESUPUESTO!$B$332,PRESUPUESTO!$G$59,0)</f>
        <v>0</v>
      </c>
      <c r="E92" s="105">
        <f>IF(PRESUPUESTO!K59=PRESUPUESTO!$B$332,PRESUPUESTO!$G$59,0)</f>
        <v>0</v>
      </c>
      <c r="F92" s="105">
        <f>IF(PRESUPUESTO!L59=PRESUPUESTO!$B$332,PRESUPUESTO!$G$59,0)</f>
        <v>0</v>
      </c>
      <c r="G92" s="105">
        <f>IF(PRESUPUESTO!M59=PRESUPUESTO!$B$332,PRESUPUESTO!$G$59,0)</f>
        <v>0</v>
      </c>
      <c r="H92" s="105">
        <f>IF(PRESUPUESTO!N59=PRESUPUESTO!$B$332,PRESUPUESTO!$G$59,0)</f>
        <v>0</v>
      </c>
      <c r="I92" s="105">
        <f>IF(PRESUPUESTO!O59=PRESUPUESTO!$B$332,PRESUPUESTO!$G$59,0)</f>
        <v>0</v>
      </c>
      <c r="J92" s="105">
        <f>IF(PRESUPUESTO!P59=PRESUPUESTO!$B$332,PRESUPUESTO!$G$59,0)</f>
        <v>0</v>
      </c>
      <c r="K92" s="105">
        <f>IF(PRESUPUESTO!Q59=PRESUPUESTO!$B$332,PRESUPUESTO!$G$59,0)</f>
        <v>0</v>
      </c>
      <c r="L92" s="105">
        <f>IF(PRESUPUESTO!R59=PRESUPUESTO!$B$332,PRESUPUESTO!$G$59,0)</f>
        <v>0</v>
      </c>
      <c r="M92" s="105">
        <f>IF(PRESUPUESTO!S59=PRESUPUESTO!$B$332,PRESUPUESTO!$G$59,0)</f>
        <v>0</v>
      </c>
      <c r="N92" s="105">
        <f>IF(PRESUPUESTO!T59=PRESUPUESTO!$B$332,PRESUPUESTO!$G$59,0)</f>
        <v>0</v>
      </c>
      <c r="O92" s="105">
        <f>IF(PRESUPUESTO!U59=PRESUPUESTO!$B$332,PRESUPUESTO!$G$59,0)</f>
        <v>0</v>
      </c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spans="2:36" s="69" customFormat="1" ht="20" customHeight="1">
      <c r="B93" s="595" t="s">
        <v>92</v>
      </c>
      <c r="C93" s="596">
        <f>SUM(D93:O93)/SUM($D$66:$O$66)</f>
        <v>0.16</v>
      </c>
      <c r="D93" s="597">
        <f>SUM(D69:D92)</f>
        <v>2000000</v>
      </c>
      <c r="E93" s="597">
        <f t="shared" ref="E93:N93" si="21">SUM(E69:E92)</f>
        <v>2000000</v>
      </c>
      <c r="F93" s="597">
        <f t="shared" si="21"/>
        <v>2000000</v>
      </c>
      <c r="G93" s="597">
        <f t="shared" si="21"/>
        <v>2000000</v>
      </c>
      <c r="H93" s="597">
        <f t="shared" si="21"/>
        <v>2000000</v>
      </c>
      <c r="I93" s="597">
        <f t="shared" si="21"/>
        <v>2000000</v>
      </c>
      <c r="J93" s="597">
        <f t="shared" si="21"/>
        <v>2000000</v>
      </c>
      <c r="K93" s="597">
        <f t="shared" si="21"/>
        <v>2000000</v>
      </c>
      <c r="L93" s="597">
        <f t="shared" si="21"/>
        <v>2000000</v>
      </c>
      <c r="M93" s="597">
        <f t="shared" si="21"/>
        <v>2000000</v>
      </c>
      <c r="N93" s="597">
        <f t="shared" si="21"/>
        <v>2000000</v>
      </c>
      <c r="O93" s="598">
        <f>SUM(O69:O92)</f>
        <v>2000000</v>
      </c>
      <c r="P93" s="87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</row>
    <row r="94" spans="2:36" s="69" customFormat="1" ht="7" customHeight="1">
      <c r="B94" s="73">
        <v>0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</row>
    <row r="95" spans="2:36" s="251" customFormat="1" ht="30" customHeight="1">
      <c r="B95" s="599" t="str">
        <f>PRESUPUESTO!B62</f>
        <v>G A S T O S</v>
      </c>
      <c r="C95" s="600">
        <f>SUM($D$482:$O$482)/SUM($D$66:$O$66)</f>
        <v>0.16035716335683176</v>
      </c>
      <c r="D95" s="601"/>
      <c r="E95" s="602"/>
      <c r="F95" s="602"/>
      <c r="G95" s="602"/>
      <c r="H95" s="602"/>
      <c r="I95" s="602"/>
      <c r="J95" s="602"/>
      <c r="K95" s="602"/>
      <c r="L95" s="602"/>
      <c r="M95" s="602"/>
      <c r="N95" s="602"/>
      <c r="O95" s="603"/>
      <c r="P95" s="250"/>
      <c r="Q95" s="250"/>
      <c r="R95" s="250"/>
      <c r="S95" s="250"/>
      <c r="T95" s="250"/>
      <c r="U95" s="250"/>
      <c r="V95" s="250"/>
      <c r="W95" s="250"/>
      <c r="X95" s="250"/>
      <c r="Y95" s="250"/>
      <c r="Z95" s="250"/>
      <c r="AA95" s="250"/>
      <c r="AB95" s="250"/>
      <c r="AC95" s="250"/>
      <c r="AD95" s="250"/>
      <c r="AE95" s="250"/>
      <c r="AF95" s="250"/>
      <c r="AG95" s="250"/>
      <c r="AH95" s="250"/>
      <c r="AI95" s="250"/>
      <c r="AJ95" s="250"/>
    </row>
    <row r="96" spans="2:36" s="75" customFormat="1">
      <c r="B96" s="109" t="str">
        <f>IF(PRESUPUESTO!B64="","",PRESUPUESTO!B64)</f>
        <v>HOGAR Y OTRAS PROPIEDADES</v>
      </c>
      <c r="C96" s="110">
        <f t="shared" si="18"/>
        <v>4.9333333333333333E-2</v>
      </c>
      <c r="D96" s="111">
        <f>SUM(D97:D112)</f>
        <v>2450000</v>
      </c>
      <c r="E96" s="111">
        <f t="shared" ref="E96:O96" si="22">SUM(E97:E112)</f>
        <v>450000</v>
      </c>
      <c r="F96" s="111">
        <f t="shared" si="22"/>
        <v>450000</v>
      </c>
      <c r="G96" s="111">
        <f t="shared" si="22"/>
        <v>450000</v>
      </c>
      <c r="H96" s="111">
        <f t="shared" si="22"/>
        <v>450000</v>
      </c>
      <c r="I96" s="111">
        <f t="shared" si="22"/>
        <v>450000</v>
      </c>
      <c r="J96" s="111">
        <f t="shared" si="22"/>
        <v>450000</v>
      </c>
      <c r="K96" s="111">
        <f>SUM(K97:K112)</f>
        <v>450000</v>
      </c>
      <c r="L96" s="111">
        <f t="shared" si="22"/>
        <v>450000</v>
      </c>
      <c r="M96" s="111">
        <f t="shared" si="22"/>
        <v>450000</v>
      </c>
      <c r="N96" s="111">
        <f t="shared" si="22"/>
        <v>450000</v>
      </c>
      <c r="O96" s="111">
        <f t="shared" si="22"/>
        <v>450000</v>
      </c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</row>
    <row r="97" spans="2:36">
      <c r="B97" s="70" t="str">
        <f>IF(PRESUPUESTO!C66="","",PRESUPUESTO!C66)</f>
        <v>Administración</v>
      </c>
      <c r="C97" s="34">
        <f t="shared" si="18"/>
        <v>3.5999999999999997E-2</v>
      </c>
      <c r="D97" s="66">
        <f>PRESUPUESTO!D66</f>
        <v>450000</v>
      </c>
      <c r="E97" s="72">
        <f>D97</f>
        <v>450000</v>
      </c>
      <c r="F97" s="72">
        <f t="shared" ref="F97:O97" si="23">E97</f>
        <v>450000</v>
      </c>
      <c r="G97" s="72">
        <f t="shared" si="23"/>
        <v>450000</v>
      </c>
      <c r="H97" s="72">
        <f t="shared" si="23"/>
        <v>450000</v>
      </c>
      <c r="I97" s="72">
        <f t="shared" si="23"/>
        <v>450000</v>
      </c>
      <c r="J97" s="72">
        <f t="shared" si="23"/>
        <v>450000</v>
      </c>
      <c r="K97" s="72">
        <f t="shared" si="23"/>
        <v>450000</v>
      </c>
      <c r="L97" s="72">
        <f t="shared" si="23"/>
        <v>450000</v>
      </c>
      <c r="M97" s="72">
        <f t="shared" si="23"/>
        <v>450000</v>
      </c>
      <c r="N97" s="72">
        <f t="shared" si="23"/>
        <v>450000</v>
      </c>
      <c r="O97" s="72">
        <f t="shared" si="23"/>
        <v>450000</v>
      </c>
    </row>
    <row r="98" spans="2:36">
      <c r="B98" s="70" t="str">
        <f>IF(PRESUPUESTO!C67="","",PRESUPUESTO!C67)</f>
        <v>Arriendo</v>
      </c>
      <c r="C98" s="34">
        <f t="shared" si="18"/>
        <v>0</v>
      </c>
      <c r="D98" s="66">
        <f>PRESUPUESTO!D67</f>
        <v>0</v>
      </c>
      <c r="E98" s="72">
        <f t="shared" ref="E98:O104" si="24">D98</f>
        <v>0</v>
      </c>
      <c r="F98" s="72">
        <f t="shared" si="24"/>
        <v>0</v>
      </c>
      <c r="G98" s="72">
        <f t="shared" si="24"/>
        <v>0</v>
      </c>
      <c r="H98" s="72">
        <f t="shared" si="24"/>
        <v>0</v>
      </c>
      <c r="I98" s="72">
        <f t="shared" si="24"/>
        <v>0</v>
      </c>
      <c r="J98" s="72">
        <f t="shared" si="24"/>
        <v>0</v>
      </c>
      <c r="K98" s="72">
        <f t="shared" si="24"/>
        <v>0</v>
      </c>
      <c r="L98" s="72">
        <f t="shared" si="24"/>
        <v>0</v>
      </c>
      <c r="M98" s="72">
        <f t="shared" si="24"/>
        <v>0</v>
      </c>
      <c r="N98" s="72">
        <f t="shared" si="24"/>
        <v>0</v>
      </c>
      <c r="O98" s="72">
        <f t="shared" si="24"/>
        <v>0</v>
      </c>
    </row>
    <row r="99" spans="2:36">
      <c r="B99" s="70" t="str">
        <f>IF(PRESUPUESTO!C68="","",PRESUPUESTO!C68)</f>
        <v>Lavandería</v>
      </c>
      <c r="C99" s="34">
        <f t="shared" si="18"/>
        <v>0</v>
      </c>
      <c r="D99" s="66">
        <f>PRESUPUESTO!D68</f>
        <v>0</v>
      </c>
      <c r="E99" s="72">
        <f t="shared" si="24"/>
        <v>0</v>
      </c>
      <c r="F99" s="72">
        <f t="shared" si="24"/>
        <v>0</v>
      </c>
      <c r="G99" s="72">
        <f t="shared" si="24"/>
        <v>0</v>
      </c>
      <c r="H99" s="72">
        <f t="shared" si="24"/>
        <v>0</v>
      </c>
      <c r="I99" s="72">
        <f t="shared" si="24"/>
        <v>0</v>
      </c>
      <c r="J99" s="72">
        <f t="shared" si="24"/>
        <v>0</v>
      </c>
      <c r="K99" s="72">
        <f t="shared" si="24"/>
        <v>0</v>
      </c>
      <c r="L99" s="72">
        <f t="shared" si="24"/>
        <v>0</v>
      </c>
      <c r="M99" s="72">
        <f t="shared" si="24"/>
        <v>0</v>
      </c>
      <c r="N99" s="72">
        <f t="shared" si="24"/>
        <v>0</v>
      </c>
      <c r="O99" s="72">
        <f t="shared" si="24"/>
        <v>0</v>
      </c>
    </row>
    <row r="100" spans="2:36">
      <c r="B100" s="70" t="str">
        <f>IF(PRESUPUESTO!C69="","",PRESUPUESTO!C69)</f>
        <v>Jardinería</v>
      </c>
      <c r="C100" s="34">
        <f t="shared" si="18"/>
        <v>0</v>
      </c>
      <c r="D100" s="66">
        <f>PRESUPUESTO!D69</f>
        <v>0</v>
      </c>
      <c r="E100" s="72">
        <f t="shared" si="24"/>
        <v>0</v>
      </c>
      <c r="F100" s="72">
        <f t="shared" si="24"/>
        <v>0</v>
      </c>
      <c r="G100" s="72">
        <f t="shared" si="24"/>
        <v>0</v>
      </c>
      <c r="H100" s="72">
        <f t="shared" si="24"/>
        <v>0</v>
      </c>
      <c r="I100" s="72">
        <f t="shared" si="24"/>
        <v>0</v>
      </c>
      <c r="J100" s="72">
        <f t="shared" si="24"/>
        <v>0</v>
      </c>
      <c r="K100" s="72">
        <f t="shared" si="24"/>
        <v>0</v>
      </c>
      <c r="L100" s="72">
        <f t="shared" si="24"/>
        <v>0</v>
      </c>
      <c r="M100" s="72">
        <f t="shared" si="24"/>
        <v>0</v>
      </c>
      <c r="N100" s="72">
        <f t="shared" si="24"/>
        <v>0</v>
      </c>
      <c r="O100" s="72">
        <f t="shared" si="24"/>
        <v>0</v>
      </c>
    </row>
    <row r="101" spans="2:36" s="8" customFormat="1">
      <c r="B101" s="31" t="str">
        <f>IF(PRESUPUESTO!C70="","",PRESUPUESTO!C70)</f>
        <v/>
      </c>
      <c r="C101" s="34">
        <f t="shared" si="18"/>
        <v>0</v>
      </c>
      <c r="D101" s="9">
        <f>PRESUPUESTO!D70</f>
        <v>0</v>
      </c>
      <c r="E101" s="11">
        <f t="shared" si="24"/>
        <v>0</v>
      </c>
      <c r="F101" s="11">
        <f t="shared" si="24"/>
        <v>0</v>
      </c>
      <c r="G101" s="11">
        <f t="shared" si="24"/>
        <v>0</v>
      </c>
      <c r="H101" s="11">
        <f t="shared" si="24"/>
        <v>0</v>
      </c>
      <c r="I101" s="11">
        <f t="shared" si="24"/>
        <v>0</v>
      </c>
      <c r="J101" s="11">
        <f t="shared" si="24"/>
        <v>0</v>
      </c>
      <c r="K101" s="11">
        <f t="shared" si="24"/>
        <v>0</v>
      </c>
      <c r="L101" s="11">
        <f t="shared" si="24"/>
        <v>0</v>
      </c>
      <c r="M101" s="11">
        <f t="shared" si="24"/>
        <v>0</v>
      </c>
      <c r="N101" s="11">
        <f t="shared" si="24"/>
        <v>0</v>
      </c>
      <c r="O101" s="11">
        <f t="shared" si="24"/>
        <v>0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</row>
    <row r="102" spans="2:36" s="8" customFormat="1">
      <c r="B102" s="31" t="str">
        <f>IF(PRESUPUESTO!C71="","",PRESUPUESTO!C71)</f>
        <v/>
      </c>
      <c r="C102" s="34">
        <f t="shared" si="18"/>
        <v>0</v>
      </c>
      <c r="D102" s="9">
        <f>PRESUPUESTO!D71</f>
        <v>0</v>
      </c>
      <c r="E102" s="11">
        <f t="shared" si="24"/>
        <v>0</v>
      </c>
      <c r="F102" s="11">
        <f t="shared" si="24"/>
        <v>0</v>
      </c>
      <c r="G102" s="11">
        <f t="shared" si="24"/>
        <v>0</v>
      </c>
      <c r="H102" s="11">
        <f t="shared" si="24"/>
        <v>0</v>
      </c>
      <c r="I102" s="11">
        <f t="shared" si="24"/>
        <v>0</v>
      </c>
      <c r="J102" s="11">
        <f t="shared" si="24"/>
        <v>0</v>
      </c>
      <c r="K102" s="11">
        <f t="shared" si="24"/>
        <v>0</v>
      </c>
      <c r="L102" s="11">
        <f t="shared" si="24"/>
        <v>0</v>
      </c>
      <c r="M102" s="11">
        <f t="shared" si="24"/>
        <v>0</v>
      </c>
      <c r="N102" s="11">
        <f t="shared" si="24"/>
        <v>0</v>
      </c>
      <c r="O102" s="11">
        <f t="shared" si="24"/>
        <v>0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</row>
    <row r="103" spans="2:36" s="8" customFormat="1">
      <c r="B103" s="31" t="str">
        <f>IF(PRESUPUESTO!C72="","",PRESUPUESTO!C72)</f>
        <v/>
      </c>
      <c r="C103" s="34">
        <f t="shared" si="18"/>
        <v>0</v>
      </c>
      <c r="D103" s="9">
        <f>PRESUPUESTO!D72</f>
        <v>0</v>
      </c>
      <c r="E103" s="11">
        <f t="shared" si="24"/>
        <v>0</v>
      </c>
      <c r="F103" s="11">
        <f t="shared" si="24"/>
        <v>0</v>
      </c>
      <c r="G103" s="11">
        <f t="shared" si="24"/>
        <v>0</v>
      </c>
      <c r="H103" s="11">
        <f t="shared" si="24"/>
        <v>0</v>
      </c>
      <c r="I103" s="11">
        <f t="shared" si="24"/>
        <v>0</v>
      </c>
      <c r="J103" s="11">
        <f t="shared" si="24"/>
        <v>0</v>
      </c>
      <c r="K103" s="11">
        <f t="shared" si="24"/>
        <v>0</v>
      </c>
      <c r="L103" s="11">
        <f t="shared" si="24"/>
        <v>0</v>
      </c>
      <c r="M103" s="11">
        <f t="shared" si="24"/>
        <v>0</v>
      </c>
      <c r="N103" s="11">
        <f t="shared" si="24"/>
        <v>0</v>
      </c>
      <c r="O103" s="11">
        <f t="shared" si="24"/>
        <v>0</v>
      </c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</row>
    <row r="104" spans="2:36" s="8" customFormat="1">
      <c r="B104" s="31" t="str">
        <f>IF(PRESUPUESTO!C73="","",PRESUPUESTO!C73)</f>
        <v/>
      </c>
      <c r="C104" s="34">
        <f t="shared" si="18"/>
        <v>0</v>
      </c>
      <c r="D104" s="9">
        <f>PRESUPUESTO!D73</f>
        <v>0</v>
      </c>
      <c r="E104" s="11">
        <f t="shared" si="24"/>
        <v>0</v>
      </c>
      <c r="F104" s="11">
        <f t="shared" si="24"/>
        <v>0</v>
      </c>
      <c r="G104" s="11">
        <f t="shared" si="24"/>
        <v>0</v>
      </c>
      <c r="H104" s="11">
        <f t="shared" si="24"/>
        <v>0</v>
      </c>
      <c r="I104" s="11">
        <f t="shared" si="24"/>
        <v>0</v>
      </c>
      <c r="J104" s="11">
        <f t="shared" si="24"/>
        <v>0</v>
      </c>
      <c r="K104" s="11">
        <f t="shared" si="24"/>
        <v>0</v>
      </c>
      <c r="L104" s="11">
        <f t="shared" si="24"/>
        <v>0</v>
      </c>
      <c r="M104" s="11">
        <f t="shared" si="24"/>
        <v>0</v>
      </c>
      <c r="N104" s="11">
        <f t="shared" si="24"/>
        <v>0</v>
      </c>
      <c r="O104" s="11">
        <f t="shared" si="24"/>
        <v>0</v>
      </c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</row>
    <row r="105" spans="2:36">
      <c r="B105" s="106" t="str">
        <f>IF(PRESUPUESTO!F66="","",PRESUPUESTO!F66)</f>
        <v>Impuesto Predial</v>
      </c>
      <c r="C105" s="104">
        <f t="shared" si="18"/>
        <v>1.3333333333333334E-2</v>
      </c>
      <c r="D105" s="108">
        <f>IF(PRESUPUESTO!J66=PRESUPUESTO!$B$332,PRESUPUESTO!$G$66,0)</f>
        <v>2000000</v>
      </c>
      <c r="E105" s="108">
        <f>IF(PRESUPUESTO!K66=PRESUPUESTO!$B$332,PRESUPUESTO!$G$66,0)</f>
        <v>0</v>
      </c>
      <c r="F105" s="108">
        <f>IF(PRESUPUESTO!L66=PRESUPUESTO!$B$332,PRESUPUESTO!$G$66,0)</f>
        <v>0</v>
      </c>
      <c r="G105" s="108">
        <f>IF(PRESUPUESTO!M66=PRESUPUESTO!$B$332,PRESUPUESTO!$G$66,0)</f>
        <v>0</v>
      </c>
      <c r="H105" s="108">
        <f>IF(PRESUPUESTO!N66=PRESUPUESTO!$B$332,PRESUPUESTO!$G$66,0)</f>
        <v>0</v>
      </c>
      <c r="I105" s="108">
        <f>IF(PRESUPUESTO!O66=PRESUPUESTO!$B$332,PRESUPUESTO!$G$66,0)</f>
        <v>0</v>
      </c>
      <c r="J105" s="108">
        <f>IF(PRESUPUESTO!P66=PRESUPUESTO!$B$332,PRESUPUESTO!$G$66,0)</f>
        <v>0</v>
      </c>
      <c r="K105" s="108">
        <f>IF(PRESUPUESTO!Q66=PRESUPUESTO!$B$332,PRESUPUESTO!$G$66,0)</f>
        <v>0</v>
      </c>
      <c r="L105" s="108">
        <f>IF(PRESUPUESTO!R66=PRESUPUESTO!$B$332,PRESUPUESTO!$G$66,0)</f>
        <v>0</v>
      </c>
      <c r="M105" s="108">
        <f>IF(PRESUPUESTO!S66=PRESUPUESTO!$B$332,PRESUPUESTO!$G$66,0)</f>
        <v>0</v>
      </c>
      <c r="N105" s="108">
        <f>IF(PRESUPUESTO!T66=PRESUPUESTO!$B$332,PRESUPUESTO!$G$66,0)</f>
        <v>0</v>
      </c>
      <c r="O105" s="108">
        <f>IF(PRESUPUESTO!U66=PRESUPUESTO!$B$332,PRESUPUESTO!$G$66,0)</f>
        <v>0</v>
      </c>
    </row>
    <row r="106" spans="2:36">
      <c r="B106" s="106" t="str">
        <f>IF(PRESUPUESTO!F67="","",PRESUPUESTO!F67)</f>
        <v>Mantenimiento</v>
      </c>
      <c r="C106" s="104">
        <f t="shared" si="18"/>
        <v>0</v>
      </c>
      <c r="D106" s="108">
        <f>IF(PRESUPUESTO!J67=PRESUPUESTO!$B$332,PRESUPUESTO!$G$67,0)</f>
        <v>0</v>
      </c>
      <c r="E106" s="108">
        <f>IF(PRESUPUESTO!K67=PRESUPUESTO!$B$332,PRESUPUESTO!$G$67,0)</f>
        <v>0</v>
      </c>
      <c r="F106" s="108">
        <f>IF(PRESUPUESTO!L67=PRESUPUESTO!$B$332,PRESUPUESTO!$G$67,0)</f>
        <v>0</v>
      </c>
      <c r="G106" s="108">
        <f>IF(PRESUPUESTO!M67=PRESUPUESTO!$B$332,PRESUPUESTO!$G$67,0)</f>
        <v>0</v>
      </c>
      <c r="H106" s="108">
        <f>IF(PRESUPUESTO!N67=PRESUPUESTO!$B$332,PRESUPUESTO!$G$67,0)</f>
        <v>0</v>
      </c>
      <c r="I106" s="108">
        <f>IF(PRESUPUESTO!O67=PRESUPUESTO!$B$332,PRESUPUESTO!$G$67,0)</f>
        <v>0</v>
      </c>
      <c r="J106" s="108">
        <f>IF(PRESUPUESTO!P67=PRESUPUESTO!$B$332,PRESUPUESTO!$G$67,0)</f>
        <v>0</v>
      </c>
      <c r="K106" s="108">
        <f>IF(PRESUPUESTO!Q67=PRESUPUESTO!$B$332,PRESUPUESTO!$G$67,0)</f>
        <v>0</v>
      </c>
      <c r="L106" s="108">
        <f>IF(PRESUPUESTO!R67=PRESUPUESTO!$B$332,PRESUPUESTO!$G$67,0)</f>
        <v>0</v>
      </c>
      <c r="M106" s="108">
        <f>IF(PRESUPUESTO!S67=PRESUPUESTO!$B$332,PRESUPUESTO!$G$67,0)</f>
        <v>0</v>
      </c>
      <c r="N106" s="108">
        <f>IF(PRESUPUESTO!T67=PRESUPUESTO!$B$332,PRESUPUESTO!$G$67,0)</f>
        <v>0</v>
      </c>
      <c r="O106" s="108">
        <f>IF(PRESUPUESTO!U67=PRESUPUESTO!$B$332,PRESUPUESTO!$G$67,0)</f>
        <v>0</v>
      </c>
    </row>
    <row r="107" spans="2:36">
      <c r="B107" s="106" t="str">
        <f>IF(PRESUPUESTO!F68="","",PRESUPUESTO!F68)</f>
        <v>Seguro</v>
      </c>
      <c r="C107" s="104">
        <f t="shared" si="18"/>
        <v>0</v>
      </c>
      <c r="D107" s="108">
        <f>IF(PRESUPUESTO!J68=PRESUPUESTO!$B$332,PRESUPUESTO!$G$68,0)</f>
        <v>0</v>
      </c>
      <c r="E107" s="108">
        <f>IF(PRESUPUESTO!K68=PRESUPUESTO!$B$332,PRESUPUESTO!$G$68,0)</f>
        <v>0</v>
      </c>
      <c r="F107" s="108">
        <f>IF(PRESUPUESTO!L68=PRESUPUESTO!$B$332,PRESUPUESTO!$G$68,0)</f>
        <v>0</v>
      </c>
      <c r="G107" s="108">
        <f>IF(PRESUPUESTO!M68=PRESUPUESTO!$B$332,PRESUPUESTO!$G$68,0)</f>
        <v>0</v>
      </c>
      <c r="H107" s="108">
        <f>IF(PRESUPUESTO!N68=PRESUPUESTO!$B$332,PRESUPUESTO!$G$68,0)</f>
        <v>0</v>
      </c>
      <c r="I107" s="108">
        <f>IF(PRESUPUESTO!O68=PRESUPUESTO!$B$332,PRESUPUESTO!$G$68,0)</f>
        <v>0</v>
      </c>
      <c r="J107" s="108">
        <f>IF(PRESUPUESTO!P68=PRESUPUESTO!$B$332,PRESUPUESTO!$G$68,0)</f>
        <v>0</v>
      </c>
      <c r="K107" s="108">
        <f>IF(PRESUPUESTO!Q68=PRESUPUESTO!$B$332,PRESUPUESTO!$G$68,0)</f>
        <v>0</v>
      </c>
      <c r="L107" s="108">
        <f>IF(PRESUPUESTO!R68=PRESUPUESTO!$B$332,PRESUPUESTO!$G$68,0)</f>
        <v>0</v>
      </c>
      <c r="M107" s="108">
        <f>IF(PRESUPUESTO!S68=PRESUPUESTO!$B$332,PRESUPUESTO!$G$68,0)</f>
        <v>0</v>
      </c>
      <c r="N107" s="108">
        <f>IF(PRESUPUESTO!T68=PRESUPUESTO!$B$332,PRESUPUESTO!$G$68,0)</f>
        <v>0</v>
      </c>
      <c r="O107" s="108">
        <f>IF(PRESUPUESTO!U68=PRESUPUESTO!$B$332,PRESUPUESTO!$G$68,0)</f>
        <v>0</v>
      </c>
    </row>
    <row r="108" spans="2:36">
      <c r="B108" s="106" t="str">
        <f>IF(PRESUPUESTO!F69="","",PRESUPUESTO!F69)</f>
        <v>Muebles / Electrodomésticos / Decoración</v>
      </c>
      <c r="C108" s="104">
        <f t="shared" si="18"/>
        <v>0</v>
      </c>
      <c r="D108" s="108">
        <f>IF(PRESUPUESTO!J69=PRESUPUESTO!$B$332,PRESUPUESTO!$G$69,0)</f>
        <v>0</v>
      </c>
      <c r="E108" s="108">
        <f>IF(PRESUPUESTO!K69=PRESUPUESTO!$B$332,PRESUPUESTO!$G$69,0)</f>
        <v>0</v>
      </c>
      <c r="F108" s="108">
        <f>IF(PRESUPUESTO!L69=PRESUPUESTO!$B$332,PRESUPUESTO!$G$69,0)</f>
        <v>0</v>
      </c>
      <c r="G108" s="108">
        <f>IF(PRESUPUESTO!M69=PRESUPUESTO!$B$332,PRESUPUESTO!$G$69,0)</f>
        <v>0</v>
      </c>
      <c r="H108" s="108">
        <f>IF(PRESUPUESTO!N69=PRESUPUESTO!$B$332,PRESUPUESTO!$G$69,0)</f>
        <v>0</v>
      </c>
      <c r="I108" s="108">
        <f>IF(PRESUPUESTO!O69=PRESUPUESTO!$B$332,PRESUPUESTO!$G$69,0)</f>
        <v>0</v>
      </c>
      <c r="J108" s="108">
        <f>IF(PRESUPUESTO!P69=PRESUPUESTO!$B$332,PRESUPUESTO!$G$69,0)</f>
        <v>0</v>
      </c>
      <c r="K108" s="108">
        <f>IF(PRESUPUESTO!Q69=PRESUPUESTO!$B$332,PRESUPUESTO!$G$69,0)</f>
        <v>0</v>
      </c>
      <c r="L108" s="108">
        <f>IF(PRESUPUESTO!R69=PRESUPUESTO!$B$332,PRESUPUESTO!$G$69,0)</f>
        <v>0</v>
      </c>
      <c r="M108" s="108">
        <f>IF(PRESUPUESTO!S69=PRESUPUESTO!$B$332,PRESUPUESTO!$G$69,0)</f>
        <v>0</v>
      </c>
      <c r="N108" s="108">
        <f>IF(PRESUPUESTO!T69=PRESUPUESTO!$B$332,PRESUPUESTO!$G$69,0)</f>
        <v>0</v>
      </c>
      <c r="O108" s="108">
        <f>IF(PRESUPUESTO!U69=PRESUPUESTO!$B$332,PRESUPUESTO!$G$69,0)</f>
        <v>0</v>
      </c>
    </row>
    <row r="109" spans="2:36" s="8" customFormat="1">
      <c r="B109" s="103" t="str">
        <f>IF(PRESUPUESTO!F70="","",PRESUPUESTO!F70)</f>
        <v/>
      </c>
      <c r="C109" s="104">
        <f t="shared" si="18"/>
        <v>0</v>
      </c>
      <c r="D109" s="105">
        <f>IF(PRESUPUESTO!J70=PRESUPUESTO!$B$332,PRESUPUESTO!$G$70,0)</f>
        <v>0</v>
      </c>
      <c r="E109" s="105">
        <f>IF(PRESUPUESTO!K70=PRESUPUESTO!$B$332,PRESUPUESTO!$G$70,0)</f>
        <v>0</v>
      </c>
      <c r="F109" s="105">
        <f>IF(PRESUPUESTO!L70=PRESUPUESTO!$B$332,PRESUPUESTO!$G$70,0)</f>
        <v>0</v>
      </c>
      <c r="G109" s="105">
        <f>IF(PRESUPUESTO!M70=PRESUPUESTO!$B$332,PRESUPUESTO!$G$70,0)</f>
        <v>0</v>
      </c>
      <c r="H109" s="105">
        <f>IF(PRESUPUESTO!N70=PRESUPUESTO!$B$332,PRESUPUESTO!$G$70,0)</f>
        <v>0</v>
      </c>
      <c r="I109" s="105">
        <f>IF(PRESUPUESTO!O70=PRESUPUESTO!$B$332,PRESUPUESTO!$G$70,0)</f>
        <v>0</v>
      </c>
      <c r="J109" s="105">
        <f>IF(PRESUPUESTO!P70=PRESUPUESTO!$B$332,PRESUPUESTO!$G$70,0)</f>
        <v>0</v>
      </c>
      <c r="K109" s="105">
        <f>IF(PRESUPUESTO!Q70=PRESUPUESTO!$B$332,PRESUPUESTO!$G$70,0)</f>
        <v>0</v>
      </c>
      <c r="L109" s="105">
        <f>IF(PRESUPUESTO!R70=PRESUPUESTO!$B$332,PRESUPUESTO!$G$70,0)</f>
        <v>0</v>
      </c>
      <c r="M109" s="105">
        <f>IF(PRESUPUESTO!S70=PRESUPUESTO!$B$332,PRESUPUESTO!$G$70,0)</f>
        <v>0</v>
      </c>
      <c r="N109" s="105">
        <f>IF(PRESUPUESTO!T70=PRESUPUESTO!$B$332,PRESUPUESTO!$G$70,0)</f>
        <v>0</v>
      </c>
      <c r="O109" s="105">
        <f>IF(PRESUPUESTO!U70=PRESUPUESTO!$B$332,PRESUPUESTO!$G$70,0)</f>
        <v>0</v>
      </c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</row>
    <row r="110" spans="2:36" s="8" customFormat="1">
      <c r="B110" s="103" t="str">
        <f>IF(PRESUPUESTO!F71="","",PRESUPUESTO!F71)</f>
        <v/>
      </c>
      <c r="C110" s="104">
        <f t="shared" si="18"/>
        <v>0</v>
      </c>
      <c r="D110" s="105">
        <f>IF(PRESUPUESTO!J71=PRESUPUESTO!$B$332,PRESUPUESTO!$G$71,0)</f>
        <v>0</v>
      </c>
      <c r="E110" s="105">
        <f>IF(PRESUPUESTO!K71=PRESUPUESTO!$B$332,PRESUPUESTO!$G$71,0)</f>
        <v>0</v>
      </c>
      <c r="F110" s="105">
        <f>IF(PRESUPUESTO!L71=PRESUPUESTO!$B$332,PRESUPUESTO!$G$71,0)</f>
        <v>0</v>
      </c>
      <c r="G110" s="105">
        <f>IF(PRESUPUESTO!M71=PRESUPUESTO!$B$332,PRESUPUESTO!$G$71,0)</f>
        <v>0</v>
      </c>
      <c r="H110" s="105">
        <f>IF(PRESUPUESTO!N71=PRESUPUESTO!$B$332,PRESUPUESTO!$G$71,0)</f>
        <v>0</v>
      </c>
      <c r="I110" s="105">
        <f>IF(PRESUPUESTO!O71=PRESUPUESTO!$B$332,PRESUPUESTO!$G$71,0)</f>
        <v>0</v>
      </c>
      <c r="J110" s="105">
        <f>IF(PRESUPUESTO!P71=PRESUPUESTO!$B$332,PRESUPUESTO!$G$71,0)</f>
        <v>0</v>
      </c>
      <c r="K110" s="105">
        <f>IF(PRESUPUESTO!Q71=PRESUPUESTO!$B$332,PRESUPUESTO!$G$71,0)</f>
        <v>0</v>
      </c>
      <c r="L110" s="105">
        <f>IF(PRESUPUESTO!R71=PRESUPUESTO!$B$332,PRESUPUESTO!$G$71,0)</f>
        <v>0</v>
      </c>
      <c r="M110" s="105">
        <f>IF(PRESUPUESTO!S71=PRESUPUESTO!$B$332,PRESUPUESTO!$G$71,0)</f>
        <v>0</v>
      </c>
      <c r="N110" s="105">
        <f>IF(PRESUPUESTO!T71=PRESUPUESTO!$B$332,PRESUPUESTO!$G$71,0)</f>
        <v>0</v>
      </c>
      <c r="O110" s="105">
        <f>IF(PRESUPUESTO!U71=PRESUPUESTO!$B$332,PRESUPUESTO!$G$71,0)</f>
        <v>0</v>
      </c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</row>
    <row r="111" spans="2:36" s="8" customFormat="1">
      <c r="B111" s="103" t="str">
        <f>IF(PRESUPUESTO!F72="","",PRESUPUESTO!F72)</f>
        <v/>
      </c>
      <c r="C111" s="104">
        <f t="shared" si="18"/>
        <v>0</v>
      </c>
      <c r="D111" s="105">
        <f>IF(PRESUPUESTO!J72=PRESUPUESTO!$B$332,PRESUPUESTO!$G$72,0)</f>
        <v>0</v>
      </c>
      <c r="E111" s="105">
        <f>IF(PRESUPUESTO!K72=PRESUPUESTO!$B$332,PRESUPUESTO!$G$72,0)</f>
        <v>0</v>
      </c>
      <c r="F111" s="105">
        <f>IF(PRESUPUESTO!L72=PRESUPUESTO!$B$332,PRESUPUESTO!$G$72,0)</f>
        <v>0</v>
      </c>
      <c r="G111" s="105">
        <f>IF(PRESUPUESTO!M72=PRESUPUESTO!$B$332,PRESUPUESTO!$G$72,0)</f>
        <v>0</v>
      </c>
      <c r="H111" s="105">
        <f>IF(PRESUPUESTO!N72=PRESUPUESTO!$B$332,PRESUPUESTO!$G$72,0)</f>
        <v>0</v>
      </c>
      <c r="I111" s="105">
        <f>IF(PRESUPUESTO!O72=PRESUPUESTO!$B$332,PRESUPUESTO!$G$72,0)</f>
        <v>0</v>
      </c>
      <c r="J111" s="105">
        <f>IF(PRESUPUESTO!P72=PRESUPUESTO!$B$332,PRESUPUESTO!$G$72,0)</f>
        <v>0</v>
      </c>
      <c r="K111" s="105">
        <f>IF(PRESUPUESTO!Q72=PRESUPUESTO!$B$332,PRESUPUESTO!$G$72,0)</f>
        <v>0</v>
      </c>
      <c r="L111" s="105">
        <f>IF(PRESUPUESTO!R72=PRESUPUESTO!$B$332,PRESUPUESTO!$G$72,0)</f>
        <v>0</v>
      </c>
      <c r="M111" s="105">
        <f>IF(PRESUPUESTO!S72=PRESUPUESTO!$B$332,PRESUPUESTO!$G$72,0)</f>
        <v>0</v>
      </c>
      <c r="N111" s="105">
        <f>IF(PRESUPUESTO!T72=PRESUPUESTO!$B$332,PRESUPUESTO!$G$72,0)</f>
        <v>0</v>
      </c>
      <c r="O111" s="105">
        <f>IF(PRESUPUESTO!U72=PRESUPUESTO!$B$332,PRESUPUESTO!$G$72,0)</f>
        <v>0</v>
      </c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</row>
    <row r="112" spans="2:36" s="8" customFormat="1">
      <c r="B112" s="103" t="str">
        <f>IF(PRESUPUESTO!F73="","",PRESUPUESTO!F73)</f>
        <v/>
      </c>
      <c r="C112" s="104">
        <f t="shared" si="18"/>
        <v>0</v>
      </c>
      <c r="D112" s="105">
        <f>IF(PRESUPUESTO!J73=PRESUPUESTO!$B$332,PRESUPUESTO!$G$73,0)</f>
        <v>0</v>
      </c>
      <c r="E112" s="105">
        <f>IF(PRESUPUESTO!K73=PRESUPUESTO!$B$332,PRESUPUESTO!$G$73,0)</f>
        <v>0</v>
      </c>
      <c r="F112" s="105">
        <f>IF(PRESUPUESTO!L73=PRESUPUESTO!$B$332,PRESUPUESTO!$G$73,0)</f>
        <v>0</v>
      </c>
      <c r="G112" s="105">
        <f>IF(PRESUPUESTO!M73=PRESUPUESTO!$B$332,PRESUPUESTO!$G$73,0)</f>
        <v>0</v>
      </c>
      <c r="H112" s="105">
        <f>IF(PRESUPUESTO!N73=PRESUPUESTO!$B$332,PRESUPUESTO!$G$73,0)</f>
        <v>0</v>
      </c>
      <c r="I112" s="105">
        <f>IF(PRESUPUESTO!O73=PRESUPUESTO!$B$332,PRESUPUESTO!$G$73,0)</f>
        <v>0</v>
      </c>
      <c r="J112" s="105">
        <f>IF(PRESUPUESTO!P73=PRESUPUESTO!$B$332,PRESUPUESTO!$G$73,0)</f>
        <v>0</v>
      </c>
      <c r="K112" s="105">
        <f>IF(PRESUPUESTO!Q73=PRESUPUESTO!$B$332,PRESUPUESTO!$G$73,0)</f>
        <v>0</v>
      </c>
      <c r="L112" s="105">
        <f>IF(PRESUPUESTO!R73=PRESUPUESTO!$B$332,PRESUPUESTO!$G$73,0)</f>
        <v>0</v>
      </c>
      <c r="M112" s="105">
        <f>IF(PRESUPUESTO!S73=PRESUPUESTO!$B$332,PRESUPUESTO!$G$73,0)</f>
        <v>0</v>
      </c>
      <c r="N112" s="105">
        <f>IF(PRESUPUESTO!T73=PRESUPUESTO!$B$332,PRESUPUESTO!$G$73,0)</f>
        <v>0</v>
      </c>
      <c r="O112" s="105">
        <f>IF(PRESUPUESTO!U73=PRESUPUESTO!$B$332,PRESUPUESTO!$G$73,0)</f>
        <v>0</v>
      </c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</row>
    <row r="113" spans="2:36" s="75" customFormat="1">
      <c r="B113" s="109" t="str">
        <f>IF(PRESUPUESTO!B76="","",PRESUPUESTO!B76)</f>
        <v>MERCADO</v>
      </c>
      <c r="C113" s="110">
        <f t="shared" si="18"/>
        <v>0</v>
      </c>
      <c r="D113" s="111">
        <f>SUM(D114:D129)</f>
        <v>0</v>
      </c>
      <c r="E113" s="111">
        <f t="shared" ref="E113:O113" si="25">SUM(E114:E129)</f>
        <v>0</v>
      </c>
      <c r="F113" s="111">
        <f t="shared" si="25"/>
        <v>0</v>
      </c>
      <c r="G113" s="111">
        <f t="shared" si="25"/>
        <v>0</v>
      </c>
      <c r="H113" s="111">
        <f t="shared" si="25"/>
        <v>0</v>
      </c>
      <c r="I113" s="111">
        <f t="shared" si="25"/>
        <v>0</v>
      </c>
      <c r="J113" s="111">
        <f t="shared" si="25"/>
        <v>0</v>
      </c>
      <c r="K113" s="111">
        <f t="shared" si="25"/>
        <v>0</v>
      </c>
      <c r="L113" s="111">
        <f t="shared" si="25"/>
        <v>0</v>
      </c>
      <c r="M113" s="111">
        <f t="shared" si="25"/>
        <v>0</v>
      </c>
      <c r="N113" s="111">
        <f t="shared" si="25"/>
        <v>0</v>
      </c>
      <c r="O113" s="111">
        <f t="shared" si="25"/>
        <v>0</v>
      </c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</row>
    <row r="114" spans="2:36">
      <c r="B114" s="70" t="str">
        <f>IF(PRESUPUESTO!C78="","",PRESUPUESTO!C78)</f>
        <v>Frutas y Verduras</v>
      </c>
      <c r="C114" s="34">
        <f t="shared" si="18"/>
        <v>0</v>
      </c>
      <c r="D114" s="66">
        <f>PRESUPUESTO!D78</f>
        <v>0</v>
      </c>
      <c r="E114" s="72">
        <f>D114</f>
        <v>0</v>
      </c>
      <c r="F114" s="72">
        <f t="shared" ref="F114:O114" si="26">E114</f>
        <v>0</v>
      </c>
      <c r="G114" s="72">
        <f t="shared" si="26"/>
        <v>0</v>
      </c>
      <c r="H114" s="72">
        <f t="shared" si="26"/>
        <v>0</v>
      </c>
      <c r="I114" s="72">
        <f t="shared" si="26"/>
        <v>0</v>
      </c>
      <c r="J114" s="72">
        <f t="shared" si="26"/>
        <v>0</v>
      </c>
      <c r="K114" s="72">
        <f t="shared" si="26"/>
        <v>0</v>
      </c>
      <c r="L114" s="72">
        <f t="shared" si="26"/>
        <v>0</v>
      </c>
      <c r="M114" s="72">
        <f t="shared" si="26"/>
        <v>0</v>
      </c>
      <c r="N114" s="72">
        <f t="shared" si="26"/>
        <v>0</v>
      </c>
      <c r="O114" s="72">
        <f t="shared" si="26"/>
        <v>0</v>
      </c>
    </row>
    <row r="115" spans="2:36">
      <c r="B115" s="70" t="str">
        <f>IF(PRESUPUESTO!C79="","",PRESUPUESTO!C79)</f>
        <v>Carne / Pollo / Pescado</v>
      </c>
      <c r="C115" s="34">
        <f t="shared" si="18"/>
        <v>0</v>
      </c>
      <c r="D115" s="66">
        <f>PRESUPUESTO!D79</f>
        <v>0</v>
      </c>
      <c r="E115" s="72">
        <f t="shared" ref="E115:O121" si="27">D115</f>
        <v>0</v>
      </c>
      <c r="F115" s="72">
        <f t="shared" si="27"/>
        <v>0</v>
      </c>
      <c r="G115" s="72">
        <f t="shared" si="27"/>
        <v>0</v>
      </c>
      <c r="H115" s="72">
        <f t="shared" si="27"/>
        <v>0</v>
      </c>
      <c r="I115" s="72">
        <f t="shared" si="27"/>
        <v>0</v>
      </c>
      <c r="J115" s="72">
        <f t="shared" si="27"/>
        <v>0</v>
      </c>
      <c r="K115" s="72">
        <f t="shared" si="27"/>
        <v>0</v>
      </c>
      <c r="L115" s="72">
        <f t="shared" si="27"/>
        <v>0</v>
      </c>
      <c r="M115" s="72">
        <f t="shared" si="27"/>
        <v>0</v>
      </c>
      <c r="N115" s="72">
        <f t="shared" si="27"/>
        <v>0</v>
      </c>
      <c r="O115" s="72">
        <f t="shared" si="27"/>
        <v>0</v>
      </c>
    </row>
    <row r="116" spans="2:36">
      <c r="B116" s="70" t="str">
        <f>IF(PRESUPUESTO!C80="","",PRESUPUESTO!C80)</f>
        <v>Aseo</v>
      </c>
      <c r="C116" s="34">
        <f t="shared" si="18"/>
        <v>0</v>
      </c>
      <c r="D116" s="66">
        <f>PRESUPUESTO!D80</f>
        <v>0</v>
      </c>
      <c r="E116" s="72">
        <f t="shared" si="27"/>
        <v>0</v>
      </c>
      <c r="F116" s="72">
        <f t="shared" si="27"/>
        <v>0</v>
      </c>
      <c r="G116" s="72">
        <f t="shared" si="27"/>
        <v>0</v>
      </c>
      <c r="H116" s="72">
        <f t="shared" si="27"/>
        <v>0</v>
      </c>
      <c r="I116" s="72">
        <f t="shared" si="27"/>
        <v>0</v>
      </c>
      <c r="J116" s="72">
        <f t="shared" si="27"/>
        <v>0</v>
      </c>
      <c r="K116" s="72">
        <f t="shared" si="27"/>
        <v>0</v>
      </c>
      <c r="L116" s="72">
        <f t="shared" si="27"/>
        <v>0</v>
      </c>
      <c r="M116" s="72">
        <f t="shared" si="27"/>
        <v>0</v>
      </c>
      <c r="N116" s="72">
        <f t="shared" si="27"/>
        <v>0</v>
      </c>
      <c r="O116" s="72">
        <f t="shared" si="27"/>
        <v>0</v>
      </c>
    </row>
    <row r="117" spans="2:36">
      <c r="B117" s="70" t="str">
        <f>IF(PRESUPUESTO!C81="","",PRESUPUESTO!C81)</f>
        <v>Cuidado Personal</v>
      </c>
      <c r="C117" s="34">
        <f t="shared" si="18"/>
        <v>0</v>
      </c>
      <c r="D117" s="66">
        <f>PRESUPUESTO!D81</f>
        <v>0</v>
      </c>
      <c r="E117" s="72">
        <f t="shared" si="27"/>
        <v>0</v>
      </c>
      <c r="F117" s="72">
        <f t="shared" si="27"/>
        <v>0</v>
      </c>
      <c r="G117" s="72">
        <f t="shared" si="27"/>
        <v>0</v>
      </c>
      <c r="H117" s="72">
        <f t="shared" si="27"/>
        <v>0</v>
      </c>
      <c r="I117" s="72">
        <f t="shared" si="27"/>
        <v>0</v>
      </c>
      <c r="J117" s="72">
        <f t="shared" si="27"/>
        <v>0</v>
      </c>
      <c r="K117" s="72">
        <f t="shared" si="27"/>
        <v>0</v>
      </c>
      <c r="L117" s="72">
        <f t="shared" si="27"/>
        <v>0</v>
      </c>
      <c r="M117" s="72">
        <f t="shared" si="27"/>
        <v>0</v>
      </c>
      <c r="N117" s="72">
        <f t="shared" si="27"/>
        <v>0</v>
      </c>
      <c r="O117" s="72">
        <f t="shared" si="27"/>
        <v>0</v>
      </c>
    </row>
    <row r="118" spans="2:36">
      <c r="B118" s="70" t="str">
        <f>IF(PRESUPUESTO!C82="","",PRESUPUESTO!C82)</f>
        <v>Despensa</v>
      </c>
      <c r="C118" s="34">
        <f t="shared" si="18"/>
        <v>0</v>
      </c>
      <c r="D118" s="66">
        <f>PRESUPUESTO!D82</f>
        <v>0</v>
      </c>
      <c r="E118" s="72">
        <f t="shared" si="27"/>
        <v>0</v>
      </c>
      <c r="F118" s="72">
        <f t="shared" si="27"/>
        <v>0</v>
      </c>
      <c r="G118" s="72">
        <f t="shared" si="27"/>
        <v>0</v>
      </c>
      <c r="H118" s="72">
        <f t="shared" si="27"/>
        <v>0</v>
      </c>
      <c r="I118" s="72">
        <f t="shared" si="27"/>
        <v>0</v>
      </c>
      <c r="J118" s="72">
        <f t="shared" si="27"/>
        <v>0</v>
      </c>
      <c r="K118" s="72">
        <f t="shared" si="27"/>
        <v>0</v>
      </c>
      <c r="L118" s="72">
        <f t="shared" si="27"/>
        <v>0</v>
      </c>
      <c r="M118" s="72">
        <f t="shared" si="27"/>
        <v>0</v>
      </c>
      <c r="N118" s="72">
        <f t="shared" si="27"/>
        <v>0</v>
      </c>
      <c r="O118" s="72">
        <f t="shared" si="27"/>
        <v>0</v>
      </c>
    </row>
    <row r="119" spans="2:36">
      <c r="B119" s="70" t="str">
        <f>IF(PRESUPUESTO!C83="","",PRESUPUESTO!C83)</f>
        <v>Ajustes de Mercado</v>
      </c>
      <c r="C119" s="34">
        <f t="shared" si="18"/>
        <v>0</v>
      </c>
      <c r="D119" s="66">
        <f>PRESUPUESTO!D83</f>
        <v>0</v>
      </c>
      <c r="E119" s="72">
        <f t="shared" si="27"/>
        <v>0</v>
      </c>
      <c r="F119" s="72">
        <f t="shared" si="27"/>
        <v>0</v>
      </c>
      <c r="G119" s="72">
        <f t="shared" si="27"/>
        <v>0</v>
      </c>
      <c r="H119" s="72">
        <f t="shared" si="27"/>
        <v>0</v>
      </c>
      <c r="I119" s="72">
        <f t="shared" si="27"/>
        <v>0</v>
      </c>
      <c r="J119" s="72">
        <f t="shared" si="27"/>
        <v>0</v>
      </c>
      <c r="K119" s="72">
        <f t="shared" si="27"/>
        <v>0</v>
      </c>
      <c r="L119" s="72">
        <f t="shared" si="27"/>
        <v>0</v>
      </c>
      <c r="M119" s="72">
        <f t="shared" si="27"/>
        <v>0</v>
      </c>
      <c r="N119" s="72">
        <f t="shared" si="27"/>
        <v>0</v>
      </c>
      <c r="O119" s="72">
        <f t="shared" si="27"/>
        <v>0</v>
      </c>
    </row>
    <row r="120" spans="2:36" s="8" customFormat="1">
      <c r="B120" s="31" t="str">
        <f>IF(PRESUPUESTO!C84="","",PRESUPUESTO!C84)</f>
        <v/>
      </c>
      <c r="C120" s="34">
        <f t="shared" si="18"/>
        <v>0</v>
      </c>
      <c r="D120" s="9">
        <f>PRESUPUESTO!D84</f>
        <v>0</v>
      </c>
      <c r="E120" s="11">
        <f t="shared" si="27"/>
        <v>0</v>
      </c>
      <c r="F120" s="11">
        <f t="shared" si="27"/>
        <v>0</v>
      </c>
      <c r="G120" s="11">
        <f t="shared" si="27"/>
        <v>0</v>
      </c>
      <c r="H120" s="11">
        <f t="shared" si="27"/>
        <v>0</v>
      </c>
      <c r="I120" s="11">
        <f t="shared" si="27"/>
        <v>0</v>
      </c>
      <c r="J120" s="11">
        <f t="shared" si="27"/>
        <v>0</v>
      </c>
      <c r="K120" s="11">
        <f t="shared" si="27"/>
        <v>0</v>
      </c>
      <c r="L120" s="11">
        <f t="shared" si="27"/>
        <v>0</v>
      </c>
      <c r="M120" s="11">
        <f t="shared" si="27"/>
        <v>0</v>
      </c>
      <c r="N120" s="11">
        <f t="shared" si="27"/>
        <v>0</v>
      </c>
      <c r="O120" s="11">
        <f t="shared" si="27"/>
        <v>0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</row>
    <row r="121" spans="2:36" s="8" customFormat="1">
      <c r="B121" s="31" t="str">
        <f>IF(PRESUPUESTO!C85="","",PRESUPUESTO!C85)</f>
        <v/>
      </c>
      <c r="C121" s="34">
        <f t="shared" si="18"/>
        <v>0</v>
      </c>
      <c r="D121" s="9">
        <f>PRESUPUESTO!D85</f>
        <v>0</v>
      </c>
      <c r="E121" s="11">
        <f t="shared" si="27"/>
        <v>0</v>
      </c>
      <c r="F121" s="11">
        <f t="shared" si="27"/>
        <v>0</v>
      </c>
      <c r="G121" s="11">
        <f t="shared" si="27"/>
        <v>0</v>
      </c>
      <c r="H121" s="11">
        <f t="shared" si="27"/>
        <v>0</v>
      </c>
      <c r="I121" s="11">
        <f t="shared" si="27"/>
        <v>0</v>
      </c>
      <c r="J121" s="11">
        <f t="shared" si="27"/>
        <v>0</v>
      </c>
      <c r="K121" s="11">
        <f t="shared" si="27"/>
        <v>0</v>
      </c>
      <c r="L121" s="11">
        <f t="shared" si="27"/>
        <v>0</v>
      </c>
      <c r="M121" s="11">
        <f t="shared" si="27"/>
        <v>0</v>
      </c>
      <c r="N121" s="11">
        <f t="shared" si="27"/>
        <v>0</v>
      </c>
      <c r="O121" s="11">
        <f t="shared" si="27"/>
        <v>0</v>
      </c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</row>
    <row r="122" spans="2:36" s="8" customFormat="1">
      <c r="B122" s="103" t="str">
        <f>IF(PRESUPUESTO!F78="","",PRESUPUESTO!F78)</f>
        <v/>
      </c>
      <c r="C122" s="104">
        <f t="shared" si="18"/>
        <v>0</v>
      </c>
      <c r="D122" s="105">
        <f>IF(PRESUPUESTO!J78=PRESUPUESTO!$B$332,PRESUPUESTO!$G$78,0)</f>
        <v>0</v>
      </c>
      <c r="E122" s="105">
        <f>IF(PRESUPUESTO!K78=PRESUPUESTO!$B$332,PRESUPUESTO!$G$78,0)</f>
        <v>0</v>
      </c>
      <c r="F122" s="105">
        <f>IF(PRESUPUESTO!L78=PRESUPUESTO!$B$332,PRESUPUESTO!$G$78,0)</f>
        <v>0</v>
      </c>
      <c r="G122" s="105">
        <f>IF(PRESUPUESTO!M78=PRESUPUESTO!$B$332,PRESUPUESTO!$G$78,0)</f>
        <v>0</v>
      </c>
      <c r="H122" s="105">
        <f>IF(PRESUPUESTO!N78=PRESUPUESTO!$B$332,PRESUPUESTO!$G$78,0)</f>
        <v>0</v>
      </c>
      <c r="I122" s="105">
        <f>IF(PRESUPUESTO!O78=PRESUPUESTO!$B$332,PRESUPUESTO!$G$78,0)</f>
        <v>0</v>
      </c>
      <c r="J122" s="105">
        <f>IF(PRESUPUESTO!P78=PRESUPUESTO!$B$332,PRESUPUESTO!$G$78,0)</f>
        <v>0</v>
      </c>
      <c r="K122" s="105">
        <f>IF(PRESUPUESTO!Q78=PRESUPUESTO!$B$332,PRESUPUESTO!$G$78,0)</f>
        <v>0</v>
      </c>
      <c r="L122" s="105">
        <f>IF(PRESUPUESTO!R78=PRESUPUESTO!$B$332,PRESUPUESTO!$G$78,0)</f>
        <v>0</v>
      </c>
      <c r="M122" s="105">
        <f>IF(PRESUPUESTO!S78=PRESUPUESTO!$B$332,PRESUPUESTO!$G$78,0)</f>
        <v>0</v>
      </c>
      <c r="N122" s="105">
        <f>IF(PRESUPUESTO!T78=PRESUPUESTO!$B$332,PRESUPUESTO!$G$78,0)</f>
        <v>0</v>
      </c>
      <c r="O122" s="105">
        <f>IF(PRESUPUESTO!U78=PRESUPUESTO!$B$332,PRESUPUESTO!$G$78,0)</f>
        <v>0</v>
      </c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</row>
    <row r="123" spans="2:36" s="8" customFormat="1">
      <c r="B123" s="103" t="str">
        <f>IF(PRESUPUESTO!F79="","",PRESUPUESTO!F79)</f>
        <v/>
      </c>
      <c r="C123" s="104">
        <f t="shared" si="18"/>
        <v>0</v>
      </c>
      <c r="D123" s="105">
        <f>IF(PRESUPUESTO!J79=PRESUPUESTO!$B$332,PRESUPUESTO!$G$79,0)</f>
        <v>0</v>
      </c>
      <c r="E123" s="105">
        <f>IF(PRESUPUESTO!K79=PRESUPUESTO!$B$332,PRESUPUESTO!$G$79,0)</f>
        <v>0</v>
      </c>
      <c r="F123" s="105">
        <f>IF(PRESUPUESTO!L79=PRESUPUESTO!$B$332,PRESUPUESTO!$G$79,0)</f>
        <v>0</v>
      </c>
      <c r="G123" s="105">
        <f>IF(PRESUPUESTO!M79=PRESUPUESTO!$B$332,PRESUPUESTO!$G$79,0)</f>
        <v>0</v>
      </c>
      <c r="H123" s="105">
        <f>IF(PRESUPUESTO!N79=PRESUPUESTO!$B$332,PRESUPUESTO!$G$79,0)</f>
        <v>0</v>
      </c>
      <c r="I123" s="105">
        <f>IF(PRESUPUESTO!O79=PRESUPUESTO!$B$332,PRESUPUESTO!$G$79,0)</f>
        <v>0</v>
      </c>
      <c r="J123" s="105">
        <f>IF(PRESUPUESTO!P79=PRESUPUESTO!$B$332,PRESUPUESTO!$G$79,0)</f>
        <v>0</v>
      </c>
      <c r="K123" s="105">
        <f>IF(PRESUPUESTO!Q79=PRESUPUESTO!$B$332,PRESUPUESTO!$G$79,0)</f>
        <v>0</v>
      </c>
      <c r="L123" s="105">
        <f>IF(PRESUPUESTO!R79=PRESUPUESTO!$B$332,PRESUPUESTO!$G$79,0)</f>
        <v>0</v>
      </c>
      <c r="M123" s="105">
        <f>IF(PRESUPUESTO!S79=PRESUPUESTO!$B$332,PRESUPUESTO!$G$79,0)</f>
        <v>0</v>
      </c>
      <c r="N123" s="105">
        <f>IF(PRESUPUESTO!T79=PRESUPUESTO!$B$332,PRESUPUESTO!$G$79,0)</f>
        <v>0</v>
      </c>
      <c r="O123" s="105">
        <f>IF(PRESUPUESTO!U79=PRESUPUESTO!$B$332,PRESUPUESTO!$G$79,0)</f>
        <v>0</v>
      </c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</row>
    <row r="124" spans="2:36" s="8" customFormat="1">
      <c r="B124" s="103" t="str">
        <f>IF(PRESUPUESTO!F80="","",PRESUPUESTO!F80)</f>
        <v/>
      </c>
      <c r="C124" s="104">
        <f t="shared" si="18"/>
        <v>0</v>
      </c>
      <c r="D124" s="105">
        <f>IF(PRESUPUESTO!J80=PRESUPUESTO!$B$332,PRESUPUESTO!$G$80,0)</f>
        <v>0</v>
      </c>
      <c r="E124" s="105">
        <f>IF(PRESUPUESTO!K80=PRESUPUESTO!$B$332,PRESUPUESTO!$G$80,0)</f>
        <v>0</v>
      </c>
      <c r="F124" s="105">
        <f>IF(PRESUPUESTO!L80=PRESUPUESTO!$B$332,PRESUPUESTO!$G$80,0)</f>
        <v>0</v>
      </c>
      <c r="G124" s="105">
        <f>IF(PRESUPUESTO!M80=PRESUPUESTO!$B$332,PRESUPUESTO!$G$80,0)</f>
        <v>0</v>
      </c>
      <c r="H124" s="105">
        <f>IF(PRESUPUESTO!N80=PRESUPUESTO!$B$332,PRESUPUESTO!$G$80,0)</f>
        <v>0</v>
      </c>
      <c r="I124" s="105">
        <f>IF(PRESUPUESTO!O80=PRESUPUESTO!$B$332,PRESUPUESTO!$G$80,0)</f>
        <v>0</v>
      </c>
      <c r="J124" s="105">
        <f>IF(PRESUPUESTO!P80=PRESUPUESTO!$B$332,PRESUPUESTO!$G$80,0)</f>
        <v>0</v>
      </c>
      <c r="K124" s="105">
        <f>IF(PRESUPUESTO!Q80=PRESUPUESTO!$B$332,PRESUPUESTO!$G$80,0)</f>
        <v>0</v>
      </c>
      <c r="L124" s="105">
        <f>IF(PRESUPUESTO!R80=PRESUPUESTO!$B$332,PRESUPUESTO!$G$80,0)</f>
        <v>0</v>
      </c>
      <c r="M124" s="105">
        <f>IF(PRESUPUESTO!S80=PRESUPUESTO!$B$332,PRESUPUESTO!$G$80,0)</f>
        <v>0</v>
      </c>
      <c r="N124" s="105">
        <f>IF(PRESUPUESTO!T80=PRESUPUESTO!$B$332,PRESUPUESTO!$G$80,0)</f>
        <v>0</v>
      </c>
      <c r="O124" s="105">
        <f>IF(PRESUPUESTO!U80=PRESUPUESTO!$B$332,PRESUPUESTO!$G$80,0)</f>
        <v>0</v>
      </c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</row>
    <row r="125" spans="2:36" s="8" customFormat="1">
      <c r="B125" s="103" t="str">
        <f>IF(PRESUPUESTO!F81="","",PRESUPUESTO!F81)</f>
        <v/>
      </c>
      <c r="C125" s="104">
        <f t="shared" si="18"/>
        <v>0</v>
      </c>
      <c r="D125" s="105">
        <f>IF(PRESUPUESTO!J81=PRESUPUESTO!$B$332,PRESUPUESTO!$G$81,0)</f>
        <v>0</v>
      </c>
      <c r="E125" s="105">
        <f>IF(PRESUPUESTO!K81=PRESUPUESTO!$B$332,PRESUPUESTO!$G$81,0)</f>
        <v>0</v>
      </c>
      <c r="F125" s="105">
        <f>IF(PRESUPUESTO!L81=PRESUPUESTO!$B$332,PRESUPUESTO!$G$81,0)</f>
        <v>0</v>
      </c>
      <c r="G125" s="105">
        <f>IF(PRESUPUESTO!M81=PRESUPUESTO!$B$332,PRESUPUESTO!$G$81,0)</f>
        <v>0</v>
      </c>
      <c r="H125" s="105">
        <f>IF(PRESUPUESTO!N81=PRESUPUESTO!$B$332,PRESUPUESTO!$G$81,0)</f>
        <v>0</v>
      </c>
      <c r="I125" s="105">
        <f>IF(PRESUPUESTO!O81=PRESUPUESTO!$B$332,PRESUPUESTO!$G$81,0)</f>
        <v>0</v>
      </c>
      <c r="J125" s="105">
        <f>IF(PRESUPUESTO!P81=PRESUPUESTO!$B$332,PRESUPUESTO!$G$81,0)</f>
        <v>0</v>
      </c>
      <c r="K125" s="105">
        <f>IF(PRESUPUESTO!Q81=PRESUPUESTO!$B$332,PRESUPUESTO!$G$81,0)</f>
        <v>0</v>
      </c>
      <c r="L125" s="105">
        <f>IF(PRESUPUESTO!R81=PRESUPUESTO!$B$332,PRESUPUESTO!$G$81,0)</f>
        <v>0</v>
      </c>
      <c r="M125" s="105">
        <f>IF(PRESUPUESTO!S81=PRESUPUESTO!$B$332,PRESUPUESTO!$G$81,0)</f>
        <v>0</v>
      </c>
      <c r="N125" s="105">
        <f>IF(PRESUPUESTO!T81=PRESUPUESTO!$B$332,PRESUPUESTO!$G$81,0)</f>
        <v>0</v>
      </c>
      <c r="O125" s="105">
        <f>IF(PRESUPUESTO!U81=PRESUPUESTO!$B$332,PRESUPUESTO!$G$81,0)</f>
        <v>0</v>
      </c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</row>
    <row r="126" spans="2:36" s="8" customFormat="1">
      <c r="B126" s="103" t="str">
        <f>IF(PRESUPUESTO!F82="","",PRESUPUESTO!F82)</f>
        <v/>
      </c>
      <c r="C126" s="104">
        <f t="shared" si="18"/>
        <v>0</v>
      </c>
      <c r="D126" s="105">
        <f>IF(PRESUPUESTO!J82=PRESUPUESTO!$B$332,PRESUPUESTO!$G$82,0)</f>
        <v>0</v>
      </c>
      <c r="E126" s="105">
        <f>IF(PRESUPUESTO!K82=PRESUPUESTO!$B$332,PRESUPUESTO!$G$82,0)</f>
        <v>0</v>
      </c>
      <c r="F126" s="105">
        <f>IF(PRESUPUESTO!L82=PRESUPUESTO!$B$332,PRESUPUESTO!$G$82,0)</f>
        <v>0</v>
      </c>
      <c r="G126" s="105">
        <f>IF(PRESUPUESTO!M82=PRESUPUESTO!$B$332,PRESUPUESTO!$G$82,0)</f>
        <v>0</v>
      </c>
      <c r="H126" s="105">
        <f>IF(PRESUPUESTO!N82=PRESUPUESTO!$B$332,PRESUPUESTO!$G$82,0)</f>
        <v>0</v>
      </c>
      <c r="I126" s="105">
        <f>IF(PRESUPUESTO!O82=PRESUPUESTO!$B$332,PRESUPUESTO!$G$82,0)</f>
        <v>0</v>
      </c>
      <c r="J126" s="105">
        <f>IF(PRESUPUESTO!P82=PRESUPUESTO!$B$332,PRESUPUESTO!$G$82,0)</f>
        <v>0</v>
      </c>
      <c r="K126" s="105">
        <f>IF(PRESUPUESTO!Q82=PRESUPUESTO!$B$332,PRESUPUESTO!$G$82,0)</f>
        <v>0</v>
      </c>
      <c r="L126" s="105">
        <f>IF(PRESUPUESTO!R82=PRESUPUESTO!$B$332,PRESUPUESTO!$G$82,0)</f>
        <v>0</v>
      </c>
      <c r="M126" s="105">
        <f>IF(PRESUPUESTO!S82=PRESUPUESTO!$B$332,PRESUPUESTO!$G$82,0)</f>
        <v>0</v>
      </c>
      <c r="N126" s="105">
        <f>IF(PRESUPUESTO!T82=PRESUPUESTO!$B$332,PRESUPUESTO!$G$82,0)</f>
        <v>0</v>
      </c>
      <c r="O126" s="105">
        <f>IF(PRESUPUESTO!U82=PRESUPUESTO!$B$332,PRESUPUESTO!$G$82,0)</f>
        <v>0</v>
      </c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</row>
    <row r="127" spans="2:36" s="8" customFormat="1">
      <c r="B127" s="103" t="str">
        <f>IF(PRESUPUESTO!F83="","",PRESUPUESTO!F83)</f>
        <v/>
      </c>
      <c r="C127" s="104">
        <f t="shared" si="18"/>
        <v>0</v>
      </c>
      <c r="D127" s="105">
        <f>IF(PRESUPUESTO!J83=PRESUPUESTO!$B$332,PRESUPUESTO!$G$83,0)</f>
        <v>0</v>
      </c>
      <c r="E127" s="105">
        <f>IF(PRESUPUESTO!K83=PRESUPUESTO!$B$332,PRESUPUESTO!$G$83,0)</f>
        <v>0</v>
      </c>
      <c r="F127" s="105">
        <f>IF(PRESUPUESTO!L83=PRESUPUESTO!$B$332,PRESUPUESTO!$G$83,0)</f>
        <v>0</v>
      </c>
      <c r="G127" s="105">
        <f>IF(PRESUPUESTO!M83=PRESUPUESTO!$B$332,PRESUPUESTO!$G$83,0)</f>
        <v>0</v>
      </c>
      <c r="H127" s="105">
        <f>IF(PRESUPUESTO!N83=PRESUPUESTO!$B$332,PRESUPUESTO!$G$83,0)</f>
        <v>0</v>
      </c>
      <c r="I127" s="105">
        <f>IF(PRESUPUESTO!O83=PRESUPUESTO!$B$332,PRESUPUESTO!$G$83,0)</f>
        <v>0</v>
      </c>
      <c r="J127" s="105">
        <f>IF(PRESUPUESTO!P83=PRESUPUESTO!$B$332,PRESUPUESTO!$G$83,0)</f>
        <v>0</v>
      </c>
      <c r="K127" s="105">
        <f>IF(PRESUPUESTO!Q83=PRESUPUESTO!$B$332,PRESUPUESTO!$G$83,0)</f>
        <v>0</v>
      </c>
      <c r="L127" s="105">
        <f>IF(PRESUPUESTO!R83=PRESUPUESTO!$B$332,PRESUPUESTO!$G$83,0)</f>
        <v>0</v>
      </c>
      <c r="M127" s="105">
        <f>IF(PRESUPUESTO!S83=PRESUPUESTO!$B$332,PRESUPUESTO!$G$83,0)</f>
        <v>0</v>
      </c>
      <c r="N127" s="105">
        <f>IF(PRESUPUESTO!T83=PRESUPUESTO!$B$332,PRESUPUESTO!$G$83,0)</f>
        <v>0</v>
      </c>
      <c r="O127" s="105">
        <f>IF(PRESUPUESTO!U83=PRESUPUESTO!$B$332,PRESUPUESTO!$G$83,0)</f>
        <v>0</v>
      </c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</row>
    <row r="128" spans="2:36" s="8" customFormat="1">
      <c r="B128" s="103" t="str">
        <f>IF(PRESUPUESTO!F84="","",PRESUPUESTO!F84)</f>
        <v/>
      </c>
      <c r="C128" s="104">
        <f t="shared" si="18"/>
        <v>0</v>
      </c>
      <c r="D128" s="105">
        <f>IF(PRESUPUESTO!J84=PRESUPUESTO!$B$332,PRESUPUESTO!$G$84,0)</f>
        <v>0</v>
      </c>
      <c r="E128" s="105">
        <f>IF(PRESUPUESTO!K84=PRESUPUESTO!$B$332,PRESUPUESTO!$G$84,0)</f>
        <v>0</v>
      </c>
      <c r="F128" s="105">
        <f>IF(PRESUPUESTO!L84=PRESUPUESTO!$B$332,PRESUPUESTO!$G$84,0)</f>
        <v>0</v>
      </c>
      <c r="G128" s="105">
        <f>IF(PRESUPUESTO!M84=PRESUPUESTO!$B$332,PRESUPUESTO!$G$84,0)</f>
        <v>0</v>
      </c>
      <c r="H128" s="105">
        <f>IF(PRESUPUESTO!N84=PRESUPUESTO!$B$332,PRESUPUESTO!$G$84,0)</f>
        <v>0</v>
      </c>
      <c r="I128" s="105">
        <f>IF(PRESUPUESTO!O84=PRESUPUESTO!$B$332,PRESUPUESTO!$G$84,0)</f>
        <v>0</v>
      </c>
      <c r="J128" s="105">
        <f>IF(PRESUPUESTO!P84=PRESUPUESTO!$B$332,PRESUPUESTO!$G$84,0)</f>
        <v>0</v>
      </c>
      <c r="K128" s="105">
        <f>IF(PRESUPUESTO!Q84=PRESUPUESTO!$B$332,PRESUPUESTO!$G$84,0)</f>
        <v>0</v>
      </c>
      <c r="L128" s="105">
        <f>IF(PRESUPUESTO!R84=PRESUPUESTO!$B$332,PRESUPUESTO!$G$84,0)</f>
        <v>0</v>
      </c>
      <c r="M128" s="105">
        <f>IF(PRESUPUESTO!S84=PRESUPUESTO!$B$332,PRESUPUESTO!$G$84,0)</f>
        <v>0</v>
      </c>
      <c r="N128" s="105">
        <f>IF(PRESUPUESTO!T84=PRESUPUESTO!$B$332,PRESUPUESTO!$G$84,0)</f>
        <v>0</v>
      </c>
      <c r="O128" s="105">
        <f>IF(PRESUPUESTO!U84=PRESUPUESTO!$B$332,PRESUPUESTO!$G$84,0)</f>
        <v>0</v>
      </c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</row>
    <row r="129" spans="2:36" s="8" customFormat="1">
      <c r="B129" s="103" t="str">
        <f>IF(PRESUPUESTO!F85="","",PRESUPUESTO!F85)</f>
        <v/>
      </c>
      <c r="C129" s="104">
        <f t="shared" si="18"/>
        <v>0</v>
      </c>
      <c r="D129" s="105">
        <f>IF(PRESUPUESTO!J85=PRESUPUESTO!$B$332,PRESUPUESTO!$G$85,0)</f>
        <v>0</v>
      </c>
      <c r="E129" s="105">
        <f>IF(PRESUPUESTO!K85=PRESUPUESTO!$B$332,PRESUPUESTO!$G$85,0)</f>
        <v>0</v>
      </c>
      <c r="F129" s="105">
        <f>IF(PRESUPUESTO!L85=PRESUPUESTO!$B$332,PRESUPUESTO!$G$85,0)</f>
        <v>0</v>
      </c>
      <c r="G129" s="105">
        <f>IF(PRESUPUESTO!M85=PRESUPUESTO!$B$332,PRESUPUESTO!$G$85,0)</f>
        <v>0</v>
      </c>
      <c r="H129" s="105">
        <f>IF(PRESUPUESTO!N85=PRESUPUESTO!$B$332,PRESUPUESTO!$G$85,0)</f>
        <v>0</v>
      </c>
      <c r="I129" s="105">
        <f>IF(PRESUPUESTO!O85=PRESUPUESTO!$B$332,PRESUPUESTO!$G$85,0)</f>
        <v>0</v>
      </c>
      <c r="J129" s="105">
        <f>IF(PRESUPUESTO!P85=PRESUPUESTO!$B$332,PRESUPUESTO!$G$85,0)</f>
        <v>0</v>
      </c>
      <c r="K129" s="105">
        <f>IF(PRESUPUESTO!Q85=PRESUPUESTO!$B$332,PRESUPUESTO!$G$85,0)</f>
        <v>0</v>
      </c>
      <c r="L129" s="105">
        <f>IF(PRESUPUESTO!R85=PRESUPUESTO!$B$332,PRESUPUESTO!$G$85,0)</f>
        <v>0</v>
      </c>
      <c r="M129" s="105">
        <f>IF(PRESUPUESTO!S85=PRESUPUESTO!$B$332,PRESUPUESTO!$G$85,0)</f>
        <v>0</v>
      </c>
      <c r="N129" s="105">
        <f>IF(PRESUPUESTO!T85=PRESUPUESTO!$B$332,PRESUPUESTO!$G$85,0)</f>
        <v>0</v>
      </c>
      <c r="O129" s="105">
        <f>IF(PRESUPUESTO!U85=PRESUPUESTO!$B$332,PRESUPUESTO!$G$85,0)</f>
        <v>0</v>
      </c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</row>
    <row r="130" spans="2:36" s="75" customFormat="1">
      <c r="B130" s="109" t="str">
        <f>IF(PRESUPUESTO!B88="","",PRESUPUESTO!B88)</f>
        <v>SERVICIOS Y SUSCRIPCIONES</v>
      </c>
      <c r="C130" s="110">
        <f t="shared" si="18"/>
        <v>0</v>
      </c>
      <c r="D130" s="111">
        <f>SUM(D131:D160)</f>
        <v>0</v>
      </c>
      <c r="E130" s="111">
        <f t="shared" ref="E130:O130" si="28">SUM(E131:E160)</f>
        <v>0</v>
      </c>
      <c r="F130" s="111">
        <f t="shared" si="28"/>
        <v>0</v>
      </c>
      <c r="G130" s="111">
        <f t="shared" si="28"/>
        <v>0</v>
      </c>
      <c r="H130" s="111">
        <f t="shared" si="28"/>
        <v>0</v>
      </c>
      <c r="I130" s="111">
        <f t="shared" si="28"/>
        <v>0</v>
      </c>
      <c r="J130" s="111">
        <f t="shared" si="28"/>
        <v>0</v>
      </c>
      <c r="K130" s="111">
        <f t="shared" si="28"/>
        <v>0</v>
      </c>
      <c r="L130" s="111">
        <f t="shared" si="28"/>
        <v>0</v>
      </c>
      <c r="M130" s="111">
        <f t="shared" si="28"/>
        <v>0</v>
      </c>
      <c r="N130" s="111">
        <f t="shared" si="28"/>
        <v>0</v>
      </c>
      <c r="O130" s="111">
        <f t="shared" si="28"/>
        <v>0</v>
      </c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</row>
    <row r="131" spans="2:36">
      <c r="B131" s="70" t="str">
        <f>IF(PRESUPUESTO!C90="","",PRESUPUESTO!C90)</f>
        <v xml:space="preserve">Agua </v>
      </c>
      <c r="C131" s="34">
        <f t="shared" si="18"/>
        <v>0</v>
      </c>
      <c r="D131" s="66">
        <f>PRESUPUESTO!D90</f>
        <v>0</v>
      </c>
      <c r="E131" s="72">
        <f>D131</f>
        <v>0</v>
      </c>
      <c r="F131" s="72">
        <f t="shared" ref="F131:O131" si="29">E131</f>
        <v>0</v>
      </c>
      <c r="G131" s="72">
        <f t="shared" si="29"/>
        <v>0</v>
      </c>
      <c r="H131" s="72">
        <f t="shared" si="29"/>
        <v>0</v>
      </c>
      <c r="I131" s="72">
        <f t="shared" si="29"/>
        <v>0</v>
      </c>
      <c r="J131" s="72">
        <f t="shared" si="29"/>
        <v>0</v>
      </c>
      <c r="K131" s="72">
        <f t="shared" si="29"/>
        <v>0</v>
      </c>
      <c r="L131" s="72">
        <f t="shared" si="29"/>
        <v>0</v>
      </c>
      <c r="M131" s="72">
        <f t="shared" si="29"/>
        <v>0</v>
      </c>
      <c r="N131" s="72">
        <f t="shared" si="29"/>
        <v>0</v>
      </c>
      <c r="O131" s="72">
        <f t="shared" si="29"/>
        <v>0</v>
      </c>
    </row>
    <row r="132" spans="2:36">
      <c r="B132" s="70" t="str">
        <f>IF(PRESUPUESTO!C91="","",PRESUPUESTO!C91)</f>
        <v>Luz</v>
      </c>
      <c r="C132" s="34">
        <f t="shared" si="18"/>
        <v>0</v>
      </c>
      <c r="D132" s="66">
        <f>PRESUPUESTO!D91</f>
        <v>0</v>
      </c>
      <c r="E132" s="72">
        <f t="shared" ref="E132:O145" si="30">D132</f>
        <v>0</v>
      </c>
      <c r="F132" s="72">
        <f t="shared" si="30"/>
        <v>0</v>
      </c>
      <c r="G132" s="72">
        <f t="shared" si="30"/>
        <v>0</v>
      </c>
      <c r="H132" s="72">
        <f t="shared" si="30"/>
        <v>0</v>
      </c>
      <c r="I132" s="72">
        <f t="shared" si="30"/>
        <v>0</v>
      </c>
      <c r="J132" s="72">
        <f t="shared" si="30"/>
        <v>0</v>
      </c>
      <c r="K132" s="72">
        <f t="shared" si="30"/>
        <v>0</v>
      </c>
      <c r="L132" s="72">
        <f t="shared" si="30"/>
        <v>0</v>
      </c>
      <c r="M132" s="72">
        <f t="shared" si="30"/>
        <v>0</v>
      </c>
      <c r="N132" s="72">
        <f t="shared" si="30"/>
        <v>0</v>
      </c>
      <c r="O132" s="72">
        <f t="shared" si="30"/>
        <v>0</v>
      </c>
    </row>
    <row r="133" spans="2:36">
      <c r="B133" s="70" t="str">
        <f>IF(PRESUPUESTO!C92="","",PRESUPUESTO!C92)</f>
        <v>Gas</v>
      </c>
      <c r="C133" s="34">
        <f t="shared" si="18"/>
        <v>0</v>
      </c>
      <c r="D133" s="66">
        <f>PRESUPUESTO!D92</f>
        <v>0</v>
      </c>
      <c r="E133" s="72">
        <f t="shared" si="30"/>
        <v>0</v>
      </c>
      <c r="F133" s="72">
        <f t="shared" si="30"/>
        <v>0</v>
      </c>
      <c r="G133" s="72">
        <f t="shared" si="30"/>
        <v>0</v>
      </c>
      <c r="H133" s="72">
        <f t="shared" si="30"/>
        <v>0</v>
      </c>
      <c r="I133" s="72">
        <f t="shared" si="30"/>
        <v>0</v>
      </c>
      <c r="J133" s="72">
        <f t="shared" si="30"/>
        <v>0</v>
      </c>
      <c r="K133" s="72">
        <f t="shared" si="30"/>
        <v>0</v>
      </c>
      <c r="L133" s="72">
        <f t="shared" si="30"/>
        <v>0</v>
      </c>
      <c r="M133" s="72">
        <f t="shared" si="30"/>
        <v>0</v>
      </c>
      <c r="N133" s="72">
        <f t="shared" si="30"/>
        <v>0</v>
      </c>
      <c r="O133" s="72">
        <f t="shared" si="30"/>
        <v>0</v>
      </c>
    </row>
    <row r="134" spans="2:36">
      <c r="B134" s="70" t="str">
        <f>IF(PRESUPUESTO!C93="","",PRESUPUESTO!C93)</f>
        <v xml:space="preserve">Internet </v>
      </c>
      <c r="C134" s="34">
        <f t="shared" si="18"/>
        <v>0</v>
      </c>
      <c r="D134" s="66">
        <f>PRESUPUESTO!D93</f>
        <v>0</v>
      </c>
      <c r="E134" s="72">
        <f t="shared" si="30"/>
        <v>0</v>
      </c>
      <c r="F134" s="72">
        <f t="shared" si="30"/>
        <v>0</v>
      </c>
      <c r="G134" s="72">
        <f t="shared" si="30"/>
        <v>0</v>
      </c>
      <c r="H134" s="72">
        <f t="shared" si="30"/>
        <v>0</v>
      </c>
      <c r="I134" s="72">
        <f t="shared" si="30"/>
        <v>0</v>
      </c>
      <c r="J134" s="72">
        <f t="shared" si="30"/>
        <v>0</v>
      </c>
      <c r="K134" s="72">
        <f t="shared" si="30"/>
        <v>0</v>
      </c>
      <c r="L134" s="72">
        <f t="shared" si="30"/>
        <v>0</v>
      </c>
      <c r="M134" s="72">
        <f t="shared" si="30"/>
        <v>0</v>
      </c>
      <c r="N134" s="72">
        <f t="shared" si="30"/>
        <v>0</v>
      </c>
      <c r="O134" s="72">
        <f t="shared" si="30"/>
        <v>0</v>
      </c>
    </row>
    <row r="135" spans="2:36">
      <c r="B135" s="70" t="str">
        <f>IF(PRESUPUESTO!C94="","",PRESUPUESTO!C94)</f>
        <v>Televisión</v>
      </c>
      <c r="C135" s="34">
        <f t="shared" si="18"/>
        <v>0</v>
      </c>
      <c r="D135" s="66">
        <f>PRESUPUESTO!D94</f>
        <v>0</v>
      </c>
      <c r="E135" s="72">
        <f t="shared" si="30"/>
        <v>0</v>
      </c>
      <c r="F135" s="72">
        <f t="shared" si="30"/>
        <v>0</v>
      </c>
      <c r="G135" s="72">
        <f t="shared" si="30"/>
        <v>0</v>
      </c>
      <c r="H135" s="72">
        <f t="shared" si="30"/>
        <v>0</v>
      </c>
      <c r="I135" s="72">
        <f t="shared" si="30"/>
        <v>0</v>
      </c>
      <c r="J135" s="72">
        <f t="shared" si="30"/>
        <v>0</v>
      </c>
      <c r="K135" s="72">
        <f t="shared" si="30"/>
        <v>0</v>
      </c>
      <c r="L135" s="72">
        <f t="shared" si="30"/>
        <v>0</v>
      </c>
      <c r="M135" s="72">
        <f t="shared" si="30"/>
        <v>0</v>
      </c>
      <c r="N135" s="72">
        <f t="shared" si="30"/>
        <v>0</v>
      </c>
      <c r="O135" s="72">
        <f t="shared" si="30"/>
        <v>0</v>
      </c>
    </row>
    <row r="136" spans="2:36">
      <c r="B136" s="70" t="str">
        <f>IF(PRESUPUESTO!C95="","",PRESUPUESTO!C95)</f>
        <v>Teléfono Fijo</v>
      </c>
      <c r="C136" s="34">
        <f t="shared" si="18"/>
        <v>0</v>
      </c>
      <c r="D136" s="66">
        <f>PRESUPUESTO!D95</f>
        <v>0</v>
      </c>
      <c r="E136" s="72">
        <f t="shared" si="30"/>
        <v>0</v>
      </c>
      <c r="F136" s="72">
        <f t="shared" si="30"/>
        <v>0</v>
      </c>
      <c r="G136" s="72">
        <f t="shared" si="30"/>
        <v>0</v>
      </c>
      <c r="H136" s="72">
        <f t="shared" si="30"/>
        <v>0</v>
      </c>
      <c r="I136" s="72">
        <f t="shared" si="30"/>
        <v>0</v>
      </c>
      <c r="J136" s="72">
        <f t="shared" si="30"/>
        <v>0</v>
      </c>
      <c r="K136" s="72">
        <f t="shared" si="30"/>
        <v>0</v>
      </c>
      <c r="L136" s="72">
        <f t="shared" si="30"/>
        <v>0</v>
      </c>
      <c r="M136" s="72">
        <f t="shared" si="30"/>
        <v>0</v>
      </c>
      <c r="N136" s="72">
        <f t="shared" si="30"/>
        <v>0</v>
      </c>
      <c r="O136" s="72">
        <f t="shared" si="30"/>
        <v>0</v>
      </c>
    </row>
    <row r="137" spans="2:36">
      <c r="B137" s="70" t="str">
        <f>IF(PRESUPUESTO!C96="","",PRESUPUESTO!C96)</f>
        <v>Celular</v>
      </c>
      <c r="C137" s="34">
        <f t="shared" si="18"/>
        <v>0</v>
      </c>
      <c r="D137" s="66">
        <f>PRESUPUESTO!D96</f>
        <v>0</v>
      </c>
      <c r="E137" s="72">
        <f t="shared" si="30"/>
        <v>0</v>
      </c>
      <c r="F137" s="72">
        <f t="shared" si="30"/>
        <v>0</v>
      </c>
      <c r="G137" s="72">
        <f t="shared" si="30"/>
        <v>0</v>
      </c>
      <c r="H137" s="72">
        <f t="shared" si="30"/>
        <v>0</v>
      </c>
      <c r="I137" s="72">
        <f t="shared" si="30"/>
        <v>0</v>
      </c>
      <c r="J137" s="72">
        <f t="shared" si="30"/>
        <v>0</v>
      </c>
      <c r="K137" s="72">
        <f t="shared" si="30"/>
        <v>0</v>
      </c>
      <c r="L137" s="72">
        <f t="shared" si="30"/>
        <v>0</v>
      </c>
      <c r="M137" s="72">
        <f t="shared" si="30"/>
        <v>0</v>
      </c>
      <c r="N137" s="72">
        <f t="shared" si="30"/>
        <v>0</v>
      </c>
      <c r="O137" s="72">
        <f t="shared" si="30"/>
        <v>0</v>
      </c>
    </row>
    <row r="138" spans="2:36">
      <c r="B138" s="70" t="str">
        <f>IF(PRESUPUESTO!C97="","",PRESUPUESTO!C97)</f>
        <v>Netflix</v>
      </c>
      <c r="C138" s="34">
        <f t="shared" si="18"/>
        <v>0</v>
      </c>
      <c r="D138" s="66">
        <f>PRESUPUESTO!D97</f>
        <v>0</v>
      </c>
      <c r="E138" s="72">
        <f t="shared" si="30"/>
        <v>0</v>
      </c>
      <c r="F138" s="72">
        <f t="shared" si="30"/>
        <v>0</v>
      </c>
      <c r="G138" s="72">
        <f t="shared" si="30"/>
        <v>0</v>
      </c>
      <c r="H138" s="72">
        <f t="shared" si="30"/>
        <v>0</v>
      </c>
      <c r="I138" s="72">
        <f t="shared" si="30"/>
        <v>0</v>
      </c>
      <c r="J138" s="72">
        <f t="shared" si="30"/>
        <v>0</v>
      </c>
      <c r="K138" s="72">
        <f t="shared" si="30"/>
        <v>0</v>
      </c>
      <c r="L138" s="72">
        <f t="shared" si="30"/>
        <v>0</v>
      </c>
      <c r="M138" s="72">
        <f t="shared" si="30"/>
        <v>0</v>
      </c>
      <c r="N138" s="72">
        <f t="shared" si="30"/>
        <v>0</v>
      </c>
      <c r="O138" s="72">
        <f t="shared" si="30"/>
        <v>0</v>
      </c>
    </row>
    <row r="139" spans="2:36">
      <c r="B139" s="70" t="str">
        <f>IF(PRESUPUESTO!C98="","",PRESUPUESTO!C98)</f>
        <v>Spotify / Apple Music</v>
      </c>
      <c r="C139" s="34">
        <f t="shared" si="18"/>
        <v>0</v>
      </c>
      <c r="D139" s="66">
        <f>PRESUPUESTO!D98</f>
        <v>0</v>
      </c>
      <c r="E139" s="72">
        <f t="shared" si="30"/>
        <v>0</v>
      </c>
      <c r="F139" s="72">
        <f t="shared" si="30"/>
        <v>0</v>
      </c>
      <c r="G139" s="72">
        <f t="shared" si="30"/>
        <v>0</v>
      </c>
      <c r="H139" s="72">
        <f t="shared" si="30"/>
        <v>0</v>
      </c>
      <c r="I139" s="72">
        <f t="shared" si="30"/>
        <v>0</v>
      </c>
      <c r="J139" s="72">
        <f t="shared" si="30"/>
        <v>0</v>
      </c>
      <c r="K139" s="72">
        <f t="shared" si="30"/>
        <v>0</v>
      </c>
      <c r="L139" s="72">
        <f t="shared" si="30"/>
        <v>0</v>
      </c>
      <c r="M139" s="72">
        <f t="shared" si="30"/>
        <v>0</v>
      </c>
      <c r="N139" s="72">
        <f t="shared" si="30"/>
        <v>0</v>
      </c>
      <c r="O139" s="72">
        <f t="shared" si="30"/>
        <v>0</v>
      </c>
    </row>
    <row r="140" spans="2:36">
      <c r="B140" s="70" t="str">
        <f>IF(PRESUPUESTO!C99="","",PRESUPUESTO!C99)</f>
        <v>Periódicos</v>
      </c>
      <c r="C140" s="34">
        <f t="shared" si="18"/>
        <v>0</v>
      </c>
      <c r="D140" s="66">
        <f>PRESUPUESTO!D99</f>
        <v>0</v>
      </c>
      <c r="E140" s="72">
        <f t="shared" si="30"/>
        <v>0</v>
      </c>
      <c r="F140" s="72">
        <f t="shared" si="30"/>
        <v>0</v>
      </c>
      <c r="G140" s="72">
        <f t="shared" si="30"/>
        <v>0</v>
      </c>
      <c r="H140" s="72">
        <f t="shared" si="30"/>
        <v>0</v>
      </c>
      <c r="I140" s="72">
        <f t="shared" si="30"/>
        <v>0</v>
      </c>
      <c r="J140" s="72">
        <f t="shared" si="30"/>
        <v>0</v>
      </c>
      <c r="K140" s="72">
        <f t="shared" si="30"/>
        <v>0</v>
      </c>
      <c r="L140" s="72">
        <f t="shared" si="30"/>
        <v>0</v>
      </c>
      <c r="M140" s="72">
        <f t="shared" si="30"/>
        <v>0</v>
      </c>
      <c r="N140" s="72">
        <f t="shared" si="30"/>
        <v>0</v>
      </c>
      <c r="O140" s="72">
        <f t="shared" si="30"/>
        <v>0</v>
      </c>
    </row>
    <row r="141" spans="2:36">
      <c r="B141" s="70" t="str">
        <f>IF(PRESUPUESTO!C100="","",PRESUPUESTO!C100)</f>
        <v>Revistas</v>
      </c>
      <c r="C141" s="34">
        <f t="shared" ref="C141:C242" si="31">SUM(D141:O141)/SUM($D$66:$O$66)</f>
        <v>0</v>
      </c>
      <c r="D141" s="66">
        <f>PRESUPUESTO!D100</f>
        <v>0</v>
      </c>
      <c r="E141" s="72">
        <f t="shared" si="30"/>
        <v>0</v>
      </c>
      <c r="F141" s="72">
        <f t="shared" si="30"/>
        <v>0</v>
      </c>
      <c r="G141" s="72">
        <f t="shared" si="30"/>
        <v>0</v>
      </c>
      <c r="H141" s="72">
        <f t="shared" si="30"/>
        <v>0</v>
      </c>
      <c r="I141" s="72">
        <f t="shared" si="30"/>
        <v>0</v>
      </c>
      <c r="J141" s="72">
        <f t="shared" si="30"/>
        <v>0</v>
      </c>
      <c r="K141" s="72">
        <f t="shared" si="30"/>
        <v>0</v>
      </c>
      <c r="L141" s="72">
        <f t="shared" si="30"/>
        <v>0</v>
      </c>
      <c r="M141" s="72">
        <f t="shared" si="30"/>
        <v>0</v>
      </c>
      <c r="N141" s="72">
        <f t="shared" si="30"/>
        <v>0</v>
      </c>
      <c r="O141" s="72">
        <f t="shared" si="30"/>
        <v>0</v>
      </c>
    </row>
    <row r="142" spans="2:36">
      <c r="B142" s="70" t="str">
        <f>IF(PRESUPUESTO!C101="","",PRESUPUESTO!C101)</f>
        <v>Rappi Prime</v>
      </c>
      <c r="C142" s="34">
        <f t="shared" si="31"/>
        <v>0</v>
      </c>
      <c r="D142" s="66">
        <f>PRESUPUESTO!D101</f>
        <v>0</v>
      </c>
      <c r="E142" s="72">
        <f t="shared" si="30"/>
        <v>0</v>
      </c>
      <c r="F142" s="72">
        <f t="shared" si="30"/>
        <v>0</v>
      </c>
      <c r="G142" s="72">
        <f t="shared" si="30"/>
        <v>0</v>
      </c>
      <c r="H142" s="72">
        <f t="shared" si="30"/>
        <v>0</v>
      </c>
      <c r="I142" s="72">
        <f t="shared" si="30"/>
        <v>0</v>
      </c>
      <c r="J142" s="72">
        <f t="shared" si="30"/>
        <v>0</v>
      </c>
      <c r="K142" s="72">
        <f t="shared" si="30"/>
        <v>0</v>
      </c>
      <c r="L142" s="72">
        <f t="shared" si="30"/>
        <v>0</v>
      </c>
      <c r="M142" s="72">
        <f t="shared" si="30"/>
        <v>0</v>
      </c>
      <c r="N142" s="72">
        <f t="shared" si="30"/>
        <v>0</v>
      </c>
      <c r="O142" s="72">
        <f t="shared" si="30"/>
        <v>0</v>
      </c>
    </row>
    <row r="143" spans="2:36">
      <c r="B143" s="70" t="str">
        <f>IF(PRESUPUESTO!C102="","",PRESUPUESTO!C102)</f>
        <v>Otras Apps</v>
      </c>
      <c r="C143" s="34">
        <f t="shared" si="31"/>
        <v>0</v>
      </c>
      <c r="D143" s="66">
        <f>PRESUPUESTO!D102</f>
        <v>0</v>
      </c>
      <c r="E143" s="72">
        <f t="shared" si="30"/>
        <v>0</v>
      </c>
      <c r="F143" s="72">
        <f t="shared" si="30"/>
        <v>0</v>
      </c>
      <c r="G143" s="72">
        <f t="shared" si="30"/>
        <v>0</v>
      </c>
      <c r="H143" s="72">
        <f t="shared" si="30"/>
        <v>0</v>
      </c>
      <c r="I143" s="72">
        <f t="shared" si="30"/>
        <v>0</v>
      </c>
      <c r="J143" s="72">
        <f t="shared" si="30"/>
        <v>0</v>
      </c>
      <c r="K143" s="72">
        <f t="shared" si="30"/>
        <v>0</v>
      </c>
      <c r="L143" s="72">
        <f t="shared" si="30"/>
        <v>0</v>
      </c>
      <c r="M143" s="72">
        <f t="shared" si="30"/>
        <v>0</v>
      </c>
      <c r="N143" s="72">
        <f t="shared" si="30"/>
        <v>0</v>
      </c>
      <c r="O143" s="72">
        <f t="shared" si="30"/>
        <v>0</v>
      </c>
    </row>
    <row r="144" spans="2:36" s="8" customFormat="1">
      <c r="B144" s="31" t="str">
        <f>IF(PRESUPUESTO!C103="","",PRESUPUESTO!C103)</f>
        <v/>
      </c>
      <c r="C144" s="34">
        <f t="shared" si="31"/>
        <v>0</v>
      </c>
      <c r="D144" s="9">
        <f>PRESUPUESTO!D103</f>
        <v>0</v>
      </c>
      <c r="E144" s="11">
        <f t="shared" si="30"/>
        <v>0</v>
      </c>
      <c r="F144" s="11">
        <f t="shared" si="30"/>
        <v>0</v>
      </c>
      <c r="G144" s="11">
        <f t="shared" si="30"/>
        <v>0</v>
      </c>
      <c r="H144" s="11">
        <f t="shared" si="30"/>
        <v>0</v>
      </c>
      <c r="I144" s="11">
        <f t="shared" si="30"/>
        <v>0</v>
      </c>
      <c r="J144" s="11">
        <f t="shared" si="30"/>
        <v>0</v>
      </c>
      <c r="K144" s="11">
        <f t="shared" si="30"/>
        <v>0</v>
      </c>
      <c r="L144" s="11">
        <f t="shared" si="30"/>
        <v>0</v>
      </c>
      <c r="M144" s="11">
        <f t="shared" si="30"/>
        <v>0</v>
      </c>
      <c r="N144" s="11">
        <f t="shared" si="30"/>
        <v>0</v>
      </c>
      <c r="O144" s="11">
        <f t="shared" si="30"/>
        <v>0</v>
      </c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</row>
    <row r="145" spans="2:36" s="8" customFormat="1">
      <c r="B145" s="31" t="str">
        <f>IF(PRESUPUESTO!C104="","",PRESUPUESTO!C104)</f>
        <v/>
      </c>
      <c r="C145" s="34">
        <f t="shared" si="31"/>
        <v>0</v>
      </c>
      <c r="D145" s="9">
        <f>PRESUPUESTO!D104</f>
        <v>0</v>
      </c>
      <c r="E145" s="11">
        <f t="shared" si="30"/>
        <v>0</v>
      </c>
      <c r="F145" s="11">
        <f t="shared" si="30"/>
        <v>0</v>
      </c>
      <c r="G145" s="11">
        <f t="shared" si="30"/>
        <v>0</v>
      </c>
      <c r="H145" s="11">
        <f t="shared" si="30"/>
        <v>0</v>
      </c>
      <c r="I145" s="11">
        <f t="shared" si="30"/>
        <v>0</v>
      </c>
      <c r="J145" s="11">
        <f t="shared" si="30"/>
        <v>0</v>
      </c>
      <c r="K145" s="11">
        <f t="shared" si="30"/>
        <v>0</v>
      </c>
      <c r="L145" s="11">
        <f t="shared" si="30"/>
        <v>0</v>
      </c>
      <c r="M145" s="11">
        <f t="shared" si="30"/>
        <v>0</v>
      </c>
      <c r="N145" s="11">
        <f t="shared" si="30"/>
        <v>0</v>
      </c>
      <c r="O145" s="11">
        <f t="shared" si="30"/>
        <v>0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</row>
    <row r="146" spans="2:36" s="8" customFormat="1">
      <c r="B146" s="103" t="str">
        <f>IF(PRESUPUESTO!F90="","",PRESUPUESTO!F90)</f>
        <v/>
      </c>
      <c r="C146" s="104">
        <f t="shared" si="31"/>
        <v>0</v>
      </c>
      <c r="D146" s="105">
        <f>IF(PRESUPUESTO!J90=PRESUPUESTO!$B$332,PRESUPUESTO!$G$90,0)</f>
        <v>0</v>
      </c>
      <c r="E146" s="105">
        <f>IF(PRESUPUESTO!K90=PRESUPUESTO!$B$332,PRESUPUESTO!$G$90,0)</f>
        <v>0</v>
      </c>
      <c r="F146" s="105">
        <f>IF(PRESUPUESTO!L90=PRESUPUESTO!$B$332,PRESUPUESTO!$G$90,0)</f>
        <v>0</v>
      </c>
      <c r="G146" s="105">
        <f>IF(PRESUPUESTO!M90=PRESUPUESTO!$B$332,PRESUPUESTO!$G$90,0)</f>
        <v>0</v>
      </c>
      <c r="H146" s="105">
        <f>IF(PRESUPUESTO!N90=PRESUPUESTO!$B$332,PRESUPUESTO!$G$90,0)</f>
        <v>0</v>
      </c>
      <c r="I146" s="105">
        <f>IF(PRESUPUESTO!O90=PRESUPUESTO!$B$332,PRESUPUESTO!$G$90,0)</f>
        <v>0</v>
      </c>
      <c r="J146" s="105">
        <f>IF(PRESUPUESTO!P90=PRESUPUESTO!$B$332,PRESUPUESTO!$G$90,0)</f>
        <v>0</v>
      </c>
      <c r="K146" s="105">
        <f>IF(PRESUPUESTO!Q90=PRESUPUESTO!$B$332,PRESUPUESTO!$G$90,0)</f>
        <v>0</v>
      </c>
      <c r="L146" s="105">
        <f>IF(PRESUPUESTO!R90=PRESUPUESTO!$B$332,PRESUPUESTO!$G$90,0)</f>
        <v>0</v>
      </c>
      <c r="M146" s="105">
        <f>IF(PRESUPUESTO!S90=PRESUPUESTO!$B$332,PRESUPUESTO!$G$90,0)</f>
        <v>0</v>
      </c>
      <c r="N146" s="105">
        <f>IF(PRESUPUESTO!T90=PRESUPUESTO!$B$332,PRESUPUESTO!$G$90,0)</f>
        <v>0</v>
      </c>
      <c r="O146" s="105">
        <f>IF(PRESUPUESTO!U90=PRESUPUESTO!$B$332,PRESUPUESTO!$G$90,0)</f>
        <v>0</v>
      </c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</row>
    <row r="147" spans="2:36" s="8" customFormat="1">
      <c r="B147" s="103" t="str">
        <f>IF(PRESUPUESTO!F91="","",PRESUPUESTO!F91)</f>
        <v/>
      </c>
      <c r="C147" s="104">
        <f t="shared" si="31"/>
        <v>0</v>
      </c>
      <c r="D147" s="105">
        <f>IF(PRESUPUESTO!J91=PRESUPUESTO!$B$332,PRESUPUESTO!$G$91,0)</f>
        <v>0</v>
      </c>
      <c r="E147" s="105">
        <f>IF(PRESUPUESTO!K91=PRESUPUESTO!$B$332,PRESUPUESTO!$G$91,0)</f>
        <v>0</v>
      </c>
      <c r="F147" s="105">
        <f>IF(PRESUPUESTO!L91=PRESUPUESTO!$B$332,PRESUPUESTO!$G$91,0)</f>
        <v>0</v>
      </c>
      <c r="G147" s="105">
        <f>IF(PRESUPUESTO!M91=PRESUPUESTO!$B$332,PRESUPUESTO!$G$91,0)</f>
        <v>0</v>
      </c>
      <c r="H147" s="105">
        <f>IF(PRESUPUESTO!N91=PRESUPUESTO!$B$332,PRESUPUESTO!$G$91,0)</f>
        <v>0</v>
      </c>
      <c r="I147" s="105">
        <f>IF(PRESUPUESTO!O91=PRESUPUESTO!$B$332,PRESUPUESTO!$G$91,0)</f>
        <v>0</v>
      </c>
      <c r="J147" s="105">
        <f>IF(PRESUPUESTO!P91=PRESUPUESTO!$B$332,PRESUPUESTO!$G$91,0)</f>
        <v>0</v>
      </c>
      <c r="K147" s="105">
        <f>IF(PRESUPUESTO!Q91=PRESUPUESTO!$B$332,PRESUPUESTO!$G$91,0)</f>
        <v>0</v>
      </c>
      <c r="L147" s="105">
        <f>IF(PRESUPUESTO!R91=PRESUPUESTO!$B$332,PRESUPUESTO!$G$91,0)</f>
        <v>0</v>
      </c>
      <c r="M147" s="105">
        <f>IF(PRESUPUESTO!S91=PRESUPUESTO!$B$332,PRESUPUESTO!$G$91,0)</f>
        <v>0</v>
      </c>
      <c r="N147" s="105">
        <f>IF(PRESUPUESTO!T91=PRESUPUESTO!$B$332,PRESUPUESTO!$G$91,0)</f>
        <v>0</v>
      </c>
      <c r="O147" s="105">
        <f>IF(PRESUPUESTO!U91=PRESUPUESTO!$B$332,PRESUPUESTO!$G$91,0)</f>
        <v>0</v>
      </c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</row>
    <row r="148" spans="2:36" s="8" customFormat="1">
      <c r="B148" s="103" t="str">
        <f>IF(PRESUPUESTO!F92="","",PRESUPUESTO!F92)</f>
        <v/>
      </c>
      <c r="C148" s="104">
        <f t="shared" si="31"/>
        <v>0</v>
      </c>
      <c r="D148" s="105">
        <f>IF(PRESUPUESTO!J92=PRESUPUESTO!$B$332,PRESUPUESTO!$G$92,0)</f>
        <v>0</v>
      </c>
      <c r="E148" s="105">
        <f>IF(PRESUPUESTO!K92=PRESUPUESTO!$B$332,PRESUPUESTO!$G$92,0)</f>
        <v>0</v>
      </c>
      <c r="F148" s="105">
        <f>IF(PRESUPUESTO!L92=PRESUPUESTO!$B$332,PRESUPUESTO!$G$92,0)</f>
        <v>0</v>
      </c>
      <c r="G148" s="105">
        <f>IF(PRESUPUESTO!M92=PRESUPUESTO!$B$332,PRESUPUESTO!$G$92,0)</f>
        <v>0</v>
      </c>
      <c r="H148" s="105">
        <f>IF(PRESUPUESTO!N92=PRESUPUESTO!$B$332,PRESUPUESTO!$G$92,0)</f>
        <v>0</v>
      </c>
      <c r="I148" s="105">
        <f>IF(PRESUPUESTO!O92=PRESUPUESTO!$B$332,PRESUPUESTO!$G$92,0)</f>
        <v>0</v>
      </c>
      <c r="J148" s="105">
        <f>IF(PRESUPUESTO!P92=PRESUPUESTO!$B$332,PRESUPUESTO!$G$92,0)</f>
        <v>0</v>
      </c>
      <c r="K148" s="105">
        <f>IF(PRESUPUESTO!Q92=PRESUPUESTO!$B$332,PRESUPUESTO!$G$92,0)</f>
        <v>0</v>
      </c>
      <c r="L148" s="105">
        <f>IF(PRESUPUESTO!R92=PRESUPUESTO!$B$332,PRESUPUESTO!$G$92,0)</f>
        <v>0</v>
      </c>
      <c r="M148" s="105">
        <f>IF(PRESUPUESTO!S92=PRESUPUESTO!$B$332,PRESUPUESTO!$G$92,0)</f>
        <v>0</v>
      </c>
      <c r="N148" s="105">
        <f>IF(PRESUPUESTO!T92=PRESUPUESTO!$B$332,PRESUPUESTO!$G$92,0)</f>
        <v>0</v>
      </c>
      <c r="O148" s="105">
        <f>IF(PRESUPUESTO!U92=PRESUPUESTO!$B$332,PRESUPUESTO!$G$92,0)</f>
        <v>0</v>
      </c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</row>
    <row r="149" spans="2:36" s="8" customFormat="1">
      <c r="B149" s="103" t="str">
        <f>IF(PRESUPUESTO!F93="","",PRESUPUESTO!F93)</f>
        <v/>
      </c>
      <c r="C149" s="104">
        <f t="shared" si="31"/>
        <v>0</v>
      </c>
      <c r="D149" s="105">
        <f>IF(PRESUPUESTO!J93=PRESUPUESTO!$B$332,PRESUPUESTO!$G$93,0)</f>
        <v>0</v>
      </c>
      <c r="E149" s="105">
        <f>IF(PRESUPUESTO!K93=PRESUPUESTO!$B$332,PRESUPUESTO!$G$93,0)</f>
        <v>0</v>
      </c>
      <c r="F149" s="105">
        <f>IF(PRESUPUESTO!L93=PRESUPUESTO!$B$332,PRESUPUESTO!$G$93,0)</f>
        <v>0</v>
      </c>
      <c r="G149" s="105">
        <f>IF(PRESUPUESTO!M93=PRESUPUESTO!$B$332,PRESUPUESTO!$G$93,0)</f>
        <v>0</v>
      </c>
      <c r="H149" s="105">
        <f>IF(PRESUPUESTO!N93=PRESUPUESTO!$B$332,PRESUPUESTO!$G$93,0)</f>
        <v>0</v>
      </c>
      <c r="I149" s="105">
        <f>IF(PRESUPUESTO!O93=PRESUPUESTO!$B$332,PRESUPUESTO!$G$93,0)</f>
        <v>0</v>
      </c>
      <c r="J149" s="105">
        <f>IF(PRESUPUESTO!P93=PRESUPUESTO!$B$332,PRESUPUESTO!$G$93,0)</f>
        <v>0</v>
      </c>
      <c r="K149" s="105">
        <f>IF(PRESUPUESTO!Q93=PRESUPUESTO!$B$332,PRESUPUESTO!$G$93,0)</f>
        <v>0</v>
      </c>
      <c r="L149" s="105">
        <f>IF(PRESUPUESTO!R93=PRESUPUESTO!$B$332,PRESUPUESTO!$G$93,0)</f>
        <v>0</v>
      </c>
      <c r="M149" s="105">
        <f>IF(PRESUPUESTO!S93=PRESUPUESTO!$B$332,PRESUPUESTO!$G$93,0)</f>
        <v>0</v>
      </c>
      <c r="N149" s="105">
        <f>IF(PRESUPUESTO!T93=PRESUPUESTO!$B$332,PRESUPUESTO!$G$93,0)</f>
        <v>0</v>
      </c>
      <c r="O149" s="105">
        <f>IF(PRESUPUESTO!U93=PRESUPUESTO!$B$332,PRESUPUESTO!$G$93,0)</f>
        <v>0</v>
      </c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</row>
    <row r="150" spans="2:36" s="8" customFormat="1">
      <c r="B150" s="103" t="str">
        <f>IF(PRESUPUESTO!F94="","",PRESUPUESTO!F94)</f>
        <v/>
      </c>
      <c r="C150" s="104">
        <f t="shared" si="31"/>
        <v>0</v>
      </c>
      <c r="D150" s="105">
        <f>IF(PRESUPUESTO!J94=PRESUPUESTO!$B$332,PRESUPUESTO!$G$94,0)</f>
        <v>0</v>
      </c>
      <c r="E150" s="105">
        <f>IF(PRESUPUESTO!K94=PRESUPUESTO!$B$332,PRESUPUESTO!$G$94,0)</f>
        <v>0</v>
      </c>
      <c r="F150" s="105">
        <f>IF(PRESUPUESTO!L94=PRESUPUESTO!$B$332,PRESUPUESTO!$G$94,0)</f>
        <v>0</v>
      </c>
      <c r="G150" s="105">
        <f>IF(PRESUPUESTO!M94=PRESUPUESTO!$B$332,PRESUPUESTO!$G$94,0)</f>
        <v>0</v>
      </c>
      <c r="H150" s="105">
        <f>IF(PRESUPUESTO!N94=PRESUPUESTO!$B$332,PRESUPUESTO!$G$94,0)</f>
        <v>0</v>
      </c>
      <c r="I150" s="105">
        <f>IF(PRESUPUESTO!O94=PRESUPUESTO!$B$332,PRESUPUESTO!$G$94,0)</f>
        <v>0</v>
      </c>
      <c r="J150" s="105">
        <f>IF(PRESUPUESTO!P94=PRESUPUESTO!$B$332,PRESUPUESTO!$G$94,0)</f>
        <v>0</v>
      </c>
      <c r="K150" s="105">
        <f>IF(PRESUPUESTO!Q94=PRESUPUESTO!$B$332,PRESUPUESTO!$G$94,0)</f>
        <v>0</v>
      </c>
      <c r="L150" s="105">
        <f>IF(PRESUPUESTO!R94=PRESUPUESTO!$B$332,PRESUPUESTO!$G$94,0)</f>
        <v>0</v>
      </c>
      <c r="M150" s="105">
        <f>IF(PRESUPUESTO!S94=PRESUPUESTO!$B$332,PRESUPUESTO!$G$94,0)</f>
        <v>0</v>
      </c>
      <c r="N150" s="105">
        <f>IF(PRESUPUESTO!T94=PRESUPUESTO!$B$332,PRESUPUESTO!$G$94,0)</f>
        <v>0</v>
      </c>
      <c r="O150" s="105">
        <f>IF(PRESUPUESTO!U94=PRESUPUESTO!$B$332,PRESUPUESTO!$G$94,0)</f>
        <v>0</v>
      </c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</row>
    <row r="151" spans="2:36" s="8" customFormat="1">
      <c r="B151" s="103" t="str">
        <f>IF(PRESUPUESTO!F95="","",PRESUPUESTO!F95)</f>
        <v/>
      </c>
      <c r="C151" s="104">
        <f t="shared" si="31"/>
        <v>0</v>
      </c>
      <c r="D151" s="105">
        <f>IF(PRESUPUESTO!J95=PRESUPUESTO!$B$332,PRESUPUESTO!$G$95,0)</f>
        <v>0</v>
      </c>
      <c r="E151" s="105">
        <f>IF(PRESUPUESTO!K95=PRESUPUESTO!$B$332,PRESUPUESTO!$G$95,0)</f>
        <v>0</v>
      </c>
      <c r="F151" s="105">
        <f>IF(PRESUPUESTO!L95=PRESUPUESTO!$B$332,PRESUPUESTO!$G$95,0)</f>
        <v>0</v>
      </c>
      <c r="G151" s="105">
        <f>IF(PRESUPUESTO!M95=PRESUPUESTO!$B$332,PRESUPUESTO!$G$95,0)</f>
        <v>0</v>
      </c>
      <c r="H151" s="105">
        <f>IF(PRESUPUESTO!N95=PRESUPUESTO!$B$332,PRESUPUESTO!$G$95,0)</f>
        <v>0</v>
      </c>
      <c r="I151" s="105">
        <f>IF(PRESUPUESTO!O95=PRESUPUESTO!$B$332,PRESUPUESTO!$G$95,0)</f>
        <v>0</v>
      </c>
      <c r="J151" s="105">
        <f>IF(PRESUPUESTO!P95=PRESUPUESTO!$B$332,PRESUPUESTO!$G$95,0)</f>
        <v>0</v>
      </c>
      <c r="K151" s="105">
        <f>IF(PRESUPUESTO!Q95=PRESUPUESTO!$B$332,PRESUPUESTO!$G$95,0)</f>
        <v>0</v>
      </c>
      <c r="L151" s="105">
        <f>IF(PRESUPUESTO!R95=PRESUPUESTO!$B$332,PRESUPUESTO!$G$95,0)</f>
        <v>0</v>
      </c>
      <c r="M151" s="105">
        <f>IF(PRESUPUESTO!S95=PRESUPUESTO!$B$332,PRESUPUESTO!$G$95,0)</f>
        <v>0</v>
      </c>
      <c r="N151" s="105">
        <f>IF(PRESUPUESTO!T95=PRESUPUESTO!$B$332,PRESUPUESTO!$G$95,0)</f>
        <v>0</v>
      </c>
      <c r="O151" s="105">
        <f>IF(PRESUPUESTO!U95=PRESUPUESTO!$B$332,PRESUPUESTO!$G$95,0)</f>
        <v>0</v>
      </c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</row>
    <row r="152" spans="2:36" s="8" customFormat="1">
      <c r="B152" s="103" t="str">
        <f>IF(PRESUPUESTO!F96="","",PRESUPUESTO!F96)</f>
        <v/>
      </c>
      <c r="C152" s="104">
        <f t="shared" si="31"/>
        <v>0</v>
      </c>
      <c r="D152" s="105">
        <f>IF(PRESUPUESTO!J96=PRESUPUESTO!$B$332,PRESUPUESTO!$G$96,0)</f>
        <v>0</v>
      </c>
      <c r="E152" s="105">
        <f>IF(PRESUPUESTO!K96=PRESUPUESTO!$B$332,PRESUPUESTO!$G$96,0)</f>
        <v>0</v>
      </c>
      <c r="F152" s="105">
        <f>IF(PRESUPUESTO!L96=PRESUPUESTO!$B$332,PRESUPUESTO!$G$96,0)</f>
        <v>0</v>
      </c>
      <c r="G152" s="105">
        <f>IF(PRESUPUESTO!M96=PRESUPUESTO!$B$332,PRESUPUESTO!$G$96,0)</f>
        <v>0</v>
      </c>
      <c r="H152" s="105">
        <f>IF(PRESUPUESTO!N96=PRESUPUESTO!$B$332,PRESUPUESTO!$G$96,0)</f>
        <v>0</v>
      </c>
      <c r="I152" s="105">
        <f>IF(PRESUPUESTO!O96=PRESUPUESTO!$B$332,PRESUPUESTO!$G$96,0)</f>
        <v>0</v>
      </c>
      <c r="J152" s="105">
        <f>IF(PRESUPUESTO!P96=PRESUPUESTO!$B$332,PRESUPUESTO!$G$96,0)</f>
        <v>0</v>
      </c>
      <c r="K152" s="105">
        <f>IF(PRESUPUESTO!Q96=PRESUPUESTO!$B$332,PRESUPUESTO!$G$96,0)</f>
        <v>0</v>
      </c>
      <c r="L152" s="105">
        <f>IF(PRESUPUESTO!R96=PRESUPUESTO!$B$332,PRESUPUESTO!$G$96,0)</f>
        <v>0</v>
      </c>
      <c r="M152" s="105">
        <f>IF(PRESUPUESTO!S96=PRESUPUESTO!$B$332,PRESUPUESTO!$G$96,0)</f>
        <v>0</v>
      </c>
      <c r="N152" s="105">
        <f>IF(PRESUPUESTO!T96=PRESUPUESTO!$B$332,PRESUPUESTO!$G$96,0)</f>
        <v>0</v>
      </c>
      <c r="O152" s="105">
        <f>IF(PRESUPUESTO!U96=PRESUPUESTO!$B$332,PRESUPUESTO!$G$96,0)</f>
        <v>0</v>
      </c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</row>
    <row r="153" spans="2:36" s="8" customFormat="1">
      <c r="B153" s="103" t="str">
        <f>IF(PRESUPUESTO!F97="","",PRESUPUESTO!F97)</f>
        <v/>
      </c>
      <c r="C153" s="104">
        <f t="shared" si="31"/>
        <v>0</v>
      </c>
      <c r="D153" s="105">
        <f>IF(PRESUPUESTO!J97=PRESUPUESTO!$B$332,PRESUPUESTO!$G$97,0)</f>
        <v>0</v>
      </c>
      <c r="E153" s="105">
        <f>IF(PRESUPUESTO!K97=PRESUPUESTO!$B$332,PRESUPUESTO!$G$97,0)</f>
        <v>0</v>
      </c>
      <c r="F153" s="105">
        <f>IF(PRESUPUESTO!L97=PRESUPUESTO!$B$332,PRESUPUESTO!$G$97,0)</f>
        <v>0</v>
      </c>
      <c r="G153" s="105">
        <f>IF(PRESUPUESTO!M97=PRESUPUESTO!$B$332,PRESUPUESTO!$G$97,0)</f>
        <v>0</v>
      </c>
      <c r="H153" s="105">
        <f>IF(PRESUPUESTO!N97=PRESUPUESTO!$B$332,PRESUPUESTO!$G$97,0)</f>
        <v>0</v>
      </c>
      <c r="I153" s="105">
        <f>IF(PRESUPUESTO!O97=PRESUPUESTO!$B$332,PRESUPUESTO!$G$97,0)</f>
        <v>0</v>
      </c>
      <c r="J153" s="105">
        <f>IF(PRESUPUESTO!P97=PRESUPUESTO!$B$332,PRESUPUESTO!$G$97,0)</f>
        <v>0</v>
      </c>
      <c r="K153" s="105">
        <f>IF(PRESUPUESTO!Q97=PRESUPUESTO!$B$332,PRESUPUESTO!$G$97,0)</f>
        <v>0</v>
      </c>
      <c r="L153" s="105">
        <f>IF(PRESUPUESTO!R97=PRESUPUESTO!$B$332,PRESUPUESTO!$G$97,0)</f>
        <v>0</v>
      </c>
      <c r="M153" s="105">
        <f>IF(PRESUPUESTO!S97=PRESUPUESTO!$B$332,PRESUPUESTO!$G$97,0)</f>
        <v>0</v>
      </c>
      <c r="N153" s="105">
        <f>IF(PRESUPUESTO!T97=PRESUPUESTO!$B$332,PRESUPUESTO!$G$97,0)</f>
        <v>0</v>
      </c>
      <c r="O153" s="105">
        <f>IF(PRESUPUESTO!U97=PRESUPUESTO!$B$332,PRESUPUESTO!$G$97,0)</f>
        <v>0</v>
      </c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</row>
    <row r="154" spans="2:36" s="8" customFormat="1">
      <c r="B154" s="103" t="str">
        <f>IF(PRESUPUESTO!F98="","",PRESUPUESTO!F98)</f>
        <v/>
      </c>
      <c r="C154" s="104">
        <f t="shared" si="31"/>
        <v>0</v>
      </c>
      <c r="D154" s="105">
        <f>IF(PRESUPUESTO!J98=PRESUPUESTO!$B$332,PRESUPUESTO!$G$98,0)</f>
        <v>0</v>
      </c>
      <c r="E154" s="105">
        <f>IF(PRESUPUESTO!K98=PRESUPUESTO!$B$332,PRESUPUESTO!$G$98,0)</f>
        <v>0</v>
      </c>
      <c r="F154" s="105">
        <f>IF(PRESUPUESTO!L98=PRESUPUESTO!$B$332,PRESUPUESTO!$G$98,0)</f>
        <v>0</v>
      </c>
      <c r="G154" s="105">
        <f>IF(PRESUPUESTO!M98=PRESUPUESTO!$B$332,PRESUPUESTO!$G$98,0)</f>
        <v>0</v>
      </c>
      <c r="H154" s="105">
        <f>IF(PRESUPUESTO!N98=PRESUPUESTO!$B$332,PRESUPUESTO!$G$98,0)</f>
        <v>0</v>
      </c>
      <c r="I154" s="105">
        <f>IF(PRESUPUESTO!O98=PRESUPUESTO!$B$332,PRESUPUESTO!$G$98,0)</f>
        <v>0</v>
      </c>
      <c r="J154" s="105">
        <f>IF(PRESUPUESTO!P98=PRESUPUESTO!$B$332,PRESUPUESTO!$G$98,0)</f>
        <v>0</v>
      </c>
      <c r="K154" s="105">
        <f>IF(PRESUPUESTO!Q98=PRESUPUESTO!$B$332,PRESUPUESTO!$G$98,0)</f>
        <v>0</v>
      </c>
      <c r="L154" s="105">
        <f>IF(PRESUPUESTO!R98=PRESUPUESTO!$B$332,PRESUPUESTO!$G$98,0)</f>
        <v>0</v>
      </c>
      <c r="M154" s="105">
        <f>IF(PRESUPUESTO!S98=PRESUPUESTO!$B$332,PRESUPUESTO!$G$98,0)</f>
        <v>0</v>
      </c>
      <c r="N154" s="105">
        <f>IF(PRESUPUESTO!T98=PRESUPUESTO!$B$332,PRESUPUESTO!$G$98,0)</f>
        <v>0</v>
      </c>
      <c r="O154" s="105">
        <f>IF(PRESUPUESTO!U98=PRESUPUESTO!$B$332,PRESUPUESTO!$G$98,0)</f>
        <v>0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</row>
    <row r="155" spans="2:36" s="8" customFormat="1">
      <c r="B155" s="103" t="str">
        <f>IF(PRESUPUESTO!F99="","",PRESUPUESTO!F99)</f>
        <v/>
      </c>
      <c r="C155" s="104">
        <f t="shared" si="31"/>
        <v>0</v>
      </c>
      <c r="D155" s="105">
        <f>IF(PRESUPUESTO!J99=PRESUPUESTO!$B$332,PRESUPUESTO!$G$99,0)</f>
        <v>0</v>
      </c>
      <c r="E155" s="105">
        <f>IF(PRESUPUESTO!K99=PRESUPUESTO!$B$332,PRESUPUESTO!$G$99,0)</f>
        <v>0</v>
      </c>
      <c r="F155" s="105">
        <f>IF(PRESUPUESTO!L99=PRESUPUESTO!$B$332,PRESUPUESTO!$G$99,0)</f>
        <v>0</v>
      </c>
      <c r="G155" s="105">
        <f>IF(PRESUPUESTO!M99=PRESUPUESTO!$B$332,PRESUPUESTO!$G$99,0)</f>
        <v>0</v>
      </c>
      <c r="H155" s="105">
        <f>IF(PRESUPUESTO!N99=PRESUPUESTO!$B$332,PRESUPUESTO!$G$99,0)</f>
        <v>0</v>
      </c>
      <c r="I155" s="105">
        <f>IF(PRESUPUESTO!O99=PRESUPUESTO!$B$332,PRESUPUESTO!$G$99,0)</f>
        <v>0</v>
      </c>
      <c r="J155" s="105">
        <f>IF(PRESUPUESTO!P99=PRESUPUESTO!$B$332,PRESUPUESTO!$G$99,0)</f>
        <v>0</v>
      </c>
      <c r="K155" s="105">
        <f>IF(PRESUPUESTO!Q99=PRESUPUESTO!$B$332,PRESUPUESTO!$G$99,0)</f>
        <v>0</v>
      </c>
      <c r="L155" s="105">
        <f>IF(PRESUPUESTO!R99=PRESUPUESTO!$B$332,PRESUPUESTO!$G$99,0)</f>
        <v>0</v>
      </c>
      <c r="M155" s="105">
        <f>IF(PRESUPUESTO!S99=PRESUPUESTO!$B$332,PRESUPUESTO!$G$99,0)</f>
        <v>0</v>
      </c>
      <c r="N155" s="105">
        <f>IF(PRESUPUESTO!T99=PRESUPUESTO!$B$332,PRESUPUESTO!$G$99,0)</f>
        <v>0</v>
      </c>
      <c r="O155" s="105">
        <f>IF(PRESUPUESTO!U99=PRESUPUESTO!$B$332,PRESUPUESTO!$G$99,0)</f>
        <v>0</v>
      </c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</row>
    <row r="156" spans="2:36" s="8" customFormat="1">
      <c r="B156" s="103" t="str">
        <f>IF(PRESUPUESTO!F100="","",PRESUPUESTO!F100)</f>
        <v/>
      </c>
      <c r="C156" s="104">
        <f t="shared" si="31"/>
        <v>0</v>
      </c>
      <c r="D156" s="105">
        <f>IF(PRESUPUESTO!J100=PRESUPUESTO!$B$332,PRESUPUESTO!$G$100,0)</f>
        <v>0</v>
      </c>
      <c r="E156" s="105">
        <f>IF(PRESUPUESTO!K100=PRESUPUESTO!$B$332,PRESUPUESTO!$G$100,0)</f>
        <v>0</v>
      </c>
      <c r="F156" s="105">
        <f>IF(PRESUPUESTO!L100=PRESUPUESTO!$B$332,PRESUPUESTO!$G$100,0)</f>
        <v>0</v>
      </c>
      <c r="G156" s="105">
        <f>IF(PRESUPUESTO!M100=PRESUPUESTO!$B$332,PRESUPUESTO!$G$100,0)</f>
        <v>0</v>
      </c>
      <c r="H156" s="105">
        <f>IF(PRESUPUESTO!N100=PRESUPUESTO!$B$332,PRESUPUESTO!$G$100,0)</f>
        <v>0</v>
      </c>
      <c r="I156" s="105">
        <f>IF(PRESUPUESTO!O100=PRESUPUESTO!$B$332,PRESUPUESTO!$G$100,0)</f>
        <v>0</v>
      </c>
      <c r="J156" s="105">
        <f>IF(PRESUPUESTO!P100=PRESUPUESTO!$B$332,PRESUPUESTO!$G$100,0)</f>
        <v>0</v>
      </c>
      <c r="K156" s="105">
        <f>IF(PRESUPUESTO!Q100=PRESUPUESTO!$B$332,PRESUPUESTO!$G$100,0)</f>
        <v>0</v>
      </c>
      <c r="L156" s="105">
        <f>IF(PRESUPUESTO!R100=PRESUPUESTO!$B$332,PRESUPUESTO!$G$100,0)</f>
        <v>0</v>
      </c>
      <c r="M156" s="105">
        <f>IF(PRESUPUESTO!S100=PRESUPUESTO!$B$332,PRESUPUESTO!$G$100,0)</f>
        <v>0</v>
      </c>
      <c r="N156" s="105">
        <f>IF(PRESUPUESTO!T100=PRESUPUESTO!$B$332,PRESUPUESTO!$G$100,0)</f>
        <v>0</v>
      </c>
      <c r="O156" s="105">
        <f>IF(PRESUPUESTO!U100=PRESUPUESTO!$B$332,PRESUPUESTO!$G$100,0)</f>
        <v>0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</row>
    <row r="157" spans="2:36" s="8" customFormat="1">
      <c r="B157" s="103" t="str">
        <f>IF(PRESUPUESTO!F101="","",PRESUPUESTO!F101)</f>
        <v/>
      </c>
      <c r="C157" s="104">
        <f t="shared" si="31"/>
        <v>0</v>
      </c>
      <c r="D157" s="105">
        <f>IF(PRESUPUESTO!J101=PRESUPUESTO!$B$332,PRESUPUESTO!$G$101,0)</f>
        <v>0</v>
      </c>
      <c r="E157" s="105">
        <f>IF(PRESUPUESTO!K101=PRESUPUESTO!$B$332,PRESUPUESTO!$G$101,0)</f>
        <v>0</v>
      </c>
      <c r="F157" s="105">
        <f>IF(PRESUPUESTO!L101=PRESUPUESTO!$B$332,PRESUPUESTO!$G$101,0)</f>
        <v>0</v>
      </c>
      <c r="G157" s="105">
        <f>IF(PRESUPUESTO!M101=PRESUPUESTO!$B$332,PRESUPUESTO!$G$101,0)</f>
        <v>0</v>
      </c>
      <c r="H157" s="105">
        <f>IF(PRESUPUESTO!N101=PRESUPUESTO!$B$332,PRESUPUESTO!$G$101,0)</f>
        <v>0</v>
      </c>
      <c r="I157" s="105">
        <f>IF(PRESUPUESTO!O101=PRESUPUESTO!$B$332,PRESUPUESTO!$G$101,0)</f>
        <v>0</v>
      </c>
      <c r="J157" s="105">
        <f>IF(PRESUPUESTO!P101=PRESUPUESTO!$B$332,PRESUPUESTO!$G$101,0)</f>
        <v>0</v>
      </c>
      <c r="K157" s="105">
        <f>IF(PRESUPUESTO!Q101=PRESUPUESTO!$B$332,PRESUPUESTO!$G$101,0)</f>
        <v>0</v>
      </c>
      <c r="L157" s="105">
        <f>IF(PRESUPUESTO!R101=PRESUPUESTO!$B$332,PRESUPUESTO!$G$101,0)</f>
        <v>0</v>
      </c>
      <c r="M157" s="105">
        <f>IF(PRESUPUESTO!S101=PRESUPUESTO!$B$332,PRESUPUESTO!$G$101,0)</f>
        <v>0</v>
      </c>
      <c r="N157" s="105">
        <f>IF(PRESUPUESTO!T101=PRESUPUESTO!$B$332,PRESUPUESTO!$G$101,0)</f>
        <v>0</v>
      </c>
      <c r="O157" s="105">
        <f>IF(PRESUPUESTO!U101=PRESUPUESTO!$B$332,PRESUPUESTO!$G$101,0)</f>
        <v>0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</row>
    <row r="158" spans="2:36" s="8" customFormat="1">
      <c r="B158" s="103" t="str">
        <f>IF(PRESUPUESTO!F102="","",PRESUPUESTO!F102)</f>
        <v/>
      </c>
      <c r="C158" s="104">
        <f t="shared" si="31"/>
        <v>0</v>
      </c>
      <c r="D158" s="105">
        <f>IF(PRESUPUESTO!J102=PRESUPUESTO!$B$332,PRESUPUESTO!$G$102,0)</f>
        <v>0</v>
      </c>
      <c r="E158" s="105">
        <f>IF(PRESUPUESTO!K102=PRESUPUESTO!$B$332,PRESUPUESTO!$G$102,0)</f>
        <v>0</v>
      </c>
      <c r="F158" s="105">
        <f>IF(PRESUPUESTO!L102=PRESUPUESTO!$B$332,PRESUPUESTO!$G$102,0)</f>
        <v>0</v>
      </c>
      <c r="G158" s="105">
        <f>IF(PRESUPUESTO!M102=PRESUPUESTO!$B$332,PRESUPUESTO!$G$102,0)</f>
        <v>0</v>
      </c>
      <c r="H158" s="105">
        <f>IF(PRESUPUESTO!N102=PRESUPUESTO!$B$332,PRESUPUESTO!$G$102,0)</f>
        <v>0</v>
      </c>
      <c r="I158" s="105">
        <f>IF(PRESUPUESTO!O102=PRESUPUESTO!$B$332,PRESUPUESTO!$G$102,0)</f>
        <v>0</v>
      </c>
      <c r="J158" s="105">
        <f>IF(PRESUPUESTO!P102=PRESUPUESTO!$B$332,PRESUPUESTO!$G$102,0)</f>
        <v>0</v>
      </c>
      <c r="K158" s="105">
        <f>IF(PRESUPUESTO!Q102=PRESUPUESTO!$B$332,PRESUPUESTO!$G$102,0)</f>
        <v>0</v>
      </c>
      <c r="L158" s="105">
        <f>IF(PRESUPUESTO!R102=PRESUPUESTO!$B$332,PRESUPUESTO!$G$102,0)</f>
        <v>0</v>
      </c>
      <c r="M158" s="105">
        <f>IF(PRESUPUESTO!S102=PRESUPUESTO!$B$332,PRESUPUESTO!$G$102,0)</f>
        <v>0</v>
      </c>
      <c r="N158" s="105">
        <f>IF(PRESUPUESTO!T102=PRESUPUESTO!$B$332,PRESUPUESTO!$G$102,0)</f>
        <v>0</v>
      </c>
      <c r="O158" s="105">
        <f>IF(PRESUPUESTO!U102=PRESUPUESTO!$B$332,PRESUPUESTO!$G$102,0)</f>
        <v>0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</row>
    <row r="159" spans="2:36" s="8" customFormat="1">
      <c r="B159" s="103" t="str">
        <f>IF(PRESUPUESTO!F103="","",PRESUPUESTO!F103)</f>
        <v/>
      </c>
      <c r="C159" s="104">
        <f t="shared" si="31"/>
        <v>0</v>
      </c>
      <c r="D159" s="105">
        <f>IF(PRESUPUESTO!J103=PRESUPUESTO!$B$332,PRESUPUESTO!$G$103,0)</f>
        <v>0</v>
      </c>
      <c r="E159" s="105">
        <f>IF(PRESUPUESTO!K103=PRESUPUESTO!$B$332,PRESUPUESTO!$G$103,0)</f>
        <v>0</v>
      </c>
      <c r="F159" s="105">
        <f>IF(PRESUPUESTO!L103=PRESUPUESTO!$B$332,PRESUPUESTO!$G$103,0)</f>
        <v>0</v>
      </c>
      <c r="G159" s="105">
        <f>IF(PRESUPUESTO!M103=PRESUPUESTO!$B$332,PRESUPUESTO!$G$103,0)</f>
        <v>0</v>
      </c>
      <c r="H159" s="105">
        <f>IF(PRESUPUESTO!N103=PRESUPUESTO!$B$332,PRESUPUESTO!$G$103,0)</f>
        <v>0</v>
      </c>
      <c r="I159" s="105">
        <f>IF(PRESUPUESTO!O103=PRESUPUESTO!$B$332,PRESUPUESTO!$G$103,0)</f>
        <v>0</v>
      </c>
      <c r="J159" s="105">
        <f>IF(PRESUPUESTO!P103=PRESUPUESTO!$B$332,PRESUPUESTO!$G$103,0)</f>
        <v>0</v>
      </c>
      <c r="K159" s="105">
        <f>IF(PRESUPUESTO!Q103=PRESUPUESTO!$B$332,PRESUPUESTO!$G$103,0)</f>
        <v>0</v>
      </c>
      <c r="L159" s="105">
        <f>IF(PRESUPUESTO!R103=PRESUPUESTO!$B$332,PRESUPUESTO!$G$103,0)</f>
        <v>0</v>
      </c>
      <c r="M159" s="105">
        <f>IF(PRESUPUESTO!S103=PRESUPUESTO!$B$332,PRESUPUESTO!$G$103,0)</f>
        <v>0</v>
      </c>
      <c r="N159" s="105">
        <f>IF(PRESUPUESTO!T103=PRESUPUESTO!$B$332,PRESUPUESTO!$G$103,0)</f>
        <v>0</v>
      </c>
      <c r="O159" s="105">
        <f>IF(PRESUPUESTO!U103=PRESUPUESTO!$B$332,PRESUPUESTO!$G$103,0)</f>
        <v>0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</row>
    <row r="160" spans="2:36" s="8" customFormat="1">
      <c r="B160" s="103" t="str">
        <f>IF(PRESUPUESTO!F104="","",PRESUPUESTO!F104)</f>
        <v/>
      </c>
      <c r="C160" s="104">
        <f t="shared" si="31"/>
        <v>0</v>
      </c>
      <c r="D160" s="105">
        <f>IF(PRESUPUESTO!J104=PRESUPUESTO!$B$332,PRESUPUESTO!$G$104,0)</f>
        <v>0</v>
      </c>
      <c r="E160" s="105">
        <f>IF(PRESUPUESTO!K104=PRESUPUESTO!$B$332,PRESUPUESTO!$G$104,0)</f>
        <v>0</v>
      </c>
      <c r="F160" s="105">
        <f>IF(PRESUPUESTO!L104=PRESUPUESTO!$B$332,PRESUPUESTO!$G$104,0)</f>
        <v>0</v>
      </c>
      <c r="G160" s="105">
        <f>IF(PRESUPUESTO!M104=PRESUPUESTO!$B$332,PRESUPUESTO!$G$104,0)</f>
        <v>0</v>
      </c>
      <c r="H160" s="105">
        <f>IF(PRESUPUESTO!N104=PRESUPUESTO!$B$332,PRESUPUESTO!$G$104,0)</f>
        <v>0</v>
      </c>
      <c r="I160" s="105">
        <f>IF(PRESUPUESTO!O104=PRESUPUESTO!$B$332,PRESUPUESTO!$G$104,0)</f>
        <v>0</v>
      </c>
      <c r="J160" s="105">
        <f>IF(PRESUPUESTO!P104=PRESUPUESTO!$B$332,PRESUPUESTO!$G$104,0)</f>
        <v>0</v>
      </c>
      <c r="K160" s="105">
        <f>IF(PRESUPUESTO!Q104=PRESUPUESTO!$B$332,PRESUPUESTO!$G$104,0)</f>
        <v>0</v>
      </c>
      <c r="L160" s="105">
        <f>IF(PRESUPUESTO!R104=PRESUPUESTO!$B$332,PRESUPUESTO!$G$104,0)</f>
        <v>0</v>
      </c>
      <c r="M160" s="105">
        <f>IF(PRESUPUESTO!S104=PRESUPUESTO!$B$332,PRESUPUESTO!$G$104,0)</f>
        <v>0</v>
      </c>
      <c r="N160" s="105">
        <f>IF(PRESUPUESTO!T104=PRESUPUESTO!$B$332,PRESUPUESTO!$G$104,0)</f>
        <v>0</v>
      </c>
      <c r="O160" s="105">
        <f>IF(PRESUPUESTO!U104=PRESUPUESTO!$B$332,PRESUPUESTO!$G$104,0)</f>
        <v>0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</row>
    <row r="161" spans="2:36" s="75" customFormat="1">
      <c r="B161" s="109" t="str">
        <f>IF(PRESUPUESTO!B107="","",PRESUPUESTO!B107)</f>
        <v>ENTRETENIMIENTO</v>
      </c>
      <c r="C161" s="110">
        <f t="shared" si="31"/>
        <v>0</v>
      </c>
      <c r="D161" s="111">
        <f>SUM(D162:D185)</f>
        <v>0</v>
      </c>
      <c r="E161" s="111">
        <f t="shared" ref="E161:L161" si="32">SUM(E162:E185)</f>
        <v>0</v>
      </c>
      <c r="F161" s="111">
        <f t="shared" si="32"/>
        <v>0</v>
      </c>
      <c r="G161" s="111">
        <f t="shared" si="32"/>
        <v>0</v>
      </c>
      <c r="H161" s="111">
        <f t="shared" si="32"/>
        <v>0</v>
      </c>
      <c r="I161" s="111">
        <f>SUM(I162:I185)</f>
        <v>0</v>
      </c>
      <c r="J161" s="111">
        <f t="shared" si="32"/>
        <v>0</v>
      </c>
      <c r="K161" s="111">
        <f t="shared" si="32"/>
        <v>0</v>
      </c>
      <c r="L161" s="111">
        <f t="shared" si="32"/>
        <v>0</v>
      </c>
      <c r="M161" s="111">
        <f>SUM(M162:M185)</f>
        <v>0</v>
      </c>
      <c r="N161" s="111">
        <f>SUM(N162:N185)</f>
        <v>0</v>
      </c>
      <c r="O161" s="111">
        <f>SUM(O162:O185)</f>
        <v>0</v>
      </c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</row>
    <row r="162" spans="2:36">
      <c r="B162" s="70" t="str">
        <f>IF(PRESUPUESTO!C109="","",PRESUPUESTO!C109)</f>
        <v>Varios (dinero de bolsillo)</v>
      </c>
      <c r="C162" s="34">
        <f t="shared" si="31"/>
        <v>0</v>
      </c>
      <c r="D162" s="66">
        <f>PRESUPUESTO!D109</f>
        <v>0</v>
      </c>
      <c r="E162" s="72">
        <f>D162</f>
        <v>0</v>
      </c>
      <c r="F162" s="72">
        <f t="shared" ref="F162:O162" si="33">E162</f>
        <v>0</v>
      </c>
      <c r="G162" s="72">
        <f t="shared" si="33"/>
        <v>0</v>
      </c>
      <c r="H162" s="72">
        <f t="shared" si="33"/>
        <v>0</v>
      </c>
      <c r="I162" s="72">
        <f t="shared" si="33"/>
        <v>0</v>
      </c>
      <c r="J162" s="72">
        <f t="shared" si="33"/>
        <v>0</v>
      </c>
      <c r="K162" s="72">
        <f t="shared" si="33"/>
        <v>0</v>
      </c>
      <c r="L162" s="72">
        <f t="shared" si="33"/>
        <v>0</v>
      </c>
      <c r="M162" s="72">
        <f t="shared" si="33"/>
        <v>0</v>
      </c>
      <c r="N162" s="72">
        <f t="shared" si="33"/>
        <v>0</v>
      </c>
      <c r="O162" s="72">
        <f t="shared" si="33"/>
        <v>0</v>
      </c>
    </row>
    <row r="163" spans="2:36">
      <c r="B163" s="70" t="str">
        <f>IF(PRESUPUESTO!C110="","",PRESUPUESTO!C110)</f>
        <v xml:space="preserve">Salidas / Restaurantes </v>
      </c>
      <c r="C163" s="34">
        <f t="shared" si="31"/>
        <v>0</v>
      </c>
      <c r="D163" s="66">
        <f>PRESUPUESTO!D110</f>
        <v>0</v>
      </c>
      <c r="E163" s="72">
        <f t="shared" ref="E163:O173" si="34">D163</f>
        <v>0</v>
      </c>
      <c r="F163" s="72">
        <f t="shared" si="34"/>
        <v>0</v>
      </c>
      <c r="G163" s="72">
        <f t="shared" si="34"/>
        <v>0</v>
      </c>
      <c r="H163" s="72">
        <f t="shared" si="34"/>
        <v>0</v>
      </c>
      <c r="I163" s="72">
        <f t="shared" si="34"/>
        <v>0</v>
      </c>
      <c r="J163" s="72">
        <f t="shared" si="34"/>
        <v>0</v>
      </c>
      <c r="K163" s="72">
        <f t="shared" si="34"/>
        <v>0</v>
      </c>
      <c r="L163" s="72">
        <f t="shared" si="34"/>
        <v>0</v>
      </c>
      <c r="M163" s="72">
        <f t="shared" si="34"/>
        <v>0</v>
      </c>
      <c r="N163" s="72">
        <f t="shared" si="34"/>
        <v>0</v>
      </c>
      <c r="O163" s="72">
        <f t="shared" si="34"/>
        <v>0</v>
      </c>
    </row>
    <row r="164" spans="2:36">
      <c r="B164" s="70" t="str">
        <f>IF(PRESUPUESTO!C111="","",PRESUPUESTO!C111)</f>
        <v>Cine</v>
      </c>
      <c r="C164" s="34">
        <f t="shared" si="31"/>
        <v>0</v>
      </c>
      <c r="D164" s="66">
        <f>PRESUPUESTO!D111</f>
        <v>0</v>
      </c>
      <c r="E164" s="72">
        <f t="shared" si="34"/>
        <v>0</v>
      </c>
      <c r="F164" s="72">
        <f t="shared" si="34"/>
        <v>0</v>
      </c>
      <c r="G164" s="72">
        <f t="shared" si="34"/>
        <v>0</v>
      </c>
      <c r="H164" s="72">
        <f t="shared" si="34"/>
        <v>0</v>
      </c>
      <c r="I164" s="72">
        <f t="shared" si="34"/>
        <v>0</v>
      </c>
      <c r="J164" s="72">
        <f t="shared" si="34"/>
        <v>0</v>
      </c>
      <c r="K164" s="72">
        <f t="shared" si="34"/>
        <v>0</v>
      </c>
      <c r="L164" s="72">
        <f t="shared" si="34"/>
        <v>0</v>
      </c>
      <c r="M164" s="72">
        <f t="shared" si="34"/>
        <v>0</v>
      </c>
      <c r="N164" s="72">
        <f t="shared" si="34"/>
        <v>0</v>
      </c>
      <c r="O164" s="72">
        <f t="shared" si="34"/>
        <v>0</v>
      </c>
    </row>
    <row r="165" spans="2:36" s="8" customFormat="1">
      <c r="B165" s="70" t="str">
        <f>IF(PRESUPUESTO!C112="","",PRESUPUESTO!C112)</f>
        <v xml:space="preserve">Hobbies </v>
      </c>
      <c r="C165" s="34">
        <f t="shared" si="31"/>
        <v>0</v>
      </c>
      <c r="D165" s="9">
        <f>PRESUPUESTO!D112</f>
        <v>0</v>
      </c>
      <c r="E165" s="11">
        <f t="shared" si="34"/>
        <v>0</v>
      </c>
      <c r="F165" s="11">
        <f t="shared" si="34"/>
        <v>0</v>
      </c>
      <c r="G165" s="11">
        <f t="shared" si="34"/>
        <v>0</v>
      </c>
      <c r="H165" s="11">
        <f t="shared" si="34"/>
        <v>0</v>
      </c>
      <c r="I165" s="11">
        <f t="shared" si="34"/>
        <v>0</v>
      </c>
      <c r="J165" s="11">
        <f t="shared" si="34"/>
        <v>0</v>
      </c>
      <c r="K165" s="11">
        <f t="shared" si="34"/>
        <v>0</v>
      </c>
      <c r="L165" s="11">
        <f t="shared" si="34"/>
        <v>0</v>
      </c>
      <c r="M165" s="11">
        <f t="shared" si="34"/>
        <v>0</v>
      </c>
      <c r="N165" s="11">
        <f t="shared" si="34"/>
        <v>0</v>
      </c>
      <c r="O165" s="11">
        <f t="shared" si="34"/>
        <v>0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2:36" s="8" customFormat="1">
      <c r="B166" s="70" t="str">
        <f>IF(PRESUPUESTO!C113="","",PRESUPUESTO!C113)</f>
        <v>Club Social</v>
      </c>
      <c r="C166" s="34">
        <f t="shared" si="31"/>
        <v>0</v>
      </c>
      <c r="D166" s="9">
        <f>PRESUPUESTO!D113</f>
        <v>0</v>
      </c>
      <c r="E166" s="11">
        <f t="shared" si="34"/>
        <v>0</v>
      </c>
      <c r="F166" s="11">
        <f t="shared" si="34"/>
        <v>0</v>
      </c>
      <c r="G166" s="11">
        <f t="shared" si="34"/>
        <v>0</v>
      </c>
      <c r="H166" s="11">
        <f t="shared" si="34"/>
        <v>0</v>
      </c>
      <c r="I166" s="11">
        <f t="shared" si="34"/>
        <v>0</v>
      </c>
      <c r="J166" s="11">
        <f t="shared" si="34"/>
        <v>0</v>
      </c>
      <c r="K166" s="11">
        <f t="shared" si="34"/>
        <v>0</v>
      </c>
      <c r="L166" s="11">
        <f t="shared" si="34"/>
        <v>0</v>
      </c>
      <c r="M166" s="11">
        <f t="shared" si="34"/>
        <v>0</v>
      </c>
      <c r="N166" s="11">
        <f t="shared" si="34"/>
        <v>0</v>
      </c>
      <c r="O166" s="11">
        <f t="shared" si="34"/>
        <v>0</v>
      </c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2:36" s="8" customFormat="1">
      <c r="B167" s="70" t="str">
        <f>IF(PRESUPUESTO!C114="","",PRESUPUESTO!C114)</f>
        <v/>
      </c>
      <c r="C167" s="34">
        <f t="shared" si="31"/>
        <v>0</v>
      </c>
      <c r="D167" s="9">
        <f>PRESUPUESTO!D114</f>
        <v>0</v>
      </c>
      <c r="E167" s="11">
        <f t="shared" si="34"/>
        <v>0</v>
      </c>
      <c r="F167" s="11">
        <f t="shared" si="34"/>
        <v>0</v>
      </c>
      <c r="G167" s="11">
        <f t="shared" si="34"/>
        <v>0</v>
      </c>
      <c r="H167" s="11">
        <f t="shared" si="34"/>
        <v>0</v>
      </c>
      <c r="I167" s="11">
        <f t="shared" si="34"/>
        <v>0</v>
      </c>
      <c r="J167" s="11">
        <f t="shared" si="34"/>
        <v>0</v>
      </c>
      <c r="K167" s="11">
        <f t="shared" si="34"/>
        <v>0</v>
      </c>
      <c r="L167" s="11">
        <f t="shared" si="34"/>
        <v>0</v>
      </c>
      <c r="M167" s="11">
        <f t="shared" si="34"/>
        <v>0</v>
      </c>
      <c r="N167" s="11">
        <f t="shared" si="34"/>
        <v>0</v>
      </c>
      <c r="O167" s="11">
        <f t="shared" si="34"/>
        <v>0</v>
      </c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2:36" s="8" customFormat="1">
      <c r="B168" s="70" t="str">
        <f>IF(PRESUPUESTO!C115="","",PRESUPUESTO!C115)</f>
        <v/>
      </c>
      <c r="C168" s="34">
        <f t="shared" si="31"/>
        <v>0</v>
      </c>
      <c r="D168" s="9">
        <f>PRESUPUESTO!D115</f>
        <v>0</v>
      </c>
      <c r="E168" s="11">
        <f t="shared" si="34"/>
        <v>0</v>
      </c>
      <c r="F168" s="11">
        <f t="shared" ref="F168:F173" si="35">E168</f>
        <v>0</v>
      </c>
      <c r="G168" s="11">
        <f t="shared" ref="G168:G173" si="36">F168</f>
        <v>0</v>
      </c>
      <c r="H168" s="11">
        <f t="shared" ref="H168:H173" si="37">G168</f>
        <v>0</v>
      </c>
      <c r="I168" s="11">
        <f t="shared" ref="I168:I173" si="38">H168</f>
        <v>0</v>
      </c>
      <c r="J168" s="11">
        <f t="shared" ref="J168:J173" si="39">I168</f>
        <v>0</v>
      </c>
      <c r="K168" s="11">
        <f t="shared" ref="K168:K173" si="40">J168</f>
        <v>0</v>
      </c>
      <c r="L168" s="11">
        <f t="shared" ref="L168:L173" si="41">K168</f>
        <v>0</v>
      </c>
      <c r="M168" s="11">
        <f t="shared" si="34"/>
        <v>0</v>
      </c>
      <c r="N168" s="11">
        <f t="shared" si="34"/>
        <v>0</v>
      </c>
      <c r="O168" s="11">
        <f t="shared" si="34"/>
        <v>0</v>
      </c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</row>
    <row r="169" spans="2:36" s="8" customFormat="1">
      <c r="B169" s="70" t="str">
        <f>IF(PRESUPUESTO!C116="","",PRESUPUESTO!C116)</f>
        <v/>
      </c>
      <c r="C169" s="34">
        <f t="shared" si="31"/>
        <v>0</v>
      </c>
      <c r="D169" s="9">
        <f>PRESUPUESTO!D116</f>
        <v>0</v>
      </c>
      <c r="E169" s="11">
        <f t="shared" si="34"/>
        <v>0</v>
      </c>
      <c r="F169" s="11">
        <f t="shared" si="35"/>
        <v>0</v>
      </c>
      <c r="G169" s="11">
        <f t="shared" si="36"/>
        <v>0</v>
      </c>
      <c r="H169" s="11">
        <f t="shared" si="37"/>
        <v>0</v>
      </c>
      <c r="I169" s="11">
        <f t="shared" si="38"/>
        <v>0</v>
      </c>
      <c r="J169" s="11">
        <f t="shared" si="39"/>
        <v>0</v>
      </c>
      <c r="K169" s="11">
        <f t="shared" si="40"/>
        <v>0</v>
      </c>
      <c r="L169" s="11">
        <f t="shared" si="41"/>
        <v>0</v>
      </c>
      <c r="M169" s="11">
        <f t="shared" si="34"/>
        <v>0</v>
      </c>
      <c r="N169" s="11">
        <f t="shared" si="34"/>
        <v>0</v>
      </c>
      <c r="O169" s="11">
        <f t="shared" si="34"/>
        <v>0</v>
      </c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</row>
    <row r="170" spans="2:36" s="8" customFormat="1">
      <c r="B170" s="70" t="str">
        <f>IF(PRESUPUESTO!C117="","",PRESUPUESTO!C117)</f>
        <v/>
      </c>
      <c r="C170" s="34">
        <f t="shared" si="31"/>
        <v>0</v>
      </c>
      <c r="D170" s="9">
        <f>PRESUPUESTO!D117</f>
        <v>0</v>
      </c>
      <c r="E170" s="11">
        <f t="shared" si="34"/>
        <v>0</v>
      </c>
      <c r="F170" s="11">
        <f t="shared" si="35"/>
        <v>0</v>
      </c>
      <c r="G170" s="11">
        <f t="shared" si="36"/>
        <v>0</v>
      </c>
      <c r="H170" s="11">
        <f t="shared" si="37"/>
        <v>0</v>
      </c>
      <c r="I170" s="11">
        <f t="shared" si="38"/>
        <v>0</v>
      </c>
      <c r="J170" s="11">
        <f t="shared" si="39"/>
        <v>0</v>
      </c>
      <c r="K170" s="11">
        <f t="shared" si="40"/>
        <v>0</v>
      </c>
      <c r="L170" s="11">
        <f t="shared" si="41"/>
        <v>0</v>
      </c>
      <c r="M170" s="11">
        <f t="shared" si="34"/>
        <v>0</v>
      </c>
      <c r="N170" s="11">
        <f t="shared" si="34"/>
        <v>0</v>
      </c>
      <c r="O170" s="11">
        <f t="shared" si="34"/>
        <v>0</v>
      </c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</row>
    <row r="171" spans="2:36" s="8" customFormat="1">
      <c r="B171" s="70" t="str">
        <f>IF(PRESUPUESTO!C118="","",PRESUPUESTO!C118)</f>
        <v/>
      </c>
      <c r="C171" s="34">
        <f t="shared" si="31"/>
        <v>0</v>
      </c>
      <c r="D171" s="9">
        <f>PRESUPUESTO!D118</f>
        <v>0</v>
      </c>
      <c r="E171" s="11">
        <f t="shared" si="34"/>
        <v>0</v>
      </c>
      <c r="F171" s="11">
        <f t="shared" si="35"/>
        <v>0</v>
      </c>
      <c r="G171" s="11">
        <f t="shared" si="36"/>
        <v>0</v>
      </c>
      <c r="H171" s="11">
        <f t="shared" si="37"/>
        <v>0</v>
      </c>
      <c r="I171" s="11">
        <f t="shared" si="38"/>
        <v>0</v>
      </c>
      <c r="J171" s="11">
        <f t="shared" si="39"/>
        <v>0</v>
      </c>
      <c r="K171" s="11">
        <f t="shared" si="40"/>
        <v>0</v>
      </c>
      <c r="L171" s="11">
        <f t="shared" si="41"/>
        <v>0</v>
      </c>
      <c r="M171" s="11">
        <f t="shared" si="34"/>
        <v>0</v>
      </c>
      <c r="N171" s="11">
        <f t="shared" si="34"/>
        <v>0</v>
      </c>
      <c r="O171" s="11">
        <f t="shared" si="34"/>
        <v>0</v>
      </c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</row>
    <row r="172" spans="2:36" s="8" customFormat="1">
      <c r="B172" s="70" t="str">
        <f>IF(PRESUPUESTO!C119="","",PRESUPUESTO!C119)</f>
        <v/>
      </c>
      <c r="C172" s="34">
        <f t="shared" si="31"/>
        <v>0</v>
      </c>
      <c r="D172" s="9">
        <f>PRESUPUESTO!D119</f>
        <v>0</v>
      </c>
      <c r="E172" s="11">
        <f t="shared" si="34"/>
        <v>0</v>
      </c>
      <c r="F172" s="11">
        <f t="shared" si="35"/>
        <v>0</v>
      </c>
      <c r="G172" s="11">
        <f t="shared" si="36"/>
        <v>0</v>
      </c>
      <c r="H172" s="11">
        <f t="shared" si="37"/>
        <v>0</v>
      </c>
      <c r="I172" s="11">
        <f t="shared" si="38"/>
        <v>0</v>
      </c>
      <c r="J172" s="11">
        <f t="shared" si="39"/>
        <v>0</v>
      </c>
      <c r="K172" s="11">
        <f t="shared" si="40"/>
        <v>0</v>
      </c>
      <c r="L172" s="11">
        <f t="shared" si="41"/>
        <v>0</v>
      </c>
      <c r="M172" s="11">
        <f t="shared" si="34"/>
        <v>0</v>
      </c>
      <c r="N172" s="11">
        <f t="shared" si="34"/>
        <v>0</v>
      </c>
      <c r="O172" s="11">
        <f t="shared" si="34"/>
        <v>0</v>
      </c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</row>
    <row r="173" spans="2:36" s="8" customFormat="1">
      <c r="B173" s="70" t="str">
        <f>IF(PRESUPUESTO!C120="","",PRESUPUESTO!C120)</f>
        <v/>
      </c>
      <c r="C173" s="34">
        <f t="shared" si="31"/>
        <v>0</v>
      </c>
      <c r="D173" s="9">
        <f>PRESUPUESTO!D120</f>
        <v>0</v>
      </c>
      <c r="E173" s="11">
        <f t="shared" si="34"/>
        <v>0</v>
      </c>
      <c r="F173" s="11">
        <f t="shared" si="35"/>
        <v>0</v>
      </c>
      <c r="G173" s="11">
        <f t="shared" si="36"/>
        <v>0</v>
      </c>
      <c r="H173" s="11">
        <f t="shared" si="37"/>
        <v>0</v>
      </c>
      <c r="I173" s="11">
        <f t="shared" si="38"/>
        <v>0</v>
      </c>
      <c r="J173" s="11">
        <f t="shared" si="39"/>
        <v>0</v>
      </c>
      <c r="K173" s="11">
        <f t="shared" si="40"/>
        <v>0</v>
      </c>
      <c r="L173" s="11">
        <f t="shared" si="41"/>
        <v>0</v>
      </c>
      <c r="M173" s="11">
        <f t="shared" si="34"/>
        <v>0</v>
      </c>
      <c r="N173" s="11">
        <f t="shared" si="34"/>
        <v>0</v>
      </c>
      <c r="O173" s="11">
        <f t="shared" si="34"/>
        <v>0</v>
      </c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</row>
    <row r="174" spans="2:36">
      <c r="B174" s="106" t="str">
        <f>IF(PRESUPUESTO!F109="","",PRESUPUESTO!F109)</f>
        <v>Vacaciones</v>
      </c>
      <c r="C174" s="104">
        <f t="shared" si="31"/>
        <v>0</v>
      </c>
      <c r="D174" s="108">
        <f>IF(PRESUPUESTO!J109=PRESUPUESTO!$B$332,PRESUPUESTO!$G$109,0)</f>
        <v>0</v>
      </c>
      <c r="E174" s="108">
        <f>IF(PRESUPUESTO!K109=PRESUPUESTO!$B$332,PRESUPUESTO!$G$109,0)</f>
        <v>0</v>
      </c>
      <c r="F174" s="108">
        <f>IF(PRESUPUESTO!L109=PRESUPUESTO!$B$332,PRESUPUESTO!$G$109,0)</f>
        <v>0</v>
      </c>
      <c r="G174" s="108">
        <f>IF(PRESUPUESTO!M109=PRESUPUESTO!$B$332,PRESUPUESTO!$G$109,0)</f>
        <v>0</v>
      </c>
      <c r="H174" s="108">
        <f>IF(PRESUPUESTO!N109=PRESUPUESTO!$B$332,PRESUPUESTO!$G$109,0)</f>
        <v>0</v>
      </c>
      <c r="I174" s="108">
        <f>IF(PRESUPUESTO!O109=PRESUPUESTO!$B$332,PRESUPUESTO!$G$109,0)</f>
        <v>0</v>
      </c>
      <c r="J174" s="108">
        <f>IF(PRESUPUESTO!P109=PRESUPUESTO!$B$332,PRESUPUESTO!$G$109,0)</f>
        <v>0</v>
      </c>
      <c r="K174" s="108">
        <f>IF(PRESUPUESTO!Q109=PRESUPUESTO!$B$332,PRESUPUESTO!$G$109,0)</f>
        <v>0</v>
      </c>
      <c r="L174" s="108">
        <f>IF(PRESUPUESTO!R109=PRESUPUESTO!$B$332,PRESUPUESTO!$G$109,0)</f>
        <v>0</v>
      </c>
      <c r="M174" s="108">
        <f>IF(PRESUPUESTO!S109=PRESUPUESTO!$B$332,PRESUPUESTO!$G$109,0)</f>
        <v>0</v>
      </c>
      <c r="N174" s="108">
        <f>IF(PRESUPUESTO!T109=PRESUPUESTO!$B$332,PRESUPUESTO!$G$109,0)</f>
        <v>0</v>
      </c>
      <c r="O174" s="108">
        <f>IF(PRESUPUESTO!U109=PRESUPUESTO!$B$332,PRESUPUESTO!$G$109,0)</f>
        <v>0</v>
      </c>
    </row>
    <row r="175" spans="2:36">
      <c r="B175" s="106" t="str">
        <f>IF(PRESUPUESTO!F110="","",PRESUPUESTO!F110)</f>
        <v/>
      </c>
      <c r="C175" s="104">
        <f t="shared" si="31"/>
        <v>0</v>
      </c>
      <c r="D175" s="108">
        <f>IF(PRESUPUESTO!J110=PRESUPUESTO!$B$332,PRESUPUESTO!$G$110,0)</f>
        <v>0</v>
      </c>
      <c r="E175" s="108">
        <f>IF(PRESUPUESTO!K110=PRESUPUESTO!$B$332,PRESUPUESTO!$G$110,0)</f>
        <v>0</v>
      </c>
      <c r="F175" s="108">
        <f>IF(PRESUPUESTO!L110=PRESUPUESTO!$B$332,PRESUPUESTO!$G$110,0)</f>
        <v>0</v>
      </c>
      <c r="G175" s="108">
        <f>IF(PRESUPUESTO!M110=PRESUPUESTO!$B$332,PRESUPUESTO!$G$110,0)</f>
        <v>0</v>
      </c>
      <c r="H175" s="108">
        <f>IF(PRESUPUESTO!N110=PRESUPUESTO!$B$332,PRESUPUESTO!$G$110,0)</f>
        <v>0</v>
      </c>
      <c r="I175" s="108">
        <f>IF(PRESUPUESTO!O110=PRESUPUESTO!$B$332,PRESUPUESTO!$G$110,0)</f>
        <v>0</v>
      </c>
      <c r="J175" s="108">
        <f>IF(PRESUPUESTO!P110=PRESUPUESTO!$B$332,PRESUPUESTO!$G$110,0)</f>
        <v>0</v>
      </c>
      <c r="K175" s="108">
        <f>IF(PRESUPUESTO!Q110=PRESUPUESTO!$B$332,PRESUPUESTO!$G$110,0)</f>
        <v>0</v>
      </c>
      <c r="L175" s="108">
        <f>IF(PRESUPUESTO!R110=PRESUPUESTO!$B$332,PRESUPUESTO!$G$110,0)</f>
        <v>0</v>
      </c>
      <c r="M175" s="108">
        <f>IF(PRESUPUESTO!S110=PRESUPUESTO!$B$332,PRESUPUESTO!$G$110,0)</f>
        <v>0</v>
      </c>
      <c r="N175" s="108">
        <f>IF(PRESUPUESTO!T110=PRESUPUESTO!$B$332,PRESUPUESTO!$G$110,0)</f>
        <v>0</v>
      </c>
      <c r="O175" s="108">
        <f>IF(PRESUPUESTO!U110=PRESUPUESTO!$B$332,PRESUPUESTO!$G$110,0)</f>
        <v>0</v>
      </c>
    </row>
    <row r="176" spans="2:36">
      <c r="B176" s="106" t="str">
        <f>IF(PRESUPUESTO!F111="","",PRESUPUESTO!F111)</f>
        <v/>
      </c>
      <c r="C176" s="104">
        <f t="shared" si="31"/>
        <v>0</v>
      </c>
      <c r="D176" s="108">
        <f>IF(PRESUPUESTO!J111=PRESUPUESTO!$B$332,PRESUPUESTO!$G$111,0)</f>
        <v>0</v>
      </c>
      <c r="E176" s="108">
        <f>IF(PRESUPUESTO!K111=PRESUPUESTO!$B$332,PRESUPUESTO!$G$111,0)</f>
        <v>0</v>
      </c>
      <c r="F176" s="108">
        <f>IF(PRESUPUESTO!L111=PRESUPUESTO!$B$332,PRESUPUESTO!$G$111,0)</f>
        <v>0</v>
      </c>
      <c r="G176" s="108">
        <f>IF(PRESUPUESTO!M111=PRESUPUESTO!$B$332,PRESUPUESTO!$G$111,0)</f>
        <v>0</v>
      </c>
      <c r="H176" s="108">
        <f>IF(PRESUPUESTO!N111=PRESUPUESTO!$B$332,PRESUPUESTO!$G$111,0)</f>
        <v>0</v>
      </c>
      <c r="I176" s="108">
        <f>IF(PRESUPUESTO!O111=PRESUPUESTO!$B$332,PRESUPUESTO!$G$111,0)</f>
        <v>0</v>
      </c>
      <c r="J176" s="108">
        <f>IF(PRESUPUESTO!P111=PRESUPUESTO!$B$332,PRESUPUESTO!$G$111,0)</f>
        <v>0</v>
      </c>
      <c r="K176" s="108">
        <f>IF(PRESUPUESTO!Q111=PRESUPUESTO!$B$332,PRESUPUESTO!$G$111,0)</f>
        <v>0</v>
      </c>
      <c r="L176" s="108">
        <f>IF(PRESUPUESTO!R111=PRESUPUESTO!$B$332,PRESUPUESTO!$G$111,0)</f>
        <v>0</v>
      </c>
      <c r="M176" s="108">
        <f>IF(PRESUPUESTO!S111=PRESUPUESTO!$B$332,PRESUPUESTO!$G$111,0)</f>
        <v>0</v>
      </c>
      <c r="N176" s="108">
        <f>IF(PRESUPUESTO!T111=PRESUPUESTO!$B$332,PRESUPUESTO!$G$111,0)</f>
        <v>0</v>
      </c>
      <c r="O176" s="108">
        <f>IF(PRESUPUESTO!U111=PRESUPUESTO!$B$332,PRESUPUESTO!$G$111,0)</f>
        <v>0</v>
      </c>
    </row>
    <row r="177" spans="2:36">
      <c r="B177" s="106" t="str">
        <f>IF(PRESUPUESTO!F112="","",PRESUPUESTO!F112)</f>
        <v/>
      </c>
      <c r="C177" s="104">
        <f t="shared" si="31"/>
        <v>0</v>
      </c>
      <c r="D177" s="108">
        <f>IF(PRESUPUESTO!J112=PRESUPUESTO!$B$332,PRESUPUESTO!$G$112,0)</f>
        <v>0</v>
      </c>
      <c r="E177" s="108">
        <f>IF(PRESUPUESTO!K112=PRESUPUESTO!$B$332,PRESUPUESTO!$G$112,0)</f>
        <v>0</v>
      </c>
      <c r="F177" s="108">
        <f>IF(PRESUPUESTO!L112=PRESUPUESTO!$B$332,PRESUPUESTO!$G$112,0)</f>
        <v>0</v>
      </c>
      <c r="G177" s="108">
        <f>IF(PRESUPUESTO!M112=PRESUPUESTO!$B$332,PRESUPUESTO!$G$112,0)</f>
        <v>0</v>
      </c>
      <c r="H177" s="108">
        <f>IF(PRESUPUESTO!N112=PRESUPUESTO!$B$332,PRESUPUESTO!$G$112,0)</f>
        <v>0</v>
      </c>
      <c r="I177" s="108">
        <f>IF(PRESUPUESTO!O112=PRESUPUESTO!$B$332,PRESUPUESTO!$G$112,0)</f>
        <v>0</v>
      </c>
      <c r="J177" s="108">
        <f>IF(PRESUPUESTO!P112=PRESUPUESTO!$B$332,PRESUPUESTO!$G$112,0)</f>
        <v>0</v>
      </c>
      <c r="K177" s="108">
        <f>IF(PRESUPUESTO!Q112=PRESUPUESTO!$B$332,PRESUPUESTO!$G$112,0)</f>
        <v>0</v>
      </c>
      <c r="L177" s="108">
        <f>IF(PRESUPUESTO!R112=PRESUPUESTO!$B$332,PRESUPUESTO!$G$112,0)</f>
        <v>0</v>
      </c>
      <c r="M177" s="108">
        <f>IF(PRESUPUESTO!S112=PRESUPUESTO!$B$332,PRESUPUESTO!$G$112,0)</f>
        <v>0</v>
      </c>
      <c r="N177" s="108">
        <f>IF(PRESUPUESTO!T112=PRESUPUESTO!$B$332,PRESUPUESTO!$G$112,0)</f>
        <v>0</v>
      </c>
      <c r="O177" s="108">
        <f>IF(PRESUPUESTO!U112=PRESUPUESTO!$B$332,PRESUPUESTO!$G$112,0)</f>
        <v>0</v>
      </c>
    </row>
    <row r="178" spans="2:36">
      <c r="B178" s="106" t="str">
        <f>IF(PRESUPUESTO!F113="","",PRESUPUESTO!F113)</f>
        <v/>
      </c>
      <c r="C178" s="104">
        <f t="shared" si="31"/>
        <v>0</v>
      </c>
      <c r="D178" s="108">
        <f>IF(PRESUPUESTO!J113=PRESUPUESTO!$B$332,PRESUPUESTO!$G$113,0)</f>
        <v>0</v>
      </c>
      <c r="E178" s="108">
        <f>IF(PRESUPUESTO!K113=PRESUPUESTO!$B$332,PRESUPUESTO!$G$113,0)</f>
        <v>0</v>
      </c>
      <c r="F178" s="108">
        <f>IF(PRESUPUESTO!L113=PRESUPUESTO!$B$332,PRESUPUESTO!$G$113,0)</f>
        <v>0</v>
      </c>
      <c r="G178" s="108">
        <f>IF(PRESUPUESTO!M113=PRESUPUESTO!$B$332,PRESUPUESTO!$G$113,0)</f>
        <v>0</v>
      </c>
      <c r="H178" s="108">
        <f>IF(PRESUPUESTO!N113=PRESUPUESTO!$B$332,PRESUPUESTO!$G$113,0)</f>
        <v>0</v>
      </c>
      <c r="I178" s="108">
        <f>IF(PRESUPUESTO!O113=PRESUPUESTO!$B$332,PRESUPUESTO!$G$113,0)</f>
        <v>0</v>
      </c>
      <c r="J178" s="108">
        <f>IF(PRESUPUESTO!P113=PRESUPUESTO!$B$332,PRESUPUESTO!$G$113,0)</f>
        <v>0</v>
      </c>
      <c r="K178" s="108">
        <f>IF(PRESUPUESTO!Q113=PRESUPUESTO!$B$332,PRESUPUESTO!$G$113,0)</f>
        <v>0</v>
      </c>
      <c r="L178" s="108">
        <f>IF(PRESUPUESTO!R113=PRESUPUESTO!$B$332,PRESUPUESTO!$G$113,0)</f>
        <v>0</v>
      </c>
      <c r="M178" s="108">
        <f>IF(PRESUPUESTO!S113=PRESUPUESTO!$B$332,PRESUPUESTO!$G$113,0)</f>
        <v>0</v>
      </c>
      <c r="N178" s="108">
        <f>IF(PRESUPUESTO!T113=PRESUPUESTO!$B$332,PRESUPUESTO!$G$113,0)</f>
        <v>0</v>
      </c>
      <c r="O178" s="108">
        <f>IF(PRESUPUESTO!U113=PRESUPUESTO!$B$332,PRESUPUESTO!$G$113,0)</f>
        <v>0</v>
      </c>
    </row>
    <row r="179" spans="2:36" s="8" customFormat="1">
      <c r="B179" s="106" t="str">
        <f>IF(PRESUPUESTO!F114="","",PRESUPUESTO!F114)</f>
        <v/>
      </c>
      <c r="C179" s="104">
        <f t="shared" si="31"/>
        <v>0</v>
      </c>
      <c r="D179" s="105">
        <f>IF(PRESUPUESTO!J114=PRESUPUESTO!$B$332,PRESUPUESTO!$G$114,0)</f>
        <v>0</v>
      </c>
      <c r="E179" s="105">
        <f>IF(PRESUPUESTO!K114=PRESUPUESTO!$B$332,PRESUPUESTO!$G$114,0)</f>
        <v>0</v>
      </c>
      <c r="F179" s="105">
        <f>IF(PRESUPUESTO!L114=PRESUPUESTO!$B$332,PRESUPUESTO!$G$114,0)</f>
        <v>0</v>
      </c>
      <c r="G179" s="105">
        <f>IF(PRESUPUESTO!M114=PRESUPUESTO!$B$332,PRESUPUESTO!$G$114,0)</f>
        <v>0</v>
      </c>
      <c r="H179" s="105">
        <f>IF(PRESUPUESTO!N114=PRESUPUESTO!$B$332,PRESUPUESTO!$G$114,0)</f>
        <v>0</v>
      </c>
      <c r="I179" s="105">
        <f>IF(PRESUPUESTO!O114=PRESUPUESTO!$B$332,PRESUPUESTO!$G$114,0)</f>
        <v>0</v>
      </c>
      <c r="J179" s="105">
        <f>IF(PRESUPUESTO!P114=PRESUPUESTO!$B$332,PRESUPUESTO!$G$114,0)</f>
        <v>0</v>
      </c>
      <c r="K179" s="105">
        <f>IF(PRESUPUESTO!Q114=PRESUPUESTO!$B$332,PRESUPUESTO!$G$114,0)</f>
        <v>0</v>
      </c>
      <c r="L179" s="105">
        <f>IF(PRESUPUESTO!R114=PRESUPUESTO!$B$332,PRESUPUESTO!$G$114,0)</f>
        <v>0</v>
      </c>
      <c r="M179" s="105">
        <f>IF(PRESUPUESTO!S114=PRESUPUESTO!$B$332,PRESUPUESTO!$G$114,0)</f>
        <v>0</v>
      </c>
      <c r="N179" s="105">
        <f>IF(PRESUPUESTO!T114=PRESUPUESTO!$B$332,PRESUPUESTO!$G$114,0)</f>
        <v>0</v>
      </c>
      <c r="O179" s="105">
        <f>IF(PRESUPUESTO!U114=PRESUPUESTO!$B$332,PRESUPUESTO!$G$114,0)</f>
        <v>0</v>
      </c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</row>
    <row r="180" spans="2:36" s="8" customFormat="1">
      <c r="B180" s="106" t="str">
        <f>IF(PRESUPUESTO!F115="","",PRESUPUESTO!F115)</f>
        <v/>
      </c>
      <c r="C180" s="104">
        <f t="shared" si="31"/>
        <v>0</v>
      </c>
      <c r="D180" s="105">
        <f>IF(PRESUPUESTO!J115=PRESUPUESTO!$B$332,PRESUPUESTO!G115,0)</f>
        <v>0</v>
      </c>
      <c r="E180" s="105">
        <f>IF(PRESUPUESTO!K115=PRESUPUESTO!$B$332,PRESUPUESTO!$G$115,0)</f>
        <v>0</v>
      </c>
      <c r="F180" s="105">
        <f>IF(PRESUPUESTO!L115=PRESUPUESTO!$B$332,PRESUPUESTO!$G$115,0)</f>
        <v>0</v>
      </c>
      <c r="G180" s="105">
        <f>IF(PRESUPUESTO!M115=PRESUPUESTO!$B$332,PRESUPUESTO!$G$115,0)</f>
        <v>0</v>
      </c>
      <c r="H180" s="105">
        <f>IF(PRESUPUESTO!N115=PRESUPUESTO!$B$332,PRESUPUESTO!$G$115,0)</f>
        <v>0</v>
      </c>
      <c r="I180" s="105">
        <f>IF(PRESUPUESTO!O115=PRESUPUESTO!$B$332,PRESUPUESTO!$G$115,0)</f>
        <v>0</v>
      </c>
      <c r="J180" s="105">
        <f>IF(PRESUPUESTO!P115=PRESUPUESTO!$B$332,PRESUPUESTO!$G$115,0)</f>
        <v>0</v>
      </c>
      <c r="K180" s="105">
        <f>IF(PRESUPUESTO!Q115=PRESUPUESTO!$B$332,PRESUPUESTO!$G$115,0)</f>
        <v>0</v>
      </c>
      <c r="L180" s="105">
        <f>IF(PRESUPUESTO!R115=PRESUPUESTO!$B$332,PRESUPUESTO!$G$115,0)</f>
        <v>0</v>
      </c>
      <c r="M180" s="105">
        <f>IF(PRESUPUESTO!S115=PRESUPUESTO!$B$332,PRESUPUESTO!$G$115,0)</f>
        <v>0</v>
      </c>
      <c r="N180" s="105">
        <f>IF(PRESUPUESTO!T115=PRESUPUESTO!$B$332,PRESUPUESTO!$G$115,0)</f>
        <v>0</v>
      </c>
      <c r="O180" s="105">
        <f>IF(PRESUPUESTO!U115=PRESUPUESTO!$B$332,PRESUPUESTO!$G$115,0)</f>
        <v>0</v>
      </c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</row>
    <row r="181" spans="2:36" s="8" customFormat="1">
      <c r="B181" s="106" t="str">
        <f>IF(PRESUPUESTO!F116="","",PRESUPUESTO!F116)</f>
        <v/>
      </c>
      <c r="C181" s="104">
        <f t="shared" si="31"/>
        <v>0</v>
      </c>
      <c r="D181" s="105">
        <f>IF(PRESUPUESTO!J116=PRESUPUESTO!$B$332,PRESUPUESTO!$G$116,0)</f>
        <v>0</v>
      </c>
      <c r="E181" s="105">
        <f>IF(PRESUPUESTO!K116=PRESUPUESTO!$B$332,PRESUPUESTO!$G$116,0)</f>
        <v>0</v>
      </c>
      <c r="F181" s="105">
        <f>IF(PRESUPUESTO!L116=PRESUPUESTO!$B$332,PRESUPUESTO!$G$116,0)</f>
        <v>0</v>
      </c>
      <c r="G181" s="105">
        <f>IF(PRESUPUESTO!M116=PRESUPUESTO!$B$332,PRESUPUESTO!$G$116,0)</f>
        <v>0</v>
      </c>
      <c r="H181" s="105">
        <f>IF(PRESUPUESTO!N116=PRESUPUESTO!$B$332,PRESUPUESTO!$G$116,0)</f>
        <v>0</v>
      </c>
      <c r="I181" s="105">
        <f>IF(PRESUPUESTO!O116=PRESUPUESTO!$B$332,PRESUPUESTO!$G$116,0)</f>
        <v>0</v>
      </c>
      <c r="J181" s="105">
        <f>IF(PRESUPUESTO!P116=PRESUPUESTO!$B$332,PRESUPUESTO!$G$116,0)</f>
        <v>0</v>
      </c>
      <c r="K181" s="105">
        <f>IF(PRESUPUESTO!Q116=PRESUPUESTO!$B$332,PRESUPUESTO!$G$116,0)</f>
        <v>0</v>
      </c>
      <c r="L181" s="105">
        <f>IF(PRESUPUESTO!R116=PRESUPUESTO!$B$332,PRESUPUESTO!$G$116,0)</f>
        <v>0</v>
      </c>
      <c r="M181" s="105">
        <f>IF(PRESUPUESTO!S116=PRESUPUESTO!$B$332,PRESUPUESTO!$G$116,0)</f>
        <v>0</v>
      </c>
      <c r="N181" s="105">
        <f>IF(PRESUPUESTO!T116=PRESUPUESTO!$B$332,PRESUPUESTO!$G$116,0)</f>
        <v>0</v>
      </c>
      <c r="O181" s="105">
        <f>IF(PRESUPUESTO!U116=PRESUPUESTO!$B$332,PRESUPUESTO!$G$116,0)</f>
        <v>0</v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</row>
    <row r="182" spans="2:36" s="8" customFormat="1">
      <c r="B182" s="106" t="str">
        <f>IF(PRESUPUESTO!F117="","",PRESUPUESTO!F117)</f>
        <v/>
      </c>
      <c r="C182" s="104">
        <f t="shared" si="31"/>
        <v>0</v>
      </c>
      <c r="D182" s="105">
        <f>IF(PRESUPUESTO!J117=PRESUPUESTO!$B$332,PRESUPUESTO!$G$117,0)</f>
        <v>0</v>
      </c>
      <c r="E182" s="105">
        <f>IF(PRESUPUESTO!K117=PRESUPUESTO!$B$332,PRESUPUESTO!$G$117,0)</f>
        <v>0</v>
      </c>
      <c r="F182" s="105">
        <f>IF(PRESUPUESTO!L117=PRESUPUESTO!$B$332,PRESUPUESTO!$G$117,0)</f>
        <v>0</v>
      </c>
      <c r="G182" s="105">
        <f>IF(PRESUPUESTO!M117=PRESUPUESTO!$B$332,PRESUPUESTO!$G$117,0)</f>
        <v>0</v>
      </c>
      <c r="H182" s="105">
        <f>IF(PRESUPUESTO!N117=PRESUPUESTO!$B$332,PRESUPUESTO!$G$117,0)</f>
        <v>0</v>
      </c>
      <c r="I182" s="105">
        <f>IF(PRESUPUESTO!O117=PRESUPUESTO!$B$332,PRESUPUESTO!$G$117,0)</f>
        <v>0</v>
      </c>
      <c r="J182" s="105">
        <f>IF(PRESUPUESTO!P117=PRESUPUESTO!$B$332,PRESUPUESTO!$G$117,0)</f>
        <v>0</v>
      </c>
      <c r="K182" s="105">
        <f>IF(PRESUPUESTO!Q117=PRESUPUESTO!$B$332,PRESUPUESTO!$G$117,0)</f>
        <v>0</v>
      </c>
      <c r="L182" s="105">
        <f>IF(PRESUPUESTO!R117=PRESUPUESTO!$B$332,PRESUPUESTO!$G$117,0)</f>
        <v>0</v>
      </c>
      <c r="M182" s="105">
        <f>IF(PRESUPUESTO!S117=PRESUPUESTO!$B$332,PRESUPUESTO!$G$117,0)</f>
        <v>0</v>
      </c>
      <c r="N182" s="105">
        <f>IF(PRESUPUESTO!T117=PRESUPUESTO!$B$332,PRESUPUESTO!$G$117,0)</f>
        <v>0</v>
      </c>
      <c r="O182" s="105">
        <f>IF(PRESUPUESTO!U117=PRESUPUESTO!$B$332,PRESUPUESTO!$G$117,0)</f>
        <v>0</v>
      </c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</row>
    <row r="183" spans="2:36" s="8" customFormat="1">
      <c r="B183" s="106" t="str">
        <f>IF(PRESUPUESTO!F118="","",PRESUPUESTO!F118)</f>
        <v/>
      </c>
      <c r="C183" s="104">
        <f t="shared" si="31"/>
        <v>0</v>
      </c>
      <c r="D183" s="105">
        <f>IF(PRESUPUESTO!J118=PRESUPUESTO!$B$332,PRESUPUESTO!$G$118,0)</f>
        <v>0</v>
      </c>
      <c r="E183" s="105">
        <f>IF(PRESUPUESTO!K118=PRESUPUESTO!$B$332,PRESUPUESTO!$G$118,0)</f>
        <v>0</v>
      </c>
      <c r="F183" s="105">
        <f>IF(PRESUPUESTO!L118=PRESUPUESTO!$B$332,PRESUPUESTO!$G$118,0)</f>
        <v>0</v>
      </c>
      <c r="G183" s="105">
        <f>IF(PRESUPUESTO!M118=PRESUPUESTO!$B$332,PRESUPUESTO!$G$118,0)</f>
        <v>0</v>
      </c>
      <c r="H183" s="105">
        <f>IF(PRESUPUESTO!N118=PRESUPUESTO!$B$332,PRESUPUESTO!$G$118,0)</f>
        <v>0</v>
      </c>
      <c r="I183" s="105">
        <f>IF(PRESUPUESTO!O118=PRESUPUESTO!$B$332,PRESUPUESTO!$G$118,0)</f>
        <v>0</v>
      </c>
      <c r="J183" s="105">
        <f>IF(PRESUPUESTO!P118=PRESUPUESTO!$B$332,PRESUPUESTO!$G$118,0)</f>
        <v>0</v>
      </c>
      <c r="K183" s="105">
        <f>IF(PRESUPUESTO!Q118=PRESUPUESTO!$B$332,PRESUPUESTO!$G$118,0)</f>
        <v>0</v>
      </c>
      <c r="L183" s="105">
        <f>IF(PRESUPUESTO!R118=PRESUPUESTO!$B$332,PRESUPUESTO!$G$118,0)</f>
        <v>0</v>
      </c>
      <c r="M183" s="105">
        <f>IF(PRESUPUESTO!S118=PRESUPUESTO!$B$332,PRESUPUESTO!$G$118,0)</f>
        <v>0</v>
      </c>
      <c r="N183" s="105">
        <f>IF(PRESUPUESTO!T118=PRESUPUESTO!$B$332,PRESUPUESTO!$G$118,0)</f>
        <v>0</v>
      </c>
      <c r="O183" s="105">
        <f>IF(PRESUPUESTO!U118=PRESUPUESTO!$B$332,PRESUPUESTO!$G$118,0)</f>
        <v>0</v>
      </c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</row>
    <row r="184" spans="2:36" s="8" customFormat="1">
      <c r="B184" s="106" t="str">
        <f>IF(PRESUPUESTO!F119="","",PRESUPUESTO!F119)</f>
        <v/>
      </c>
      <c r="C184" s="104">
        <f t="shared" si="31"/>
        <v>0</v>
      </c>
      <c r="D184" s="105">
        <f>IF(PRESUPUESTO!J119=PRESUPUESTO!$B$332,PRESUPUESTO!$G$119,0)</f>
        <v>0</v>
      </c>
      <c r="E184" s="105">
        <f>IF(PRESUPUESTO!K119=PRESUPUESTO!$B$332,PRESUPUESTO!$G$119,0)</f>
        <v>0</v>
      </c>
      <c r="F184" s="105">
        <f>IF(PRESUPUESTO!L119=PRESUPUESTO!$B$332,PRESUPUESTO!$G$119,0)</f>
        <v>0</v>
      </c>
      <c r="G184" s="105">
        <f>IF(PRESUPUESTO!M119=PRESUPUESTO!$B$332,PRESUPUESTO!$G$119,0)</f>
        <v>0</v>
      </c>
      <c r="H184" s="105">
        <f>IF(PRESUPUESTO!N119=PRESUPUESTO!$B$332,PRESUPUESTO!$G$119,0)</f>
        <v>0</v>
      </c>
      <c r="I184" s="105">
        <f>IF(PRESUPUESTO!O119=PRESUPUESTO!$B$332,PRESUPUESTO!$G$119,0)</f>
        <v>0</v>
      </c>
      <c r="J184" s="105">
        <f>IF(PRESUPUESTO!P119=PRESUPUESTO!$B$332,PRESUPUESTO!$G$119,0)</f>
        <v>0</v>
      </c>
      <c r="K184" s="105">
        <f>IF(PRESUPUESTO!Q119=PRESUPUESTO!$B$332,PRESUPUESTO!$G$119,0)</f>
        <v>0</v>
      </c>
      <c r="L184" s="105">
        <f>IF(PRESUPUESTO!R119=PRESUPUESTO!$B$332,PRESUPUESTO!$G$119,0)</f>
        <v>0</v>
      </c>
      <c r="M184" s="105">
        <f>IF(PRESUPUESTO!S119=PRESUPUESTO!$B$332,PRESUPUESTO!$G$119,0)</f>
        <v>0</v>
      </c>
      <c r="N184" s="105">
        <f>IF(PRESUPUESTO!T119=PRESUPUESTO!$B$332,PRESUPUESTO!$G$119,0)</f>
        <v>0</v>
      </c>
      <c r="O184" s="105">
        <f>IF(PRESUPUESTO!U119=PRESUPUESTO!$B$332,PRESUPUESTO!$G$119,0)</f>
        <v>0</v>
      </c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</row>
    <row r="185" spans="2:36" s="8" customFormat="1">
      <c r="B185" s="106" t="str">
        <f>IF(PRESUPUESTO!F120="","",PRESUPUESTO!F120)</f>
        <v/>
      </c>
      <c r="C185" s="104">
        <f t="shared" si="31"/>
        <v>0</v>
      </c>
      <c r="D185" s="105">
        <f>IF(PRESUPUESTO!J120=PRESUPUESTO!$B$332,PRESUPUESTO!$G$120,0)</f>
        <v>0</v>
      </c>
      <c r="E185" s="105">
        <f>IF(PRESUPUESTO!K120=PRESUPUESTO!$B$332,PRESUPUESTO!$G$120,0)</f>
        <v>0</v>
      </c>
      <c r="F185" s="105">
        <f>IF(PRESUPUESTO!L120=PRESUPUESTO!$B$332,PRESUPUESTO!$G$120,0)</f>
        <v>0</v>
      </c>
      <c r="G185" s="105">
        <f>IF(PRESUPUESTO!M120=PRESUPUESTO!$B$332,PRESUPUESTO!$G$120,0)</f>
        <v>0</v>
      </c>
      <c r="H185" s="105">
        <f>IF(PRESUPUESTO!N120=PRESUPUESTO!$B$332,PRESUPUESTO!$G$120,0)</f>
        <v>0</v>
      </c>
      <c r="I185" s="105">
        <f>IF(PRESUPUESTO!O120=PRESUPUESTO!$B$332,PRESUPUESTO!$G$120,0)</f>
        <v>0</v>
      </c>
      <c r="J185" s="105">
        <f>IF(PRESUPUESTO!P120=PRESUPUESTO!$B$332,PRESUPUESTO!$G$120,0)</f>
        <v>0</v>
      </c>
      <c r="K185" s="105">
        <f>IF(PRESUPUESTO!Q120=PRESUPUESTO!$B$332,PRESUPUESTO!$G$120,0)</f>
        <v>0</v>
      </c>
      <c r="L185" s="105">
        <f>IF(PRESUPUESTO!R120=PRESUPUESTO!$B$332,PRESUPUESTO!$G$120,0)</f>
        <v>0</v>
      </c>
      <c r="M185" s="105">
        <f>IF(PRESUPUESTO!S120=PRESUPUESTO!$B$332,PRESUPUESTO!$G$120,0)</f>
        <v>0</v>
      </c>
      <c r="N185" s="105">
        <f>IF(PRESUPUESTO!T120=PRESUPUESTO!$B$332,PRESUPUESTO!$G$120,0)</f>
        <v>0</v>
      </c>
      <c r="O185" s="105">
        <f>IF(PRESUPUESTO!U120=PRESUPUESTO!$B$332,PRESUPUESTO!$G$120,0)</f>
        <v>0</v>
      </c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</row>
    <row r="186" spans="2:36" s="75" customFormat="1">
      <c r="B186" s="109" t="str">
        <f>IF(PRESUPUESTO!B123="","",PRESUPUESTO!B123)</f>
        <v>PERSONAL</v>
      </c>
      <c r="C186" s="110">
        <f t="shared" si="31"/>
        <v>0</v>
      </c>
      <c r="D186" s="111">
        <f>SUM(D187:D234)</f>
        <v>0</v>
      </c>
      <c r="E186" s="111">
        <f t="shared" ref="E186:O186" si="42">SUM(E187:E234)</f>
        <v>0</v>
      </c>
      <c r="F186" s="111">
        <f t="shared" si="42"/>
        <v>0</v>
      </c>
      <c r="G186" s="111">
        <f t="shared" si="42"/>
        <v>0</v>
      </c>
      <c r="H186" s="111">
        <f t="shared" si="42"/>
        <v>0</v>
      </c>
      <c r="I186" s="111">
        <f t="shared" si="42"/>
        <v>0</v>
      </c>
      <c r="J186" s="111">
        <f t="shared" si="42"/>
        <v>0</v>
      </c>
      <c r="K186" s="111">
        <f t="shared" si="42"/>
        <v>0</v>
      </c>
      <c r="L186" s="111">
        <f t="shared" si="42"/>
        <v>0</v>
      </c>
      <c r="M186" s="111">
        <f t="shared" si="42"/>
        <v>0</v>
      </c>
      <c r="N186" s="111">
        <f t="shared" si="42"/>
        <v>0</v>
      </c>
      <c r="O186" s="111">
        <f t="shared" si="42"/>
        <v>0</v>
      </c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</row>
    <row r="187" spans="2:36">
      <c r="B187" s="70" t="str">
        <f>IF(PRESUPUESTO!C125="","",PRESUPUESTO!C125)</f>
        <v>Peluquería</v>
      </c>
      <c r="C187" s="34">
        <f t="shared" si="31"/>
        <v>0</v>
      </c>
      <c r="D187" s="66">
        <f>PRESUPUESTO!D125</f>
        <v>0</v>
      </c>
      <c r="E187" s="72">
        <f>D187</f>
        <v>0</v>
      </c>
      <c r="F187" s="72">
        <f t="shared" ref="F187:O187" si="43">E187</f>
        <v>0</v>
      </c>
      <c r="G187" s="72">
        <f t="shared" si="43"/>
        <v>0</v>
      </c>
      <c r="H187" s="72">
        <f t="shared" si="43"/>
        <v>0</v>
      </c>
      <c r="I187" s="72">
        <f t="shared" si="43"/>
        <v>0</v>
      </c>
      <c r="J187" s="72">
        <f t="shared" si="43"/>
        <v>0</v>
      </c>
      <c r="K187" s="72">
        <f t="shared" si="43"/>
        <v>0</v>
      </c>
      <c r="L187" s="72">
        <f t="shared" si="43"/>
        <v>0</v>
      </c>
      <c r="M187" s="72">
        <f t="shared" si="43"/>
        <v>0</v>
      </c>
      <c r="N187" s="72">
        <f t="shared" si="43"/>
        <v>0</v>
      </c>
      <c r="O187" s="72">
        <f t="shared" si="43"/>
        <v>0</v>
      </c>
    </row>
    <row r="188" spans="2:36">
      <c r="B188" s="70" t="str">
        <f>IF(PRESUPUESTO!C126="","",PRESUPUESTO!C126)</f>
        <v>Manicure</v>
      </c>
      <c r="C188" s="34">
        <f t="shared" si="31"/>
        <v>0</v>
      </c>
      <c r="D188" s="66">
        <f>PRESUPUESTO!D126</f>
        <v>0</v>
      </c>
      <c r="E188" s="72">
        <f t="shared" ref="E188:O197" si="44">D188</f>
        <v>0</v>
      </c>
      <c r="F188" s="72">
        <f t="shared" si="44"/>
        <v>0</v>
      </c>
      <c r="G188" s="72">
        <f t="shared" si="44"/>
        <v>0</v>
      </c>
      <c r="H188" s="72">
        <f t="shared" si="44"/>
        <v>0</v>
      </c>
      <c r="I188" s="72">
        <f t="shared" si="44"/>
        <v>0</v>
      </c>
      <c r="J188" s="72">
        <f t="shared" si="44"/>
        <v>0</v>
      </c>
      <c r="K188" s="72">
        <f t="shared" si="44"/>
        <v>0</v>
      </c>
      <c r="L188" s="72">
        <f t="shared" si="44"/>
        <v>0</v>
      </c>
      <c r="M188" s="72">
        <f t="shared" si="44"/>
        <v>0</v>
      </c>
      <c r="N188" s="72">
        <f t="shared" si="44"/>
        <v>0</v>
      </c>
      <c r="O188" s="72">
        <f t="shared" si="44"/>
        <v>0</v>
      </c>
    </row>
    <row r="189" spans="2:36">
      <c r="B189" s="70" t="str">
        <f>IF(PRESUPUESTO!C127="","",PRESUPUESTO!C127)</f>
        <v>Ropa y accesorios</v>
      </c>
      <c r="C189" s="34">
        <f t="shared" si="31"/>
        <v>0</v>
      </c>
      <c r="D189" s="66">
        <f>PRESUPUESTO!D127</f>
        <v>0</v>
      </c>
      <c r="E189" s="72">
        <f t="shared" si="44"/>
        <v>0</v>
      </c>
      <c r="F189" s="72">
        <f t="shared" si="44"/>
        <v>0</v>
      </c>
      <c r="G189" s="72">
        <f t="shared" si="44"/>
        <v>0</v>
      </c>
      <c r="H189" s="72">
        <f t="shared" si="44"/>
        <v>0</v>
      </c>
      <c r="I189" s="72">
        <f t="shared" si="44"/>
        <v>0</v>
      </c>
      <c r="J189" s="72">
        <f t="shared" si="44"/>
        <v>0</v>
      </c>
      <c r="K189" s="72">
        <f t="shared" si="44"/>
        <v>0</v>
      </c>
      <c r="L189" s="72">
        <f t="shared" si="44"/>
        <v>0</v>
      </c>
      <c r="M189" s="72">
        <f t="shared" si="44"/>
        <v>0</v>
      </c>
      <c r="N189" s="72">
        <f t="shared" si="44"/>
        <v>0</v>
      </c>
      <c r="O189" s="72">
        <f t="shared" si="44"/>
        <v>0</v>
      </c>
    </row>
    <row r="190" spans="2:36">
      <c r="B190" s="70" t="str">
        <f>IF(PRESUPUESTO!C128="","",PRESUPUESTO!C128)</f>
        <v>Compras</v>
      </c>
      <c r="C190" s="34">
        <f t="shared" si="31"/>
        <v>0</v>
      </c>
      <c r="D190" s="66">
        <f>PRESUPUESTO!D128</f>
        <v>0</v>
      </c>
      <c r="E190" s="72">
        <f t="shared" si="44"/>
        <v>0</v>
      </c>
      <c r="F190" s="72">
        <f t="shared" si="44"/>
        <v>0</v>
      </c>
      <c r="G190" s="72">
        <f t="shared" si="44"/>
        <v>0</v>
      </c>
      <c r="H190" s="72">
        <f t="shared" si="44"/>
        <v>0</v>
      </c>
      <c r="I190" s="72">
        <f t="shared" si="44"/>
        <v>0</v>
      </c>
      <c r="J190" s="72">
        <f t="shared" si="44"/>
        <v>0</v>
      </c>
      <c r="K190" s="72">
        <f t="shared" si="44"/>
        <v>0</v>
      </c>
      <c r="L190" s="72">
        <f t="shared" si="44"/>
        <v>0</v>
      </c>
      <c r="M190" s="72">
        <f t="shared" si="44"/>
        <v>0</v>
      </c>
      <c r="N190" s="72">
        <f t="shared" si="44"/>
        <v>0</v>
      </c>
      <c r="O190" s="72">
        <f t="shared" si="44"/>
        <v>0</v>
      </c>
    </row>
    <row r="191" spans="2:36">
      <c r="B191" s="70" t="str">
        <f>IF(PRESUPUESTO!C129="","",PRESUPUESTO!C129)</f>
        <v>Seguro de vida</v>
      </c>
      <c r="C191" s="34">
        <f t="shared" si="31"/>
        <v>0</v>
      </c>
      <c r="D191" s="66">
        <f>PRESUPUESTO!D129</f>
        <v>0</v>
      </c>
      <c r="E191" s="72">
        <f t="shared" si="44"/>
        <v>0</v>
      </c>
      <c r="F191" s="72">
        <f t="shared" si="44"/>
        <v>0</v>
      </c>
      <c r="G191" s="72">
        <f t="shared" si="44"/>
        <v>0</v>
      </c>
      <c r="H191" s="72">
        <f t="shared" si="44"/>
        <v>0</v>
      </c>
      <c r="I191" s="72">
        <f t="shared" si="44"/>
        <v>0</v>
      </c>
      <c r="J191" s="72">
        <f t="shared" si="44"/>
        <v>0</v>
      </c>
      <c r="K191" s="72">
        <f t="shared" si="44"/>
        <v>0</v>
      </c>
      <c r="L191" s="72">
        <f t="shared" si="44"/>
        <v>0</v>
      </c>
      <c r="M191" s="72">
        <f t="shared" si="44"/>
        <v>0</v>
      </c>
      <c r="N191" s="72">
        <f t="shared" si="44"/>
        <v>0</v>
      </c>
      <c r="O191" s="72">
        <f t="shared" si="44"/>
        <v>0</v>
      </c>
    </row>
    <row r="192" spans="2:36" s="8" customFormat="1">
      <c r="B192" s="70" t="str">
        <f>IF(PRESUPUESTO!C130="","",PRESUPUESTO!C130)</f>
        <v/>
      </c>
      <c r="C192" s="34">
        <f t="shared" si="31"/>
        <v>0</v>
      </c>
      <c r="D192" s="9">
        <f>PRESUPUESTO!D130</f>
        <v>0</v>
      </c>
      <c r="E192" s="11">
        <f t="shared" si="44"/>
        <v>0</v>
      </c>
      <c r="F192" s="11">
        <f t="shared" si="44"/>
        <v>0</v>
      </c>
      <c r="G192" s="11">
        <f t="shared" si="44"/>
        <v>0</v>
      </c>
      <c r="H192" s="11">
        <f t="shared" si="44"/>
        <v>0</v>
      </c>
      <c r="I192" s="11">
        <f t="shared" si="44"/>
        <v>0</v>
      </c>
      <c r="J192" s="11">
        <f t="shared" si="44"/>
        <v>0</v>
      </c>
      <c r="K192" s="11">
        <f t="shared" si="44"/>
        <v>0</v>
      </c>
      <c r="L192" s="11">
        <f t="shared" si="44"/>
        <v>0</v>
      </c>
      <c r="M192" s="11">
        <f t="shared" si="44"/>
        <v>0</v>
      </c>
      <c r="N192" s="11">
        <f t="shared" si="44"/>
        <v>0</v>
      </c>
      <c r="O192" s="11">
        <f t="shared" si="44"/>
        <v>0</v>
      </c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</row>
    <row r="193" spans="2:36" s="8" customFormat="1">
      <c r="B193" s="70" t="str">
        <f>IF(PRESUPUESTO!C131="","",PRESUPUESTO!C131)</f>
        <v/>
      </c>
      <c r="C193" s="34">
        <f t="shared" si="31"/>
        <v>0</v>
      </c>
      <c r="D193" s="9">
        <f>PRESUPUESTO!D131</f>
        <v>0</v>
      </c>
      <c r="E193" s="11">
        <f t="shared" si="44"/>
        <v>0</v>
      </c>
      <c r="F193" s="11">
        <f t="shared" si="44"/>
        <v>0</v>
      </c>
      <c r="G193" s="11">
        <f t="shared" si="44"/>
        <v>0</v>
      </c>
      <c r="H193" s="11">
        <f t="shared" si="44"/>
        <v>0</v>
      </c>
      <c r="I193" s="11">
        <f t="shared" si="44"/>
        <v>0</v>
      </c>
      <c r="J193" s="11">
        <f t="shared" si="44"/>
        <v>0</v>
      </c>
      <c r="K193" s="11">
        <f t="shared" si="44"/>
        <v>0</v>
      </c>
      <c r="L193" s="11">
        <f t="shared" si="44"/>
        <v>0</v>
      </c>
      <c r="M193" s="11">
        <f t="shared" si="44"/>
        <v>0</v>
      </c>
      <c r="N193" s="11">
        <f t="shared" si="44"/>
        <v>0</v>
      </c>
      <c r="O193" s="11">
        <f t="shared" si="44"/>
        <v>0</v>
      </c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</row>
    <row r="194" spans="2:36" s="8" customFormat="1">
      <c r="B194" s="70" t="str">
        <f>IF(PRESUPUESTO!C132="","",PRESUPUESTO!C132)</f>
        <v/>
      </c>
      <c r="C194" s="34">
        <f t="shared" si="31"/>
        <v>0</v>
      </c>
      <c r="D194" s="9">
        <f>PRESUPUESTO!D132</f>
        <v>0</v>
      </c>
      <c r="E194" s="11">
        <f t="shared" si="44"/>
        <v>0</v>
      </c>
      <c r="F194" s="11">
        <f t="shared" si="44"/>
        <v>0</v>
      </c>
      <c r="G194" s="11">
        <f t="shared" si="44"/>
        <v>0</v>
      </c>
      <c r="H194" s="11">
        <f t="shared" si="44"/>
        <v>0</v>
      </c>
      <c r="I194" s="11">
        <f t="shared" si="44"/>
        <v>0</v>
      </c>
      <c r="J194" s="11">
        <f t="shared" si="44"/>
        <v>0</v>
      </c>
      <c r="K194" s="11">
        <f t="shared" si="44"/>
        <v>0</v>
      </c>
      <c r="L194" s="11">
        <f t="shared" si="44"/>
        <v>0</v>
      </c>
      <c r="M194" s="11">
        <f t="shared" si="44"/>
        <v>0</v>
      </c>
      <c r="N194" s="11">
        <f t="shared" si="44"/>
        <v>0</v>
      </c>
      <c r="O194" s="11">
        <f t="shared" si="44"/>
        <v>0</v>
      </c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</row>
    <row r="195" spans="2:36" s="8" customFormat="1">
      <c r="B195" s="70" t="str">
        <f>IF(PRESUPUESTO!C133="","",PRESUPUESTO!C133)</f>
        <v/>
      </c>
      <c r="C195" s="34">
        <f t="shared" si="31"/>
        <v>0</v>
      </c>
      <c r="D195" s="9">
        <f>PRESUPUESTO!D133</f>
        <v>0</v>
      </c>
      <c r="E195" s="11">
        <f t="shared" si="44"/>
        <v>0</v>
      </c>
      <c r="F195" s="11">
        <f t="shared" si="44"/>
        <v>0</v>
      </c>
      <c r="G195" s="11">
        <f t="shared" si="44"/>
        <v>0</v>
      </c>
      <c r="H195" s="11">
        <f t="shared" si="44"/>
        <v>0</v>
      </c>
      <c r="I195" s="11">
        <f t="shared" si="44"/>
        <v>0</v>
      </c>
      <c r="J195" s="11">
        <f t="shared" si="44"/>
        <v>0</v>
      </c>
      <c r="K195" s="11">
        <f t="shared" si="44"/>
        <v>0</v>
      </c>
      <c r="L195" s="11">
        <f t="shared" si="44"/>
        <v>0</v>
      </c>
      <c r="M195" s="11">
        <f t="shared" si="44"/>
        <v>0</v>
      </c>
      <c r="N195" s="11">
        <f t="shared" si="44"/>
        <v>0</v>
      </c>
      <c r="O195" s="11">
        <f t="shared" si="44"/>
        <v>0</v>
      </c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</row>
    <row r="196" spans="2:36" s="8" customFormat="1">
      <c r="B196" s="70" t="str">
        <f>IF(PRESUPUESTO!C134="","",PRESUPUESTO!C134)</f>
        <v/>
      </c>
      <c r="C196" s="34">
        <f t="shared" si="31"/>
        <v>0</v>
      </c>
      <c r="D196" s="9">
        <f>PRESUPUESTO!D134</f>
        <v>0</v>
      </c>
      <c r="E196" s="11">
        <f>D196</f>
        <v>0</v>
      </c>
      <c r="F196" s="11">
        <f t="shared" si="44"/>
        <v>0</v>
      </c>
      <c r="G196" s="11">
        <f t="shared" si="44"/>
        <v>0</v>
      </c>
      <c r="H196" s="11">
        <f t="shared" si="44"/>
        <v>0</v>
      </c>
      <c r="I196" s="11">
        <f t="shared" si="44"/>
        <v>0</v>
      </c>
      <c r="J196" s="11">
        <f t="shared" si="44"/>
        <v>0</v>
      </c>
      <c r="K196" s="11">
        <f t="shared" si="44"/>
        <v>0</v>
      </c>
      <c r="L196" s="11">
        <f t="shared" si="44"/>
        <v>0</v>
      </c>
      <c r="M196" s="11">
        <f t="shared" si="44"/>
        <v>0</v>
      </c>
      <c r="N196" s="11">
        <f t="shared" si="44"/>
        <v>0</v>
      </c>
      <c r="O196" s="11">
        <f t="shared" si="44"/>
        <v>0</v>
      </c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</row>
    <row r="197" spans="2:36" s="8" customFormat="1">
      <c r="B197" s="70" t="str">
        <f>IF(PRESUPUESTO!C135="","",PRESUPUESTO!C135)</f>
        <v/>
      </c>
      <c r="C197" s="34">
        <f t="shared" si="31"/>
        <v>0</v>
      </c>
      <c r="D197" s="9">
        <f>PRESUPUESTO!D135</f>
        <v>0</v>
      </c>
      <c r="E197" s="11">
        <f>D197</f>
        <v>0</v>
      </c>
      <c r="F197" s="11">
        <f t="shared" si="44"/>
        <v>0</v>
      </c>
      <c r="G197" s="11">
        <f t="shared" si="44"/>
        <v>0</v>
      </c>
      <c r="H197" s="11">
        <f t="shared" si="44"/>
        <v>0</v>
      </c>
      <c r="I197" s="11">
        <f t="shared" si="44"/>
        <v>0</v>
      </c>
      <c r="J197" s="11">
        <f t="shared" si="44"/>
        <v>0</v>
      </c>
      <c r="K197" s="11">
        <f t="shared" si="44"/>
        <v>0</v>
      </c>
      <c r="L197" s="11">
        <f t="shared" si="44"/>
        <v>0</v>
      </c>
      <c r="M197" s="11">
        <f t="shared" si="44"/>
        <v>0</v>
      </c>
      <c r="N197" s="11">
        <f t="shared" si="44"/>
        <v>0</v>
      </c>
      <c r="O197" s="11">
        <f t="shared" si="44"/>
        <v>0</v>
      </c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</row>
    <row r="198" spans="2:36" s="8" customFormat="1">
      <c r="B198" s="70" t="str">
        <f>IF(PRESUPUESTO!C136="","",PRESUPUESTO!C136)</f>
        <v/>
      </c>
      <c r="C198" s="34">
        <f t="shared" si="31"/>
        <v>0</v>
      </c>
      <c r="D198" s="9">
        <f>PRESUPUESTO!D136</f>
        <v>0</v>
      </c>
      <c r="E198" s="11">
        <f t="shared" ref="E198:O202" si="45">D198</f>
        <v>0</v>
      </c>
      <c r="F198" s="11">
        <f t="shared" si="45"/>
        <v>0</v>
      </c>
      <c r="G198" s="11">
        <f t="shared" si="45"/>
        <v>0</v>
      </c>
      <c r="H198" s="11">
        <f t="shared" si="45"/>
        <v>0</v>
      </c>
      <c r="I198" s="11">
        <f t="shared" si="45"/>
        <v>0</v>
      </c>
      <c r="J198" s="11">
        <f t="shared" si="45"/>
        <v>0</v>
      </c>
      <c r="K198" s="11">
        <f t="shared" si="45"/>
        <v>0</v>
      </c>
      <c r="L198" s="11">
        <f t="shared" si="45"/>
        <v>0</v>
      </c>
      <c r="M198" s="11">
        <f t="shared" si="45"/>
        <v>0</v>
      </c>
      <c r="N198" s="11">
        <f t="shared" si="45"/>
        <v>0</v>
      </c>
      <c r="O198" s="11">
        <f t="shared" si="45"/>
        <v>0</v>
      </c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</row>
    <row r="199" spans="2:36" s="8" customFormat="1">
      <c r="B199" s="70" t="str">
        <f>IF(PRESUPUESTO!C137="","",PRESUPUESTO!C137)</f>
        <v/>
      </c>
      <c r="C199" s="34">
        <f t="shared" si="31"/>
        <v>0</v>
      </c>
      <c r="D199" s="9">
        <f>PRESUPUESTO!D137</f>
        <v>0</v>
      </c>
      <c r="E199" s="11">
        <f>D199</f>
        <v>0</v>
      </c>
      <c r="F199" s="11">
        <f t="shared" si="45"/>
        <v>0</v>
      </c>
      <c r="G199" s="11">
        <f t="shared" si="45"/>
        <v>0</v>
      </c>
      <c r="H199" s="11">
        <f t="shared" si="45"/>
        <v>0</v>
      </c>
      <c r="I199" s="11">
        <f t="shared" si="45"/>
        <v>0</v>
      </c>
      <c r="J199" s="11">
        <f t="shared" si="45"/>
        <v>0</v>
      </c>
      <c r="K199" s="11">
        <f t="shared" si="45"/>
        <v>0</v>
      </c>
      <c r="L199" s="11">
        <f t="shared" ref="L199:N202" si="46">K199</f>
        <v>0</v>
      </c>
      <c r="M199" s="11">
        <f t="shared" si="46"/>
        <v>0</v>
      </c>
      <c r="N199" s="11">
        <f t="shared" si="46"/>
        <v>0</v>
      </c>
      <c r="O199" s="11">
        <f t="shared" si="45"/>
        <v>0</v>
      </c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</row>
    <row r="200" spans="2:36" s="8" customFormat="1">
      <c r="B200" s="70" t="str">
        <f>IF(PRESUPUESTO!C138="","",PRESUPUESTO!C138)</f>
        <v/>
      </c>
      <c r="C200" s="34">
        <f t="shared" si="31"/>
        <v>0</v>
      </c>
      <c r="D200" s="9">
        <f>PRESUPUESTO!D138</f>
        <v>0</v>
      </c>
      <c r="E200" s="11">
        <f>D200</f>
        <v>0</v>
      </c>
      <c r="F200" s="11">
        <f t="shared" si="45"/>
        <v>0</v>
      </c>
      <c r="G200" s="11">
        <f t="shared" si="45"/>
        <v>0</v>
      </c>
      <c r="H200" s="11">
        <f t="shared" si="45"/>
        <v>0</v>
      </c>
      <c r="I200" s="11">
        <f t="shared" si="45"/>
        <v>0</v>
      </c>
      <c r="J200" s="11">
        <f t="shared" si="45"/>
        <v>0</v>
      </c>
      <c r="K200" s="11">
        <f t="shared" si="45"/>
        <v>0</v>
      </c>
      <c r="L200" s="11">
        <f t="shared" si="46"/>
        <v>0</v>
      </c>
      <c r="M200" s="11">
        <f t="shared" si="46"/>
        <v>0</v>
      </c>
      <c r="N200" s="11">
        <f t="shared" si="46"/>
        <v>0</v>
      </c>
      <c r="O200" s="11">
        <f t="shared" si="45"/>
        <v>0</v>
      </c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</row>
    <row r="201" spans="2:36" s="8" customFormat="1">
      <c r="B201" s="70" t="str">
        <f>IF(PRESUPUESTO!C139="","",PRESUPUESTO!C139)</f>
        <v/>
      </c>
      <c r="C201" s="34">
        <f t="shared" si="31"/>
        <v>0</v>
      </c>
      <c r="D201" s="9">
        <f>PRESUPUESTO!D139</f>
        <v>0</v>
      </c>
      <c r="E201" s="11">
        <f>D201</f>
        <v>0</v>
      </c>
      <c r="F201" s="11">
        <f t="shared" si="45"/>
        <v>0</v>
      </c>
      <c r="G201" s="11">
        <f t="shared" si="45"/>
        <v>0</v>
      </c>
      <c r="H201" s="11">
        <f t="shared" si="45"/>
        <v>0</v>
      </c>
      <c r="I201" s="11">
        <f t="shared" si="45"/>
        <v>0</v>
      </c>
      <c r="J201" s="11">
        <f t="shared" si="45"/>
        <v>0</v>
      </c>
      <c r="K201" s="11">
        <f t="shared" si="45"/>
        <v>0</v>
      </c>
      <c r="L201" s="11">
        <f t="shared" si="46"/>
        <v>0</v>
      </c>
      <c r="M201" s="11">
        <f t="shared" si="46"/>
        <v>0</v>
      </c>
      <c r="N201" s="11">
        <f t="shared" si="46"/>
        <v>0</v>
      </c>
      <c r="O201" s="11">
        <f t="shared" si="45"/>
        <v>0</v>
      </c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</row>
    <row r="202" spans="2:36" s="8" customFormat="1">
      <c r="B202" s="70" t="str">
        <f>IF(PRESUPUESTO!C140="","",PRESUPUESTO!C140)</f>
        <v/>
      </c>
      <c r="C202" s="34">
        <f t="shared" si="31"/>
        <v>0</v>
      </c>
      <c r="D202" s="9">
        <f>PRESUPUESTO!D140</f>
        <v>0</v>
      </c>
      <c r="E202" s="11">
        <f>D202</f>
        <v>0</v>
      </c>
      <c r="F202" s="11">
        <f t="shared" si="45"/>
        <v>0</v>
      </c>
      <c r="G202" s="11">
        <f t="shared" si="45"/>
        <v>0</v>
      </c>
      <c r="H202" s="11">
        <f t="shared" si="45"/>
        <v>0</v>
      </c>
      <c r="I202" s="11">
        <f t="shared" si="45"/>
        <v>0</v>
      </c>
      <c r="J202" s="11">
        <f t="shared" si="45"/>
        <v>0</v>
      </c>
      <c r="K202" s="11">
        <f t="shared" si="45"/>
        <v>0</v>
      </c>
      <c r="L202" s="11">
        <f t="shared" si="46"/>
        <v>0</v>
      </c>
      <c r="M202" s="11">
        <f t="shared" si="46"/>
        <v>0</v>
      </c>
      <c r="N202" s="11">
        <f t="shared" si="46"/>
        <v>0</v>
      </c>
      <c r="O202" s="11">
        <f t="shared" si="45"/>
        <v>0</v>
      </c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</row>
    <row r="203" spans="2:36" s="8" customFormat="1">
      <c r="B203" s="70" t="str">
        <f>IF(PRESUPUESTO!C141="","",PRESUPUESTO!C141)</f>
        <v/>
      </c>
      <c r="C203" s="34">
        <f t="shared" si="31"/>
        <v>0</v>
      </c>
      <c r="D203" s="9">
        <f>PRESUPUESTO!D141</f>
        <v>0</v>
      </c>
      <c r="E203" s="11">
        <f t="shared" ref="E203:E210" si="47">D203</f>
        <v>0</v>
      </c>
      <c r="F203" s="11">
        <f t="shared" ref="F203:F210" si="48">E203</f>
        <v>0</v>
      </c>
      <c r="G203" s="11">
        <f t="shared" ref="G203:G210" si="49">F203</f>
        <v>0</v>
      </c>
      <c r="H203" s="11">
        <f t="shared" ref="H203:H210" si="50">G203</f>
        <v>0</v>
      </c>
      <c r="I203" s="11">
        <f t="shared" ref="I203:I210" si="51">H203</f>
        <v>0</v>
      </c>
      <c r="J203" s="11">
        <f t="shared" ref="J203:J210" si="52">I203</f>
        <v>0</v>
      </c>
      <c r="K203" s="11">
        <f t="shared" ref="K203:K210" si="53">J203</f>
        <v>0</v>
      </c>
      <c r="L203" s="11">
        <f t="shared" ref="L203:L210" si="54">K203</f>
        <v>0</v>
      </c>
      <c r="M203" s="11">
        <f t="shared" ref="M203:M210" si="55">L203</f>
        <v>0</v>
      </c>
      <c r="N203" s="11">
        <f t="shared" ref="N203:N210" si="56">M203</f>
        <v>0</v>
      </c>
      <c r="O203" s="11">
        <f t="shared" ref="O203:O210" si="57">N203</f>
        <v>0</v>
      </c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</row>
    <row r="204" spans="2:36" s="8" customFormat="1">
      <c r="B204" s="70" t="str">
        <f>IF(PRESUPUESTO!C142="","",PRESUPUESTO!C142)</f>
        <v/>
      </c>
      <c r="C204" s="34">
        <f t="shared" si="31"/>
        <v>0</v>
      </c>
      <c r="D204" s="9">
        <f>PRESUPUESTO!D142</f>
        <v>0</v>
      </c>
      <c r="E204" s="11">
        <f t="shared" si="47"/>
        <v>0</v>
      </c>
      <c r="F204" s="11">
        <f t="shared" si="48"/>
        <v>0</v>
      </c>
      <c r="G204" s="11">
        <f t="shared" si="49"/>
        <v>0</v>
      </c>
      <c r="H204" s="11">
        <f t="shared" si="50"/>
        <v>0</v>
      </c>
      <c r="I204" s="11">
        <f t="shared" si="51"/>
        <v>0</v>
      </c>
      <c r="J204" s="11">
        <f t="shared" si="52"/>
        <v>0</v>
      </c>
      <c r="K204" s="11">
        <f t="shared" si="53"/>
        <v>0</v>
      </c>
      <c r="L204" s="11">
        <f t="shared" si="54"/>
        <v>0</v>
      </c>
      <c r="M204" s="11">
        <f t="shared" si="55"/>
        <v>0</v>
      </c>
      <c r="N204" s="11">
        <f t="shared" si="56"/>
        <v>0</v>
      </c>
      <c r="O204" s="11">
        <f t="shared" si="57"/>
        <v>0</v>
      </c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</row>
    <row r="205" spans="2:36" s="8" customFormat="1">
      <c r="B205" s="70" t="str">
        <f>IF(PRESUPUESTO!C143="","",PRESUPUESTO!C143)</f>
        <v/>
      </c>
      <c r="C205" s="34">
        <f t="shared" si="31"/>
        <v>0</v>
      </c>
      <c r="D205" s="9">
        <f>PRESUPUESTO!D143</f>
        <v>0</v>
      </c>
      <c r="E205" s="11">
        <f t="shared" si="47"/>
        <v>0</v>
      </c>
      <c r="F205" s="11">
        <f t="shared" si="48"/>
        <v>0</v>
      </c>
      <c r="G205" s="11">
        <f t="shared" si="49"/>
        <v>0</v>
      </c>
      <c r="H205" s="11">
        <f t="shared" si="50"/>
        <v>0</v>
      </c>
      <c r="I205" s="11">
        <f t="shared" si="51"/>
        <v>0</v>
      </c>
      <c r="J205" s="11">
        <f t="shared" si="52"/>
        <v>0</v>
      </c>
      <c r="K205" s="11">
        <f t="shared" si="53"/>
        <v>0</v>
      </c>
      <c r="L205" s="11">
        <f t="shared" si="54"/>
        <v>0</v>
      </c>
      <c r="M205" s="11">
        <f t="shared" si="55"/>
        <v>0</v>
      </c>
      <c r="N205" s="11">
        <f t="shared" si="56"/>
        <v>0</v>
      </c>
      <c r="O205" s="11">
        <f t="shared" si="57"/>
        <v>0</v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</row>
    <row r="206" spans="2:36" s="8" customFormat="1">
      <c r="B206" s="70" t="str">
        <f>IF(PRESUPUESTO!C144="","",PRESUPUESTO!C144)</f>
        <v/>
      </c>
      <c r="C206" s="34">
        <f t="shared" si="31"/>
        <v>0</v>
      </c>
      <c r="D206" s="9">
        <f>PRESUPUESTO!D144</f>
        <v>0</v>
      </c>
      <c r="E206" s="11">
        <f t="shared" si="47"/>
        <v>0</v>
      </c>
      <c r="F206" s="11">
        <f t="shared" si="48"/>
        <v>0</v>
      </c>
      <c r="G206" s="11">
        <f t="shared" si="49"/>
        <v>0</v>
      </c>
      <c r="H206" s="11">
        <f t="shared" si="50"/>
        <v>0</v>
      </c>
      <c r="I206" s="11">
        <f t="shared" si="51"/>
        <v>0</v>
      </c>
      <c r="J206" s="11">
        <f t="shared" si="52"/>
        <v>0</v>
      </c>
      <c r="K206" s="11">
        <f t="shared" si="53"/>
        <v>0</v>
      </c>
      <c r="L206" s="11">
        <f t="shared" si="54"/>
        <v>0</v>
      </c>
      <c r="M206" s="11">
        <f t="shared" si="55"/>
        <v>0</v>
      </c>
      <c r="N206" s="11">
        <f t="shared" si="56"/>
        <v>0</v>
      </c>
      <c r="O206" s="11">
        <f t="shared" si="57"/>
        <v>0</v>
      </c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</row>
    <row r="207" spans="2:36" s="8" customFormat="1">
      <c r="B207" s="70" t="str">
        <f>IF(PRESUPUESTO!C145="","",PRESUPUESTO!C145)</f>
        <v/>
      </c>
      <c r="C207" s="34">
        <f t="shared" si="31"/>
        <v>0</v>
      </c>
      <c r="D207" s="9">
        <f>PRESUPUESTO!D145</f>
        <v>0</v>
      </c>
      <c r="E207" s="11">
        <f t="shared" si="47"/>
        <v>0</v>
      </c>
      <c r="F207" s="11">
        <f t="shared" si="48"/>
        <v>0</v>
      </c>
      <c r="G207" s="11">
        <f t="shared" si="49"/>
        <v>0</v>
      </c>
      <c r="H207" s="11">
        <f t="shared" si="50"/>
        <v>0</v>
      </c>
      <c r="I207" s="11">
        <f t="shared" si="51"/>
        <v>0</v>
      </c>
      <c r="J207" s="11">
        <f t="shared" si="52"/>
        <v>0</v>
      </c>
      <c r="K207" s="11">
        <f t="shared" si="53"/>
        <v>0</v>
      </c>
      <c r="L207" s="11">
        <f t="shared" si="54"/>
        <v>0</v>
      </c>
      <c r="M207" s="11">
        <f t="shared" si="55"/>
        <v>0</v>
      </c>
      <c r="N207" s="11">
        <f t="shared" si="56"/>
        <v>0</v>
      </c>
      <c r="O207" s="11">
        <f t="shared" si="57"/>
        <v>0</v>
      </c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</row>
    <row r="208" spans="2:36" s="8" customFormat="1">
      <c r="B208" s="70" t="str">
        <f>IF(PRESUPUESTO!C146="","",PRESUPUESTO!C146)</f>
        <v/>
      </c>
      <c r="C208" s="34">
        <f t="shared" si="31"/>
        <v>0</v>
      </c>
      <c r="D208" s="9">
        <f>PRESUPUESTO!D146</f>
        <v>0</v>
      </c>
      <c r="E208" s="11">
        <f t="shared" si="47"/>
        <v>0</v>
      </c>
      <c r="F208" s="11">
        <f t="shared" si="48"/>
        <v>0</v>
      </c>
      <c r="G208" s="11">
        <f t="shared" si="49"/>
        <v>0</v>
      </c>
      <c r="H208" s="11">
        <f t="shared" si="50"/>
        <v>0</v>
      </c>
      <c r="I208" s="11">
        <f t="shared" si="51"/>
        <v>0</v>
      </c>
      <c r="J208" s="11">
        <f t="shared" si="52"/>
        <v>0</v>
      </c>
      <c r="K208" s="11">
        <f t="shared" si="53"/>
        <v>0</v>
      </c>
      <c r="L208" s="11">
        <f t="shared" si="54"/>
        <v>0</v>
      </c>
      <c r="M208" s="11">
        <f t="shared" si="55"/>
        <v>0</v>
      </c>
      <c r="N208" s="11">
        <f t="shared" si="56"/>
        <v>0</v>
      </c>
      <c r="O208" s="11">
        <f t="shared" si="57"/>
        <v>0</v>
      </c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</row>
    <row r="209" spans="2:36" s="8" customFormat="1">
      <c r="B209" s="70" t="str">
        <f>IF(PRESUPUESTO!C147="","",PRESUPUESTO!C147)</f>
        <v/>
      </c>
      <c r="C209" s="34">
        <f t="shared" si="31"/>
        <v>0</v>
      </c>
      <c r="D209" s="9">
        <f>PRESUPUESTO!D147</f>
        <v>0</v>
      </c>
      <c r="E209" s="11">
        <f t="shared" si="47"/>
        <v>0</v>
      </c>
      <c r="F209" s="11">
        <f t="shared" si="48"/>
        <v>0</v>
      </c>
      <c r="G209" s="11">
        <f t="shared" si="49"/>
        <v>0</v>
      </c>
      <c r="H209" s="11">
        <f t="shared" si="50"/>
        <v>0</v>
      </c>
      <c r="I209" s="11">
        <f t="shared" si="51"/>
        <v>0</v>
      </c>
      <c r="J209" s="11">
        <f t="shared" si="52"/>
        <v>0</v>
      </c>
      <c r="K209" s="11">
        <f t="shared" si="53"/>
        <v>0</v>
      </c>
      <c r="L209" s="11">
        <f t="shared" si="54"/>
        <v>0</v>
      </c>
      <c r="M209" s="11">
        <f t="shared" si="55"/>
        <v>0</v>
      </c>
      <c r="N209" s="11">
        <f t="shared" si="56"/>
        <v>0</v>
      </c>
      <c r="O209" s="11">
        <f t="shared" si="57"/>
        <v>0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</row>
    <row r="210" spans="2:36" s="8" customFormat="1">
      <c r="B210" s="70" t="str">
        <f>IF(PRESUPUESTO!C148="","",PRESUPUESTO!C148)</f>
        <v/>
      </c>
      <c r="C210" s="34">
        <f t="shared" si="31"/>
        <v>0</v>
      </c>
      <c r="D210" s="9">
        <f>PRESUPUESTO!D148</f>
        <v>0</v>
      </c>
      <c r="E210" s="11">
        <f t="shared" si="47"/>
        <v>0</v>
      </c>
      <c r="F210" s="11">
        <f t="shared" si="48"/>
        <v>0</v>
      </c>
      <c r="G210" s="11">
        <f t="shared" si="49"/>
        <v>0</v>
      </c>
      <c r="H210" s="11">
        <f t="shared" si="50"/>
        <v>0</v>
      </c>
      <c r="I210" s="11">
        <f t="shared" si="51"/>
        <v>0</v>
      </c>
      <c r="J210" s="11">
        <f t="shared" si="52"/>
        <v>0</v>
      </c>
      <c r="K210" s="11">
        <f t="shared" si="53"/>
        <v>0</v>
      </c>
      <c r="L210" s="11">
        <f t="shared" si="54"/>
        <v>0</v>
      </c>
      <c r="M210" s="11">
        <f t="shared" si="55"/>
        <v>0</v>
      </c>
      <c r="N210" s="11">
        <f t="shared" si="56"/>
        <v>0</v>
      </c>
      <c r="O210" s="11">
        <f t="shared" si="57"/>
        <v>0</v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</row>
    <row r="211" spans="2:36" s="8" customFormat="1">
      <c r="B211" s="103" t="str">
        <f>IF(PRESUPUESTO!F125="","",PRESUPUESTO!F125)</f>
        <v/>
      </c>
      <c r="C211" s="104">
        <f t="shared" si="31"/>
        <v>0</v>
      </c>
      <c r="D211" s="105">
        <f>IF(PRESUPUESTO!J125=PRESUPUESTO!$B$332,PRESUPUESTO!$G$125,0)</f>
        <v>0</v>
      </c>
      <c r="E211" s="105">
        <f>IF(PRESUPUESTO!K125=PRESUPUESTO!$B$332,PRESUPUESTO!$G$125,0)</f>
        <v>0</v>
      </c>
      <c r="F211" s="105">
        <f>IF(PRESUPUESTO!L125=PRESUPUESTO!$B$332,PRESUPUESTO!$G$125,0)</f>
        <v>0</v>
      </c>
      <c r="G211" s="105">
        <f>IF(PRESUPUESTO!M125=PRESUPUESTO!$B$332,PRESUPUESTO!$G$125,0)</f>
        <v>0</v>
      </c>
      <c r="H211" s="105">
        <f>IF(PRESUPUESTO!N125=PRESUPUESTO!$B$332,PRESUPUESTO!$G$125,0)</f>
        <v>0</v>
      </c>
      <c r="I211" s="105">
        <f>IF(PRESUPUESTO!O125=PRESUPUESTO!$B$332,PRESUPUESTO!$G$125,0)</f>
        <v>0</v>
      </c>
      <c r="J211" s="105">
        <f>IF(PRESUPUESTO!P125=PRESUPUESTO!$B$332,PRESUPUESTO!$G$125,0)</f>
        <v>0</v>
      </c>
      <c r="K211" s="105">
        <f>IF(PRESUPUESTO!Q125=PRESUPUESTO!$B$332,PRESUPUESTO!$G$125,0)</f>
        <v>0</v>
      </c>
      <c r="L211" s="105">
        <f>IF(PRESUPUESTO!R125=PRESUPUESTO!$B$332,PRESUPUESTO!$G$125,0)</f>
        <v>0</v>
      </c>
      <c r="M211" s="105">
        <f>IF(PRESUPUESTO!S125=PRESUPUESTO!$B$332,PRESUPUESTO!$G$125,0)</f>
        <v>0</v>
      </c>
      <c r="N211" s="105">
        <f>IF(PRESUPUESTO!T125=PRESUPUESTO!$B$332,PRESUPUESTO!$G$125,0)</f>
        <v>0</v>
      </c>
      <c r="O211" s="105">
        <f>IF(PRESUPUESTO!U125=PRESUPUESTO!$B$332,PRESUPUESTO!$G$125,0)</f>
        <v>0</v>
      </c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</row>
    <row r="212" spans="2:36" s="8" customFormat="1">
      <c r="B212" s="103" t="str">
        <f>IF(PRESUPUESTO!F126="","",PRESUPUESTO!F126)</f>
        <v/>
      </c>
      <c r="C212" s="104">
        <f t="shared" si="31"/>
        <v>0</v>
      </c>
      <c r="D212" s="105">
        <f>IF(PRESUPUESTO!J126=PRESUPUESTO!$B$332,PRESUPUESTO!$G$126,0)</f>
        <v>0</v>
      </c>
      <c r="E212" s="105">
        <f>IF(PRESUPUESTO!K126=PRESUPUESTO!$B$332,PRESUPUESTO!$G$126,0)</f>
        <v>0</v>
      </c>
      <c r="F212" s="105">
        <f>IF(PRESUPUESTO!L126=PRESUPUESTO!$B$332,PRESUPUESTO!$G$126,0)</f>
        <v>0</v>
      </c>
      <c r="G212" s="105">
        <f>IF(PRESUPUESTO!M126=PRESUPUESTO!$B$332,PRESUPUESTO!$G$126,0)</f>
        <v>0</v>
      </c>
      <c r="H212" s="105">
        <f>IF(PRESUPUESTO!N126=PRESUPUESTO!$B$332,PRESUPUESTO!$G$126,0)</f>
        <v>0</v>
      </c>
      <c r="I212" s="105">
        <f>IF(PRESUPUESTO!O126=PRESUPUESTO!$B$332,PRESUPUESTO!$G$126,0)</f>
        <v>0</v>
      </c>
      <c r="J212" s="105">
        <f>IF(PRESUPUESTO!P126=PRESUPUESTO!$B$332,PRESUPUESTO!$G$126,0)</f>
        <v>0</v>
      </c>
      <c r="K212" s="105">
        <f>IF(PRESUPUESTO!Q126=PRESUPUESTO!$B$332,PRESUPUESTO!$G$126,0)</f>
        <v>0</v>
      </c>
      <c r="L212" s="105">
        <f>IF(PRESUPUESTO!R126=PRESUPUESTO!$B$332,PRESUPUESTO!$G$126,0)</f>
        <v>0</v>
      </c>
      <c r="M212" s="105">
        <f>IF(PRESUPUESTO!S126=PRESUPUESTO!$B$332,PRESUPUESTO!$G$126,0)</f>
        <v>0</v>
      </c>
      <c r="N212" s="105">
        <f>IF(PRESUPUESTO!T126=PRESUPUESTO!$B$332,PRESUPUESTO!$G$126,0)</f>
        <v>0</v>
      </c>
      <c r="O212" s="105">
        <f>IF(PRESUPUESTO!U126=PRESUPUESTO!$B$332,PRESUPUESTO!$G$126,0)</f>
        <v>0</v>
      </c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</row>
    <row r="213" spans="2:36" s="8" customFormat="1">
      <c r="B213" s="103" t="str">
        <f>IF(PRESUPUESTO!F127="","",PRESUPUESTO!F127)</f>
        <v/>
      </c>
      <c r="C213" s="104">
        <f t="shared" si="31"/>
        <v>0</v>
      </c>
      <c r="D213" s="105">
        <f>IF(PRESUPUESTO!J127=PRESUPUESTO!$B$332,PRESUPUESTO!$G$127,0)</f>
        <v>0</v>
      </c>
      <c r="E213" s="105">
        <f>IF(PRESUPUESTO!K127=PRESUPUESTO!$B$332,PRESUPUESTO!$G$127,0)</f>
        <v>0</v>
      </c>
      <c r="F213" s="105">
        <f>IF(PRESUPUESTO!L127=PRESUPUESTO!$B$332,PRESUPUESTO!$G$127,0)</f>
        <v>0</v>
      </c>
      <c r="G213" s="105">
        <f>IF(PRESUPUESTO!M127=PRESUPUESTO!$B$332,PRESUPUESTO!$G$127,0)</f>
        <v>0</v>
      </c>
      <c r="H213" s="105">
        <f>IF(PRESUPUESTO!N127=PRESUPUESTO!$B$332,PRESUPUESTO!$G$127,0)</f>
        <v>0</v>
      </c>
      <c r="I213" s="105">
        <f>IF(PRESUPUESTO!O127=PRESUPUESTO!$B$332,PRESUPUESTO!$G$127,0)</f>
        <v>0</v>
      </c>
      <c r="J213" s="105">
        <f>IF(PRESUPUESTO!P127=PRESUPUESTO!$B$332,PRESUPUESTO!$G$127,0)</f>
        <v>0</v>
      </c>
      <c r="K213" s="105">
        <f>IF(PRESUPUESTO!Q127=PRESUPUESTO!$B$332,PRESUPUESTO!$G$127,0)</f>
        <v>0</v>
      </c>
      <c r="L213" s="105">
        <f>IF(PRESUPUESTO!R127=PRESUPUESTO!$B$332,PRESUPUESTO!$G$127,0)</f>
        <v>0</v>
      </c>
      <c r="M213" s="105">
        <f>IF(PRESUPUESTO!S127=PRESUPUESTO!$B$332,PRESUPUESTO!$G$127,0)</f>
        <v>0</v>
      </c>
      <c r="N213" s="105">
        <f>IF(PRESUPUESTO!T127=PRESUPUESTO!$B$332,PRESUPUESTO!$G$127,0)</f>
        <v>0</v>
      </c>
      <c r="O213" s="105">
        <f>IF(PRESUPUESTO!U127=PRESUPUESTO!$B$332,PRESUPUESTO!$G$127,0)</f>
        <v>0</v>
      </c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</row>
    <row r="214" spans="2:36" s="8" customFormat="1">
      <c r="B214" s="103" t="str">
        <f>IF(PRESUPUESTO!F128="","",PRESUPUESTO!F128)</f>
        <v/>
      </c>
      <c r="C214" s="104">
        <f t="shared" si="31"/>
        <v>0</v>
      </c>
      <c r="D214" s="105">
        <f>IF(PRESUPUESTO!J128=PRESUPUESTO!$B$332,PRESUPUESTO!$G$128,0)</f>
        <v>0</v>
      </c>
      <c r="E214" s="105">
        <f>IF(PRESUPUESTO!K128=PRESUPUESTO!$B$332,PRESUPUESTO!$G$128,0)</f>
        <v>0</v>
      </c>
      <c r="F214" s="105">
        <f>IF(PRESUPUESTO!L128=PRESUPUESTO!$B$332,PRESUPUESTO!$G$128,0)</f>
        <v>0</v>
      </c>
      <c r="G214" s="105">
        <f>IF(PRESUPUESTO!M128=PRESUPUESTO!$B$332,PRESUPUESTO!$G$128,0)</f>
        <v>0</v>
      </c>
      <c r="H214" s="105">
        <f>IF(PRESUPUESTO!N128=PRESUPUESTO!$B$332,PRESUPUESTO!$G$128,0)</f>
        <v>0</v>
      </c>
      <c r="I214" s="105">
        <f>IF(PRESUPUESTO!O128=PRESUPUESTO!$B$332,PRESUPUESTO!$G$128,0)</f>
        <v>0</v>
      </c>
      <c r="J214" s="105">
        <f>IF(PRESUPUESTO!P128=PRESUPUESTO!$B$332,PRESUPUESTO!$G$128,0)</f>
        <v>0</v>
      </c>
      <c r="K214" s="105">
        <f>IF(PRESUPUESTO!Q128=PRESUPUESTO!$B$332,PRESUPUESTO!$G$128,0)</f>
        <v>0</v>
      </c>
      <c r="L214" s="105">
        <f>IF(PRESUPUESTO!R128=PRESUPUESTO!$B$332,PRESUPUESTO!$G$128,0)</f>
        <v>0</v>
      </c>
      <c r="M214" s="105">
        <f>IF(PRESUPUESTO!S128=PRESUPUESTO!$B$332,PRESUPUESTO!$G$128,0)</f>
        <v>0</v>
      </c>
      <c r="N214" s="105">
        <f>IF(PRESUPUESTO!T128=PRESUPUESTO!$B$332,PRESUPUESTO!$G$128,0)</f>
        <v>0</v>
      </c>
      <c r="O214" s="105">
        <f>IF(PRESUPUESTO!U128=PRESUPUESTO!$B$332,PRESUPUESTO!$G$128,0)</f>
        <v>0</v>
      </c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</row>
    <row r="215" spans="2:36" s="8" customFormat="1">
      <c r="B215" s="103" t="str">
        <f>IF(PRESUPUESTO!F129="","",PRESUPUESTO!F129)</f>
        <v/>
      </c>
      <c r="C215" s="104">
        <f t="shared" si="31"/>
        <v>0</v>
      </c>
      <c r="D215" s="105">
        <f>IF(PRESUPUESTO!J129=PRESUPUESTO!$B$332,PRESUPUESTO!$G$129,0)</f>
        <v>0</v>
      </c>
      <c r="E215" s="105">
        <f>IF(PRESUPUESTO!K129=PRESUPUESTO!$B$332,PRESUPUESTO!$G$129,0)</f>
        <v>0</v>
      </c>
      <c r="F215" s="105">
        <f>IF(PRESUPUESTO!L129=PRESUPUESTO!$B$332,PRESUPUESTO!$G$129,0)</f>
        <v>0</v>
      </c>
      <c r="G215" s="105">
        <f>IF(PRESUPUESTO!M129=PRESUPUESTO!$B$332,PRESUPUESTO!$G$129,0)</f>
        <v>0</v>
      </c>
      <c r="H215" s="105">
        <f>IF(PRESUPUESTO!N129=PRESUPUESTO!$B$332,PRESUPUESTO!$G$129,0)</f>
        <v>0</v>
      </c>
      <c r="I215" s="105">
        <f>IF(PRESUPUESTO!O129=PRESUPUESTO!$B$332,PRESUPUESTO!$G$129,0)</f>
        <v>0</v>
      </c>
      <c r="J215" s="105">
        <f>IF(PRESUPUESTO!P129=PRESUPUESTO!$B$332,PRESUPUESTO!$G$129,0)</f>
        <v>0</v>
      </c>
      <c r="K215" s="105">
        <f>IF(PRESUPUESTO!Q129=PRESUPUESTO!$B$332,PRESUPUESTO!$G$129,0)</f>
        <v>0</v>
      </c>
      <c r="L215" s="105">
        <f>IF(PRESUPUESTO!R129=PRESUPUESTO!$B$332,PRESUPUESTO!$G$129,0)</f>
        <v>0</v>
      </c>
      <c r="M215" s="105">
        <f>IF(PRESUPUESTO!S129=PRESUPUESTO!$B$332,PRESUPUESTO!$G$129,0)</f>
        <v>0</v>
      </c>
      <c r="N215" s="105">
        <f>IF(PRESUPUESTO!T129=PRESUPUESTO!$B$332,PRESUPUESTO!$G$129,0)</f>
        <v>0</v>
      </c>
      <c r="O215" s="105">
        <f>IF(PRESUPUESTO!U129=PRESUPUESTO!$B$332,PRESUPUESTO!$G$129,0)</f>
        <v>0</v>
      </c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</row>
    <row r="216" spans="2:36" s="8" customFormat="1">
      <c r="B216" s="103" t="str">
        <f>IF(PRESUPUESTO!F130="","",PRESUPUESTO!F130)</f>
        <v/>
      </c>
      <c r="C216" s="104">
        <f t="shared" si="31"/>
        <v>0</v>
      </c>
      <c r="D216" s="105">
        <f>IF(PRESUPUESTO!J130=PRESUPUESTO!$B$332,PRESUPUESTO!$G$130,0)</f>
        <v>0</v>
      </c>
      <c r="E216" s="105">
        <f>IF(PRESUPUESTO!K130=PRESUPUESTO!$B$332,PRESUPUESTO!$G$130,0)</f>
        <v>0</v>
      </c>
      <c r="F216" s="105">
        <f>IF(PRESUPUESTO!L130=PRESUPUESTO!$B$332,PRESUPUESTO!$G$130,0)</f>
        <v>0</v>
      </c>
      <c r="G216" s="105">
        <f>IF(PRESUPUESTO!M130=PRESUPUESTO!$B$332,PRESUPUESTO!$G$130,0)</f>
        <v>0</v>
      </c>
      <c r="H216" s="105">
        <f>IF(PRESUPUESTO!N130=PRESUPUESTO!$B$332,PRESUPUESTO!$G$130,0)</f>
        <v>0</v>
      </c>
      <c r="I216" s="105">
        <f>IF(PRESUPUESTO!O130=PRESUPUESTO!$B$332,PRESUPUESTO!$G$130,0)</f>
        <v>0</v>
      </c>
      <c r="J216" s="105">
        <f>IF(PRESUPUESTO!P130=PRESUPUESTO!$B$332,PRESUPUESTO!$G$130,0)</f>
        <v>0</v>
      </c>
      <c r="K216" s="105">
        <f>IF(PRESUPUESTO!Q130=PRESUPUESTO!$B$332,PRESUPUESTO!$G$130,0)</f>
        <v>0</v>
      </c>
      <c r="L216" s="105">
        <f>IF(PRESUPUESTO!R130=PRESUPUESTO!$B$332,PRESUPUESTO!$G$130,0)</f>
        <v>0</v>
      </c>
      <c r="M216" s="105">
        <f>IF(PRESUPUESTO!S130=PRESUPUESTO!$B$332,PRESUPUESTO!$G$130,0)</f>
        <v>0</v>
      </c>
      <c r="N216" s="105">
        <f>IF(PRESUPUESTO!T130=PRESUPUESTO!$B$332,PRESUPUESTO!$G$130,0)</f>
        <v>0</v>
      </c>
      <c r="O216" s="105">
        <f>IF(PRESUPUESTO!U130=PRESUPUESTO!$B$332,PRESUPUESTO!$G$130,0)</f>
        <v>0</v>
      </c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</row>
    <row r="217" spans="2:36" s="8" customFormat="1">
      <c r="B217" s="103" t="str">
        <f>IF(PRESUPUESTO!F131="","",PRESUPUESTO!F131)</f>
        <v/>
      </c>
      <c r="C217" s="104">
        <f t="shared" si="31"/>
        <v>0</v>
      </c>
      <c r="D217" s="105">
        <f>IF(PRESUPUESTO!J131=PRESUPUESTO!$B$332,PRESUPUESTO!$G$131,0)</f>
        <v>0</v>
      </c>
      <c r="E217" s="105">
        <f>IF(PRESUPUESTO!K131=PRESUPUESTO!$B$332,PRESUPUESTO!$G$131,0)</f>
        <v>0</v>
      </c>
      <c r="F217" s="105">
        <f>IF(PRESUPUESTO!L131=PRESUPUESTO!$B$332,PRESUPUESTO!$G$131,0)</f>
        <v>0</v>
      </c>
      <c r="G217" s="105">
        <f>IF(PRESUPUESTO!M131=PRESUPUESTO!$B$332,PRESUPUESTO!$G$131,0)</f>
        <v>0</v>
      </c>
      <c r="H217" s="105">
        <f>IF(PRESUPUESTO!N131=PRESUPUESTO!$B$332,PRESUPUESTO!$G$131,0)</f>
        <v>0</v>
      </c>
      <c r="I217" s="105">
        <f>IF(PRESUPUESTO!O131=PRESUPUESTO!$B$332,PRESUPUESTO!$G$131,0)</f>
        <v>0</v>
      </c>
      <c r="J217" s="105">
        <f>IF(PRESUPUESTO!P131=PRESUPUESTO!$B$332,PRESUPUESTO!$G$131,0)</f>
        <v>0</v>
      </c>
      <c r="K217" s="105">
        <f>IF(PRESUPUESTO!Q131=PRESUPUESTO!$B$332,PRESUPUESTO!$G$131,0)</f>
        <v>0</v>
      </c>
      <c r="L217" s="105">
        <f>IF(PRESUPUESTO!R131=PRESUPUESTO!$B$332,PRESUPUESTO!$G$131,0)</f>
        <v>0</v>
      </c>
      <c r="M217" s="105">
        <f>IF(PRESUPUESTO!S131=PRESUPUESTO!$B$332,PRESUPUESTO!$G$131,0)</f>
        <v>0</v>
      </c>
      <c r="N217" s="105">
        <f>IF(PRESUPUESTO!T131=PRESUPUESTO!$B$332,PRESUPUESTO!$G$131,0)</f>
        <v>0</v>
      </c>
      <c r="O217" s="105">
        <f>IF(PRESUPUESTO!U131=PRESUPUESTO!$B$332,PRESUPUESTO!$G$131,0)</f>
        <v>0</v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</row>
    <row r="218" spans="2:36" s="8" customFormat="1">
      <c r="B218" s="103" t="str">
        <f>IF(PRESUPUESTO!F132="","",PRESUPUESTO!F132)</f>
        <v/>
      </c>
      <c r="C218" s="104">
        <f t="shared" si="31"/>
        <v>0</v>
      </c>
      <c r="D218" s="105">
        <f>IF(PRESUPUESTO!J132=PRESUPUESTO!$B$332,PRESUPUESTO!$G$132,0)</f>
        <v>0</v>
      </c>
      <c r="E218" s="105">
        <f>IF(PRESUPUESTO!K132=PRESUPUESTO!$B$332,PRESUPUESTO!$G$132,0)</f>
        <v>0</v>
      </c>
      <c r="F218" s="105">
        <f>IF(PRESUPUESTO!L132=PRESUPUESTO!$B$332,PRESUPUESTO!$G$132,0)</f>
        <v>0</v>
      </c>
      <c r="G218" s="105">
        <f>IF(PRESUPUESTO!M132=PRESUPUESTO!$B$332,PRESUPUESTO!$G$132,0)</f>
        <v>0</v>
      </c>
      <c r="H218" s="105">
        <f>IF(PRESUPUESTO!N132=PRESUPUESTO!$B$332,PRESUPUESTO!$G$132,0)</f>
        <v>0</v>
      </c>
      <c r="I218" s="105">
        <f>IF(PRESUPUESTO!O132=PRESUPUESTO!$B$332,PRESUPUESTO!$G$132,0)</f>
        <v>0</v>
      </c>
      <c r="J218" s="105">
        <f>IF(PRESUPUESTO!P132=PRESUPUESTO!$B$332,PRESUPUESTO!$G$132,0)</f>
        <v>0</v>
      </c>
      <c r="K218" s="105">
        <f>IF(PRESUPUESTO!Q132=PRESUPUESTO!$B$332,PRESUPUESTO!$G$132,0)</f>
        <v>0</v>
      </c>
      <c r="L218" s="105">
        <f>IF(PRESUPUESTO!R132=PRESUPUESTO!$B$332,PRESUPUESTO!$G$132,0)</f>
        <v>0</v>
      </c>
      <c r="M218" s="105">
        <f>IF(PRESUPUESTO!S132=PRESUPUESTO!$B$332,PRESUPUESTO!$G$132,0)</f>
        <v>0</v>
      </c>
      <c r="N218" s="105">
        <f>IF(PRESUPUESTO!T132=PRESUPUESTO!$B$332,PRESUPUESTO!$G$132,0)</f>
        <v>0</v>
      </c>
      <c r="O218" s="105">
        <f>IF(PRESUPUESTO!U132=PRESUPUESTO!$B$332,PRESUPUESTO!$G$132,0)</f>
        <v>0</v>
      </c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</row>
    <row r="219" spans="2:36" s="8" customFormat="1">
      <c r="B219" s="103" t="str">
        <f>IF(PRESUPUESTO!F133="","",PRESUPUESTO!F133)</f>
        <v/>
      </c>
      <c r="C219" s="104">
        <f t="shared" si="31"/>
        <v>0</v>
      </c>
      <c r="D219" s="105">
        <f>IF(PRESUPUESTO!J133=PRESUPUESTO!$B$332,PRESUPUESTO!$G$133,0)</f>
        <v>0</v>
      </c>
      <c r="E219" s="105">
        <f>IF(PRESUPUESTO!K133=PRESUPUESTO!$B$332,PRESUPUESTO!$G$133,0)</f>
        <v>0</v>
      </c>
      <c r="F219" s="105">
        <f>IF(PRESUPUESTO!L133=PRESUPUESTO!$B$332,PRESUPUESTO!$G$133,0)</f>
        <v>0</v>
      </c>
      <c r="G219" s="105">
        <f>IF(PRESUPUESTO!M133=PRESUPUESTO!$B$332,PRESUPUESTO!$G$133,0)</f>
        <v>0</v>
      </c>
      <c r="H219" s="105">
        <f>IF(PRESUPUESTO!N133=PRESUPUESTO!$B$332,PRESUPUESTO!$G$133,0)</f>
        <v>0</v>
      </c>
      <c r="I219" s="105">
        <f>IF(PRESUPUESTO!O133=PRESUPUESTO!$B$332,PRESUPUESTO!$G$133,0)</f>
        <v>0</v>
      </c>
      <c r="J219" s="105">
        <f>IF(PRESUPUESTO!P133=PRESUPUESTO!$B$332,PRESUPUESTO!$G$133,0)</f>
        <v>0</v>
      </c>
      <c r="K219" s="105">
        <f>IF(PRESUPUESTO!Q133=PRESUPUESTO!$B$332,PRESUPUESTO!$G$133,0)</f>
        <v>0</v>
      </c>
      <c r="L219" s="105">
        <f>IF(PRESUPUESTO!R133=PRESUPUESTO!$B$332,PRESUPUESTO!$G$133,0)</f>
        <v>0</v>
      </c>
      <c r="M219" s="105">
        <f>IF(PRESUPUESTO!S133=PRESUPUESTO!$B$332,PRESUPUESTO!$G$133,0)</f>
        <v>0</v>
      </c>
      <c r="N219" s="105">
        <f>IF(PRESUPUESTO!T133=PRESUPUESTO!$B$332,PRESUPUESTO!$G$133,0)</f>
        <v>0</v>
      </c>
      <c r="O219" s="105">
        <f>IF(PRESUPUESTO!U133=PRESUPUESTO!$B$332,PRESUPUESTO!$G$133,0)</f>
        <v>0</v>
      </c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</row>
    <row r="220" spans="2:36" s="8" customFormat="1">
      <c r="B220" s="103" t="str">
        <f>IF(PRESUPUESTO!F134="","",PRESUPUESTO!F134)</f>
        <v/>
      </c>
      <c r="C220" s="104">
        <f t="shared" si="31"/>
        <v>0</v>
      </c>
      <c r="D220" s="105">
        <f>IF(PRESUPUESTO!J134=PRESUPUESTO!$B$332,PRESUPUESTO!$G$134,0)</f>
        <v>0</v>
      </c>
      <c r="E220" s="105">
        <f>IF(PRESUPUESTO!K134=PRESUPUESTO!$B$332,PRESUPUESTO!$G$134,0)</f>
        <v>0</v>
      </c>
      <c r="F220" s="105">
        <f>IF(PRESUPUESTO!L134=PRESUPUESTO!$B$332,PRESUPUESTO!$G$134,0)</f>
        <v>0</v>
      </c>
      <c r="G220" s="105">
        <f>IF(PRESUPUESTO!M134=PRESUPUESTO!$B$332,PRESUPUESTO!$G$134,0)</f>
        <v>0</v>
      </c>
      <c r="H220" s="105">
        <f>IF(PRESUPUESTO!N134=PRESUPUESTO!$B$332,PRESUPUESTO!$G$134,0)</f>
        <v>0</v>
      </c>
      <c r="I220" s="105">
        <f>IF(PRESUPUESTO!O134=PRESUPUESTO!$B$332,PRESUPUESTO!$G$134,0)</f>
        <v>0</v>
      </c>
      <c r="J220" s="105">
        <f>IF(PRESUPUESTO!P134=PRESUPUESTO!$B$332,PRESUPUESTO!$G$134,0)</f>
        <v>0</v>
      </c>
      <c r="K220" s="105">
        <f>IF(PRESUPUESTO!Q134=PRESUPUESTO!$B$332,PRESUPUESTO!$G$134,0)</f>
        <v>0</v>
      </c>
      <c r="L220" s="105">
        <f>IF(PRESUPUESTO!R134=PRESUPUESTO!$B$332,PRESUPUESTO!$G$134,0)</f>
        <v>0</v>
      </c>
      <c r="M220" s="105">
        <f>IF(PRESUPUESTO!S134=PRESUPUESTO!$B$332,PRESUPUESTO!$G$134,0)</f>
        <v>0</v>
      </c>
      <c r="N220" s="105">
        <f>IF(PRESUPUESTO!T134=PRESUPUESTO!$B$332,PRESUPUESTO!$G$134,0)</f>
        <v>0</v>
      </c>
      <c r="O220" s="105">
        <f>IF(PRESUPUESTO!U134=PRESUPUESTO!$B$332,PRESUPUESTO!$G$134,0)</f>
        <v>0</v>
      </c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</row>
    <row r="221" spans="2:36" s="8" customFormat="1">
      <c r="B221" s="103" t="str">
        <f>IF(PRESUPUESTO!F135="","",PRESUPUESTO!F135)</f>
        <v/>
      </c>
      <c r="C221" s="104">
        <f t="shared" si="31"/>
        <v>0</v>
      </c>
      <c r="D221" s="105">
        <f>IF(PRESUPUESTO!J135=PRESUPUESTO!$B$332,PRESUPUESTO!$G$135,0)</f>
        <v>0</v>
      </c>
      <c r="E221" s="105">
        <f>IF(PRESUPUESTO!K135=PRESUPUESTO!$B$332,PRESUPUESTO!$G$135,0)</f>
        <v>0</v>
      </c>
      <c r="F221" s="105">
        <f>IF(PRESUPUESTO!L135=PRESUPUESTO!$B$332,PRESUPUESTO!$G$135,0)</f>
        <v>0</v>
      </c>
      <c r="G221" s="105">
        <f>IF(PRESUPUESTO!M135=PRESUPUESTO!$B$332,PRESUPUESTO!$G$135,0)</f>
        <v>0</v>
      </c>
      <c r="H221" s="105">
        <f>IF(PRESUPUESTO!N135=PRESUPUESTO!$B$332,PRESUPUESTO!$G$135,0)</f>
        <v>0</v>
      </c>
      <c r="I221" s="105">
        <f>IF(PRESUPUESTO!O135=PRESUPUESTO!$B$332,PRESUPUESTO!$G$135,0)</f>
        <v>0</v>
      </c>
      <c r="J221" s="105">
        <f>IF(PRESUPUESTO!P135=PRESUPUESTO!$B$332,PRESUPUESTO!$G$135,0)</f>
        <v>0</v>
      </c>
      <c r="K221" s="105">
        <f>IF(PRESUPUESTO!Q135=PRESUPUESTO!$B$332,PRESUPUESTO!$G$135,0)</f>
        <v>0</v>
      </c>
      <c r="L221" s="105">
        <f>IF(PRESUPUESTO!R135=PRESUPUESTO!$B$332,PRESUPUESTO!$G$135,0)</f>
        <v>0</v>
      </c>
      <c r="M221" s="105">
        <f>IF(PRESUPUESTO!S135=PRESUPUESTO!$B$332,PRESUPUESTO!$G$135,0)</f>
        <v>0</v>
      </c>
      <c r="N221" s="105">
        <f>IF(PRESUPUESTO!T135=PRESUPUESTO!$B$332,PRESUPUESTO!$G$135,0)</f>
        <v>0</v>
      </c>
      <c r="O221" s="105">
        <f>IF(PRESUPUESTO!U135=PRESUPUESTO!$B$332,PRESUPUESTO!$G$135,0)</f>
        <v>0</v>
      </c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</row>
    <row r="222" spans="2:36" s="8" customFormat="1">
      <c r="B222" s="103" t="str">
        <f>IF(PRESUPUESTO!F136="","",PRESUPUESTO!F136)</f>
        <v/>
      </c>
      <c r="C222" s="104">
        <f t="shared" si="31"/>
        <v>0</v>
      </c>
      <c r="D222" s="105">
        <f>IF(PRESUPUESTO!J136=PRESUPUESTO!$B$332,PRESUPUESTO!$G$136,0)</f>
        <v>0</v>
      </c>
      <c r="E222" s="105">
        <f>IF(PRESUPUESTO!K136=PRESUPUESTO!$B$332,PRESUPUESTO!$G$136,0)</f>
        <v>0</v>
      </c>
      <c r="F222" s="105">
        <f>IF(PRESUPUESTO!L136=PRESUPUESTO!$B$332,PRESUPUESTO!$G$136,0)</f>
        <v>0</v>
      </c>
      <c r="G222" s="105">
        <f>IF(PRESUPUESTO!M136=PRESUPUESTO!$B$332,PRESUPUESTO!$G$136,0)</f>
        <v>0</v>
      </c>
      <c r="H222" s="105">
        <f>IF(PRESUPUESTO!N136=PRESUPUESTO!$B$332,PRESUPUESTO!$G$136,0)</f>
        <v>0</v>
      </c>
      <c r="I222" s="105">
        <f>IF(PRESUPUESTO!O136=PRESUPUESTO!$B$332,PRESUPUESTO!$G$136,0)</f>
        <v>0</v>
      </c>
      <c r="J222" s="105">
        <f>IF(PRESUPUESTO!P136=PRESUPUESTO!$B$332,PRESUPUESTO!$G$136,0)</f>
        <v>0</v>
      </c>
      <c r="K222" s="105">
        <f>IF(PRESUPUESTO!Q136=PRESUPUESTO!$B$332,PRESUPUESTO!$G$136,0)</f>
        <v>0</v>
      </c>
      <c r="L222" s="105">
        <f>IF(PRESUPUESTO!R136=PRESUPUESTO!$B$332,PRESUPUESTO!$G$136,0)</f>
        <v>0</v>
      </c>
      <c r="M222" s="105">
        <f>IF(PRESUPUESTO!S136=PRESUPUESTO!$B$332,PRESUPUESTO!$G$136,0)</f>
        <v>0</v>
      </c>
      <c r="N222" s="105">
        <f>IF(PRESUPUESTO!T136=PRESUPUESTO!$B$332,PRESUPUESTO!$G$136,0)</f>
        <v>0</v>
      </c>
      <c r="O222" s="105">
        <f>IF(PRESUPUESTO!U136=PRESUPUESTO!$B$332,PRESUPUESTO!$G$136,0)</f>
        <v>0</v>
      </c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</row>
    <row r="223" spans="2:36" s="8" customFormat="1">
      <c r="B223" s="103" t="str">
        <f>IF(PRESUPUESTO!F137="","",PRESUPUESTO!F137)</f>
        <v/>
      </c>
      <c r="C223" s="104">
        <f t="shared" si="31"/>
        <v>0</v>
      </c>
      <c r="D223" s="105">
        <f>IF(PRESUPUESTO!J137=PRESUPUESTO!$B$332,PRESUPUESTO!$G$137,0)</f>
        <v>0</v>
      </c>
      <c r="E223" s="105">
        <f>IF(PRESUPUESTO!K137=PRESUPUESTO!$B$332,PRESUPUESTO!$G$137,0)</f>
        <v>0</v>
      </c>
      <c r="F223" s="105">
        <f>IF(PRESUPUESTO!L137=PRESUPUESTO!$B$332,PRESUPUESTO!$G$137,0)</f>
        <v>0</v>
      </c>
      <c r="G223" s="105">
        <f>IF(PRESUPUESTO!M137=PRESUPUESTO!$B$332,PRESUPUESTO!$G$137,0)</f>
        <v>0</v>
      </c>
      <c r="H223" s="105">
        <f>IF(PRESUPUESTO!N137=PRESUPUESTO!$B$332,PRESUPUESTO!$G$137,0)</f>
        <v>0</v>
      </c>
      <c r="I223" s="105">
        <f>IF(PRESUPUESTO!O137=PRESUPUESTO!$B$332,PRESUPUESTO!$G$137,0)</f>
        <v>0</v>
      </c>
      <c r="J223" s="105">
        <f>IF(PRESUPUESTO!P137=PRESUPUESTO!$B$332,PRESUPUESTO!$G$137,0)</f>
        <v>0</v>
      </c>
      <c r="K223" s="105">
        <f>IF(PRESUPUESTO!Q137=PRESUPUESTO!$B$332,PRESUPUESTO!$G$137,0)</f>
        <v>0</v>
      </c>
      <c r="L223" s="105">
        <f>IF(PRESUPUESTO!R137=PRESUPUESTO!$B$332,PRESUPUESTO!$G$137,0)</f>
        <v>0</v>
      </c>
      <c r="M223" s="105">
        <f>IF(PRESUPUESTO!S137=PRESUPUESTO!$B$332,PRESUPUESTO!$G$137,0)</f>
        <v>0</v>
      </c>
      <c r="N223" s="105">
        <f>IF(PRESUPUESTO!T137=PRESUPUESTO!$B$332,PRESUPUESTO!$G$137,0)</f>
        <v>0</v>
      </c>
      <c r="O223" s="105">
        <f>IF(PRESUPUESTO!U137=PRESUPUESTO!$B$332,PRESUPUESTO!$G$137,0)</f>
        <v>0</v>
      </c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</row>
    <row r="224" spans="2:36" s="8" customFormat="1">
      <c r="B224" s="103" t="str">
        <f>IF(PRESUPUESTO!F138="","",PRESUPUESTO!F138)</f>
        <v/>
      </c>
      <c r="C224" s="104">
        <f t="shared" si="31"/>
        <v>0</v>
      </c>
      <c r="D224" s="105">
        <f>IF(PRESUPUESTO!J138=PRESUPUESTO!$B$332,PRESUPUESTO!$G$138,0)</f>
        <v>0</v>
      </c>
      <c r="E224" s="105">
        <f>IF(PRESUPUESTO!K138=PRESUPUESTO!$B$332,PRESUPUESTO!$G$138,0)</f>
        <v>0</v>
      </c>
      <c r="F224" s="105">
        <f>IF(PRESUPUESTO!L138=PRESUPUESTO!$B$332,PRESUPUESTO!$G$138,0)</f>
        <v>0</v>
      </c>
      <c r="G224" s="105">
        <f>IF(PRESUPUESTO!M138=PRESUPUESTO!$B$332,PRESUPUESTO!$G$138,0)</f>
        <v>0</v>
      </c>
      <c r="H224" s="105">
        <f>IF(PRESUPUESTO!N138=PRESUPUESTO!$B$332,PRESUPUESTO!$G$138,0)</f>
        <v>0</v>
      </c>
      <c r="I224" s="105">
        <f>IF(PRESUPUESTO!O138=PRESUPUESTO!$B$332,PRESUPUESTO!$G$138,0)</f>
        <v>0</v>
      </c>
      <c r="J224" s="105">
        <f>IF(PRESUPUESTO!P138=PRESUPUESTO!$B$332,PRESUPUESTO!$G$138,0)</f>
        <v>0</v>
      </c>
      <c r="K224" s="105">
        <f>IF(PRESUPUESTO!Q138=PRESUPUESTO!$B$332,PRESUPUESTO!$G$138,0)</f>
        <v>0</v>
      </c>
      <c r="L224" s="105">
        <f>IF(PRESUPUESTO!R138=PRESUPUESTO!$B$332,PRESUPUESTO!$G$138,0)</f>
        <v>0</v>
      </c>
      <c r="M224" s="105">
        <f>IF(PRESUPUESTO!S138=PRESUPUESTO!$B$332,PRESUPUESTO!$G$138,0)</f>
        <v>0</v>
      </c>
      <c r="N224" s="105">
        <f>IF(PRESUPUESTO!T138=PRESUPUESTO!$B$332,PRESUPUESTO!$G$138,0)</f>
        <v>0</v>
      </c>
      <c r="O224" s="105">
        <f>IF(PRESUPUESTO!U138=PRESUPUESTO!$B$332,PRESUPUESTO!$G$138,0)</f>
        <v>0</v>
      </c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</row>
    <row r="225" spans="2:36" s="8" customFormat="1">
      <c r="B225" s="103" t="str">
        <f>IF(PRESUPUESTO!F139="","",PRESUPUESTO!F139)</f>
        <v/>
      </c>
      <c r="C225" s="104">
        <f t="shared" si="31"/>
        <v>0</v>
      </c>
      <c r="D225" s="105">
        <f>IF(PRESUPUESTO!J139=PRESUPUESTO!$B$332,PRESUPUESTO!$G$139,0)</f>
        <v>0</v>
      </c>
      <c r="E225" s="105">
        <f>IF(PRESUPUESTO!K139=PRESUPUESTO!$B$332,PRESUPUESTO!$G$139,0)</f>
        <v>0</v>
      </c>
      <c r="F225" s="105">
        <f>IF(PRESUPUESTO!L139=PRESUPUESTO!$B$332,PRESUPUESTO!$G$139,0)</f>
        <v>0</v>
      </c>
      <c r="G225" s="105">
        <f>IF(PRESUPUESTO!M139=PRESUPUESTO!$B$332,PRESUPUESTO!$G$139,0)</f>
        <v>0</v>
      </c>
      <c r="H225" s="105">
        <f>IF(PRESUPUESTO!N139=PRESUPUESTO!$B$332,PRESUPUESTO!$G$139,0)</f>
        <v>0</v>
      </c>
      <c r="I225" s="105">
        <f>IF(PRESUPUESTO!O139=PRESUPUESTO!$B$332,PRESUPUESTO!$G$139,0)</f>
        <v>0</v>
      </c>
      <c r="J225" s="105">
        <f>IF(PRESUPUESTO!P139=PRESUPUESTO!$B$332,PRESUPUESTO!$G$139,0)</f>
        <v>0</v>
      </c>
      <c r="K225" s="105">
        <f>IF(PRESUPUESTO!Q139=PRESUPUESTO!$B$332,PRESUPUESTO!$G$139,0)</f>
        <v>0</v>
      </c>
      <c r="L225" s="105">
        <f>IF(PRESUPUESTO!R139=PRESUPUESTO!$B$332,PRESUPUESTO!$G$139,0)</f>
        <v>0</v>
      </c>
      <c r="M225" s="105">
        <f>IF(PRESUPUESTO!S139=PRESUPUESTO!$B$332,PRESUPUESTO!$G$139,0)</f>
        <v>0</v>
      </c>
      <c r="N225" s="105">
        <f>IF(PRESUPUESTO!T139=PRESUPUESTO!$B$332,PRESUPUESTO!$G$139,0)</f>
        <v>0</v>
      </c>
      <c r="O225" s="105">
        <f>IF(PRESUPUESTO!U139=PRESUPUESTO!$B$332,PRESUPUESTO!$G$139,0)</f>
        <v>0</v>
      </c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</row>
    <row r="226" spans="2:36" s="8" customFormat="1">
      <c r="B226" s="103" t="str">
        <f>IF(PRESUPUESTO!F140="","",PRESUPUESTO!F140)</f>
        <v/>
      </c>
      <c r="C226" s="104">
        <f t="shared" si="31"/>
        <v>0</v>
      </c>
      <c r="D226" s="105">
        <f>IF(PRESUPUESTO!J140=PRESUPUESTO!$B$332,PRESUPUESTO!$G$140,0)</f>
        <v>0</v>
      </c>
      <c r="E226" s="105">
        <f>IF(PRESUPUESTO!K140=PRESUPUESTO!$B$332,PRESUPUESTO!$G$140,0)</f>
        <v>0</v>
      </c>
      <c r="F226" s="105">
        <f>IF(PRESUPUESTO!L140=PRESUPUESTO!$B$332,PRESUPUESTO!$G$140,0)</f>
        <v>0</v>
      </c>
      <c r="G226" s="105">
        <f>IF(PRESUPUESTO!M140=PRESUPUESTO!$B$332,PRESUPUESTO!$G$140,0)</f>
        <v>0</v>
      </c>
      <c r="H226" s="105">
        <f>IF(PRESUPUESTO!N140=PRESUPUESTO!$B$332,PRESUPUESTO!$G$140,0)</f>
        <v>0</v>
      </c>
      <c r="I226" s="105">
        <f>IF(PRESUPUESTO!O140=PRESUPUESTO!$B$332,PRESUPUESTO!$G$140,0)</f>
        <v>0</v>
      </c>
      <c r="J226" s="105">
        <f>IF(PRESUPUESTO!P140=PRESUPUESTO!$B$332,PRESUPUESTO!$G$140,0)</f>
        <v>0</v>
      </c>
      <c r="K226" s="105">
        <f>IF(PRESUPUESTO!Q140=PRESUPUESTO!$B$332,PRESUPUESTO!$G$140,0)</f>
        <v>0</v>
      </c>
      <c r="L226" s="105">
        <f>IF(PRESUPUESTO!R140=PRESUPUESTO!$B$332,PRESUPUESTO!$G$140,0)</f>
        <v>0</v>
      </c>
      <c r="M226" s="105">
        <f>IF(PRESUPUESTO!S140=PRESUPUESTO!$B$332,PRESUPUESTO!$G$140,0)</f>
        <v>0</v>
      </c>
      <c r="N226" s="105">
        <f>IF(PRESUPUESTO!T140=PRESUPUESTO!$B$332,PRESUPUESTO!$G$140,0)</f>
        <v>0</v>
      </c>
      <c r="O226" s="105">
        <f>IF(PRESUPUESTO!U140=PRESUPUESTO!$B$332,PRESUPUESTO!$G$140,0)</f>
        <v>0</v>
      </c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</row>
    <row r="227" spans="2:36" s="8" customFormat="1">
      <c r="B227" s="103" t="str">
        <f>IF(PRESUPUESTO!F141="","",PRESUPUESTO!F141)</f>
        <v/>
      </c>
      <c r="C227" s="104">
        <f t="shared" si="31"/>
        <v>0</v>
      </c>
      <c r="D227" s="105">
        <f>IF(PRESUPUESTO!J141=PRESUPUESTO!$B$332,PRESUPUESTO!$G$141,0)</f>
        <v>0</v>
      </c>
      <c r="E227" s="105">
        <f>IF(PRESUPUESTO!K141=PRESUPUESTO!$B$332,PRESUPUESTO!$G$141,0)</f>
        <v>0</v>
      </c>
      <c r="F227" s="105">
        <f>IF(PRESUPUESTO!L141=PRESUPUESTO!$B$332,PRESUPUESTO!$G$141,0)</f>
        <v>0</v>
      </c>
      <c r="G227" s="105">
        <f>IF(PRESUPUESTO!M141=PRESUPUESTO!$B$332,PRESUPUESTO!$G$141,0)</f>
        <v>0</v>
      </c>
      <c r="H227" s="105">
        <f>IF(PRESUPUESTO!N141=PRESUPUESTO!$B$332,PRESUPUESTO!$G$141,0)</f>
        <v>0</v>
      </c>
      <c r="I227" s="105">
        <f>IF(PRESUPUESTO!O141=PRESUPUESTO!$B$332,PRESUPUESTO!$G$141,0)</f>
        <v>0</v>
      </c>
      <c r="J227" s="105">
        <f>IF(PRESUPUESTO!P141=PRESUPUESTO!$B$332,PRESUPUESTO!$G$141,0)</f>
        <v>0</v>
      </c>
      <c r="K227" s="105">
        <f>IF(PRESUPUESTO!Q141=PRESUPUESTO!$B$332,PRESUPUESTO!$G$141,0)</f>
        <v>0</v>
      </c>
      <c r="L227" s="105">
        <f>IF(PRESUPUESTO!R141=PRESUPUESTO!$B$332,PRESUPUESTO!$G$141,0)</f>
        <v>0</v>
      </c>
      <c r="M227" s="105">
        <f>IF(PRESUPUESTO!S141=PRESUPUESTO!$B$332,PRESUPUESTO!$G$141,0)</f>
        <v>0</v>
      </c>
      <c r="N227" s="105">
        <f>IF(PRESUPUESTO!T141=PRESUPUESTO!$B$332,PRESUPUESTO!$G$141,0)</f>
        <v>0</v>
      </c>
      <c r="O227" s="105">
        <f>IF(PRESUPUESTO!U141=PRESUPUESTO!$B$332,PRESUPUESTO!$G$141,0)</f>
        <v>0</v>
      </c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</row>
    <row r="228" spans="2:36" s="8" customFormat="1">
      <c r="B228" s="103" t="str">
        <f>IF(PRESUPUESTO!F142="","",PRESUPUESTO!F142)</f>
        <v/>
      </c>
      <c r="C228" s="104">
        <f t="shared" si="31"/>
        <v>0</v>
      </c>
      <c r="D228" s="105">
        <f>IF(PRESUPUESTO!J142=PRESUPUESTO!$B$332,PRESUPUESTO!$G$142,0)</f>
        <v>0</v>
      </c>
      <c r="E228" s="105">
        <f>IF(PRESUPUESTO!K142=PRESUPUESTO!$B$332,PRESUPUESTO!$G$142,0)</f>
        <v>0</v>
      </c>
      <c r="F228" s="105">
        <f>IF(PRESUPUESTO!L142=PRESUPUESTO!$B$332,PRESUPUESTO!$G$142,0)</f>
        <v>0</v>
      </c>
      <c r="G228" s="105">
        <f>IF(PRESUPUESTO!M142=PRESUPUESTO!$B$332,PRESUPUESTO!$G$142,0)</f>
        <v>0</v>
      </c>
      <c r="H228" s="105">
        <f>IF(PRESUPUESTO!N142=PRESUPUESTO!$B$332,PRESUPUESTO!$G$142,0)</f>
        <v>0</v>
      </c>
      <c r="I228" s="105">
        <f>IF(PRESUPUESTO!O142=PRESUPUESTO!$B$332,PRESUPUESTO!$G$142,0)</f>
        <v>0</v>
      </c>
      <c r="J228" s="105">
        <f>IF(PRESUPUESTO!P142=PRESUPUESTO!$B$332,PRESUPUESTO!$G$142,0)</f>
        <v>0</v>
      </c>
      <c r="K228" s="105">
        <f>IF(PRESUPUESTO!Q142=PRESUPUESTO!$B$332,PRESUPUESTO!$G$142,0)</f>
        <v>0</v>
      </c>
      <c r="L228" s="105">
        <f>IF(PRESUPUESTO!R142=PRESUPUESTO!$B$332,PRESUPUESTO!$G$142,0)</f>
        <v>0</v>
      </c>
      <c r="M228" s="105">
        <f>IF(PRESUPUESTO!S142=PRESUPUESTO!$B$332,PRESUPUESTO!$G$142,0)</f>
        <v>0</v>
      </c>
      <c r="N228" s="105">
        <f>IF(PRESUPUESTO!T142=PRESUPUESTO!$B$332,PRESUPUESTO!$G$142,0)</f>
        <v>0</v>
      </c>
      <c r="O228" s="105">
        <f>IF(PRESUPUESTO!U142=PRESUPUESTO!$B$332,PRESUPUESTO!$G$142,0)</f>
        <v>0</v>
      </c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</row>
    <row r="229" spans="2:36" s="8" customFormat="1">
      <c r="B229" s="103" t="str">
        <f>IF(PRESUPUESTO!F143="","",PRESUPUESTO!F143)</f>
        <v/>
      </c>
      <c r="C229" s="104">
        <f t="shared" si="31"/>
        <v>0</v>
      </c>
      <c r="D229" s="105">
        <f>IF(PRESUPUESTO!J143=PRESUPUESTO!$B$332,PRESUPUESTO!$G$143,0)</f>
        <v>0</v>
      </c>
      <c r="E229" s="105">
        <f>IF(PRESUPUESTO!K143=PRESUPUESTO!$B$332,PRESUPUESTO!$G$143,0)</f>
        <v>0</v>
      </c>
      <c r="F229" s="105">
        <f>IF(PRESUPUESTO!L143=PRESUPUESTO!$B$332,PRESUPUESTO!$G$143,0)</f>
        <v>0</v>
      </c>
      <c r="G229" s="105">
        <f>IF(PRESUPUESTO!M143=PRESUPUESTO!$B$332,PRESUPUESTO!$G$143,0)</f>
        <v>0</v>
      </c>
      <c r="H229" s="105">
        <f>IF(PRESUPUESTO!N143=PRESUPUESTO!$B$332,PRESUPUESTO!$G$143,0)</f>
        <v>0</v>
      </c>
      <c r="I229" s="105">
        <f>IF(PRESUPUESTO!O143=PRESUPUESTO!$B$332,PRESUPUESTO!$G$143,0)</f>
        <v>0</v>
      </c>
      <c r="J229" s="105">
        <f>IF(PRESUPUESTO!P143=PRESUPUESTO!$B$332,PRESUPUESTO!$G$143,0)</f>
        <v>0</v>
      </c>
      <c r="K229" s="105">
        <f>IF(PRESUPUESTO!Q143=PRESUPUESTO!$B$332,PRESUPUESTO!$G$143,0)</f>
        <v>0</v>
      </c>
      <c r="L229" s="105">
        <f>IF(PRESUPUESTO!R143=PRESUPUESTO!$B$332,PRESUPUESTO!$G$143,0)</f>
        <v>0</v>
      </c>
      <c r="M229" s="105">
        <f>IF(PRESUPUESTO!S143=PRESUPUESTO!$B$332,PRESUPUESTO!$G$143,0)</f>
        <v>0</v>
      </c>
      <c r="N229" s="105">
        <f>IF(PRESUPUESTO!T143=PRESUPUESTO!$B$332,PRESUPUESTO!$G$143,0)</f>
        <v>0</v>
      </c>
      <c r="O229" s="105">
        <f>IF(PRESUPUESTO!U143=PRESUPUESTO!$B$332,PRESUPUESTO!$G$143,0)</f>
        <v>0</v>
      </c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</row>
    <row r="230" spans="2:36" s="8" customFormat="1">
      <c r="B230" s="103" t="str">
        <f>IF(PRESUPUESTO!F144="","",PRESUPUESTO!F144)</f>
        <v/>
      </c>
      <c r="C230" s="104">
        <f t="shared" si="31"/>
        <v>0</v>
      </c>
      <c r="D230" s="105">
        <f>IF(PRESUPUESTO!J144=PRESUPUESTO!$B$332,PRESUPUESTO!$G$144,0)</f>
        <v>0</v>
      </c>
      <c r="E230" s="105">
        <f>IF(PRESUPUESTO!K144=PRESUPUESTO!$B$332,PRESUPUESTO!$G$144,0)</f>
        <v>0</v>
      </c>
      <c r="F230" s="105">
        <f>IF(PRESUPUESTO!L144=PRESUPUESTO!$B$332,PRESUPUESTO!$G$144,0)</f>
        <v>0</v>
      </c>
      <c r="G230" s="105">
        <f>IF(PRESUPUESTO!M144=PRESUPUESTO!$B$332,PRESUPUESTO!$G$144,0)</f>
        <v>0</v>
      </c>
      <c r="H230" s="105">
        <f>IF(PRESUPUESTO!N144=PRESUPUESTO!$B$332,PRESUPUESTO!$G$144,0)</f>
        <v>0</v>
      </c>
      <c r="I230" s="105">
        <f>IF(PRESUPUESTO!O144=PRESUPUESTO!$B$332,PRESUPUESTO!$G$144,0)</f>
        <v>0</v>
      </c>
      <c r="J230" s="105">
        <f>IF(PRESUPUESTO!P144=PRESUPUESTO!$B$332,PRESUPUESTO!$G$144,0)</f>
        <v>0</v>
      </c>
      <c r="K230" s="105">
        <f>IF(PRESUPUESTO!Q144=PRESUPUESTO!$B$332,PRESUPUESTO!$G$144,0)</f>
        <v>0</v>
      </c>
      <c r="L230" s="105">
        <f>IF(PRESUPUESTO!R144=PRESUPUESTO!$B$332,PRESUPUESTO!$G$144,0)</f>
        <v>0</v>
      </c>
      <c r="M230" s="105">
        <f>IF(PRESUPUESTO!S144=PRESUPUESTO!$B$332,PRESUPUESTO!$G$144,0)</f>
        <v>0</v>
      </c>
      <c r="N230" s="105">
        <f>IF(PRESUPUESTO!T144=PRESUPUESTO!$B$332,PRESUPUESTO!$G$144,0)</f>
        <v>0</v>
      </c>
      <c r="O230" s="105">
        <f>IF(PRESUPUESTO!U144=PRESUPUESTO!$B$332,PRESUPUESTO!$G$144,0)</f>
        <v>0</v>
      </c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</row>
    <row r="231" spans="2:36" s="8" customFormat="1">
      <c r="B231" s="103" t="str">
        <f>IF(PRESUPUESTO!F145="","",PRESUPUESTO!F145)</f>
        <v/>
      </c>
      <c r="C231" s="104">
        <f t="shared" si="31"/>
        <v>0</v>
      </c>
      <c r="D231" s="105">
        <f>IF(PRESUPUESTO!J145=PRESUPUESTO!$B$332,PRESUPUESTO!$G$145,0)</f>
        <v>0</v>
      </c>
      <c r="E231" s="105">
        <f>IF(PRESUPUESTO!K145=PRESUPUESTO!$B$332,PRESUPUESTO!$G$145,0)</f>
        <v>0</v>
      </c>
      <c r="F231" s="105">
        <f>IF(PRESUPUESTO!L145=PRESUPUESTO!$B$332,PRESUPUESTO!$G$145,0)</f>
        <v>0</v>
      </c>
      <c r="G231" s="105">
        <f>IF(PRESUPUESTO!M145=PRESUPUESTO!$B$332,PRESUPUESTO!$G$145,0)</f>
        <v>0</v>
      </c>
      <c r="H231" s="105">
        <f>IF(PRESUPUESTO!N145=PRESUPUESTO!$B$332,PRESUPUESTO!$G$145,0)</f>
        <v>0</v>
      </c>
      <c r="I231" s="105">
        <f>IF(PRESUPUESTO!O145=PRESUPUESTO!$B$332,PRESUPUESTO!$G$145,0)</f>
        <v>0</v>
      </c>
      <c r="J231" s="105">
        <f>IF(PRESUPUESTO!P145=PRESUPUESTO!$B$332,PRESUPUESTO!$G$145,0)</f>
        <v>0</v>
      </c>
      <c r="K231" s="105">
        <f>IF(PRESUPUESTO!Q145=PRESUPUESTO!$B$332,PRESUPUESTO!$G$145,0)</f>
        <v>0</v>
      </c>
      <c r="L231" s="105">
        <f>IF(PRESUPUESTO!R145=PRESUPUESTO!$B$332,PRESUPUESTO!$G$145,0)</f>
        <v>0</v>
      </c>
      <c r="M231" s="105">
        <f>IF(PRESUPUESTO!S145=PRESUPUESTO!$B$332,PRESUPUESTO!$G$145,0)</f>
        <v>0</v>
      </c>
      <c r="N231" s="105">
        <f>IF(PRESUPUESTO!T145=PRESUPUESTO!$B$332,PRESUPUESTO!$G$145,0)</f>
        <v>0</v>
      </c>
      <c r="O231" s="105">
        <f>IF(PRESUPUESTO!U145=PRESUPUESTO!$B$332,PRESUPUESTO!$G$145,0)</f>
        <v>0</v>
      </c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</row>
    <row r="232" spans="2:36" s="8" customFormat="1">
      <c r="B232" s="103" t="str">
        <f>IF(PRESUPUESTO!F146="","",PRESUPUESTO!F146)</f>
        <v/>
      </c>
      <c r="C232" s="104">
        <f t="shared" si="31"/>
        <v>0</v>
      </c>
      <c r="D232" s="105">
        <f>IF(PRESUPUESTO!J146=PRESUPUESTO!$B$332,PRESUPUESTO!$G$146,0)</f>
        <v>0</v>
      </c>
      <c r="E232" s="105">
        <f>IF(PRESUPUESTO!K146=PRESUPUESTO!$B$332,PRESUPUESTO!$G$146,0)</f>
        <v>0</v>
      </c>
      <c r="F232" s="105">
        <f>IF(PRESUPUESTO!L146=PRESUPUESTO!$B$332,PRESUPUESTO!$G$146,0)</f>
        <v>0</v>
      </c>
      <c r="G232" s="105">
        <f>IF(PRESUPUESTO!M146=PRESUPUESTO!$B$332,PRESUPUESTO!$G$146,0)</f>
        <v>0</v>
      </c>
      <c r="H232" s="105">
        <f>IF(PRESUPUESTO!N146=PRESUPUESTO!$B$332,PRESUPUESTO!$G$146,0)</f>
        <v>0</v>
      </c>
      <c r="I232" s="105">
        <f>IF(PRESUPUESTO!O146=PRESUPUESTO!$B$332,PRESUPUESTO!$G$146,0)</f>
        <v>0</v>
      </c>
      <c r="J232" s="105">
        <f>IF(PRESUPUESTO!P146=PRESUPUESTO!$B$332,PRESUPUESTO!$G$146,0)</f>
        <v>0</v>
      </c>
      <c r="K232" s="105">
        <f>IF(PRESUPUESTO!Q146=PRESUPUESTO!$B$332,PRESUPUESTO!$G$146,0)</f>
        <v>0</v>
      </c>
      <c r="L232" s="105">
        <f>IF(PRESUPUESTO!R146=PRESUPUESTO!$B$332,PRESUPUESTO!$G$146,0)</f>
        <v>0</v>
      </c>
      <c r="M232" s="105">
        <f>IF(PRESUPUESTO!S146=PRESUPUESTO!$B$332,PRESUPUESTO!$G$146,0)</f>
        <v>0</v>
      </c>
      <c r="N232" s="105">
        <f>IF(PRESUPUESTO!T146=PRESUPUESTO!$B$332,PRESUPUESTO!$G$146,0)</f>
        <v>0</v>
      </c>
      <c r="O232" s="105">
        <f>IF(PRESUPUESTO!U146=PRESUPUESTO!$B$332,PRESUPUESTO!$G$146,0)</f>
        <v>0</v>
      </c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</row>
    <row r="233" spans="2:36" s="8" customFormat="1">
      <c r="B233" s="103" t="str">
        <f>IF(PRESUPUESTO!F147="","",PRESUPUESTO!F147)</f>
        <v/>
      </c>
      <c r="C233" s="104">
        <f t="shared" si="31"/>
        <v>0</v>
      </c>
      <c r="D233" s="105">
        <f>IF(PRESUPUESTO!J147=PRESUPUESTO!$B$332,PRESUPUESTO!$G$147,0)</f>
        <v>0</v>
      </c>
      <c r="E233" s="105">
        <f>IF(PRESUPUESTO!K147=PRESUPUESTO!$B$332,PRESUPUESTO!$G$147,0)</f>
        <v>0</v>
      </c>
      <c r="F233" s="105">
        <f>IF(PRESUPUESTO!L147=PRESUPUESTO!$B$332,PRESUPUESTO!$G$147,0)</f>
        <v>0</v>
      </c>
      <c r="G233" s="105">
        <f>IF(PRESUPUESTO!M147=PRESUPUESTO!$B$332,PRESUPUESTO!$G$147,0)</f>
        <v>0</v>
      </c>
      <c r="H233" s="105">
        <f>IF(PRESUPUESTO!N147=PRESUPUESTO!$B$332,PRESUPUESTO!$G$147,0)</f>
        <v>0</v>
      </c>
      <c r="I233" s="105">
        <f>IF(PRESUPUESTO!O147=PRESUPUESTO!$B$332,PRESUPUESTO!$G$147,0)</f>
        <v>0</v>
      </c>
      <c r="J233" s="105">
        <f>IF(PRESUPUESTO!P147=PRESUPUESTO!$B$332,PRESUPUESTO!$G$147,0)</f>
        <v>0</v>
      </c>
      <c r="K233" s="105">
        <f>IF(PRESUPUESTO!Q147=PRESUPUESTO!$B$332,PRESUPUESTO!$G$147,0)</f>
        <v>0</v>
      </c>
      <c r="L233" s="105">
        <f>IF(PRESUPUESTO!R147=PRESUPUESTO!$B$332,PRESUPUESTO!$G$147,0)</f>
        <v>0</v>
      </c>
      <c r="M233" s="105">
        <f>IF(PRESUPUESTO!S147=PRESUPUESTO!$B$332,PRESUPUESTO!$G$147,0)</f>
        <v>0</v>
      </c>
      <c r="N233" s="105">
        <f>IF(PRESUPUESTO!T147=PRESUPUESTO!$B$332,PRESUPUESTO!$G$147,0)</f>
        <v>0</v>
      </c>
      <c r="O233" s="105">
        <f>IF(PRESUPUESTO!U147=PRESUPUESTO!$B$332,PRESUPUESTO!$G$147,0)</f>
        <v>0</v>
      </c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</row>
    <row r="234" spans="2:36" s="8" customFormat="1">
      <c r="B234" s="103" t="str">
        <f>IF(PRESUPUESTO!F148="","",PRESUPUESTO!F148)</f>
        <v/>
      </c>
      <c r="C234" s="104">
        <f t="shared" si="31"/>
        <v>0</v>
      </c>
      <c r="D234" s="105">
        <f>IF(PRESUPUESTO!J148=PRESUPUESTO!$B$332,PRESUPUESTO!$G$148,0)</f>
        <v>0</v>
      </c>
      <c r="E234" s="105">
        <f>IF(PRESUPUESTO!K148=PRESUPUESTO!$B$332,PRESUPUESTO!$G$148,0)</f>
        <v>0</v>
      </c>
      <c r="F234" s="105">
        <f>IF(PRESUPUESTO!L148=PRESUPUESTO!$B$332,PRESUPUESTO!$G$148,0)</f>
        <v>0</v>
      </c>
      <c r="G234" s="105">
        <f>IF(PRESUPUESTO!M148=PRESUPUESTO!$B$332,PRESUPUESTO!$G$148,0)</f>
        <v>0</v>
      </c>
      <c r="H234" s="105">
        <f>IF(PRESUPUESTO!N148=PRESUPUESTO!$B$332,PRESUPUESTO!$G$148,0)</f>
        <v>0</v>
      </c>
      <c r="I234" s="105">
        <f>IF(PRESUPUESTO!O148=PRESUPUESTO!$B$332,PRESUPUESTO!$G$148,0)</f>
        <v>0</v>
      </c>
      <c r="J234" s="105">
        <f>IF(PRESUPUESTO!P148=PRESUPUESTO!$B$332,PRESUPUESTO!$G$148,0)</f>
        <v>0</v>
      </c>
      <c r="K234" s="105">
        <f>IF(PRESUPUESTO!Q148=PRESUPUESTO!$B$332,PRESUPUESTO!$G$148,0)</f>
        <v>0</v>
      </c>
      <c r="L234" s="105">
        <f>IF(PRESUPUESTO!R148=PRESUPUESTO!$B$332,PRESUPUESTO!$G$148,0)</f>
        <v>0</v>
      </c>
      <c r="M234" s="105">
        <f>IF(PRESUPUESTO!S148=PRESUPUESTO!$B$332,PRESUPUESTO!$G$148,0)</f>
        <v>0</v>
      </c>
      <c r="N234" s="105">
        <f>IF(PRESUPUESTO!T148=PRESUPUESTO!$B$332,PRESUPUESTO!$G$148,0)</f>
        <v>0</v>
      </c>
      <c r="O234" s="105">
        <f>IF(PRESUPUESTO!U148=PRESUPUESTO!$B$332,PRESUPUESTO!$G$148,0)</f>
        <v>0</v>
      </c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</row>
    <row r="235" spans="2:36" s="75" customFormat="1">
      <c r="B235" s="109" t="str">
        <f>IF(PRESUPUESTO!B151="","",PRESUPUESTO!B151)</f>
        <v>EMPLEADOS</v>
      </c>
      <c r="C235" s="110">
        <f t="shared" si="31"/>
        <v>0</v>
      </c>
      <c r="D235" s="111">
        <f>SUM(D236:D249)</f>
        <v>0</v>
      </c>
      <c r="E235" s="111">
        <f t="shared" ref="E235:O235" si="58">SUM(E236:E249)</f>
        <v>0</v>
      </c>
      <c r="F235" s="111">
        <f t="shared" si="58"/>
        <v>0</v>
      </c>
      <c r="G235" s="111">
        <f t="shared" si="58"/>
        <v>0</v>
      </c>
      <c r="H235" s="111">
        <f t="shared" si="58"/>
        <v>0</v>
      </c>
      <c r="I235" s="111">
        <f t="shared" si="58"/>
        <v>0</v>
      </c>
      <c r="J235" s="111">
        <f t="shared" si="58"/>
        <v>0</v>
      </c>
      <c r="K235" s="111">
        <f t="shared" si="58"/>
        <v>0</v>
      </c>
      <c r="L235" s="111">
        <f t="shared" si="58"/>
        <v>0</v>
      </c>
      <c r="M235" s="111">
        <f t="shared" si="58"/>
        <v>0</v>
      </c>
      <c r="N235" s="111">
        <f t="shared" si="58"/>
        <v>0</v>
      </c>
      <c r="O235" s="111">
        <f t="shared" si="58"/>
        <v>0</v>
      </c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</row>
    <row r="236" spans="2:36">
      <c r="B236" s="70" t="str">
        <f>IF(PRESUPUESTO!C153="","",PRESUPUESTO!C153)</f>
        <v xml:space="preserve">Salario </v>
      </c>
      <c r="C236" s="34">
        <f t="shared" si="31"/>
        <v>0</v>
      </c>
      <c r="D236" s="66">
        <f>PRESUPUESTO!D153</f>
        <v>0</v>
      </c>
      <c r="E236" s="72">
        <f>D236</f>
        <v>0</v>
      </c>
      <c r="F236" s="72">
        <f t="shared" ref="F236:O236" si="59">E236</f>
        <v>0</v>
      </c>
      <c r="G236" s="72">
        <f t="shared" si="59"/>
        <v>0</v>
      </c>
      <c r="H236" s="72">
        <f t="shared" si="59"/>
        <v>0</v>
      </c>
      <c r="I236" s="72">
        <f t="shared" si="59"/>
        <v>0</v>
      </c>
      <c r="J236" s="72">
        <f t="shared" si="59"/>
        <v>0</v>
      </c>
      <c r="K236" s="72">
        <f t="shared" si="59"/>
        <v>0</v>
      </c>
      <c r="L236" s="72">
        <f t="shared" si="59"/>
        <v>0</v>
      </c>
      <c r="M236" s="72">
        <f t="shared" si="59"/>
        <v>0</v>
      </c>
      <c r="N236" s="72">
        <f t="shared" si="59"/>
        <v>0</v>
      </c>
      <c r="O236" s="72">
        <f t="shared" si="59"/>
        <v>0</v>
      </c>
    </row>
    <row r="237" spans="2:36">
      <c r="B237" s="70" t="str">
        <f>IF(PRESUPUESTO!C154="","",PRESUPUESTO!C154)</f>
        <v xml:space="preserve">Subsidio de Transporte </v>
      </c>
      <c r="C237" s="34">
        <f t="shared" si="31"/>
        <v>0</v>
      </c>
      <c r="D237" s="66">
        <f>PRESUPUESTO!D154</f>
        <v>0</v>
      </c>
      <c r="E237" s="72">
        <f t="shared" ref="E237:O242" si="60">D237</f>
        <v>0</v>
      </c>
      <c r="F237" s="72">
        <f t="shared" si="60"/>
        <v>0</v>
      </c>
      <c r="G237" s="72">
        <f t="shared" si="60"/>
        <v>0</v>
      </c>
      <c r="H237" s="72">
        <f t="shared" si="60"/>
        <v>0</v>
      </c>
      <c r="I237" s="72">
        <f t="shared" si="60"/>
        <v>0</v>
      </c>
      <c r="J237" s="72">
        <f t="shared" si="60"/>
        <v>0</v>
      </c>
      <c r="K237" s="72">
        <f t="shared" si="60"/>
        <v>0</v>
      </c>
      <c r="L237" s="72">
        <f t="shared" si="60"/>
        <v>0</v>
      </c>
      <c r="M237" s="72">
        <f t="shared" si="60"/>
        <v>0</v>
      </c>
      <c r="N237" s="72">
        <f t="shared" si="60"/>
        <v>0</v>
      </c>
      <c r="O237" s="72">
        <f t="shared" si="60"/>
        <v>0</v>
      </c>
    </row>
    <row r="238" spans="2:36">
      <c r="B238" s="70" t="str">
        <f>IF(PRESUPUESTO!C155="","",PRESUPUESTO!C155)</f>
        <v>Seguridad Social</v>
      </c>
      <c r="C238" s="34">
        <f t="shared" si="31"/>
        <v>0</v>
      </c>
      <c r="D238" s="66">
        <f>PRESUPUESTO!D155</f>
        <v>0</v>
      </c>
      <c r="E238" s="72">
        <f t="shared" si="60"/>
        <v>0</v>
      </c>
      <c r="F238" s="72">
        <f t="shared" si="60"/>
        <v>0</v>
      </c>
      <c r="G238" s="72">
        <f t="shared" si="60"/>
        <v>0</v>
      </c>
      <c r="H238" s="72">
        <f t="shared" si="60"/>
        <v>0</v>
      </c>
      <c r="I238" s="72">
        <f t="shared" si="60"/>
        <v>0</v>
      </c>
      <c r="J238" s="72">
        <f t="shared" si="60"/>
        <v>0</v>
      </c>
      <c r="K238" s="72">
        <f t="shared" si="60"/>
        <v>0</v>
      </c>
      <c r="L238" s="72">
        <f t="shared" si="60"/>
        <v>0</v>
      </c>
      <c r="M238" s="72">
        <f t="shared" si="60"/>
        <v>0</v>
      </c>
      <c r="N238" s="72">
        <f t="shared" si="60"/>
        <v>0</v>
      </c>
      <c r="O238" s="72">
        <f t="shared" si="60"/>
        <v>0</v>
      </c>
    </row>
    <row r="239" spans="2:36">
      <c r="B239" s="70" t="str">
        <f>IF(PRESUPUESTO!C156="","",PRESUPUESTO!C156)</f>
        <v/>
      </c>
      <c r="C239" s="34">
        <f t="shared" si="31"/>
        <v>0</v>
      </c>
      <c r="D239" s="66">
        <f>PRESUPUESTO!D156</f>
        <v>0</v>
      </c>
      <c r="E239" s="72">
        <f t="shared" si="60"/>
        <v>0</v>
      </c>
      <c r="F239" s="72">
        <f t="shared" si="60"/>
        <v>0</v>
      </c>
      <c r="G239" s="72">
        <f t="shared" si="60"/>
        <v>0</v>
      </c>
      <c r="H239" s="72">
        <f t="shared" si="60"/>
        <v>0</v>
      </c>
      <c r="I239" s="72">
        <f t="shared" si="60"/>
        <v>0</v>
      </c>
      <c r="J239" s="72">
        <f t="shared" si="60"/>
        <v>0</v>
      </c>
      <c r="K239" s="72">
        <f t="shared" si="60"/>
        <v>0</v>
      </c>
      <c r="L239" s="72">
        <f t="shared" si="60"/>
        <v>0</v>
      </c>
      <c r="M239" s="72">
        <f t="shared" si="60"/>
        <v>0</v>
      </c>
      <c r="N239" s="72">
        <f t="shared" si="60"/>
        <v>0</v>
      </c>
      <c r="O239" s="72">
        <f t="shared" si="60"/>
        <v>0</v>
      </c>
    </row>
    <row r="240" spans="2:36">
      <c r="B240" s="70" t="str">
        <f>IF(PRESUPUESTO!C157="","",PRESUPUESTO!C157)</f>
        <v/>
      </c>
      <c r="C240" s="34">
        <f t="shared" si="31"/>
        <v>0</v>
      </c>
      <c r="D240" s="66">
        <f>PRESUPUESTO!D157</f>
        <v>0</v>
      </c>
      <c r="E240" s="72">
        <f t="shared" si="60"/>
        <v>0</v>
      </c>
      <c r="F240" s="72">
        <f t="shared" si="60"/>
        <v>0</v>
      </c>
      <c r="G240" s="72">
        <f t="shared" si="60"/>
        <v>0</v>
      </c>
      <c r="H240" s="72">
        <f t="shared" si="60"/>
        <v>0</v>
      </c>
      <c r="I240" s="72">
        <f t="shared" si="60"/>
        <v>0</v>
      </c>
      <c r="J240" s="72">
        <f t="shared" si="60"/>
        <v>0</v>
      </c>
      <c r="K240" s="72">
        <f t="shared" si="60"/>
        <v>0</v>
      </c>
      <c r="L240" s="72">
        <f t="shared" si="60"/>
        <v>0</v>
      </c>
      <c r="M240" s="72">
        <f t="shared" si="60"/>
        <v>0</v>
      </c>
      <c r="N240" s="72">
        <f t="shared" si="60"/>
        <v>0</v>
      </c>
      <c r="O240" s="72">
        <f t="shared" si="60"/>
        <v>0</v>
      </c>
    </row>
    <row r="241" spans="2:36" s="8" customFormat="1">
      <c r="B241" s="31" t="str">
        <f>IF(PRESUPUESTO!C158="","",PRESUPUESTO!C158)</f>
        <v/>
      </c>
      <c r="C241" s="34">
        <f t="shared" si="31"/>
        <v>0</v>
      </c>
      <c r="D241" s="9">
        <f>PRESUPUESTO!D158</f>
        <v>0</v>
      </c>
      <c r="E241" s="11">
        <f t="shared" si="60"/>
        <v>0</v>
      </c>
      <c r="F241" s="11">
        <f t="shared" si="60"/>
        <v>0</v>
      </c>
      <c r="G241" s="11">
        <f t="shared" si="60"/>
        <v>0</v>
      </c>
      <c r="H241" s="11">
        <f t="shared" si="60"/>
        <v>0</v>
      </c>
      <c r="I241" s="11">
        <f t="shared" si="60"/>
        <v>0</v>
      </c>
      <c r="J241" s="11">
        <f t="shared" si="60"/>
        <v>0</v>
      </c>
      <c r="K241" s="11">
        <f t="shared" si="60"/>
        <v>0</v>
      </c>
      <c r="L241" s="11">
        <f t="shared" si="60"/>
        <v>0</v>
      </c>
      <c r="M241" s="11">
        <f t="shared" si="60"/>
        <v>0</v>
      </c>
      <c r="N241" s="11">
        <f t="shared" si="60"/>
        <v>0</v>
      </c>
      <c r="O241" s="11">
        <f t="shared" si="60"/>
        <v>0</v>
      </c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</row>
    <row r="242" spans="2:36" s="8" customFormat="1">
      <c r="B242" s="31" t="str">
        <f>IF(PRESUPUESTO!C159="","",PRESUPUESTO!C159)</f>
        <v/>
      </c>
      <c r="C242" s="34">
        <f t="shared" si="31"/>
        <v>0</v>
      </c>
      <c r="D242" s="9">
        <f>PRESUPUESTO!D159</f>
        <v>0</v>
      </c>
      <c r="E242" s="11">
        <f t="shared" si="60"/>
        <v>0</v>
      </c>
      <c r="F242" s="11">
        <f t="shared" si="60"/>
        <v>0</v>
      </c>
      <c r="G242" s="11">
        <f t="shared" si="60"/>
        <v>0</v>
      </c>
      <c r="H242" s="11">
        <f t="shared" si="60"/>
        <v>0</v>
      </c>
      <c r="I242" s="11">
        <f t="shared" si="60"/>
        <v>0</v>
      </c>
      <c r="J242" s="11">
        <f t="shared" si="60"/>
        <v>0</v>
      </c>
      <c r="K242" s="11">
        <f t="shared" si="60"/>
        <v>0</v>
      </c>
      <c r="L242" s="11">
        <f t="shared" si="60"/>
        <v>0</v>
      </c>
      <c r="M242" s="11">
        <f t="shared" si="60"/>
        <v>0</v>
      </c>
      <c r="N242" s="11">
        <f t="shared" si="60"/>
        <v>0</v>
      </c>
      <c r="O242" s="11">
        <f t="shared" si="60"/>
        <v>0</v>
      </c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</row>
    <row r="243" spans="2:36" s="8" customFormat="1">
      <c r="B243" s="103" t="str">
        <f>IF(PRESUPUESTO!F153="","",PRESUPUESTO!F153)</f>
        <v>Prima</v>
      </c>
      <c r="C243" s="104">
        <f t="shared" ref="C243:C327" si="61">SUM(D243:O243)/SUM($D$66:$O$66)</f>
        <v>0</v>
      </c>
      <c r="D243" s="105">
        <f>IF(PRESUPUESTO!J153=PRESUPUESTO!$B$332,PRESUPUESTO!$G$153,0)</f>
        <v>0</v>
      </c>
      <c r="E243" s="105">
        <f>IF(PRESUPUESTO!K153=PRESUPUESTO!$B$332,PRESUPUESTO!$G$153,0)</f>
        <v>0</v>
      </c>
      <c r="F243" s="105">
        <f>IF(PRESUPUESTO!L153=PRESUPUESTO!$B$332,PRESUPUESTO!$G$153,0)</f>
        <v>0</v>
      </c>
      <c r="G243" s="105">
        <f>IF(PRESUPUESTO!M153=PRESUPUESTO!$B$332,PRESUPUESTO!$G$153,0)</f>
        <v>0</v>
      </c>
      <c r="H243" s="105">
        <f>IF(PRESUPUESTO!N153=PRESUPUESTO!$B$332,PRESUPUESTO!$G$153,0)</f>
        <v>0</v>
      </c>
      <c r="I243" s="105">
        <f>IF(PRESUPUESTO!O153=PRESUPUESTO!$B$332,PRESUPUESTO!$G$153,0)</f>
        <v>0</v>
      </c>
      <c r="J243" s="105">
        <f>IF(PRESUPUESTO!P153=PRESUPUESTO!$B$332,PRESUPUESTO!$G$153,0)</f>
        <v>0</v>
      </c>
      <c r="K243" s="105">
        <f>IF(PRESUPUESTO!Q153=PRESUPUESTO!$B$332,PRESUPUESTO!$G$153,0)</f>
        <v>0</v>
      </c>
      <c r="L243" s="105">
        <f>IF(PRESUPUESTO!R153=PRESUPUESTO!$B$332,PRESUPUESTO!$G$153,0)</f>
        <v>0</v>
      </c>
      <c r="M243" s="105">
        <f>IF(PRESUPUESTO!S153=PRESUPUESTO!$B$332,PRESUPUESTO!$G$153,0)</f>
        <v>0</v>
      </c>
      <c r="N243" s="105">
        <f>IF(PRESUPUESTO!T153=PRESUPUESTO!$B$332,PRESUPUESTO!$G$153,0)</f>
        <v>0</v>
      </c>
      <c r="O243" s="105">
        <f>IF(PRESUPUESTO!U153=PRESUPUESTO!$B$332,PRESUPUESTO!$G$153,0)</f>
        <v>0</v>
      </c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</row>
    <row r="244" spans="2:36" s="8" customFormat="1">
      <c r="B244" s="103" t="str">
        <f>IF(PRESUPUESTO!F154="","",PRESUPUESTO!F154)</f>
        <v>Cesantías</v>
      </c>
      <c r="C244" s="104">
        <f t="shared" si="61"/>
        <v>0</v>
      </c>
      <c r="D244" s="105">
        <f>IF(PRESUPUESTO!J154=PRESUPUESTO!$B$332,PRESUPUESTO!$G$154,0)</f>
        <v>0</v>
      </c>
      <c r="E244" s="105">
        <f>IF(PRESUPUESTO!K154=PRESUPUESTO!$B$332,PRESUPUESTO!$G$154,0)</f>
        <v>0</v>
      </c>
      <c r="F244" s="105">
        <f>IF(PRESUPUESTO!L154=PRESUPUESTO!$B$332,PRESUPUESTO!$G$154,0)</f>
        <v>0</v>
      </c>
      <c r="G244" s="105">
        <f>IF(PRESUPUESTO!M154=PRESUPUESTO!$B$332,PRESUPUESTO!$G$154,0)</f>
        <v>0</v>
      </c>
      <c r="H244" s="105">
        <f>IF(PRESUPUESTO!N154=PRESUPUESTO!$B$332,PRESUPUESTO!$G$154,0)</f>
        <v>0</v>
      </c>
      <c r="I244" s="105">
        <f>IF(PRESUPUESTO!O154=PRESUPUESTO!$B$332,PRESUPUESTO!$G$154,0)</f>
        <v>0</v>
      </c>
      <c r="J244" s="105">
        <f>IF(PRESUPUESTO!P154=PRESUPUESTO!$B$332,PRESUPUESTO!$G$154,0)</f>
        <v>0</v>
      </c>
      <c r="K244" s="105">
        <f>IF(PRESUPUESTO!Q154=PRESUPUESTO!$B$332,PRESUPUESTO!$G$154,0)</f>
        <v>0</v>
      </c>
      <c r="L244" s="105">
        <f>IF(PRESUPUESTO!R154=PRESUPUESTO!$B$332,PRESUPUESTO!$G$154,0)</f>
        <v>0</v>
      </c>
      <c r="M244" s="105">
        <f>IF(PRESUPUESTO!S154=PRESUPUESTO!$B$332,PRESUPUESTO!$G$154,0)</f>
        <v>0</v>
      </c>
      <c r="N244" s="105">
        <f>IF(PRESUPUESTO!T154=PRESUPUESTO!$B$332,PRESUPUESTO!$G$154,0)</f>
        <v>0</v>
      </c>
      <c r="O244" s="105">
        <f>IF(PRESUPUESTO!U154=PRESUPUESTO!$B$332,PRESUPUESTO!$G$154,0)</f>
        <v>0</v>
      </c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</row>
    <row r="245" spans="2:36" s="8" customFormat="1">
      <c r="B245" s="103" t="str">
        <f>IF(PRESUPUESTO!F155="","",PRESUPUESTO!F155)</f>
        <v>Intereses a las Cesantías</v>
      </c>
      <c r="C245" s="104">
        <f t="shared" si="61"/>
        <v>0</v>
      </c>
      <c r="D245" s="105">
        <f>IF(PRESUPUESTO!J155=PRESUPUESTO!$B$332,PRESUPUESTO!$G$155,0)</f>
        <v>0</v>
      </c>
      <c r="E245" s="105">
        <f>IF(PRESUPUESTO!K155=PRESUPUESTO!$B$332,PRESUPUESTO!$G$155,0)</f>
        <v>0</v>
      </c>
      <c r="F245" s="105">
        <f>IF(PRESUPUESTO!L155=PRESUPUESTO!$B$332,PRESUPUESTO!$G$155,0)</f>
        <v>0</v>
      </c>
      <c r="G245" s="105">
        <f>IF(PRESUPUESTO!M155=PRESUPUESTO!$B$332,PRESUPUESTO!$G$155,0)</f>
        <v>0</v>
      </c>
      <c r="H245" s="105">
        <f>IF(PRESUPUESTO!N155=PRESUPUESTO!$B$332,PRESUPUESTO!$G$155,0)</f>
        <v>0</v>
      </c>
      <c r="I245" s="105">
        <f>IF(PRESUPUESTO!O155=PRESUPUESTO!$B$332,PRESUPUESTO!$G$155,0)</f>
        <v>0</v>
      </c>
      <c r="J245" s="105">
        <f>IF(PRESUPUESTO!P155=PRESUPUESTO!$B$332,PRESUPUESTO!$G$155,0)</f>
        <v>0</v>
      </c>
      <c r="K245" s="105">
        <f>IF(PRESUPUESTO!Q155=PRESUPUESTO!$B$332,PRESUPUESTO!$G$155,0)</f>
        <v>0</v>
      </c>
      <c r="L245" s="105">
        <f>IF(PRESUPUESTO!R155=PRESUPUESTO!$B$332,PRESUPUESTO!$G$155,0)</f>
        <v>0</v>
      </c>
      <c r="M245" s="105">
        <f>IF(PRESUPUESTO!S155=PRESUPUESTO!$B$332,PRESUPUESTO!$G$155,0)</f>
        <v>0</v>
      </c>
      <c r="N245" s="105">
        <f>IF(PRESUPUESTO!T155=PRESUPUESTO!$B$332,PRESUPUESTO!$G$155,0)</f>
        <v>0</v>
      </c>
      <c r="O245" s="105">
        <f>IF(PRESUPUESTO!U155=PRESUPUESTO!$B$332,PRESUPUESTO!$G$155,0)</f>
        <v>0</v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</row>
    <row r="246" spans="2:36" s="8" customFormat="1">
      <c r="B246" s="103" t="str">
        <f>IF(PRESUPUESTO!F156="","",PRESUPUESTO!F156)</f>
        <v xml:space="preserve">Vacaciones </v>
      </c>
      <c r="C246" s="104">
        <f t="shared" si="61"/>
        <v>0</v>
      </c>
      <c r="D246" s="105">
        <f>IF(PRESUPUESTO!J156=PRESUPUESTO!$B$332,PRESUPUESTO!$G$156,0)</f>
        <v>0</v>
      </c>
      <c r="E246" s="105">
        <f>IF(PRESUPUESTO!K156=PRESUPUESTO!$B$332,PRESUPUESTO!$G$156,0)</f>
        <v>0</v>
      </c>
      <c r="F246" s="105">
        <f>IF(PRESUPUESTO!L156=PRESUPUESTO!$B$332,PRESUPUESTO!$G$156,0)</f>
        <v>0</v>
      </c>
      <c r="G246" s="105">
        <f>IF(PRESUPUESTO!M156=PRESUPUESTO!$B$332,PRESUPUESTO!$G$156,0)</f>
        <v>0</v>
      </c>
      <c r="H246" s="105">
        <f>IF(PRESUPUESTO!N156=PRESUPUESTO!$B$332,PRESUPUESTO!$G$156,0)</f>
        <v>0</v>
      </c>
      <c r="I246" s="105">
        <f>IF(PRESUPUESTO!O156=PRESUPUESTO!$B$332,PRESUPUESTO!$G$156,0)</f>
        <v>0</v>
      </c>
      <c r="J246" s="105">
        <f>IF(PRESUPUESTO!P156=PRESUPUESTO!$B$332,PRESUPUESTO!$G$156,0)</f>
        <v>0</v>
      </c>
      <c r="K246" s="105">
        <f>IF(PRESUPUESTO!Q156=PRESUPUESTO!$B$332,PRESUPUESTO!$G$156,0)</f>
        <v>0</v>
      </c>
      <c r="L246" s="105">
        <f>IF(PRESUPUESTO!R156=PRESUPUESTO!$B$332,PRESUPUESTO!$G$156,0)</f>
        <v>0</v>
      </c>
      <c r="M246" s="105">
        <f>IF(PRESUPUESTO!S156=PRESUPUESTO!$B$332,PRESUPUESTO!$G$156,0)</f>
        <v>0</v>
      </c>
      <c r="N246" s="105">
        <f>IF(PRESUPUESTO!T156=PRESUPUESTO!$B$332,PRESUPUESTO!$G$156,0)</f>
        <v>0</v>
      </c>
      <c r="O246" s="105">
        <f>IF(PRESUPUESTO!U156=PRESUPUESTO!$B$332,PRESUPUESTO!$G$156,0)</f>
        <v>0</v>
      </c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</row>
    <row r="247" spans="2:36" s="8" customFormat="1">
      <c r="B247" s="103" t="str">
        <f>IF(PRESUPUESTO!F157="","",PRESUPUESTO!F157)</f>
        <v>Dotación</v>
      </c>
      <c r="C247" s="104">
        <f t="shared" si="61"/>
        <v>0</v>
      </c>
      <c r="D247" s="105">
        <f>IF(PRESUPUESTO!J157=PRESUPUESTO!$B$332,PRESUPUESTO!$G$157,0)</f>
        <v>0</v>
      </c>
      <c r="E247" s="105">
        <f>IF(PRESUPUESTO!K157=PRESUPUESTO!$B$332,PRESUPUESTO!$G$157,0)</f>
        <v>0</v>
      </c>
      <c r="F247" s="105">
        <f>IF(PRESUPUESTO!L157=PRESUPUESTO!$B$332,PRESUPUESTO!$G$157,0)</f>
        <v>0</v>
      </c>
      <c r="G247" s="105">
        <f>IF(PRESUPUESTO!M157=PRESUPUESTO!$B$332,PRESUPUESTO!$G$157,0)</f>
        <v>0</v>
      </c>
      <c r="H247" s="105">
        <f>IF(PRESUPUESTO!N157=PRESUPUESTO!$B$332,PRESUPUESTO!$G$157,0)</f>
        <v>0</v>
      </c>
      <c r="I247" s="105">
        <f>IF(PRESUPUESTO!O157=PRESUPUESTO!$B$332,PRESUPUESTO!$G$157,0)</f>
        <v>0</v>
      </c>
      <c r="J247" s="105">
        <f>IF(PRESUPUESTO!P157=PRESUPUESTO!$B$332,PRESUPUESTO!$G$157,0)</f>
        <v>0</v>
      </c>
      <c r="K247" s="105">
        <f>IF(PRESUPUESTO!Q157=PRESUPUESTO!$B$332,PRESUPUESTO!$G$157,0)</f>
        <v>0</v>
      </c>
      <c r="L247" s="105">
        <f>IF(PRESUPUESTO!R157=PRESUPUESTO!$B$332,PRESUPUESTO!$G$157,0)</f>
        <v>0</v>
      </c>
      <c r="M247" s="105">
        <f>IF(PRESUPUESTO!S157=PRESUPUESTO!$B$332,PRESUPUESTO!$G$157,0)</f>
        <v>0</v>
      </c>
      <c r="N247" s="105">
        <f>IF(PRESUPUESTO!T157=PRESUPUESTO!$B$332,PRESUPUESTO!$G$157,0)</f>
        <v>0</v>
      </c>
      <c r="O247" s="105">
        <f>IF(PRESUPUESTO!U157=PRESUPUESTO!$B$332,PRESUPUESTO!$G$157,0)</f>
        <v>0</v>
      </c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</row>
    <row r="248" spans="2:36" s="8" customFormat="1">
      <c r="B248" s="103" t="str">
        <f>IF(PRESUPUESTO!F158="","",PRESUPUESTO!F158)</f>
        <v/>
      </c>
      <c r="C248" s="104">
        <f t="shared" si="61"/>
        <v>0</v>
      </c>
      <c r="D248" s="105">
        <f>IF(PRESUPUESTO!J158=PRESUPUESTO!$B$332,PRESUPUESTO!$G$158,0)</f>
        <v>0</v>
      </c>
      <c r="E248" s="105">
        <f>IF(PRESUPUESTO!K158=PRESUPUESTO!$B$332,PRESUPUESTO!$G$158,0)</f>
        <v>0</v>
      </c>
      <c r="F248" s="105">
        <f>IF(PRESUPUESTO!L158=PRESUPUESTO!$B$332,PRESUPUESTO!$G$158,0)</f>
        <v>0</v>
      </c>
      <c r="G248" s="105">
        <f>IF(PRESUPUESTO!M158=PRESUPUESTO!$B$332,PRESUPUESTO!$G$158,0)</f>
        <v>0</v>
      </c>
      <c r="H248" s="105">
        <f>IF(PRESUPUESTO!N158=PRESUPUESTO!$B$332,PRESUPUESTO!$G$158,0)</f>
        <v>0</v>
      </c>
      <c r="I248" s="105">
        <f>IF(PRESUPUESTO!O158=PRESUPUESTO!$B$332,PRESUPUESTO!$G$158,0)</f>
        <v>0</v>
      </c>
      <c r="J248" s="105">
        <f>IF(PRESUPUESTO!P158=PRESUPUESTO!$B$332,PRESUPUESTO!$G$158,0)</f>
        <v>0</v>
      </c>
      <c r="K248" s="105">
        <f>IF(PRESUPUESTO!Q158=PRESUPUESTO!$B$332,PRESUPUESTO!$G$158,0)</f>
        <v>0</v>
      </c>
      <c r="L248" s="105">
        <f>IF(PRESUPUESTO!R158=PRESUPUESTO!$B$332,PRESUPUESTO!$G$158,0)</f>
        <v>0</v>
      </c>
      <c r="M248" s="105">
        <f>IF(PRESUPUESTO!S158=PRESUPUESTO!$B$332,PRESUPUESTO!$G$158,0)</f>
        <v>0</v>
      </c>
      <c r="N248" s="105">
        <f>IF(PRESUPUESTO!T158=PRESUPUESTO!$B$332,PRESUPUESTO!$G$158,0)</f>
        <v>0</v>
      </c>
      <c r="O248" s="105">
        <f>IF(PRESUPUESTO!U158=PRESUPUESTO!$B$332,PRESUPUESTO!$G$158,0)</f>
        <v>0</v>
      </c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</row>
    <row r="249" spans="2:36" s="8" customFormat="1">
      <c r="B249" s="103" t="str">
        <f>IF(PRESUPUESTO!F159="","",PRESUPUESTO!F159)</f>
        <v/>
      </c>
      <c r="C249" s="104">
        <f t="shared" si="61"/>
        <v>0</v>
      </c>
      <c r="D249" s="105">
        <f>IF(PRESUPUESTO!J159=PRESUPUESTO!$B$332,PRESUPUESTO!$G$159,0)</f>
        <v>0</v>
      </c>
      <c r="E249" s="105">
        <f>IF(PRESUPUESTO!K159=PRESUPUESTO!$B$332,PRESUPUESTO!$G$159,0)</f>
        <v>0</v>
      </c>
      <c r="F249" s="105">
        <f>IF(PRESUPUESTO!L159=PRESUPUESTO!$B$332,PRESUPUESTO!$G$159,0)</f>
        <v>0</v>
      </c>
      <c r="G249" s="105">
        <f>IF(PRESUPUESTO!M159=PRESUPUESTO!$B$332,PRESUPUESTO!$G$159,0)</f>
        <v>0</v>
      </c>
      <c r="H249" s="105">
        <f>IF(PRESUPUESTO!N159=PRESUPUESTO!$B$332,PRESUPUESTO!$G$159,0)</f>
        <v>0</v>
      </c>
      <c r="I249" s="105">
        <f>IF(PRESUPUESTO!O159=PRESUPUESTO!$B$332,PRESUPUESTO!$G$159,0)</f>
        <v>0</v>
      </c>
      <c r="J249" s="105">
        <f>IF(PRESUPUESTO!P159=PRESUPUESTO!$B$332,PRESUPUESTO!$G$159,0)</f>
        <v>0</v>
      </c>
      <c r="K249" s="105">
        <f>IF(PRESUPUESTO!Q159=PRESUPUESTO!$B$332,PRESUPUESTO!$G$159,0)</f>
        <v>0</v>
      </c>
      <c r="L249" s="105">
        <f>IF(PRESUPUESTO!R159=PRESUPUESTO!$B$332,PRESUPUESTO!$G$159,0)</f>
        <v>0</v>
      </c>
      <c r="M249" s="105">
        <f>IF(PRESUPUESTO!S159=PRESUPUESTO!$B$332,PRESUPUESTO!$G$159,0)</f>
        <v>0</v>
      </c>
      <c r="N249" s="105">
        <f>IF(PRESUPUESTO!T159=PRESUPUESTO!$B$332,PRESUPUESTO!$G$159,0)</f>
        <v>0</v>
      </c>
      <c r="O249" s="105">
        <f>IF(PRESUPUESTO!U159=PRESUPUESTO!$B$332,PRESUPUESTO!$G$159,0)</f>
        <v>0</v>
      </c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</row>
    <row r="250" spans="2:36" s="75" customFormat="1">
      <c r="B250" s="109" t="str">
        <f>IF(PRESUPUESTO!B162="","",PRESUPUESTO!B162)</f>
        <v>TRANSPORTE</v>
      </c>
      <c r="C250" s="110">
        <f t="shared" si="61"/>
        <v>0</v>
      </c>
      <c r="D250" s="111">
        <f>SUM(D251:D270)</f>
        <v>0</v>
      </c>
      <c r="E250" s="111">
        <f t="shared" ref="E250:O250" si="62">SUM(E251:E270)</f>
        <v>0</v>
      </c>
      <c r="F250" s="111">
        <f t="shared" si="62"/>
        <v>0</v>
      </c>
      <c r="G250" s="111">
        <f t="shared" si="62"/>
        <v>0</v>
      </c>
      <c r="H250" s="111">
        <f t="shared" si="62"/>
        <v>0</v>
      </c>
      <c r="I250" s="111">
        <f t="shared" si="62"/>
        <v>0</v>
      </c>
      <c r="J250" s="111">
        <f t="shared" si="62"/>
        <v>0</v>
      </c>
      <c r="K250" s="111">
        <f t="shared" si="62"/>
        <v>0</v>
      </c>
      <c r="L250" s="111">
        <f t="shared" si="62"/>
        <v>0</v>
      </c>
      <c r="M250" s="111">
        <f t="shared" si="62"/>
        <v>0</v>
      </c>
      <c r="N250" s="111">
        <f t="shared" si="62"/>
        <v>0</v>
      </c>
      <c r="O250" s="111">
        <f t="shared" si="62"/>
        <v>0</v>
      </c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</row>
    <row r="251" spans="2:36">
      <c r="B251" s="70" t="str">
        <f>IF(PRESUPUESTO!C164="","",PRESUPUESTO!C164)</f>
        <v>Gasolina</v>
      </c>
      <c r="C251" s="34">
        <f t="shared" si="61"/>
        <v>0</v>
      </c>
      <c r="D251" s="66">
        <f>PRESUPUESTO!D164</f>
        <v>0</v>
      </c>
      <c r="E251" s="72">
        <f>D251</f>
        <v>0</v>
      </c>
      <c r="F251" s="72">
        <f t="shared" ref="F251:O251" si="63">E251</f>
        <v>0</v>
      </c>
      <c r="G251" s="72">
        <f t="shared" si="63"/>
        <v>0</v>
      </c>
      <c r="H251" s="72">
        <f t="shared" si="63"/>
        <v>0</v>
      </c>
      <c r="I251" s="72">
        <f t="shared" si="63"/>
        <v>0</v>
      </c>
      <c r="J251" s="72">
        <f t="shared" si="63"/>
        <v>0</v>
      </c>
      <c r="K251" s="72">
        <f t="shared" si="63"/>
        <v>0</v>
      </c>
      <c r="L251" s="72">
        <f t="shared" si="63"/>
        <v>0</v>
      </c>
      <c r="M251" s="72">
        <f t="shared" si="63"/>
        <v>0</v>
      </c>
      <c r="N251" s="72">
        <f t="shared" si="63"/>
        <v>0</v>
      </c>
      <c r="O251" s="72">
        <f t="shared" si="63"/>
        <v>0</v>
      </c>
    </row>
    <row r="252" spans="2:36">
      <c r="B252" s="70" t="str">
        <f>IF(PRESUPUESTO!C165="","",PRESUPUESTO!C165)</f>
        <v>Limpieza carro</v>
      </c>
      <c r="C252" s="34">
        <f t="shared" si="61"/>
        <v>0</v>
      </c>
      <c r="D252" s="66">
        <f>PRESUPUESTO!D165</f>
        <v>0</v>
      </c>
      <c r="E252" s="72">
        <f t="shared" ref="E252:O260" si="64">D252</f>
        <v>0</v>
      </c>
      <c r="F252" s="72">
        <f t="shared" si="64"/>
        <v>0</v>
      </c>
      <c r="G252" s="72">
        <f t="shared" si="64"/>
        <v>0</v>
      </c>
      <c r="H252" s="72">
        <f t="shared" si="64"/>
        <v>0</v>
      </c>
      <c r="I252" s="72">
        <f t="shared" si="64"/>
        <v>0</v>
      </c>
      <c r="J252" s="72">
        <f t="shared" si="64"/>
        <v>0</v>
      </c>
      <c r="K252" s="72">
        <f t="shared" si="64"/>
        <v>0</v>
      </c>
      <c r="L252" s="72">
        <f t="shared" si="64"/>
        <v>0</v>
      </c>
      <c r="M252" s="72">
        <f t="shared" si="64"/>
        <v>0</v>
      </c>
      <c r="N252" s="72">
        <f t="shared" si="64"/>
        <v>0</v>
      </c>
      <c r="O252" s="72">
        <f t="shared" si="64"/>
        <v>0</v>
      </c>
    </row>
    <row r="253" spans="2:36">
      <c r="B253" s="70" t="str">
        <f>IF(PRESUPUESTO!C166="","",PRESUPUESTO!C166)</f>
        <v>Parqueaderos</v>
      </c>
      <c r="C253" s="34">
        <f t="shared" si="61"/>
        <v>0</v>
      </c>
      <c r="D253" s="66">
        <f>PRESUPUESTO!D166</f>
        <v>0</v>
      </c>
      <c r="E253" s="72">
        <f t="shared" si="64"/>
        <v>0</v>
      </c>
      <c r="F253" s="72">
        <f t="shared" si="64"/>
        <v>0</v>
      </c>
      <c r="G253" s="72">
        <f t="shared" si="64"/>
        <v>0</v>
      </c>
      <c r="H253" s="72">
        <f t="shared" si="64"/>
        <v>0</v>
      </c>
      <c r="I253" s="72">
        <f t="shared" si="64"/>
        <v>0</v>
      </c>
      <c r="J253" s="72">
        <f t="shared" si="64"/>
        <v>0</v>
      </c>
      <c r="K253" s="72">
        <f t="shared" si="64"/>
        <v>0</v>
      </c>
      <c r="L253" s="72">
        <f t="shared" si="64"/>
        <v>0</v>
      </c>
      <c r="M253" s="72">
        <f t="shared" si="64"/>
        <v>0</v>
      </c>
      <c r="N253" s="72">
        <f t="shared" si="64"/>
        <v>0</v>
      </c>
      <c r="O253" s="72">
        <f t="shared" si="64"/>
        <v>0</v>
      </c>
    </row>
    <row r="254" spans="2:36">
      <c r="B254" s="70" t="str">
        <f>IF(PRESUPUESTO!C167="","",PRESUPUESTO!C167)</f>
        <v>Transporte público (taxis / uber)</v>
      </c>
      <c r="C254" s="34">
        <f t="shared" si="61"/>
        <v>0</v>
      </c>
      <c r="D254" s="66">
        <f>PRESUPUESTO!D167</f>
        <v>0</v>
      </c>
      <c r="E254" s="72">
        <f t="shared" si="64"/>
        <v>0</v>
      </c>
      <c r="F254" s="72">
        <f t="shared" si="64"/>
        <v>0</v>
      </c>
      <c r="G254" s="72">
        <f t="shared" si="64"/>
        <v>0</v>
      </c>
      <c r="H254" s="72">
        <f t="shared" si="64"/>
        <v>0</v>
      </c>
      <c r="I254" s="72">
        <f t="shared" si="64"/>
        <v>0</v>
      </c>
      <c r="J254" s="72">
        <f t="shared" si="64"/>
        <v>0</v>
      </c>
      <c r="K254" s="72">
        <f t="shared" si="64"/>
        <v>0</v>
      </c>
      <c r="L254" s="72">
        <f t="shared" si="64"/>
        <v>0</v>
      </c>
      <c r="M254" s="72">
        <f t="shared" si="64"/>
        <v>0</v>
      </c>
      <c r="N254" s="72">
        <f t="shared" si="64"/>
        <v>0</v>
      </c>
      <c r="O254" s="72">
        <f t="shared" si="64"/>
        <v>0</v>
      </c>
    </row>
    <row r="255" spans="2:36">
      <c r="B255" s="70" t="str">
        <f>IF(PRESUPUESTO!C168="","",PRESUPUESTO!C168)</f>
        <v>Peajes</v>
      </c>
      <c r="C255" s="34">
        <f t="shared" si="61"/>
        <v>0</v>
      </c>
      <c r="D255" s="66">
        <f>PRESUPUESTO!D168</f>
        <v>0</v>
      </c>
      <c r="E255" s="72">
        <f t="shared" si="64"/>
        <v>0</v>
      </c>
      <c r="F255" s="72">
        <f t="shared" si="64"/>
        <v>0</v>
      </c>
      <c r="G255" s="72">
        <f t="shared" si="64"/>
        <v>0</v>
      </c>
      <c r="H255" s="72">
        <f t="shared" si="64"/>
        <v>0</v>
      </c>
      <c r="I255" s="72">
        <f t="shared" si="64"/>
        <v>0</v>
      </c>
      <c r="J255" s="72">
        <f t="shared" si="64"/>
        <v>0</v>
      </c>
      <c r="K255" s="72">
        <f t="shared" si="64"/>
        <v>0</v>
      </c>
      <c r="L255" s="72">
        <f t="shared" si="64"/>
        <v>0</v>
      </c>
      <c r="M255" s="72">
        <f t="shared" si="64"/>
        <v>0</v>
      </c>
      <c r="N255" s="72">
        <f t="shared" si="64"/>
        <v>0</v>
      </c>
      <c r="O255" s="72">
        <f t="shared" si="64"/>
        <v>0</v>
      </c>
    </row>
    <row r="256" spans="2:36">
      <c r="B256" s="70" t="str">
        <f>IF(PRESUPUESTO!C169="","",PRESUPUESTO!C169)</f>
        <v>Renting</v>
      </c>
      <c r="C256" s="34">
        <f t="shared" si="61"/>
        <v>0</v>
      </c>
      <c r="D256" s="66">
        <f>PRESUPUESTO!D169</f>
        <v>0</v>
      </c>
      <c r="E256" s="72">
        <f t="shared" si="64"/>
        <v>0</v>
      </c>
      <c r="F256" s="72">
        <f t="shared" si="64"/>
        <v>0</v>
      </c>
      <c r="G256" s="72">
        <f t="shared" si="64"/>
        <v>0</v>
      </c>
      <c r="H256" s="72">
        <f t="shared" si="64"/>
        <v>0</v>
      </c>
      <c r="I256" s="72">
        <f t="shared" si="64"/>
        <v>0</v>
      </c>
      <c r="J256" s="72">
        <f t="shared" si="64"/>
        <v>0</v>
      </c>
      <c r="K256" s="72">
        <f t="shared" si="64"/>
        <v>0</v>
      </c>
      <c r="L256" s="72">
        <f t="shared" si="64"/>
        <v>0</v>
      </c>
      <c r="M256" s="72">
        <f t="shared" si="64"/>
        <v>0</v>
      </c>
      <c r="N256" s="72">
        <f t="shared" si="64"/>
        <v>0</v>
      </c>
      <c r="O256" s="72">
        <f t="shared" si="64"/>
        <v>0</v>
      </c>
    </row>
    <row r="257" spans="2:36" s="8" customFormat="1">
      <c r="B257" s="31" t="str">
        <f>IF(PRESUPUESTO!C170="","",PRESUPUESTO!C170)</f>
        <v/>
      </c>
      <c r="C257" s="34">
        <f t="shared" si="61"/>
        <v>0</v>
      </c>
      <c r="D257" s="9">
        <f>PRESUPUESTO!D170</f>
        <v>0</v>
      </c>
      <c r="E257" s="11">
        <f t="shared" si="64"/>
        <v>0</v>
      </c>
      <c r="F257" s="11">
        <f t="shared" si="64"/>
        <v>0</v>
      </c>
      <c r="G257" s="11">
        <f t="shared" si="64"/>
        <v>0</v>
      </c>
      <c r="H257" s="11">
        <f t="shared" si="64"/>
        <v>0</v>
      </c>
      <c r="I257" s="11">
        <f t="shared" si="64"/>
        <v>0</v>
      </c>
      <c r="J257" s="11">
        <f t="shared" si="64"/>
        <v>0</v>
      </c>
      <c r="K257" s="11">
        <f t="shared" si="64"/>
        <v>0</v>
      </c>
      <c r="L257" s="11">
        <f t="shared" si="64"/>
        <v>0</v>
      </c>
      <c r="M257" s="11">
        <f t="shared" si="64"/>
        <v>0</v>
      </c>
      <c r="N257" s="11">
        <f t="shared" si="64"/>
        <v>0</v>
      </c>
      <c r="O257" s="11">
        <f t="shared" si="64"/>
        <v>0</v>
      </c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</row>
    <row r="258" spans="2:36" s="8" customFormat="1">
      <c r="B258" s="31" t="str">
        <f>IF(PRESUPUESTO!C171="","",PRESUPUESTO!C171)</f>
        <v/>
      </c>
      <c r="C258" s="34">
        <f t="shared" si="61"/>
        <v>0</v>
      </c>
      <c r="D258" s="9">
        <f>PRESUPUESTO!D171</f>
        <v>0</v>
      </c>
      <c r="E258" s="11">
        <f t="shared" si="64"/>
        <v>0</v>
      </c>
      <c r="F258" s="11">
        <f t="shared" si="64"/>
        <v>0</v>
      </c>
      <c r="G258" s="11">
        <f t="shared" si="64"/>
        <v>0</v>
      </c>
      <c r="H258" s="11">
        <f t="shared" si="64"/>
        <v>0</v>
      </c>
      <c r="I258" s="11">
        <f t="shared" si="64"/>
        <v>0</v>
      </c>
      <c r="J258" s="11">
        <f t="shared" si="64"/>
        <v>0</v>
      </c>
      <c r="K258" s="11">
        <f t="shared" si="64"/>
        <v>0</v>
      </c>
      <c r="L258" s="11">
        <f t="shared" si="64"/>
        <v>0</v>
      </c>
      <c r="M258" s="11">
        <f t="shared" si="64"/>
        <v>0</v>
      </c>
      <c r="N258" s="11">
        <f t="shared" si="64"/>
        <v>0</v>
      </c>
      <c r="O258" s="11">
        <f t="shared" si="64"/>
        <v>0</v>
      </c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</row>
    <row r="259" spans="2:36" s="8" customFormat="1">
      <c r="B259" s="31" t="str">
        <f>IF(PRESUPUESTO!C172="","",PRESUPUESTO!C172)</f>
        <v/>
      </c>
      <c r="C259" s="34">
        <f t="shared" si="61"/>
        <v>0</v>
      </c>
      <c r="D259" s="9">
        <f>PRESUPUESTO!D172</f>
        <v>0</v>
      </c>
      <c r="E259" s="11">
        <f t="shared" si="64"/>
        <v>0</v>
      </c>
      <c r="F259" s="11">
        <f t="shared" si="64"/>
        <v>0</v>
      </c>
      <c r="G259" s="11">
        <f t="shared" si="64"/>
        <v>0</v>
      </c>
      <c r="H259" s="11">
        <f t="shared" si="64"/>
        <v>0</v>
      </c>
      <c r="I259" s="11">
        <f t="shared" si="64"/>
        <v>0</v>
      </c>
      <c r="J259" s="11">
        <f t="shared" si="64"/>
        <v>0</v>
      </c>
      <c r="K259" s="11">
        <f t="shared" si="64"/>
        <v>0</v>
      </c>
      <c r="L259" s="11">
        <f t="shared" si="64"/>
        <v>0</v>
      </c>
      <c r="M259" s="11">
        <f t="shared" si="64"/>
        <v>0</v>
      </c>
      <c r="N259" s="11">
        <f t="shared" si="64"/>
        <v>0</v>
      </c>
      <c r="O259" s="11">
        <f t="shared" si="64"/>
        <v>0</v>
      </c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</row>
    <row r="260" spans="2:36" s="8" customFormat="1">
      <c r="B260" s="31" t="str">
        <f>IF(PRESUPUESTO!C173="","",PRESUPUESTO!C173)</f>
        <v/>
      </c>
      <c r="C260" s="34">
        <f t="shared" si="61"/>
        <v>0</v>
      </c>
      <c r="D260" s="9">
        <f>PRESUPUESTO!D173</f>
        <v>0</v>
      </c>
      <c r="E260" s="11">
        <f t="shared" si="64"/>
        <v>0</v>
      </c>
      <c r="F260" s="11">
        <f t="shared" si="64"/>
        <v>0</v>
      </c>
      <c r="G260" s="11">
        <f t="shared" si="64"/>
        <v>0</v>
      </c>
      <c r="H260" s="11">
        <f t="shared" si="64"/>
        <v>0</v>
      </c>
      <c r="I260" s="11">
        <f t="shared" si="64"/>
        <v>0</v>
      </c>
      <c r="J260" s="11">
        <f t="shared" si="64"/>
        <v>0</v>
      </c>
      <c r="K260" s="11">
        <f t="shared" si="64"/>
        <v>0</v>
      </c>
      <c r="L260" s="11">
        <f t="shared" si="64"/>
        <v>0</v>
      </c>
      <c r="M260" s="11">
        <f t="shared" si="64"/>
        <v>0</v>
      </c>
      <c r="N260" s="11">
        <f t="shared" si="64"/>
        <v>0</v>
      </c>
      <c r="O260" s="11">
        <f t="shared" si="64"/>
        <v>0</v>
      </c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</row>
    <row r="261" spans="2:36">
      <c r="B261" s="106" t="str">
        <f>IF(PRESUPUESTO!F164="","",PRESUPUESTO!F164)</f>
        <v>SOAT</v>
      </c>
      <c r="C261" s="104">
        <f t="shared" si="61"/>
        <v>0</v>
      </c>
      <c r="D261" s="108">
        <f>IF(PRESUPUESTO!J164=PRESUPUESTO!$B$332,PRESUPUESTO!$G$164,0)</f>
        <v>0</v>
      </c>
      <c r="E261" s="108">
        <f>IF(PRESUPUESTO!K164=PRESUPUESTO!$B$332,PRESUPUESTO!$G$164,0)</f>
        <v>0</v>
      </c>
      <c r="F261" s="108">
        <f>IF(PRESUPUESTO!L164=PRESUPUESTO!$B$332,PRESUPUESTO!$G$164,0)</f>
        <v>0</v>
      </c>
      <c r="G261" s="108">
        <f>IF(PRESUPUESTO!M164=PRESUPUESTO!$B$332,PRESUPUESTO!$G$164,0)</f>
        <v>0</v>
      </c>
      <c r="H261" s="108">
        <f>IF(PRESUPUESTO!N164=PRESUPUESTO!$B$332,PRESUPUESTO!$G$164,0)</f>
        <v>0</v>
      </c>
      <c r="I261" s="108">
        <f>IF(PRESUPUESTO!O164=PRESUPUESTO!$B$332,PRESUPUESTO!$G$164,0)</f>
        <v>0</v>
      </c>
      <c r="J261" s="108">
        <f>IF(PRESUPUESTO!P164=PRESUPUESTO!$B$332,PRESUPUESTO!$G$164,0)</f>
        <v>0</v>
      </c>
      <c r="K261" s="108">
        <f>IF(PRESUPUESTO!Q164=PRESUPUESTO!$B$332,PRESUPUESTO!$G$164,0)</f>
        <v>0</v>
      </c>
      <c r="L261" s="108">
        <f>IF(PRESUPUESTO!R164=PRESUPUESTO!$B$332,PRESUPUESTO!$G$164,0)</f>
        <v>0</v>
      </c>
      <c r="M261" s="108">
        <f>IF(PRESUPUESTO!S164=PRESUPUESTO!$B$332,PRESUPUESTO!$G$164,0)</f>
        <v>0</v>
      </c>
      <c r="N261" s="108">
        <f>IF(PRESUPUESTO!T164=PRESUPUESTO!$B$332,PRESUPUESTO!$G$164,0)</f>
        <v>0</v>
      </c>
      <c r="O261" s="108">
        <f>IF(PRESUPUESTO!U164=PRESUPUESTO!$B$332,PRESUPUESTO!$G$164,0)</f>
        <v>0</v>
      </c>
    </row>
    <row r="262" spans="2:36">
      <c r="B262" s="106" t="str">
        <f>IF(PRESUPUESTO!F165="","",PRESUPUESTO!F165)</f>
        <v>Impuesto Vehicular</v>
      </c>
      <c r="C262" s="104">
        <f t="shared" si="61"/>
        <v>0</v>
      </c>
      <c r="D262" s="108">
        <f>IF(PRESUPUESTO!J165=PRESUPUESTO!$B$332,PRESUPUESTO!$G$165,0)</f>
        <v>0</v>
      </c>
      <c r="E262" s="108">
        <f>IF(PRESUPUESTO!K165=PRESUPUESTO!$B$332,PRESUPUESTO!$G$165,0)</f>
        <v>0</v>
      </c>
      <c r="F262" s="108">
        <f>IF(PRESUPUESTO!L165=PRESUPUESTO!$B$332,PRESUPUESTO!$G$165,0)</f>
        <v>0</v>
      </c>
      <c r="G262" s="108">
        <f>IF(PRESUPUESTO!M165=PRESUPUESTO!$B$332,PRESUPUESTO!$G$165,0)</f>
        <v>0</v>
      </c>
      <c r="H262" s="108">
        <f>IF(PRESUPUESTO!N165=PRESUPUESTO!$B$332,PRESUPUESTO!$G$165,0)</f>
        <v>0</v>
      </c>
      <c r="I262" s="108">
        <f>IF(PRESUPUESTO!O165=PRESUPUESTO!$B$332,PRESUPUESTO!$G$165,0)</f>
        <v>0</v>
      </c>
      <c r="J262" s="108">
        <f>IF(PRESUPUESTO!P165=PRESUPUESTO!$B$332,PRESUPUESTO!$G$165,0)</f>
        <v>0</v>
      </c>
      <c r="K262" s="108">
        <f>IF(PRESUPUESTO!Q165=PRESUPUESTO!$B$332,PRESUPUESTO!$G$165,0)</f>
        <v>0</v>
      </c>
      <c r="L262" s="108">
        <f>IF(PRESUPUESTO!R165=PRESUPUESTO!$B$332,PRESUPUESTO!$G$165,0)</f>
        <v>0</v>
      </c>
      <c r="M262" s="108">
        <f>IF(PRESUPUESTO!S165=PRESUPUESTO!$B$332,PRESUPUESTO!$G$165,0)</f>
        <v>0</v>
      </c>
      <c r="N262" s="108">
        <f>IF(PRESUPUESTO!T165=PRESUPUESTO!$B$332,PRESUPUESTO!$G$165,0)</f>
        <v>0</v>
      </c>
      <c r="O262" s="108">
        <f>IF(PRESUPUESTO!U165=PRESUPUESTO!$B$332,PRESUPUESTO!$G$165,0)</f>
        <v>0</v>
      </c>
    </row>
    <row r="263" spans="2:36">
      <c r="B263" s="106" t="str">
        <f>IF(PRESUPUESTO!F166="","",PRESUPUESTO!F166)</f>
        <v>Semaforización</v>
      </c>
      <c r="C263" s="104">
        <f t="shared" si="61"/>
        <v>0</v>
      </c>
      <c r="D263" s="108">
        <f>IF(PRESUPUESTO!J166=PRESUPUESTO!$B$332,PRESUPUESTO!$G$166,0)</f>
        <v>0</v>
      </c>
      <c r="E263" s="108">
        <f>IF(PRESUPUESTO!K166=PRESUPUESTO!$B$332,PRESUPUESTO!$G$166,0)</f>
        <v>0</v>
      </c>
      <c r="F263" s="108">
        <f>IF(PRESUPUESTO!L166=PRESUPUESTO!$B$332,PRESUPUESTO!$G$166,0)</f>
        <v>0</v>
      </c>
      <c r="G263" s="108">
        <f>IF(PRESUPUESTO!M166=PRESUPUESTO!$B$332,PRESUPUESTO!$G$166,0)</f>
        <v>0</v>
      </c>
      <c r="H263" s="108">
        <f>IF(PRESUPUESTO!N166=PRESUPUESTO!$B$332,PRESUPUESTO!$G$166,0)</f>
        <v>0</v>
      </c>
      <c r="I263" s="108">
        <f>IF(PRESUPUESTO!O166=PRESUPUESTO!$B$332,PRESUPUESTO!$G$166,0)</f>
        <v>0</v>
      </c>
      <c r="J263" s="108">
        <f>IF(PRESUPUESTO!P166=PRESUPUESTO!$B$332,PRESUPUESTO!$G$166,0)</f>
        <v>0</v>
      </c>
      <c r="K263" s="108">
        <f>IF(PRESUPUESTO!Q166=PRESUPUESTO!$B$332,PRESUPUESTO!$G$166,0)</f>
        <v>0</v>
      </c>
      <c r="L263" s="108">
        <f>IF(PRESUPUESTO!R166=PRESUPUESTO!$B$332,PRESUPUESTO!$G$166,0)</f>
        <v>0</v>
      </c>
      <c r="M263" s="108">
        <f>IF(PRESUPUESTO!S166=PRESUPUESTO!$B$332,PRESUPUESTO!$G$166,0)</f>
        <v>0</v>
      </c>
      <c r="N263" s="108">
        <f>IF(PRESUPUESTO!T166=PRESUPUESTO!$B$332,PRESUPUESTO!$G$166,0)</f>
        <v>0</v>
      </c>
      <c r="O263" s="108">
        <f>IF(PRESUPUESTO!U166=PRESUPUESTO!$B$332,PRESUPUESTO!$G$166,0)</f>
        <v>0</v>
      </c>
    </row>
    <row r="264" spans="2:36">
      <c r="B264" s="106" t="str">
        <f>IF(PRESUPUESTO!F167="","",PRESUPUESTO!F167)</f>
        <v>Seguro</v>
      </c>
      <c r="C264" s="104">
        <f t="shared" si="61"/>
        <v>0</v>
      </c>
      <c r="D264" s="108">
        <f>IF(PRESUPUESTO!J167=PRESUPUESTO!$B$332,PRESUPUESTO!$G$167,0)</f>
        <v>0</v>
      </c>
      <c r="E264" s="108">
        <f>IF(PRESUPUESTO!K167=PRESUPUESTO!$B$332,PRESUPUESTO!$G$167,0)</f>
        <v>0</v>
      </c>
      <c r="F264" s="108">
        <f>IF(PRESUPUESTO!L167=PRESUPUESTO!$B$332,PRESUPUESTO!$G$167,0)</f>
        <v>0</v>
      </c>
      <c r="G264" s="108">
        <f>IF(PRESUPUESTO!M167=PRESUPUESTO!$B$332,PRESUPUESTO!$G$167,0)</f>
        <v>0</v>
      </c>
      <c r="H264" s="108">
        <f>IF(PRESUPUESTO!N167=PRESUPUESTO!$B$332,PRESUPUESTO!$G$167,0)</f>
        <v>0</v>
      </c>
      <c r="I264" s="108">
        <f>IF(PRESUPUESTO!O167=PRESUPUESTO!$B$332,PRESUPUESTO!$G$167,0)</f>
        <v>0</v>
      </c>
      <c r="J264" s="108">
        <f>IF(PRESUPUESTO!P167=PRESUPUESTO!$B$332,PRESUPUESTO!$G$167,0)</f>
        <v>0</v>
      </c>
      <c r="K264" s="108">
        <f>IF(PRESUPUESTO!Q167=PRESUPUESTO!$B$332,PRESUPUESTO!$G$167,0)</f>
        <v>0</v>
      </c>
      <c r="L264" s="108">
        <f>IF(PRESUPUESTO!R167=PRESUPUESTO!$B$332,PRESUPUESTO!$G$167,0)</f>
        <v>0</v>
      </c>
      <c r="M264" s="108">
        <f>IF(PRESUPUESTO!S167=PRESUPUESTO!$B$332,PRESUPUESTO!$G$167,0)</f>
        <v>0</v>
      </c>
      <c r="N264" s="108">
        <f>IF(PRESUPUESTO!T167=PRESUPUESTO!$B$332,PRESUPUESTO!$G$167,0)</f>
        <v>0</v>
      </c>
      <c r="O264" s="108">
        <f>IF(PRESUPUESTO!U167=PRESUPUESTO!$B$332,PRESUPUESTO!$G$167,0)</f>
        <v>0</v>
      </c>
    </row>
    <row r="265" spans="2:36">
      <c r="B265" s="106" t="str">
        <f>IF(PRESUPUESTO!F168="","",PRESUPUESTO!F168)</f>
        <v>Mantenimiento</v>
      </c>
      <c r="C265" s="104">
        <f t="shared" si="61"/>
        <v>0</v>
      </c>
      <c r="D265" s="108">
        <f>IF(PRESUPUESTO!J168=PRESUPUESTO!$B$332,PRESUPUESTO!$G$168,0)</f>
        <v>0</v>
      </c>
      <c r="E265" s="108">
        <f>IF(PRESUPUESTO!K168=PRESUPUESTO!$B$332,PRESUPUESTO!$G$168,0)</f>
        <v>0</v>
      </c>
      <c r="F265" s="108">
        <f>IF(PRESUPUESTO!L168=PRESUPUESTO!$B$332,PRESUPUESTO!$G$168,0)</f>
        <v>0</v>
      </c>
      <c r="G265" s="108">
        <f>IF(PRESUPUESTO!M168=PRESUPUESTO!$B$332,PRESUPUESTO!$G$168,0)</f>
        <v>0</v>
      </c>
      <c r="H265" s="108">
        <f>IF(PRESUPUESTO!N168=PRESUPUESTO!$B$332,PRESUPUESTO!$G$168,0)</f>
        <v>0</v>
      </c>
      <c r="I265" s="108">
        <f>IF(PRESUPUESTO!O168=PRESUPUESTO!$B$332,PRESUPUESTO!$G$168,0)</f>
        <v>0</v>
      </c>
      <c r="J265" s="108">
        <f>IF(PRESUPUESTO!P168=PRESUPUESTO!$B$332,PRESUPUESTO!$G$168,0)</f>
        <v>0</v>
      </c>
      <c r="K265" s="108">
        <f>IF(PRESUPUESTO!Q168=PRESUPUESTO!$B$332,PRESUPUESTO!$G$168,0)</f>
        <v>0</v>
      </c>
      <c r="L265" s="108">
        <f>IF(PRESUPUESTO!R168=PRESUPUESTO!$B$332,PRESUPUESTO!$G$168,0)</f>
        <v>0</v>
      </c>
      <c r="M265" s="108">
        <f>IF(PRESUPUESTO!S168=PRESUPUESTO!$B$332,PRESUPUESTO!$G$168,0)</f>
        <v>0</v>
      </c>
      <c r="N265" s="108">
        <f>IF(PRESUPUESTO!T168=PRESUPUESTO!$B$332,PRESUPUESTO!$G$168,0)</f>
        <v>0</v>
      </c>
      <c r="O265" s="108">
        <f>IF(PRESUPUESTO!U168=PRESUPUESTO!$B$332,PRESUPUESTO!$G$168,0)</f>
        <v>0</v>
      </c>
    </row>
    <row r="266" spans="2:36">
      <c r="B266" s="106" t="str">
        <f>IF(PRESUPUESTO!F169="","",PRESUPUESTO!F169)</f>
        <v>Rev. Técnico Mecánica</v>
      </c>
      <c r="C266" s="104">
        <f t="shared" si="61"/>
        <v>0</v>
      </c>
      <c r="D266" s="108">
        <f>IF(PRESUPUESTO!J169=PRESUPUESTO!$B$332,PRESUPUESTO!$G$169,0)</f>
        <v>0</v>
      </c>
      <c r="E266" s="108">
        <f>IF(PRESUPUESTO!K169=PRESUPUESTO!$B$332,PRESUPUESTO!$G$169,0)</f>
        <v>0</v>
      </c>
      <c r="F266" s="108">
        <f>IF(PRESUPUESTO!L169=PRESUPUESTO!$B$332,PRESUPUESTO!$G$169,0)</f>
        <v>0</v>
      </c>
      <c r="G266" s="108">
        <f>IF(PRESUPUESTO!M169=PRESUPUESTO!$B$332,PRESUPUESTO!$G$169,0)</f>
        <v>0</v>
      </c>
      <c r="H266" s="108">
        <f>IF(PRESUPUESTO!N169=PRESUPUESTO!$B$332,PRESUPUESTO!$G$169,0)</f>
        <v>0</v>
      </c>
      <c r="I266" s="108">
        <f>IF(PRESUPUESTO!O169=PRESUPUESTO!$B$332,PRESUPUESTO!$G$169,0)</f>
        <v>0</v>
      </c>
      <c r="J266" s="108">
        <f>IF(PRESUPUESTO!P169=PRESUPUESTO!$B$332,PRESUPUESTO!$G$169,0)</f>
        <v>0</v>
      </c>
      <c r="K266" s="108">
        <f>IF(PRESUPUESTO!Q169=PRESUPUESTO!$B$332,PRESUPUESTO!$G$169,0)</f>
        <v>0</v>
      </c>
      <c r="L266" s="108">
        <f>IF(PRESUPUESTO!R169=PRESUPUESTO!$B$332,PRESUPUESTO!$G$169,0)</f>
        <v>0</v>
      </c>
      <c r="M266" s="108">
        <f>IF(PRESUPUESTO!S169=PRESUPUESTO!$B$332,PRESUPUESTO!$G$169,0)</f>
        <v>0</v>
      </c>
      <c r="N266" s="108">
        <f>IF(PRESUPUESTO!T169=PRESUPUESTO!$B$332,PRESUPUESTO!$G$169,0)</f>
        <v>0</v>
      </c>
      <c r="O266" s="108">
        <f>IF(PRESUPUESTO!U169=PRESUPUESTO!$B$332,PRESUPUESTO!$G$169,0)</f>
        <v>0</v>
      </c>
    </row>
    <row r="267" spans="2:36" s="8" customFormat="1">
      <c r="B267" s="103" t="str">
        <f>IF(PRESUPUESTO!F170="","",PRESUPUESTO!F170)</f>
        <v/>
      </c>
      <c r="C267" s="104">
        <f t="shared" si="61"/>
        <v>0</v>
      </c>
      <c r="D267" s="105">
        <f>IF(PRESUPUESTO!J170=PRESUPUESTO!$B$332,PRESUPUESTO!$G$170,0)</f>
        <v>0</v>
      </c>
      <c r="E267" s="105">
        <f>IF(PRESUPUESTO!K170=PRESUPUESTO!$B$332,PRESUPUESTO!$G$170,0)</f>
        <v>0</v>
      </c>
      <c r="F267" s="105">
        <f>IF(PRESUPUESTO!L170=PRESUPUESTO!$B$332,PRESUPUESTO!$G$170,0)</f>
        <v>0</v>
      </c>
      <c r="G267" s="105">
        <f>IF(PRESUPUESTO!M170=PRESUPUESTO!$B$332,PRESUPUESTO!$G$170,0)</f>
        <v>0</v>
      </c>
      <c r="H267" s="105">
        <f>IF(PRESUPUESTO!N170=PRESUPUESTO!$B$332,PRESUPUESTO!$G$170,0)</f>
        <v>0</v>
      </c>
      <c r="I267" s="105">
        <f>IF(PRESUPUESTO!O170=PRESUPUESTO!$B$332,PRESUPUESTO!$G$170,0)</f>
        <v>0</v>
      </c>
      <c r="J267" s="105">
        <f>IF(PRESUPUESTO!P170=PRESUPUESTO!$B$332,PRESUPUESTO!$G$170,0)</f>
        <v>0</v>
      </c>
      <c r="K267" s="105">
        <f>IF(PRESUPUESTO!Q170=PRESUPUESTO!$B$332,PRESUPUESTO!$G$170,0)</f>
        <v>0</v>
      </c>
      <c r="L267" s="105">
        <f>IF(PRESUPUESTO!R170=PRESUPUESTO!$B$332,PRESUPUESTO!$G$170,0)</f>
        <v>0</v>
      </c>
      <c r="M267" s="105">
        <f>IF(PRESUPUESTO!S170=PRESUPUESTO!$B$332,PRESUPUESTO!$G$170,0)</f>
        <v>0</v>
      </c>
      <c r="N267" s="105">
        <f>IF(PRESUPUESTO!T170=PRESUPUESTO!$B$332,PRESUPUESTO!$G$170,0)</f>
        <v>0</v>
      </c>
      <c r="O267" s="105">
        <f>IF(PRESUPUESTO!U170=PRESUPUESTO!$B$332,PRESUPUESTO!$G$170,0)</f>
        <v>0</v>
      </c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</row>
    <row r="268" spans="2:36" s="8" customFormat="1">
      <c r="B268" s="103" t="str">
        <f>IF(PRESUPUESTO!F171="","",PRESUPUESTO!F171)</f>
        <v/>
      </c>
      <c r="C268" s="104">
        <f t="shared" si="61"/>
        <v>0</v>
      </c>
      <c r="D268" s="105">
        <f>IF(PRESUPUESTO!J171=PRESUPUESTO!$B$332,PRESUPUESTO!$G$171,0)</f>
        <v>0</v>
      </c>
      <c r="E268" s="105">
        <f>IF(PRESUPUESTO!K171=PRESUPUESTO!$B$332,PRESUPUESTO!$G$171,0)</f>
        <v>0</v>
      </c>
      <c r="F268" s="105">
        <f>IF(PRESUPUESTO!L171=PRESUPUESTO!$B$332,PRESUPUESTO!$G$171,0)</f>
        <v>0</v>
      </c>
      <c r="G268" s="105">
        <f>IF(PRESUPUESTO!M171=PRESUPUESTO!$B$332,PRESUPUESTO!$G$171,0)</f>
        <v>0</v>
      </c>
      <c r="H268" s="105">
        <f>IF(PRESUPUESTO!N171=PRESUPUESTO!$B$332,PRESUPUESTO!$G$171,0)</f>
        <v>0</v>
      </c>
      <c r="I268" s="105">
        <f>IF(PRESUPUESTO!O171=PRESUPUESTO!$B$332,PRESUPUESTO!$G$171,0)</f>
        <v>0</v>
      </c>
      <c r="J268" s="105">
        <f>IF(PRESUPUESTO!P171=PRESUPUESTO!$B$332,PRESUPUESTO!$G$171,0)</f>
        <v>0</v>
      </c>
      <c r="K268" s="105">
        <f>IF(PRESUPUESTO!Q171=PRESUPUESTO!$B$332,PRESUPUESTO!$G$171,0)</f>
        <v>0</v>
      </c>
      <c r="L268" s="105">
        <f>IF(PRESUPUESTO!R171=PRESUPUESTO!$B$332,PRESUPUESTO!$G$171,0)</f>
        <v>0</v>
      </c>
      <c r="M268" s="105">
        <f>IF(PRESUPUESTO!S171=PRESUPUESTO!$B$332,PRESUPUESTO!$G$171,0)</f>
        <v>0</v>
      </c>
      <c r="N268" s="105">
        <f>IF(PRESUPUESTO!T171=PRESUPUESTO!$B$332,PRESUPUESTO!$G$171,0)</f>
        <v>0</v>
      </c>
      <c r="O268" s="105">
        <f>IF(PRESUPUESTO!U171=PRESUPUESTO!$B$332,PRESUPUESTO!$G$171,0)</f>
        <v>0</v>
      </c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</row>
    <row r="269" spans="2:36" s="8" customFormat="1">
      <c r="B269" s="103" t="str">
        <f>IF(PRESUPUESTO!F172="","",PRESUPUESTO!F172)</f>
        <v/>
      </c>
      <c r="C269" s="104">
        <f t="shared" si="61"/>
        <v>0</v>
      </c>
      <c r="D269" s="105">
        <f>IF(PRESUPUESTO!J172=PRESUPUESTO!$B$332,PRESUPUESTO!$G$172,0)</f>
        <v>0</v>
      </c>
      <c r="E269" s="105">
        <f>IF(PRESUPUESTO!K172=PRESUPUESTO!$B$332,PRESUPUESTO!$G$172,0)</f>
        <v>0</v>
      </c>
      <c r="F269" s="105">
        <f>IF(PRESUPUESTO!L172=PRESUPUESTO!$B$332,PRESUPUESTO!$G$172,0)</f>
        <v>0</v>
      </c>
      <c r="G269" s="105">
        <f>IF(PRESUPUESTO!M172=PRESUPUESTO!$B$332,PRESUPUESTO!$G$172,0)</f>
        <v>0</v>
      </c>
      <c r="H269" s="105">
        <f>IF(PRESUPUESTO!N172=PRESUPUESTO!$B$332,PRESUPUESTO!$G$172,0)</f>
        <v>0</v>
      </c>
      <c r="I269" s="105">
        <f>IF(PRESUPUESTO!O172=PRESUPUESTO!$B$332,PRESUPUESTO!$G$172,0)</f>
        <v>0</v>
      </c>
      <c r="J269" s="105">
        <f>IF(PRESUPUESTO!P172=PRESUPUESTO!$B$332,PRESUPUESTO!$G$172,0)</f>
        <v>0</v>
      </c>
      <c r="K269" s="105">
        <f>IF(PRESUPUESTO!Q172=PRESUPUESTO!$B$332,PRESUPUESTO!$G$172,0)</f>
        <v>0</v>
      </c>
      <c r="L269" s="105">
        <f>IF(PRESUPUESTO!R172=PRESUPUESTO!$B$332,PRESUPUESTO!$G$172,0)</f>
        <v>0</v>
      </c>
      <c r="M269" s="105">
        <f>IF(PRESUPUESTO!S172=PRESUPUESTO!$B$332,PRESUPUESTO!$G$172,0)</f>
        <v>0</v>
      </c>
      <c r="N269" s="105">
        <f>IF(PRESUPUESTO!T172=PRESUPUESTO!$B$332,PRESUPUESTO!$G$172,0)</f>
        <v>0</v>
      </c>
      <c r="O269" s="105">
        <f>IF(PRESUPUESTO!U172=PRESUPUESTO!$B$332,PRESUPUESTO!$G$172,0)</f>
        <v>0</v>
      </c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</row>
    <row r="270" spans="2:36" s="8" customFormat="1">
      <c r="B270" s="103" t="str">
        <f>IF(PRESUPUESTO!F173="","",PRESUPUESTO!F173)</f>
        <v/>
      </c>
      <c r="C270" s="104">
        <f t="shared" si="61"/>
        <v>0</v>
      </c>
      <c r="D270" s="105">
        <f>IF(PRESUPUESTO!J173=PRESUPUESTO!$B$332,PRESUPUESTO!$G$173,0)</f>
        <v>0</v>
      </c>
      <c r="E270" s="105">
        <f>IF(PRESUPUESTO!K173=PRESUPUESTO!$B$332,PRESUPUESTO!$G$173,0)</f>
        <v>0</v>
      </c>
      <c r="F270" s="105">
        <f>IF(PRESUPUESTO!L173=PRESUPUESTO!$B$332,PRESUPUESTO!$G$173,0)</f>
        <v>0</v>
      </c>
      <c r="G270" s="105">
        <f>IF(PRESUPUESTO!M173=PRESUPUESTO!$B$332,PRESUPUESTO!$G$173,0)</f>
        <v>0</v>
      </c>
      <c r="H270" s="105">
        <f>IF(PRESUPUESTO!N173=PRESUPUESTO!$B$332,PRESUPUESTO!$G$173,0)</f>
        <v>0</v>
      </c>
      <c r="I270" s="105">
        <f>IF(PRESUPUESTO!O173=PRESUPUESTO!$B$332,PRESUPUESTO!$G$173,0)</f>
        <v>0</v>
      </c>
      <c r="J270" s="105">
        <f>IF(PRESUPUESTO!P173=PRESUPUESTO!$B$332,PRESUPUESTO!$G$173,0)</f>
        <v>0</v>
      </c>
      <c r="K270" s="105">
        <f>IF(PRESUPUESTO!Q173=PRESUPUESTO!$B$332,PRESUPUESTO!$G$173,0)</f>
        <v>0</v>
      </c>
      <c r="L270" s="105">
        <f>IF(PRESUPUESTO!R173=PRESUPUESTO!$B$332,PRESUPUESTO!$G$173,0)</f>
        <v>0</v>
      </c>
      <c r="M270" s="105">
        <f>IF(PRESUPUESTO!S173=PRESUPUESTO!$B$332,PRESUPUESTO!$G$173,0)</f>
        <v>0</v>
      </c>
      <c r="N270" s="105">
        <f>IF(PRESUPUESTO!T173=PRESUPUESTO!$B$332,PRESUPUESTO!$G$173,0)</f>
        <v>0</v>
      </c>
      <c r="O270" s="105">
        <f>IF(PRESUPUESTO!U173=PRESUPUESTO!$B$332,PRESUPUESTO!$G$173,0)</f>
        <v>0</v>
      </c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</row>
    <row r="271" spans="2:36" s="75" customFormat="1">
      <c r="B271" s="109" t="str">
        <f>IF(PRESUPUESTO!B176="","",PRESUPUESTO!B176)</f>
        <v>SALUD</v>
      </c>
      <c r="C271" s="110">
        <f t="shared" si="61"/>
        <v>0</v>
      </c>
      <c r="D271" s="111">
        <f>SUM(D272:D297)</f>
        <v>0</v>
      </c>
      <c r="E271" s="111">
        <f t="shared" ref="E271:O271" si="65">SUM(E272:E297)</f>
        <v>0</v>
      </c>
      <c r="F271" s="111">
        <f t="shared" si="65"/>
        <v>0</v>
      </c>
      <c r="G271" s="111">
        <f t="shared" si="65"/>
        <v>0</v>
      </c>
      <c r="H271" s="111">
        <f t="shared" si="65"/>
        <v>0</v>
      </c>
      <c r="I271" s="111">
        <f t="shared" si="65"/>
        <v>0</v>
      </c>
      <c r="J271" s="111">
        <f t="shared" si="65"/>
        <v>0</v>
      </c>
      <c r="K271" s="111">
        <f t="shared" si="65"/>
        <v>0</v>
      </c>
      <c r="L271" s="111">
        <f t="shared" si="65"/>
        <v>0</v>
      </c>
      <c r="M271" s="111">
        <f t="shared" si="65"/>
        <v>0</v>
      </c>
      <c r="N271" s="111">
        <f t="shared" si="65"/>
        <v>0</v>
      </c>
      <c r="O271" s="111">
        <f t="shared" si="65"/>
        <v>0</v>
      </c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</row>
    <row r="272" spans="2:36">
      <c r="B272" s="70" t="str">
        <f>IF(PRESUPUESTO!C178="","",PRESUPUESTO!C178)</f>
        <v>Gimnasio</v>
      </c>
      <c r="C272" s="34">
        <f t="shared" si="61"/>
        <v>0</v>
      </c>
      <c r="D272" s="66">
        <f>PRESUPUESTO!D178</f>
        <v>0</v>
      </c>
      <c r="E272" s="72">
        <f>D272</f>
        <v>0</v>
      </c>
      <c r="F272" s="72">
        <f t="shared" ref="F272:O272" si="66">E272</f>
        <v>0</v>
      </c>
      <c r="G272" s="72">
        <f t="shared" si="66"/>
        <v>0</v>
      </c>
      <c r="H272" s="72">
        <f t="shared" si="66"/>
        <v>0</v>
      </c>
      <c r="I272" s="72">
        <f t="shared" si="66"/>
        <v>0</v>
      </c>
      <c r="J272" s="72">
        <f t="shared" si="66"/>
        <v>0</v>
      </c>
      <c r="K272" s="72">
        <f t="shared" si="66"/>
        <v>0</v>
      </c>
      <c r="L272" s="72">
        <f t="shared" si="66"/>
        <v>0</v>
      </c>
      <c r="M272" s="72">
        <f t="shared" si="66"/>
        <v>0</v>
      </c>
      <c r="N272" s="72">
        <f t="shared" si="66"/>
        <v>0</v>
      </c>
      <c r="O272" s="72">
        <f t="shared" si="66"/>
        <v>0</v>
      </c>
    </row>
    <row r="273" spans="2:36">
      <c r="B273" s="70" t="str">
        <f>IF(PRESUPUESTO!C179="","",PRESUPUESTO!C179)</f>
        <v>Póliza Salud</v>
      </c>
      <c r="C273" s="34">
        <f t="shared" si="61"/>
        <v>0</v>
      </c>
      <c r="D273" s="66">
        <f>PRESUPUESTO!D179</f>
        <v>0</v>
      </c>
      <c r="E273" s="72">
        <f t="shared" ref="E273:O278" si="67">D273</f>
        <v>0</v>
      </c>
      <c r="F273" s="72">
        <f t="shared" si="67"/>
        <v>0</v>
      </c>
      <c r="G273" s="72">
        <f t="shared" si="67"/>
        <v>0</v>
      </c>
      <c r="H273" s="72">
        <f t="shared" si="67"/>
        <v>0</v>
      </c>
      <c r="I273" s="72">
        <f t="shared" si="67"/>
        <v>0</v>
      </c>
      <c r="J273" s="72">
        <f t="shared" si="67"/>
        <v>0</v>
      </c>
      <c r="K273" s="72">
        <f t="shared" si="67"/>
        <v>0</v>
      </c>
      <c r="L273" s="72">
        <f t="shared" si="67"/>
        <v>0</v>
      </c>
      <c r="M273" s="72">
        <f t="shared" si="67"/>
        <v>0</v>
      </c>
      <c r="N273" s="72">
        <f t="shared" si="67"/>
        <v>0</v>
      </c>
      <c r="O273" s="72">
        <f t="shared" si="67"/>
        <v>0</v>
      </c>
    </row>
    <row r="274" spans="2:36">
      <c r="B274" s="70" t="str">
        <f>IF(PRESUPUESTO!C180="","",PRESUPUESTO!C180)</f>
        <v>Medicamentos</v>
      </c>
      <c r="C274" s="34">
        <f t="shared" si="61"/>
        <v>0</v>
      </c>
      <c r="D274" s="66">
        <f>PRESUPUESTO!D180</f>
        <v>0</v>
      </c>
      <c r="E274" s="72">
        <f t="shared" si="67"/>
        <v>0</v>
      </c>
      <c r="F274" s="72">
        <f t="shared" si="67"/>
        <v>0</v>
      </c>
      <c r="G274" s="72">
        <f t="shared" si="67"/>
        <v>0</v>
      </c>
      <c r="H274" s="72">
        <f t="shared" si="67"/>
        <v>0</v>
      </c>
      <c r="I274" s="72">
        <f t="shared" si="67"/>
        <v>0</v>
      </c>
      <c r="J274" s="72">
        <f t="shared" si="67"/>
        <v>0</v>
      </c>
      <c r="K274" s="72">
        <f t="shared" si="67"/>
        <v>0</v>
      </c>
      <c r="L274" s="72">
        <f t="shared" si="67"/>
        <v>0</v>
      </c>
      <c r="M274" s="72">
        <f t="shared" si="67"/>
        <v>0</v>
      </c>
      <c r="N274" s="72">
        <f t="shared" si="67"/>
        <v>0</v>
      </c>
      <c r="O274" s="72">
        <f t="shared" si="67"/>
        <v>0</v>
      </c>
    </row>
    <row r="275" spans="2:36" s="8" customFormat="1">
      <c r="B275" s="31" t="str">
        <f>IF(PRESUPUESTO!C181="","",PRESUPUESTO!C181)</f>
        <v>Citas Médicas</v>
      </c>
      <c r="C275" s="34">
        <f t="shared" si="61"/>
        <v>0</v>
      </c>
      <c r="D275" s="9">
        <f>PRESUPUESTO!D181</f>
        <v>0</v>
      </c>
      <c r="E275" s="11">
        <f t="shared" si="67"/>
        <v>0</v>
      </c>
      <c r="F275" s="11">
        <f t="shared" si="67"/>
        <v>0</v>
      </c>
      <c r="G275" s="11">
        <f t="shared" si="67"/>
        <v>0</v>
      </c>
      <c r="H275" s="11">
        <f t="shared" si="67"/>
        <v>0</v>
      </c>
      <c r="I275" s="11">
        <f t="shared" si="67"/>
        <v>0</v>
      </c>
      <c r="J275" s="11">
        <f t="shared" si="67"/>
        <v>0</v>
      </c>
      <c r="K275" s="11">
        <f t="shared" si="67"/>
        <v>0</v>
      </c>
      <c r="L275" s="11">
        <f t="shared" si="67"/>
        <v>0</v>
      </c>
      <c r="M275" s="11">
        <f t="shared" si="67"/>
        <v>0</v>
      </c>
      <c r="N275" s="11">
        <f t="shared" si="67"/>
        <v>0</v>
      </c>
      <c r="O275" s="11">
        <f t="shared" si="67"/>
        <v>0</v>
      </c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</row>
    <row r="276" spans="2:36" s="8" customFormat="1">
      <c r="B276" s="31" t="str">
        <f>IF(PRESUPUESTO!C182="","",PRESUPUESTO!C182)</f>
        <v>Exámenes Médicos</v>
      </c>
      <c r="C276" s="34">
        <f t="shared" si="61"/>
        <v>0</v>
      </c>
      <c r="D276" s="9">
        <f>PRESUPUESTO!D182</f>
        <v>0</v>
      </c>
      <c r="E276" s="11">
        <f t="shared" si="67"/>
        <v>0</v>
      </c>
      <c r="F276" s="11">
        <f t="shared" si="67"/>
        <v>0</v>
      </c>
      <c r="G276" s="11">
        <f t="shared" si="67"/>
        <v>0</v>
      </c>
      <c r="H276" s="11">
        <f t="shared" si="67"/>
        <v>0</v>
      </c>
      <c r="I276" s="11">
        <f t="shared" si="67"/>
        <v>0</v>
      </c>
      <c r="J276" s="11">
        <f t="shared" si="67"/>
        <v>0</v>
      </c>
      <c r="K276" s="11">
        <f t="shared" si="67"/>
        <v>0</v>
      </c>
      <c r="L276" s="11">
        <f t="shared" si="67"/>
        <v>0</v>
      </c>
      <c r="M276" s="11">
        <f t="shared" si="67"/>
        <v>0</v>
      </c>
      <c r="N276" s="11">
        <f t="shared" si="67"/>
        <v>0</v>
      </c>
      <c r="O276" s="11">
        <f t="shared" si="67"/>
        <v>0</v>
      </c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</row>
    <row r="277" spans="2:36" s="8" customFormat="1">
      <c r="B277" s="31" t="str">
        <f>IF(PRESUPUESTO!C183="","",PRESUPUESTO!C183)</f>
        <v/>
      </c>
      <c r="C277" s="34">
        <f t="shared" si="61"/>
        <v>0</v>
      </c>
      <c r="D277" s="9">
        <f>PRESUPUESTO!D183</f>
        <v>0</v>
      </c>
      <c r="E277" s="11">
        <f t="shared" si="67"/>
        <v>0</v>
      </c>
      <c r="F277" s="11">
        <f t="shared" si="67"/>
        <v>0</v>
      </c>
      <c r="G277" s="11">
        <f t="shared" si="67"/>
        <v>0</v>
      </c>
      <c r="H277" s="11">
        <f t="shared" si="67"/>
        <v>0</v>
      </c>
      <c r="I277" s="11">
        <f t="shared" si="67"/>
        <v>0</v>
      </c>
      <c r="J277" s="11">
        <f t="shared" si="67"/>
        <v>0</v>
      </c>
      <c r="K277" s="11">
        <f t="shared" si="67"/>
        <v>0</v>
      </c>
      <c r="L277" s="11">
        <f t="shared" si="67"/>
        <v>0</v>
      </c>
      <c r="M277" s="11">
        <f t="shared" si="67"/>
        <v>0</v>
      </c>
      <c r="N277" s="11">
        <f t="shared" si="67"/>
        <v>0</v>
      </c>
      <c r="O277" s="11">
        <f t="shared" si="67"/>
        <v>0</v>
      </c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</row>
    <row r="278" spans="2:36" s="8" customFormat="1">
      <c r="B278" s="31" t="str">
        <f>IF(PRESUPUESTO!C184="","",PRESUPUESTO!C184)</f>
        <v/>
      </c>
      <c r="C278" s="34">
        <f t="shared" si="61"/>
        <v>0</v>
      </c>
      <c r="D278" s="9">
        <f>PRESUPUESTO!D184</f>
        <v>0</v>
      </c>
      <c r="E278" s="11">
        <f t="shared" si="67"/>
        <v>0</v>
      </c>
      <c r="F278" s="11">
        <f t="shared" si="67"/>
        <v>0</v>
      </c>
      <c r="G278" s="11">
        <f t="shared" si="67"/>
        <v>0</v>
      </c>
      <c r="H278" s="11">
        <f t="shared" si="67"/>
        <v>0</v>
      </c>
      <c r="I278" s="11">
        <f t="shared" si="67"/>
        <v>0</v>
      </c>
      <c r="J278" s="11">
        <f t="shared" si="67"/>
        <v>0</v>
      </c>
      <c r="K278" s="11">
        <f t="shared" si="67"/>
        <v>0</v>
      </c>
      <c r="L278" s="11">
        <f t="shared" si="67"/>
        <v>0</v>
      </c>
      <c r="M278" s="11">
        <f t="shared" si="67"/>
        <v>0</v>
      </c>
      <c r="N278" s="11">
        <f t="shared" si="67"/>
        <v>0</v>
      </c>
      <c r="O278" s="11">
        <f t="shared" si="67"/>
        <v>0</v>
      </c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</row>
    <row r="279" spans="2:36" s="8" customFormat="1">
      <c r="B279" s="31" t="str">
        <f>IF(PRESUPUESTO!C185="","",PRESUPUESTO!C185)</f>
        <v/>
      </c>
      <c r="C279" s="34">
        <f t="shared" si="61"/>
        <v>0</v>
      </c>
      <c r="D279" s="9">
        <f>PRESUPUESTO!D185</f>
        <v>0</v>
      </c>
      <c r="E279" s="11">
        <f t="shared" ref="E279:E284" si="68">D279</f>
        <v>0</v>
      </c>
      <c r="F279" s="11">
        <f t="shared" ref="F279:F284" si="69">E279</f>
        <v>0</v>
      </c>
      <c r="G279" s="11">
        <f t="shared" ref="G279:G284" si="70">F279</f>
        <v>0</v>
      </c>
      <c r="H279" s="11">
        <f t="shared" ref="H279:H284" si="71">G279</f>
        <v>0</v>
      </c>
      <c r="I279" s="11">
        <f t="shared" ref="I279:I284" si="72">H279</f>
        <v>0</v>
      </c>
      <c r="J279" s="11">
        <f t="shared" ref="J279:J284" si="73">I279</f>
        <v>0</v>
      </c>
      <c r="K279" s="11">
        <f t="shared" ref="K279:K284" si="74">J279</f>
        <v>0</v>
      </c>
      <c r="L279" s="11">
        <f t="shared" ref="L279:L284" si="75">K279</f>
        <v>0</v>
      </c>
      <c r="M279" s="11">
        <f t="shared" ref="M279:M284" si="76">L279</f>
        <v>0</v>
      </c>
      <c r="N279" s="11">
        <f t="shared" ref="N279:N284" si="77">M279</f>
        <v>0</v>
      </c>
      <c r="O279" s="11">
        <f t="shared" ref="O279:O284" si="78">N279</f>
        <v>0</v>
      </c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</row>
    <row r="280" spans="2:36" s="8" customFormat="1">
      <c r="B280" s="31" t="str">
        <f>IF(PRESUPUESTO!C186="","",PRESUPUESTO!C186)</f>
        <v/>
      </c>
      <c r="C280" s="34">
        <f t="shared" si="61"/>
        <v>0</v>
      </c>
      <c r="D280" s="9">
        <f>PRESUPUESTO!D186</f>
        <v>0</v>
      </c>
      <c r="E280" s="11">
        <f t="shared" si="68"/>
        <v>0</v>
      </c>
      <c r="F280" s="11">
        <f t="shared" si="69"/>
        <v>0</v>
      </c>
      <c r="G280" s="11">
        <f t="shared" si="70"/>
        <v>0</v>
      </c>
      <c r="H280" s="11">
        <f t="shared" si="71"/>
        <v>0</v>
      </c>
      <c r="I280" s="11">
        <f t="shared" si="72"/>
        <v>0</v>
      </c>
      <c r="J280" s="11">
        <f t="shared" si="73"/>
        <v>0</v>
      </c>
      <c r="K280" s="11">
        <f t="shared" si="74"/>
        <v>0</v>
      </c>
      <c r="L280" s="11">
        <f t="shared" si="75"/>
        <v>0</v>
      </c>
      <c r="M280" s="11">
        <f t="shared" si="76"/>
        <v>0</v>
      </c>
      <c r="N280" s="11">
        <f t="shared" si="77"/>
        <v>0</v>
      </c>
      <c r="O280" s="11">
        <f t="shared" si="78"/>
        <v>0</v>
      </c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</row>
    <row r="281" spans="2:36" s="8" customFormat="1">
      <c r="B281" s="31" t="str">
        <f>IF(PRESUPUESTO!C187="","",PRESUPUESTO!C187)</f>
        <v/>
      </c>
      <c r="C281" s="34">
        <f t="shared" si="61"/>
        <v>0</v>
      </c>
      <c r="D281" s="9">
        <f>PRESUPUESTO!D187</f>
        <v>0</v>
      </c>
      <c r="E281" s="11">
        <f t="shared" si="68"/>
        <v>0</v>
      </c>
      <c r="F281" s="11">
        <f t="shared" si="69"/>
        <v>0</v>
      </c>
      <c r="G281" s="11">
        <f t="shared" si="70"/>
        <v>0</v>
      </c>
      <c r="H281" s="11">
        <f t="shared" si="71"/>
        <v>0</v>
      </c>
      <c r="I281" s="11">
        <f t="shared" si="72"/>
        <v>0</v>
      </c>
      <c r="J281" s="11">
        <f t="shared" si="73"/>
        <v>0</v>
      </c>
      <c r="K281" s="11">
        <f t="shared" si="74"/>
        <v>0</v>
      </c>
      <c r="L281" s="11">
        <f t="shared" si="75"/>
        <v>0</v>
      </c>
      <c r="M281" s="11">
        <f t="shared" si="76"/>
        <v>0</v>
      </c>
      <c r="N281" s="11">
        <f t="shared" si="77"/>
        <v>0</v>
      </c>
      <c r="O281" s="11">
        <f t="shared" si="78"/>
        <v>0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</row>
    <row r="282" spans="2:36" s="8" customFormat="1">
      <c r="B282" s="31" t="str">
        <f>IF(PRESUPUESTO!C188="","",PRESUPUESTO!C188)</f>
        <v/>
      </c>
      <c r="C282" s="34">
        <f t="shared" si="61"/>
        <v>0</v>
      </c>
      <c r="D282" s="9">
        <f>PRESUPUESTO!D188</f>
        <v>0</v>
      </c>
      <c r="E282" s="11">
        <f t="shared" si="68"/>
        <v>0</v>
      </c>
      <c r="F282" s="11">
        <f t="shared" si="69"/>
        <v>0</v>
      </c>
      <c r="G282" s="11">
        <f t="shared" si="70"/>
        <v>0</v>
      </c>
      <c r="H282" s="11">
        <f t="shared" si="71"/>
        <v>0</v>
      </c>
      <c r="I282" s="11">
        <f t="shared" si="72"/>
        <v>0</v>
      </c>
      <c r="J282" s="11">
        <f t="shared" si="73"/>
        <v>0</v>
      </c>
      <c r="K282" s="11">
        <f t="shared" si="74"/>
        <v>0</v>
      </c>
      <c r="L282" s="11">
        <f t="shared" si="75"/>
        <v>0</v>
      </c>
      <c r="M282" s="11">
        <f t="shared" si="76"/>
        <v>0</v>
      </c>
      <c r="N282" s="11">
        <f t="shared" si="77"/>
        <v>0</v>
      </c>
      <c r="O282" s="11">
        <f t="shared" si="78"/>
        <v>0</v>
      </c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</row>
    <row r="283" spans="2:36" s="8" customFormat="1">
      <c r="B283" s="31" t="str">
        <f>IF(PRESUPUESTO!C189="","",PRESUPUESTO!C189)</f>
        <v/>
      </c>
      <c r="C283" s="34">
        <f t="shared" si="61"/>
        <v>0</v>
      </c>
      <c r="D283" s="9">
        <f>PRESUPUESTO!D189</f>
        <v>0</v>
      </c>
      <c r="E283" s="11">
        <f t="shared" si="68"/>
        <v>0</v>
      </c>
      <c r="F283" s="11">
        <f t="shared" si="69"/>
        <v>0</v>
      </c>
      <c r="G283" s="11">
        <f t="shared" si="70"/>
        <v>0</v>
      </c>
      <c r="H283" s="11">
        <f t="shared" si="71"/>
        <v>0</v>
      </c>
      <c r="I283" s="11">
        <f t="shared" si="72"/>
        <v>0</v>
      </c>
      <c r="J283" s="11">
        <f t="shared" si="73"/>
        <v>0</v>
      </c>
      <c r="K283" s="11">
        <f t="shared" si="74"/>
        <v>0</v>
      </c>
      <c r="L283" s="11">
        <f t="shared" si="75"/>
        <v>0</v>
      </c>
      <c r="M283" s="11">
        <f t="shared" si="76"/>
        <v>0</v>
      </c>
      <c r="N283" s="11">
        <f t="shared" si="77"/>
        <v>0</v>
      </c>
      <c r="O283" s="11">
        <f t="shared" si="78"/>
        <v>0</v>
      </c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</row>
    <row r="284" spans="2:36" s="8" customFormat="1">
      <c r="B284" s="31" t="str">
        <f>IF(PRESUPUESTO!C190="","",PRESUPUESTO!C190)</f>
        <v/>
      </c>
      <c r="C284" s="34">
        <f t="shared" si="61"/>
        <v>0</v>
      </c>
      <c r="D284" s="9">
        <f>PRESUPUESTO!D190</f>
        <v>0</v>
      </c>
      <c r="E284" s="11">
        <f t="shared" si="68"/>
        <v>0</v>
      </c>
      <c r="F284" s="11">
        <f t="shared" si="69"/>
        <v>0</v>
      </c>
      <c r="G284" s="11">
        <f t="shared" si="70"/>
        <v>0</v>
      </c>
      <c r="H284" s="11">
        <f t="shared" si="71"/>
        <v>0</v>
      </c>
      <c r="I284" s="11">
        <f t="shared" si="72"/>
        <v>0</v>
      </c>
      <c r="J284" s="11">
        <f t="shared" si="73"/>
        <v>0</v>
      </c>
      <c r="K284" s="11">
        <f t="shared" si="74"/>
        <v>0</v>
      </c>
      <c r="L284" s="11">
        <f t="shared" si="75"/>
        <v>0</v>
      </c>
      <c r="M284" s="11">
        <f t="shared" si="76"/>
        <v>0</v>
      </c>
      <c r="N284" s="11">
        <f t="shared" si="77"/>
        <v>0</v>
      </c>
      <c r="O284" s="11">
        <f t="shared" si="78"/>
        <v>0</v>
      </c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</row>
    <row r="285" spans="2:36">
      <c r="B285" s="106" t="str">
        <f>IF(PRESUPUESTO!F178="","",PRESUPUESTO!F178)</f>
        <v/>
      </c>
      <c r="C285" s="104">
        <f t="shared" si="61"/>
        <v>0</v>
      </c>
      <c r="D285" s="108">
        <f>IF(PRESUPUESTO!J178=PRESUPUESTO!$B$332,PRESUPUESTO!$G$178,0)</f>
        <v>0</v>
      </c>
      <c r="E285" s="108">
        <f>IF(PRESUPUESTO!K178=PRESUPUESTO!$B$332,PRESUPUESTO!$G$178,0)</f>
        <v>0</v>
      </c>
      <c r="F285" s="108">
        <f>IF(PRESUPUESTO!L178=PRESUPUESTO!$B$332,PRESUPUESTO!$G$178,0)</f>
        <v>0</v>
      </c>
      <c r="G285" s="108">
        <f>IF(PRESUPUESTO!M178=PRESUPUESTO!$B$332,PRESUPUESTO!$G$178,0)</f>
        <v>0</v>
      </c>
      <c r="H285" s="108">
        <f>IF(PRESUPUESTO!N178=PRESUPUESTO!$B$332,PRESUPUESTO!$G$178,0)</f>
        <v>0</v>
      </c>
      <c r="I285" s="108">
        <f>IF(PRESUPUESTO!O178=PRESUPUESTO!$B$332,PRESUPUESTO!$G$178,0)</f>
        <v>0</v>
      </c>
      <c r="J285" s="108">
        <f>IF(PRESUPUESTO!P178=PRESUPUESTO!$B$332,PRESUPUESTO!$G$178,0)</f>
        <v>0</v>
      </c>
      <c r="K285" s="108">
        <f>IF(PRESUPUESTO!Q178=PRESUPUESTO!$B$332,PRESUPUESTO!$G$178,0)</f>
        <v>0</v>
      </c>
      <c r="L285" s="108">
        <f>IF(PRESUPUESTO!R178=PRESUPUESTO!$B$332,PRESUPUESTO!$G$178,0)</f>
        <v>0</v>
      </c>
      <c r="M285" s="108">
        <f>IF(PRESUPUESTO!S178=PRESUPUESTO!$B$332,PRESUPUESTO!$G$178,0)</f>
        <v>0</v>
      </c>
      <c r="N285" s="108">
        <f>IF(PRESUPUESTO!T178=PRESUPUESTO!$B$332,PRESUPUESTO!$G$178,0)</f>
        <v>0</v>
      </c>
      <c r="O285" s="108">
        <f>IF(PRESUPUESTO!U178=PRESUPUESTO!$B$332,PRESUPUESTO!$G$178,0)</f>
        <v>0</v>
      </c>
    </row>
    <row r="286" spans="2:36">
      <c r="B286" s="106" t="str">
        <f>IF(PRESUPUESTO!F179="","",PRESUPUESTO!F179)</f>
        <v/>
      </c>
      <c r="C286" s="104">
        <f t="shared" si="61"/>
        <v>0</v>
      </c>
      <c r="D286" s="108">
        <f>IF(PRESUPUESTO!J179=PRESUPUESTO!$B$332,PRESUPUESTO!$G$179,0)</f>
        <v>0</v>
      </c>
      <c r="E286" s="108">
        <f>IF(PRESUPUESTO!K179=PRESUPUESTO!$B$332,PRESUPUESTO!$G$179,0)</f>
        <v>0</v>
      </c>
      <c r="F286" s="108">
        <f>IF(PRESUPUESTO!L179=PRESUPUESTO!$B$332,PRESUPUESTO!$G$179,0)</f>
        <v>0</v>
      </c>
      <c r="G286" s="108">
        <f>IF(PRESUPUESTO!M179=PRESUPUESTO!$B$332,PRESUPUESTO!$G$179,0)</f>
        <v>0</v>
      </c>
      <c r="H286" s="108">
        <f>IF(PRESUPUESTO!N179=PRESUPUESTO!$B$332,PRESUPUESTO!$G$179,0)</f>
        <v>0</v>
      </c>
      <c r="I286" s="108">
        <f>IF(PRESUPUESTO!O179=PRESUPUESTO!$B$332,PRESUPUESTO!$G$179,0)</f>
        <v>0</v>
      </c>
      <c r="J286" s="108">
        <f>IF(PRESUPUESTO!P179=PRESUPUESTO!$B$332,PRESUPUESTO!$G$179,0)</f>
        <v>0</v>
      </c>
      <c r="K286" s="108">
        <f>IF(PRESUPUESTO!Q179=PRESUPUESTO!$B$332,PRESUPUESTO!$G$179,0)</f>
        <v>0</v>
      </c>
      <c r="L286" s="108">
        <f>IF(PRESUPUESTO!R179=PRESUPUESTO!$B$332,PRESUPUESTO!$G$179,0)</f>
        <v>0</v>
      </c>
      <c r="M286" s="108">
        <f>IF(PRESUPUESTO!S179=PRESUPUESTO!$B$332,PRESUPUESTO!$G$179,0)</f>
        <v>0</v>
      </c>
      <c r="N286" s="108">
        <f>IF(PRESUPUESTO!T179=PRESUPUESTO!$B$332,PRESUPUESTO!$G$179,0)</f>
        <v>0</v>
      </c>
      <c r="O286" s="108">
        <f>IF(PRESUPUESTO!U179=PRESUPUESTO!$B$332,PRESUPUESTO!$G$179,0)</f>
        <v>0</v>
      </c>
    </row>
    <row r="287" spans="2:36">
      <c r="B287" s="106" t="str">
        <f>IF(PRESUPUESTO!F180="","",PRESUPUESTO!F180)</f>
        <v/>
      </c>
      <c r="C287" s="104">
        <f t="shared" si="61"/>
        <v>0</v>
      </c>
      <c r="D287" s="108">
        <f>IF(PRESUPUESTO!J180=PRESUPUESTO!$B$332,PRESUPUESTO!$G$180,0)</f>
        <v>0</v>
      </c>
      <c r="E287" s="108">
        <f>IF(PRESUPUESTO!K180=PRESUPUESTO!$B$332,PRESUPUESTO!$G$180,0)</f>
        <v>0</v>
      </c>
      <c r="F287" s="108">
        <f>IF(PRESUPUESTO!L180=PRESUPUESTO!$B$332,PRESUPUESTO!$G$180,0)</f>
        <v>0</v>
      </c>
      <c r="G287" s="108">
        <f>IF(PRESUPUESTO!M180=PRESUPUESTO!$B$332,PRESUPUESTO!$G$180,0)</f>
        <v>0</v>
      </c>
      <c r="H287" s="108">
        <f>IF(PRESUPUESTO!N180=PRESUPUESTO!$B$332,PRESUPUESTO!$G$180,0)</f>
        <v>0</v>
      </c>
      <c r="I287" s="108">
        <f>IF(PRESUPUESTO!O180=PRESUPUESTO!$B$332,PRESUPUESTO!$G$180,0)</f>
        <v>0</v>
      </c>
      <c r="J287" s="108">
        <f>IF(PRESUPUESTO!P180=PRESUPUESTO!$B$332,PRESUPUESTO!$G$180,0)</f>
        <v>0</v>
      </c>
      <c r="K287" s="108">
        <f>IF(PRESUPUESTO!Q180=PRESUPUESTO!$B$332,PRESUPUESTO!$G$180,0)</f>
        <v>0</v>
      </c>
      <c r="L287" s="108">
        <f>IF(PRESUPUESTO!R180=PRESUPUESTO!$B$332,PRESUPUESTO!$G$180,0)</f>
        <v>0</v>
      </c>
      <c r="M287" s="108">
        <f>IF(PRESUPUESTO!S180=PRESUPUESTO!$B$332,PRESUPUESTO!$G$180,0)</f>
        <v>0</v>
      </c>
      <c r="N287" s="108">
        <f>IF(PRESUPUESTO!T180=PRESUPUESTO!$B$332,PRESUPUESTO!$G$180,0)</f>
        <v>0</v>
      </c>
      <c r="O287" s="108">
        <f>IF(PRESUPUESTO!U180=PRESUPUESTO!$B$332,PRESUPUESTO!$G$180,0)</f>
        <v>0</v>
      </c>
    </row>
    <row r="288" spans="2:36" s="8" customFormat="1">
      <c r="B288" s="106" t="str">
        <f>IF(PRESUPUESTO!F181="","",PRESUPUESTO!F181)</f>
        <v/>
      </c>
      <c r="C288" s="104">
        <f t="shared" si="61"/>
        <v>0</v>
      </c>
      <c r="D288" s="105">
        <f>IF(PRESUPUESTO!J181=PRESUPUESTO!$B$332,PRESUPUESTO!$G$181,0)</f>
        <v>0</v>
      </c>
      <c r="E288" s="105">
        <f>IF(PRESUPUESTO!K181=PRESUPUESTO!$B$332,PRESUPUESTO!$G$181,0)</f>
        <v>0</v>
      </c>
      <c r="F288" s="105">
        <f>IF(PRESUPUESTO!L181=PRESUPUESTO!$B$332,PRESUPUESTO!$G$181,0)</f>
        <v>0</v>
      </c>
      <c r="G288" s="105">
        <f>IF(PRESUPUESTO!M181=PRESUPUESTO!$B$332,PRESUPUESTO!$G$181,0)</f>
        <v>0</v>
      </c>
      <c r="H288" s="105">
        <f>IF(PRESUPUESTO!N181=PRESUPUESTO!$B$332,PRESUPUESTO!$G$181,0)</f>
        <v>0</v>
      </c>
      <c r="I288" s="105">
        <f>IF(PRESUPUESTO!O181=PRESUPUESTO!$B$332,PRESUPUESTO!$G$181,0)</f>
        <v>0</v>
      </c>
      <c r="J288" s="105">
        <f>IF(PRESUPUESTO!P181=PRESUPUESTO!$B$332,PRESUPUESTO!$G$181,0)</f>
        <v>0</v>
      </c>
      <c r="K288" s="105">
        <f>IF(PRESUPUESTO!Q181=PRESUPUESTO!$B$332,PRESUPUESTO!$G$181,0)</f>
        <v>0</v>
      </c>
      <c r="L288" s="105">
        <f>IF(PRESUPUESTO!R181=PRESUPUESTO!$B$332,PRESUPUESTO!$G$181,0)</f>
        <v>0</v>
      </c>
      <c r="M288" s="105">
        <f>IF(PRESUPUESTO!S181=PRESUPUESTO!$B$332,PRESUPUESTO!$G$181,0)</f>
        <v>0</v>
      </c>
      <c r="N288" s="105">
        <f>IF(PRESUPUESTO!T181=PRESUPUESTO!$B$332,PRESUPUESTO!$G$181,0)</f>
        <v>0</v>
      </c>
      <c r="O288" s="105">
        <f>IF(PRESUPUESTO!U181=PRESUPUESTO!$B$332,PRESUPUESTO!$G$181,0)</f>
        <v>0</v>
      </c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</row>
    <row r="289" spans="2:36" s="8" customFormat="1">
      <c r="B289" s="106" t="str">
        <f>IF(PRESUPUESTO!F182="","",PRESUPUESTO!F182)</f>
        <v/>
      </c>
      <c r="C289" s="104">
        <f t="shared" si="61"/>
        <v>0</v>
      </c>
      <c r="D289" s="105">
        <f>IF(PRESUPUESTO!J182=PRESUPUESTO!$B$332,PRESUPUESTO!$G$182,0)</f>
        <v>0</v>
      </c>
      <c r="E289" s="105">
        <f>IF(PRESUPUESTO!K182=PRESUPUESTO!$B$332,PRESUPUESTO!$G$182,0)</f>
        <v>0</v>
      </c>
      <c r="F289" s="105">
        <f>IF(PRESUPUESTO!L182=PRESUPUESTO!$B$332,PRESUPUESTO!$G$182,0)</f>
        <v>0</v>
      </c>
      <c r="G289" s="105">
        <f>IF(PRESUPUESTO!M182=PRESUPUESTO!$B$332,PRESUPUESTO!$G$182,0)</f>
        <v>0</v>
      </c>
      <c r="H289" s="105">
        <f>IF(PRESUPUESTO!N182=PRESUPUESTO!$B$332,PRESUPUESTO!$G$182,0)</f>
        <v>0</v>
      </c>
      <c r="I289" s="105">
        <f>IF(PRESUPUESTO!O182=PRESUPUESTO!$B$332,PRESUPUESTO!$G$182,0)</f>
        <v>0</v>
      </c>
      <c r="J289" s="105">
        <f>IF(PRESUPUESTO!P182=PRESUPUESTO!$B$332,PRESUPUESTO!$G$182,0)</f>
        <v>0</v>
      </c>
      <c r="K289" s="105">
        <f>IF(PRESUPUESTO!Q182=PRESUPUESTO!$B$332,PRESUPUESTO!$G$182,0)</f>
        <v>0</v>
      </c>
      <c r="L289" s="105">
        <f>IF(PRESUPUESTO!R182=PRESUPUESTO!$B$332,PRESUPUESTO!$G$182,0)</f>
        <v>0</v>
      </c>
      <c r="M289" s="105">
        <f>IF(PRESUPUESTO!S182=PRESUPUESTO!$B$332,PRESUPUESTO!$G$182,0)</f>
        <v>0</v>
      </c>
      <c r="N289" s="105">
        <f>IF(PRESUPUESTO!T182=PRESUPUESTO!$B$332,PRESUPUESTO!$G$182,0)</f>
        <v>0</v>
      </c>
      <c r="O289" s="105">
        <f>IF(PRESUPUESTO!U182=PRESUPUESTO!$B$332,PRESUPUESTO!$G$182,0)</f>
        <v>0</v>
      </c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</row>
    <row r="290" spans="2:36" s="8" customFormat="1">
      <c r="B290" s="106" t="str">
        <f>IF(PRESUPUESTO!F183="","",PRESUPUESTO!F183)</f>
        <v/>
      </c>
      <c r="C290" s="104">
        <f t="shared" si="61"/>
        <v>0</v>
      </c>
      <c r="D290" s="105">
        <f>IF(PRESUPUESTO!J183=PRESUPUESTO!$B$332,PRESUPUESTO!$G$183,0)</f>
        <v>0</v>
      </c>
      <c r="E290" s="105">
        <f>IF(PRESUPUESTO!K183=PRESUPUESTO!$B$332,PRESUPUESTO!$G$183,0)</f>
        <v>0</v>
      </c>
      <c r="F290" s="105">
        <f>IF(PRESUPUESTO!L183=PRESUPUESTO!$B$332,PRESUPUESTO!$G$183,0)</f>
        <v>0</v>
      </c>
      <c r="G290" s="105">
        <f>IF(PRESUPUESTO!M183=PRESUPUESTO!$B$332,PRESUPUESTO!$G$183,0)</f>
        <v>0</v>
      </c>
      <c r="H290" s="105">
        <f>IF(PRESUPUESTO!N183=PRESUPUESTO!$B$332,PRESUPUESTO!$G$183,0)</f>
        <v>0</v>
      </c>
      <c r="I290" s="105">
        <f>IF(PRESUPUESTO!O183=PRESUPUESTO!$B$332,PRESUPUESTO!$G$183,0)</f>
        <v>0</v>
      </c>
      <c r="J290" s="105">
        <f>IF(PRESUPUESTO!P183=PRESUPUESTO!$B$332,PRESUPUESTO!$G$183,0)</f>
        <v>0</v>
      </c>
      <c r="K290" s="105">
        <f>IF(PRESUPUESTO!Q183=PRESUPUESTO!$B$332,PRESUPUESTO!$G$183,0)</f>
        <v>0</v>
      </c>
      <c r="L290" s="105">
        <f>IF(PRESUPUESTO!R183=PRESUPUESTO!$B$332,PRESUPUESTO!$G$183,0)</f>
        <v>0</v>
      </c>
      <c r="M290" s="105">
        <f>IF(PRESUPUESTO!S183=PRESUPUESTO!$B$332,PRESUPUESTO!$G$183,0)</f>
        <v>0</v>
      </c>
      <c r="N290" s="105">
        <f>IF(PRESUPUESTO!T183=PRESUPUESTO!$B$332,PRESUPUESTO!$G$183,0)</f>
        <v>0</v>
      </c>
      <c r="O290" s="105">
        <f>IF(PRESUPUESTO!U183=PRESUPUESTO!$B$332,PRESUPUESTO!$G$183,0)</f>
        <v>0</v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</row>
    <row r="291" spans="2:36" s="8" customFormat="1">
      <c r="B291" s="106" t="str">
        <f>IF(PRESUPUESTO!F184="","",PRESUPUESTO!F184)</f>
        <v/>
      </c>
      <c r="C291" s="104">
        <f t="shared" si="61"/>
        <v>0</v>
      </c>
      <c r="D291" s="105">
        <f>IF(PRESUPUESTO!J184=PRESUPUESTO!$B$332,PRESUPUESTO!$G$184,0)</f>
        <v>0</v>
      </c>
      <c r="E291" s="105">
        <f>IF(PRESUPUESTO!K184=PRESUPUESTO!$B$332,PRESUPUESTO!$G$184,0)</f>
        <v>0</v>
      </c>
      <c r="F291" s="105">
        <f>IF(PRESUPUESTO!L184=PRESUPUESTO!$B$332,PRESUPUESTO!$G$184,0)</f>
        <v>0</v>
      </c>
      <c r="G291" s="105">
        <f>IF(PRESUPUESTO!M184=PRESUPUESTO!$B$332,PRESUPUESTO!$G$184,0)</f>
        <v>0</v>
      </c>
      <c r="H291" s="105">
        <f>IF(PRESUPUESTO!N184=PRESUPUESTO!$B$332,PRESUPUESTO!$G$184,0)</f>
        <v>0</v>
      </c>
      <c r="I291" s="105">
        <f>IF(PRESUPUESTO!O184=PRESUPUESTO!$B$332,PRESUPUESTO!$G$184,0)</f>
        <v>0</v>
      </c>
      <c r="J291" s="105">
        <f>IF(PRESUPUESTO!P184=PRESUPUESTO!$B$332,PRESUPUESTO!$G$184,0)</f>
        <v>0</v>
      </c>
      <c r="K291" s="105">
        <f>IF(PRESUPUESTO!Q184=PRESUPUESTO!$B$332,PRESUPUESTO!$G$184,0)</f>
        <v>0</v>
      </c>
      <c r="L291" s="105">
        <f>IF(PRESUPUESTO!R184=PRESUPUESTO!$B$332,PRESUPUESTO!$G$184,0)</f>
        <v>0</v>
      </c>
      <c r="M291" s="105">
        <f>IF(PRESUPUESTO!S184=PRESUPUESTO!$B$332,PRESUPUESTO!$G$184,0)</f>
        <v>0</v>
      </c>
      <c r="N291" s="105">
        <f>IF(PRESUPUESTO!T184=PRESUPUESTO!$B$332,PRESUPUESTO!$G$184,0)</f>
        <v>0</v>
      </c>
      <c r="O291" s="105">
        <f>IF(PRESUPUESTO!U184=PRESUPUESTO!$B$332,PRESUPUESTO!$G$184,0)</f>
        <v>0</v>
      </c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</row>
    <row r="292" spans="2:36" s="8" customFormat="1">
      <c r="B292" s="106" t="str">
        <f>IF(PRESUPUESTO!F185="","",PRESUPUESTO!F185)</f>
        <v/>
      </c>
      <c r="C292" s="104">
        <f t="shared" si="61"/>
        <v>0</v>
      </c>
      <c r="D292" s="105">
        <f>IF(PRESUPUESTO!J185=PRESUPUESTO!$B$332,PRESUPUESTO!$G$185,0)</f>
        <v>0</v>
      </c>
      <c r="E292" s="105">
        <f>IF(PRESUPUESTO!K185=PRESUPUESTO!$B$332,PRESUPUESTO!$G$185,0)</f>
        <v>0</v>
      </c>
      <c r="F292" s="105">
        <f>IF(PRESUPUESTO!L185=PRESUPUESTO!$B$332,PRESUPUESTO!$G$185,0)</f>
        <v>0</v>
      </c>
      <c r="G292" s="105">
        <f>IF(PRESUPUESTO!M185=PRESUPUESTO!$B$332,PRESUPUESTO!$G$185,0)</f>
        <v>0</v>
      </c>
      <c r="H292" s="105">
        <f>IF(PRESUPUESTO!N185=PRESUPUESTO!$B$332,PRESUPUESTO!$G$185,0)</f>
        <v>0</v>
      </c>
      <c r="I292" s="105">
        <f>IF(PRESUPUESTO!O185=PRESUPUESTO!$B$332,PRESUPUESTO!$G$185,0)</f>
        <v>0</v>
      </c>
      <c r="J292" s="105">
        <f>IF(PRESUPUESTO!P185=PRESUPUESTO!$B$332,PRESUPUESTO!$G$185,0)</f>
        <v>0</v>
      </c>
      <c r="K292" s="105">
        <f>IF(PRESUPUESTO!Q185=PRESUPUESTO!$B$332,PRESUPUESTO!$G$185,0)</f>
        <v>0</v>
      </c>
      <c r="L292" s="105">
        <f>IF(PRESUPUESTO!R185=PRESUPUESTO!$B$332,PRESUPUESTO!$G$185,0)</f>
        <v>0</v>
      </c>
      <c r="M292" s="105">
        <f>IF(PRESUPUESTO!S185=PRESUPUESTO!$B$332,PRESUPUESTO!$G$185,0)</f>
        <v>0</v>
      </c>
      <c r="N292" s="105">
        <f>IF(PRESUPUESTO!T185=PRESUPUESTO!$B$332,PRESUPUESTO!$G$185,0)</f>
        <v>0</v>
      </c>
      <c r="O292" s="105">
        <f>IF(PRESUPUESTO!U185=PRESUPUESTO!$B$332,PRESUPUESTO!$G$185,0)</f>
        <v>0</v>
      </c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</row>
    <row r="293" spans="2:36" s="8" customFormat="1">
      <c r="B293" s="106" t="str">
        <f>IF(PRESUPUESTO!F186="","",PRESUPUESTO!F186)</f>
        <v/>
      </c>
      <c r="C293" s="104">
        <f t="shared" si="61"/>
        <v>0</v>
      </c>
      <c r="D293" s="105">
        <f>IF(PRESUPUESTO!J186=PRESUPUESTO!$B$332,PRESUPUESTO!$G$186,0)</f>
        <v>0</v>
      </c>
      <c r="E293" s="105">
        <f>IF(PRESUPUESTO!K186=PRESUPUESTO!$B$332,PRESUPUESTO!$G$186,0)</f>
        <v>0</v>
      </c>
      <c r="F293" s="105">
        <f>IF(PRESUPUESTO!L186=PRESUPUESTO!$B$332,PRESUPUESTO!$G$186,0)</f>
        <v>0</v>
      </c>
      <c r="G293" s="105">
        <f>IF(PRESUPUESTO!M186=PRESUPUESTO!$B$332,PRESUPUESTO!$G$186,0)</f>
        <v>0</v>
      </c>
      <c r="H293" s="105">
        <f>IF(PRESUPUESTO!N186=PRESUPUESTO!$B$332,PRESUPUESTO!$G$186,0)</f>
        <v>0</v>
      </c>
      <c r="I293" s="105">
        <f>IF(PRESUPUESTO!O186=PRESUPUESTO!$B$332,PRESUPUESTO!$G$186,0)</f>
        <v>0</v>
      </c>
      <c r="J293" s="105">
        <f>IF(PRESUPUESTO!P186=PRESUPUESTO!$B$332,PRESUPUESTO!$G$186,0)</f>
        <v>0</v>
      </c>
      <c r="K293" s="105">
        <f>IF(PRESUPUESTO!Q186=PRESUPUESTO!$B$332,PRESUPUESTO!$G$186,0)</f>
        <v>0</v>
      </c>
      <c r="L293" s="105">
        <f>IF(PRESUPUESTO!R186=PRESUPUESTO!$B$332,PRESUPUESTO!$G$186,0)</f>
        <v>0</v>
      </c>
      <c r="M293" s="105">
        <f>IF(PRESUPUESTO!S186=PRESUPUESTO!$B$332,PRESUPUESTO!$G$186,0)</f>
        <v>0</v>
      </c>
      <c r="N293" s="105">
        <f>IF(PRESUPUESTO!T186=PRESUPUESTO!$B$332,PRESUPUESTO!$G$186,0)</f>
        <v>0</v>
      </c>
      <c r="O293" s="105">
        <f>IF(PRESUPUESTO!U186=PRESUPUESTO!$B$332,PRESUPUESTO!$G$186,0)</f>
        <v>0</v>
      </c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</row>
    <row r="294" spans="2:36" s="8" customFormat="1">
      <c r="B294" s="106" t="str">
        <f>IF(PRESUPUESTO!F187="","",PRESUPUESTO!F187)</f>
        <v/>
      </c>
      <c r="C294" s="104">
        <f t="shared" si="61"/>
        <v>0</v>
      </c>
      <c r="D294" s="105">
        <f>IF(PRESUPUESTO!J187=PRESUPUESTO!$B$332,PRESUPUESTO!$G$187,0)</f>
        <v>0</v>
      </c>
      <c r="E294" s="105">
        <f>IF(PRESUPUESTO!K187=PRESUPUESTO!$B$332,PRESUPUESTO!$G$187,0)</f>
        <v>0</v>
      </c>
      <c r="F294" s="105">
        <f>IF(PRESUPUESTO!L187=PRESUPUESTO!$B$332,PRESUPUESTO!$G$187,0)</f>
        <v>0</v>
      </c>
      <c r="G294" s="105">
        <f>IF(PRESUPUESTO!M187=PRESUPUESTO!$B$332,PRESUPUESTO!$G$187,0)</f>
        <v>0</v>
      </c>
      <c r="H294" s="105">
        <f>IF(PRESUPUESTO!N187=PRESUPUESTO!$B$332,PRESUPUESTO!$G$187,0)</f>
        <v>0</v>
      </c>
      <c r="I294" s="105">
        <f>IF(PRESUPUESTO!O187=PRESUPUESTO!$B$332,PRESUPUESTO!$G$187,0)</f>
        <v>0</v>
      </c>
      <c r="J294" s="105">
        <f>IF(PRESUPUESTO!P187=PRESUPUESTO!$B$332,PRESUPUESTO!$G$187,0)</f>
        <v>0</v>
      </c>
      <c r="K294" s="105">
        <f>IF(PRESUPUESTO!Q187=PRESUPUESTO!$B$332,PRESUPUESTO!$G$187,0)</f>
        <v>0</v>
      </c>
      <c r="L294" s="105">
        <f>IF(PRESUPUESTO!R187=PRESUPUESTO!$B$332,PRESUPUESTO!$G$187,0)</f>
        <v>0</v>
      </c>
      <c r="M294" s="105">
        <f>IF(PRESUPUESTO!S187=PRESUPUESTO!$B$332,PRESUPUESTO!$G$187,0)</f>
        <v>0</v>
      </c>
      <c r="N294" s="105">
        <f>IF(PRESUPUESTO!T187=PRESUPUESTO!$B$332,PRESUPUESTO!$G$187,0)</f>
        <v>0</v>
      </c>
      <c r="O294" s="105">
        <f>IF(PRESUPUESTO!U187=PRESUPUESTO!$B$332,PRESUPUESTO!$G$187,0)</f>
        <v>0</v>
      </c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</row>
    <row r="295" spans="2:36" s="8" customFormat="1">
      <c r="B295" s="106" t="str">
        <f>IF(PRESUPUESTO!F188="","",PRESUPUESTO!F188)</f>
        <v/>
      </c>
      <c r="C295" s="104">
        <f t="shared" si="61"/>
        <v>0</v>
      </c>
      <c r="D295" s="105">
        <f>IF(PRESUPUESTO!J188=PRESUPUESTO!$B$332,PRESUPUESTO!$G$188,0)</f>
        <v>0</v>
      </c>
      <c r="E295" s="105">
        <f>IF(PRESUPUESTO!K188=PRESUPUESTO!$B$332,PRESUPUESTO!$G$188,0)</f>
        <v>0</v>
      </c>
      <c r="F295" s="105">
        <f>IF(PRESUPUESTO!L188=PRESUPUESTO!$B$332,PRESUPUESTO!$G$188,0)</f>
        <v>0</v>
      </c>
      <c r="G295" s="105">
        <f>IF(PRESUPUESTO!M188=PRESUPUESTO!$B$332,PRESUPUESTO!$G$188,0)</f>
        <v>0</v>
      </c>
      <c r="H295" s="105">
        <f>IF(PRESUPUESTO!N188=PRESUPUESTO!$B$332,PRESUPUESTO!$G$188,0)</f>
        <v>0</v>
      </c>
      <c r="I295" s="105">
        <f>IF(PRESUPUESTO!O188=PRESUPUESTO!$B$332,PRESUPUESTO!$G$188,0)</f>
        <v>0</v>
      </c>
      <c r="J295" s="105">
        <f>IF(PRESUPUESTO!P188=PRESUPUESTO!$B$332,PRESUPUESTO!$G$188,0)</f>
        <v>0</v>
      </c>
      <c r="K295" s="105">
        <f>IF(PRESUPUESTO!Q188=PRESUPUESTO!$B$332,PRESUPUESTO!$G$188,0)</f>
        <v>0</v>
      </c>
      <c r="L295" s="105">
        <f>IF(PRESUPUESTO!R188=PRESUPUESTO!$B$332,PRESUPUESTO!$G$188,0)</f>
        <v>0</v>
      </c>
      <c r="M295" s="105">
        <f>IF(PRESUPUESTO!S188=PRESUPUESTO!$B$332,PRESUPUESTO!$G$188,0)</f>
        <v>0</v>
      </c>
      <c r="N295" s="105">
        <f>IF(PRESUPUESTO!T188=PRESUPUESTO!$B$332,PRESUPUESTO!$G$188,0)</f>
        <v>0</v>
      </c>
      <c r="O295" s="105">
        <f>IF(PRESUPUESTO!U188=PRESUPUESTO!$B$332,PRESUPUESTO!$G$188,0)</f>
        <v>0</v>
      </c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</row>
    <row r="296" spans="2:36" s="8" customFormat="1">
      <c r="B296" s="106" t="str">
        <f>IF(PRESUPUESTO!F189="","",PRESUPUESTO!F189)</f>
        <v/>
      </c>
      <c r="C296" s="104">
        <f t="shared" si="61"/>
        <v>0</v>
      </c>
      <c r="D296" s="105">
        <f>IF(PRESUPUESTO!J189=PRESUPUESTO!$B$332,PRESUPUESTO!$G$189,0)</f>
        <v>0</v>
      </c>
      <c r="E296" s="105">
        <f>IF(PRESUPUESTO!K189=PRESUPUESTO!$B$332,PRESUPUESTO!$G$189,0)</f>
        <v>0</v>
      </c>
      <c r="F296" s="105">
        <f>IF(PRESUPUESTO!L189=PRESUPUESTO!$B$332,PRESUPUESTO!$G$189,0)</f>
        <v>0</v>
      </c>
      <c r="G296" s="105">
        <f>IF(PRESUPUESTO!M189=PRESUPUESTO!$B$332,PRESUPUESTO!$G$189,0)</f>
        <v>0</v>
      </c>
      <c r="H296" s="105">
        <f>IF(PRESUPUESTO!N189=PRESUPUESTO!$B$332,PRESUPUESTO!$G$189,0)</f>
        <v>0</v>
      </c>
      <c r="I296" s="105">
        <f>IF(PRESUPUESTO!O189=PRESUPUESTO!$B$332,PRESUPUESTO!$G$189,0)</f>
        <v>0</v>
      </c>
      <c r="J296" s="105">
        <f>IF(PRESUPUESTO!P189=PRESUPUESTO!$B$332,PRESUPUESTO!$G$189,0)</f>
        <v>0</v>
      </c>
      <c r="K296" s="105">
        <f>IF(PRESUPUESTO!Q189=PRESUPUESTO!$B$332,PRESUPUESTO!$G$189,0)</f>
        <v>0</v>
      </c>
      <c r="L296" s="105">
        <f>IF(PRESUPUESTO!R189=PRESUPUESTO!$B$332,PRESUPUESTO!$G$189,0)</f>
        <v>0</v>
      </c>
      <c r="M296" s="105">
        <f>IF(PRESUPUESTO!S189=PRESUPUESTO!$B$332,PRESUPUESTO!$G$189,0)</f>
        <v>0</v>
      </c>
      <c r="N296" s="105">
        <f>IF(PRESUPUESTO!T189=PRESUPUESTO!$B$332,PRESUPUESTO!$G$189,0)</f>
        <v>0</v>
      </c>
      <c r="O296" s="105">
        <f>IF(PRESUPUESTO!U189=PRESUPUESTO!$B$332,PRESUPUESTO!$G$189,0)</f>
        <v>0</v>
      </c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</row>
    <row r="297" spans="2:36" s="8" customFormat="1">
      <c r="B297" s="106" t="str">
        <f>IF(PRESUPUESTO!F190="","",PRESUPUESTO!F190)</f>
        <v/>
      </c>
      <c r="C297" s="104">
        <f t="shared" si="61"/>
        <v>0</v>
      </c>
      <c r="D297" s="105">
        <f>IF(PRESUPUESTO!J190=PRESUPUESTO!$B$332,PRESUPUESTO!$G$190,0)</f>
        <v>0</v>
      </c>
      <c r="E297" s="105">
        <f>IF(PRESUPUESTO!K190=PRESUPUESTO!$B$332,PRESUPUESTO!$G$190,0)</f>
        <v>0</v>
      </c>
      <c r="F297" s="105">
        <f>IF(PRESUPUESTO!L190=PRESUPUESTO!$B$332,PRESUPUESTO!$G$190,0)</f>
        <v>0</v>
      </c>
      <c r="G297" s="105">
        <f>IF(PRESUPUESTO!M190=PRESUPUESTO!$B$332,PRESUPUESTO!$G$190,0)</f>
        <v>0</v>
      </c>
      <c r="H297" s="105">
        <f>IF(PRESUPUESTO!N190=PRESUPUESTO!$B$332,PRESUPUESTO!$G$190,0)</f>
        <v>0</v>
      </c>
      <c r="I297" s="105">
        <f>IF(PRESUPUESTO!O190=PRESUPUESTO!$B$332,PRESUPUESTO!$G$190,0)</f>
        <v>0</v>
      </c>
      <c r="J297" s="105">
        <f>IF(PRESUPUESTO!P190=PRESUPUESTO!$B$332,PRESUPUESTO!$G$190,0)</f>
        <v>0</v>
      </c>
      <c r="K297" s="105">
        <f>IF(PRESUPUESTO!Q190=PRESUPUESTO!$B$332,PRESUPUESTO!$G$190,0)</f>
        <v>0</v>
      </c>
      <c r="L297" s="105">
        <f>IF(PRESUPUESTO!R190=PRESUPUESTO!$B$332,PRESUPUESTO!$G$190,0)</f>
        <v>0</v>
      </c>
      <c r="M297" s="105">
        <f>IF(PRESUPUESTO!S190=PRESUPUESTO!$B$332,PRESUPUESTO!$G$190,0)</f>
        <v>0</v>
      </c>
      <c r="N297" s="105">
        <f>IF(PRESUPUESTO!T190=PRESUPUESTO!$B$332,PRESUPUESTO!$G$190,0)</f>
        <v>0</v>
      </c>
      <c r="O297" s="105">
        <f>IF(PRESUPUESTO!U190=PRESUPUESTO!$B$332,PRESUPUESTO!$G$190,0)</f>
        <v>0</v>
      </c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</row>
    <row r="298" spans="2:36" s="75" customFormat="1">
      <c r="B298" s="109" t="str">
        <f>IF(PRESUPUESTO!B193="","",PRESUPUESTO!B193)</f>
        <v>HIJOS / PERSONAS A CARGO</v>
      </c>
      <c r="C298" s="110">
        <f t="shared" si="61"/>
        <v>0</v>
      </c>
      <c r="D298" s="111">
        <f>SUM(D299:D340)</f>
        <v>0</v>
      </c>
      <c r="E298" s="111">
        <f t="shared" ref="E298:O298" si="79">SUM(E299:E340)</f>
        <v>0</v>
      </c>
      <c r="F298" s="111">
        <f t="shared" si="79"/>
        <v>0</v>
      </c>
      <c r="G298" s="111">
        <f t="shared" si="79"/>
        <v>0</v>
      </c>
      <c r="H298" s="111">
        <f t="shared" si="79"/>
        <v>0</v>
      </c>
      <c r="I298" s="111">
        <f t="shared" si="79"/>
        <v>0</v>
      </c>
      <c r="J298" s="111">
        <f t="shared" si="79"/>
        <v>0</v>
      </c>
      <c r="K298" s="111">
        <f t="shared" si="79"/>
        <v>0</v>
      </c>
      <c r="L298" s="111">
        <f t="shared" si="79"/>
        <v>0</v>
      </c>
      <c r="M298" s="111">
        <f t="shared" si="79"/>
        <v>0</v>
      </c>
      <c r="N298" s="111">
        <f t="shared" si="79"/>
        <v>0</v>
      </c>
      <c r="O298" s="111">
        <f t="shared" si="79"/>
        <v>0</v>
      </c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</row>
    <row r="299" spans="2:36">
      <c r="B299" s="70" t="str">
        <f>IF(PRESUPUESTO!C195="","",PRESUPUESTO!C195)</f>
        <v>Pensión (Guardería / Colegio)</v>
      </c>
      <c r="C299" s="34">
        <f t="shared" si="61"/>
        <v>0</v>
      </c>
      <c r="D299" s="66">
        <f>PRESUPUESTO!D195</f>
        <v>0</v>
      </c>
      <c r="E299" s="72">
        <f>D299</f>
        <v>0</v>
      </c>
      <c r="F299" s="72">
        <f t="shared" ref="F299:O299" si="80">E299</f>
        <v>0</v>
      </c>
      <c r="G299" s="72">
        <f t="shared" si="80"/>
        <v>0</v>
      </c>
      <c r="H299" s="72">
        <f t="shared" si="80"/>
        <v>0</v>
      </c>
      <c r="I299" s="72">
        <f t="shared" si="80"/>
        <v>0</v>
      </c>
      <c r="J299" s="72">
        <f t="shared" si="80"/>
        <v>0</v>
      </c>
      <c r="K299" s="72">
        <f t="shared" si="80"/>
        <v>0</v>
      </c>
      <c r="L299" s="72">
        <f t="shared" si="80"/>
        <v>0</v>
      </c>
      <c r="M299" s="72">
        <f t="shared" si="80"/>
        <v>0</v>
      </c>
      <c r="N299" s="72">
        <f t="shared" si="80"/>
        <v>0</v>
      </c>
      <c r="O299" s="72">
        <f t="shared" si="80"/>
        <v>0</v>
      </c>
    </row>
    <row r="300" spans="2:36">
      <c r="B300" s="70" t="str">
        <f>IF(PRESUPUESTO!C196="","",PRESUPUESTO!C196)</f>
        <v>Restaurante (Guardería / Colegio)</v>
      </c>
      <c r="C300" s="34">
        <f t="shared" si="61"/>
        <v>0</v>
      </c>
      <c r="D300" s="66">
        <f>PRESUPUESTO!D196</f>
        <v>0</v>
      </c>
      <c r="E300" s="72">
        <f t="shared" ref="E300:O313" si="81">D300</f>
        <v>0</v>
      </c>
      <c r="F300" s="72">
        <f t="shared" si="81"/>
        <v>0</v>
      </c>
      <c r="G300" s="72">
        <f t="shared" si="81"/>
        <v>0</v>
      </c>
      <c r="H300" s="72">
        <f t="shared" si="81"/>
        <v>0</v>
      </c>
      <c r="I300" s="72">
        <f t="shared" si="81"/>
        <v>0</v>
      </c>
      <c r="J300" s="72">
        <f t="shared" si="81"/>
        <v>0</v>
      </c>
      <c r="K300" s="72">
        <f t="shared" si="81"/>
        <v>0</v>
      </c>
      <c r="L300" s="72">
        <f t="shared" si="81"/>
        <v>0</v>
      </c>
      <c r="M300" s="72">
        <f t="shared" si="81"/>
        <v>0</v>
      </c>
      <c r="N300" s="72">
        <f t="shared" si="81"/>
        <v>0</v>
      </c>
      <c r="O300" s="72">
        <f t="shared" si="81"/>
        <v>0</v>
      </c>
    </row>
    <row r="301" spans="2:36">
      <c r="B301" s="70" t="str">
        <f>IF(PRESUPUESTO!C197="","",PRESUPUESTO!C197)</f>
        <v>Cursos / Clases</v>
      </c>
      <c r="C301" s="34">
        <f t="shared" si="61"/>
        <v>0</v>
      </c>
      <c r="D301" s="66">
        <f>PRESUPUESTO!D197</f>
        <v>0</v>
      </c>
      <c r="E301" s="72">
        <f t="shared" si="81"/>
        <v>0</v>
      </c>
      <c r="F301" s="72">
        <f t="shared" si="81"/>
        <v>0</v>
      </c>
      <c r="G301" s="72">
        <f t="shared" si="81"/>
        <v>0</v>
      </c>
      <c r="H301" s="72">
        <f t="shared" si="81"/>
        <v>0</v>
      </c>
      <c r="I301" s="72">
        <f t="shared" si="81"/>
        <v>0</v>
      </c>
      <c r="J301" s="72">
        <f t="shared" si="81"/>
        <v>0</v>
      </c>
      <c r="K301" s="72">
        <f t="shared" si="81"/>
        <v>0</v>
      </c>
      <c r="L301" s="72">
        <f t="shared" si="81"/>
        <v>0</v>
      </c>
      <c r="M301" s="72">
        <f t="shared" si="81"/>
        <v>0</v>
      </c>
      <c r="N301" s="72">
        <f t="shared" si="81"/>
        <v>0</v>
      </c>
      <c r="O301" s="72">
        <f t="shared" si="81"/>
        <v>0</v>
      </c>
    </row>
    <row r="302" spans="2:36">
      <c r="B302" s="70" t="str">
        <f>IF(PRESUPUESTO!C198="","",PRESUPUESTO!C198)</f>
        <v>Deportes</v>
      </c>
      <c r="C302" s="34">
        <f t="shared" si="61"/>
        <v>0</v>
      </c>
      <c r="D302" s="66">
        <f>PRESUPUESTO!D198</f>
        <v>0</v>
      </c>
      <c r="E302" s="72">
        <f t="shared" si="81"/>
        <v>0</v>
      </c>
      <c r="F302" s="72">
        <f t="shared" si="81"/>
        <v>0</v>
      </c>
      <c r="G302" s="72">
        <f t="shared" si="81"/>
        <v>0</v>
      </c>
      <c r="H302" s="72">
        <f t="shared" si="81"/>
        <v>0</v>
      </c>
      <c r="I302" s="72">
        <f t="shared" si="81"/>
        <v>0</v>
      </c>
      <c r="J302" s="72">
        <f t="shared" si="81"/>
        <v>0</v>
      </c>
      <c r="K302" s="72">
        <f t="shared" si="81"/>
        <v>0</v>
      </c>
      <c r="L302" s="72">
        <f t="shared" si="81"/>
        <v>0</v>
      </c>
      <c r="M302" s="72">
        <f t="shared" si="81"/>
        <v>0</v>
      </c>
      <c r="N302" s="72">
        <f t="shared" si="81"/>
        <v>0</v>
      </c>
      <c r="O302" s="72">
        <f t="shared" si="81"/>
        <v>0</v>
      </c>
    </row>
    <row r="303" spans="2:36">
      <c r="B303" s="70" t="str">
        <f>IF(PRESUPUESTO!C199="","",PRESUPUESTO!C199)</f>
        <v>Entretenimiento</v>
      </c>
      <c r="C303" s="34">
        <f t="shared" si="61"/>
        <v>0</v>
      </c>
      <c r="D303" s="66">
        <f>PRESUPUESTO!D199</f>
        <v>0</v>
      </c>
      <c r="E303" s="72">
        <f t="shared" si="81"/>
        <v>0</v>
      </c>
      <c r="F303" s="72">
        <f t="shared" si="81"/>
        <v>0</v>
      </c>
      <c r="G303" s="72">
        <f t="shared" si="81"/>
        <v>0</v>
      </c>
      <c r="H303" s="72">
        <f t="shared" si="81"/>
        <v>0</v>
      </c>
      <c r="I303" s="72">
        <f t="shared" si="81"/>
        <v>0</v>
      </c>
      <c r="J303" s="72">
        <f t="shared" si="81"/>
        <v>0</v>
      </c>
      <c r="K303" s="72">
        <f t="shared" si="81"/>
        <v>0</v>
      </c>
      <c r="L303" s="72">
        <f t="shared" si="81"/>
        <v>0</v>
      </c>
      <c r="M303" s="72">
        <f t="shared" si="81"/>
        <v>0</v>
      </c>
      <c r="N303" s="72">
        <f t="shared" si="81"/>
        <v>0</v>
      </c>
      <c r="O303" s="72">
        <f t="shared" si="81"/>
        <v>0</v>
      </c>
    </row>
    <row r="304" spans="2:36">
      <c r="B304" s="70" t="str">
        <f>IF(PRESUPUESTO!C200="","",PRESUPUESTO!C200)</f>
        <v xml:space="preserve">Mesada </v>
      </c>
      <c r="C304" s="34">
        <f t="shared" si="61"/>
        <v>0</v>
      </c>
      <c r="D304" s="66">
        <f>PRESUPUESTO!D200</f>
        <v>0</v>
      </c>
      <c r="E304" s="72">
        <f t="shared" si="81"/>
        <v>0</v>
      </c>
      <c r="F304" s="72">
        <f t="shared" si="81"/>
        <v>0</v>
      </c>
      <c r="G304" s="72">
        <f t="shared" si="81"/>
        <v>0</v>
      </c>
      <c r="H304" s="72">
        <f t="shared" si="81"/>
        <v>0</v>
      </c>
      <c r="I304" s="72">
        <f t="shared" si="81"/>
        <v>0</v>
      </c>
      <c r="J304" s="72">
        <f t="shared" si="81"/>
        <v>0</v>
      </c>
      <c r="K304" s="72">
        <f t="shared" si="81"/>
        <v>0</v>
      </c>
      <c r="L304" s="72">
        <f t="shared" si="81"/>
        <v>0</v>
      </c>
      <c r="M304" s="72">
        <f t="shared" si="81"/>
        <v>0</v>
      </c>
      <c r="N304" s="72">
        <f t="shared" si="81"/>
        <v>0</v>
      </c>
      <c r="O304" s="72">
        <f t="shared" si="81"/>
        <v>0</v>
      </c>
    </row>
    <row r="305" spans="2:36">
      <c r="B305" s="70" t="str">
        <f>IF(PRESUPUESTO!C201="","",PRESUPUESTO!C201)</f>
        <v>Peluquería</v>
      </c>
      <c r="C305" s="34">
        <f t="shared" si="61"/>
        <v>0</v>
      </c>
      <c r="D305" s="66">
        <f>PRESUPUESTO!D201</f>
        <v>0</v>
      </c>
      <c r="E305" s="72">
        <f t="shared" si="81"/>
        <v>0</v>
      </c>
      <c r="F305" s="72">
        <f t="shared" si="81"/>
        <v>0</v>
      </c>
      <c r="G305" s="72">
        <f t="shared" si="81"/>
        <v>0</v>
      </c>
      <c r="H305" s="72">
        <f t="shared" si="81"/>
        <v>0</v>
      </c>
      <c r="I305" s="72">
        <f t="shared" si="81"/>
        <v>0</v>
      </c>
      <c r="J305" s="72">
        <f t="shared" si="81"/>
        <v>0</v>
      </c>
      <c r="K305" s="72">
        <f t="shared" si="81"/>
        <v>0</v>
      </c>
      <c r="L305" s="72">
        <f t="shared" si="81"/>
        <v>0</v>
      </c>
      <c r="M305" s="72">
        <f t="shared" si="81"/>
        <v>0</v>
      </c>
      <c r="N305" s="72">
        <f t="shared" si="81"/>
        <v>0</v>
      </c>
      <c r="O305" s="72">
        <f t="shared" si="81"/>
        <v>0</v>
      </c>
    </row>
    <row r="306" spans="2:36">
      <c r="B306" s="70" t="str">
        <f>IF(PRESUPUESTO!C202="","",PRESUPUESTO!C202)</f>
        <v/>
      </c>
      <c r="C306" s="34">
        <f t="shared" si="61"/>
        <v>0</v>
      </c>
      <c r="D306" s="66">
        <f>PRESUPUESTO!D202</f>
        <v>0</v>
      </c>
      <c r="E306" s="72">
        <f t="shared" si="81"/>
        <v>0</v>
      </c>
      <c r="F306" s="72">
        <f t="shared" si="81"/>
        <v>0</v>
      </c>
      <c r="G306" s="72">
        <f t="shared" si="81"/>
        <v>0</v>
      </c>
      <c r="H306" s="72">
        <f t="shared" si="81"/>
        <v>0</v>
      </c>
      <c r="I306" s="72">
        <f t="shared" si="81"/>
        <v>0</v>
      </c>
      <c r="J306" s="72">
        <f t="shared" si="81"/>
        <v>0</v>
      </c>
      <c r="K306" s="72">
        <f t="shared" si="81"/>
        <v>0</v>
      </c>
      <c r="L306" s="72">
        <f t="shared" si="81"/>
        <v>0</v>
      </c>
      <c r="M306" s="72">
        <f t="shared" si="81"/>
        <v>0</v>
      </c>
      <c r="N306" s="72">
        <f t="shared" si="81"/>
        <v>0</v>
      </c>
      <c r="O306" s="72">
        <f t="shared" si="81"/>
        <v>0</v>
      </c>
    </row>
    <row r="307" spans="2:36" s="8" customFormat="1">
      <c r="B307" s="70" t="str">
        <f>IF(PRESUPUESTO!C203="","",PRESUPUESTO!C203)</f>
        <v/>
      </c>
      <c r="C307" s="34">
        <f t="shared" ref="C307:C319" si="82">SUM(D307:O307)/SUM($D$66:$O$66)</f>
        <v>0</v>
      </c>
      <c r="D307" s="9">
        <f>PRESUPUESTO!D203</f>
        <v>0</v>
      </c>
      <c r="E307" s="11">
        <f t="shared" si="81"/>
        <v>0</v>
      </c>
      <c r="F307" s="11">
        <f t="shared" si="81"/>
        <v>0</v>
      </c>
      <c r="G307" s="11">
        <f t="shared" si="81"/>
        <v>0</v>
      </c>
      <c r="H307" s="11">
        <f t="shared" si="81"/>
        <v>0</v>
      </c>
      <c r="I307" s="11">
        <f t="shared" si="81"/>
        <v>0</v>
      </c>
      <c r="J307" s="11">
        <f t="shared" si="81"/>
        <v>0</v>
      </c>
      <c r="K307" s="11">
        <f t="shared" si="81"/>
        <v>0</v>
      </c>
      <c r="L307" s="11">
        <f t="shared" si="81"/>
        <v>0</v>
      </c>
      <c r="M307" s="11">
        <f t="shared" si="81"/>
        <v>0</v>
      </c>
      <c r="N307" s="11">
        <f t="shared" si="81"/>
        <v>0</v>
      </c>
      <c r="O307" s="11">
        <f t="shared" si="81"/>
        <v>0</v>
      </c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</row>
    <row r="308" spans="2:36" s="8" customFormat="1">
      <c r="B308" s="70" t="str">
        <f>IF(PRESUPUESTO!C204="","",PRESUPUESTO!C204)</f>
        <v/>
      </c>
      <c r="C308" s="34">
        <f t="shared" si="82"/>
        <v>0</v>
      </c>
      <c r="D308" s="9">
        <f>PRESUPUESTO!D204</f>
        <v>0</v>
      </c>
      <c r="E308" s="11">
        <f t="shared" si="81"/>
        <v>0</v>
      </c>
      <c r="F308" s="11">
        <f t="shared" si="81"/>
        <v>0</v>
      </c>
      <c r="G308" s="11">
        <f t="shared" si="81"/>
        <v>0</v>
      </c>
      <c r="H308" s="11">
        <f t="shared" si="81"/>
        <v>0</v>
      </c>
      <c r="I308" s="11">
        <f t="shared" si="81"/>
        <v>0</v>
      </c>
      <c r="J308" s="11">
        <f t="shared" si="81"/>
        <v>0</v>
      </c>
      <c r="K308" s="11">
        <f t="shared" si="81"/>
        <v>0</v>
      </c>
      <c r="L308" s="11">
        <f t="shared" si="81"/>
        <v>0</v>
      </c>
      <c r="M308" s="11">
        <f t="shared" si="81"/>
        <v>0</v>
      </c>
      <c r="N308" s="11">
        <f t="shared" si="81"/>
        <v>0</v>
      </c>
      <c r="O308" s="11">
        <f t="shared" si="81"/>
        <v>0</v>
      </c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</row>
    <row r="309" spans="2:36" s="8" customFormat="1">
      <c r="B309" s="70" t="str">
        <f>IF(PRESUPUESTO!C205="","",PRESUPUESTO!C205)</f>
        <v/>
      </c>
      <c r="C309" s="34">
        <f t="shared" si="82"/>
        <v>0</v>
      </c>
      <c r="D309" s="9">
        <f>PRESUPUESTO!D205</f>
        <v>0</v>
      </c>
      <c r="E309" s="11">
        <f t="shared" si="81"/>
        <v>0</v>
      </c>
      <c r="F309" s="11">
        <f t="shared" si="81"/>
        <v>0</v>
      </c>
      <c r="G309" s="11">
        <f t="shared" si="81"/>
        <v>0</v>
      </c>
      <c r="H309" s="11">
        <f t="shared" si="81"/>
        <v>0</v>
      </c>
      <c r="I309" s="11">
        <f t="shared" si="81"/>
        <v>0</v>
      </c>
      <c r="J309" s="11">
        <f t="shared" si="81"/>
        <v>0</v>
      </c>
      <c r="K309" s="11">
        <f t="shared" si="81"/>
        <v>0</v>
      </c>
      <c r="L309" s="11">
        <f t="shared" si="81"/>
        <v>0</v>
      </c>
      <c r="M309" s="11">
        <f t="shared" si="81"/>
        <v>0</v>
      </c>
      <c r="N309" s="11">
        <f t="shared" si="81"/>
        <v>0</v>
      </c>
      <c r="O309" s="11">
        <f t="shared" si="81"/>
        <v>0</v>
      </c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</row>
    <row r="310" spans="2:36" s="8" customFormat="1">
      <c r="B310" s="70" t="str">
        <f>IF(PRESUPUESTO!C206="","",PRESUPUESTO!C206)</f>
        <v/>
      </c>
      <c r="C310" s="34">
        <f t="shared" si="82"/>
        <v>0</v>
      </c>
      <c r="D310" s="9">
        <f>PRESUPUESTO!D206</f>
        <v>0</v>
      </c>
      <c r="E310" s="11">
        <f t="shared" si="81"/>
        <v>0</v>
      </c>
      <c r="F310" s="11">
        <f t="shared" ref="F310:L313" si="83">E310</f>
        <v>0</v>
      </c>
      <c r="G310" s="11">
        <f t="shared" si="83"/>
        <v>0</v>
      </c>
      <c r="H310" s="11">
        <f t="shared" si="83"/>
        <v>0</v>
      </c>
      <c r="I310" s="11">
        <f t="shared" si="83"/>
        <v>0</v>
      </c>
      <c r="J310" s="11">
        <f t="shared" si="83"/>
        <v>0</v>
      </c>
      <c r="K310" s="11">
        <f t="shared" si="83"/>
        <v>0</v>
      </c>
      <c r="L310" s="11">
        <f t="shared" si="83"/>
        <v>0</v>
      </c>
      <c r="M310" s="11">
        <f t="shared" si="81"/>
        <v>0</v>
      </c>
      <c r="N310" s="11">
        <f t="shared" si="81"/>
        <v>0</v>
      </c>
      <c r="O310" s="11">
        <f t="shared" si="81"/>
        <v>0</v>
      </c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</row>
    <row r="311" spans="2:36" s="8" customFormat="1">
      <c r="B311" s="70" t="str">
        <f>IF(PRESUPUESTO!C207="","",PRESUPUESTO!C207)</f>
        <v/>
      </c>
      <c r="C311" s="34">
        <f t="shared" si="82"/>
        <v>0</v>
      </c>
      <c r="D311" s="9">
        <f>PRESUPUESTO!D207</f>
        <v>0</v>
      </c>
      <c r="E311" s="11">
        <f t="shared" si="81"/>
        <v>0</v>
      </c>
      <c r="F311" s="11">
        <f t="shared" si="83"/>
        <v>0</v>
      </c>
      <c r="G311" s="11">
        <f t="shared" si="83"/>
        <v>0</v>
      </c>
      <c r="H311" s="11">
        <f t="shared" si="83"/>
        <v>0</v>
      </c>
      <c r="I311" s="11">
        <f t="shared" si="83"/>
        <v>0</v>
      </c>
      <c r="J311" s="11">
        <f t="shared" si="83"/>
        <v>0</v>
      </c>
      <c r="K311" s="11">
        <f t="shared" si="83"/>
        <v>0</v>
      </c>
      <c r="L311" s="11">
        <f t="shared" si="83"/>
        <v>0</v>
      </c>
      <c r="M311" s="11">
        <f t="shared" si="81"/>
        <v>0</v>
      </c>
      <c r="N311" s="11">
        <f t="shared" si="81"/>
        <v>0</v>
      </c>
      <c r="O311" s="11">
        <f t="shared" si="81"/>
        <v>0</v>
      </c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</row>
    <row r="312" spans="2:36" s="8" customFormat="1">
      <c r="B312" s="70" t="str">
        <f>IF(PRESUPUESTO!C208="","",PRESUPUESTO!C208)</f>
        <v/>
      </c>
      <c r="C312" s="34">
        <f t="shared" si="82"/>
        <v>0</v>
      </c>
      <c r="D312" s="9">
        <f>PRESUPUESTO!D208</f>
        <v>0</v>
      </c>
      <c r="E312" s="11">
        <f t="shared" si="81"/>
        <v>0</v>
      </c>
      <c r="F312" s="11">
        <f t="shared" si="83"/>
        <v>0</v>
      </c>
      <c r="G312" s="11">
        <f t="shared" si="83"/>
        <v>0</v>
      </c>
      <c r="H312" s="11">
        <f t="shared" si="83"/>
        <v>0</v>
      </c>
      <c r="I312" s="11">
        <f t="shared" si="83"/>
        <v>0</v>
      </c>
      <c r="J312" s="11">
        <f t="shared" si="83"/>
        <v>0</v>
      </c>
      <c r="K312" s="11">
        <f t="shared" si="83"/>
        <v>0</v>
      </c>
      <c r="L312" s="11">
        <f t="shared" si="83"/>
        <v>0</v>
      </c>
      <c r="M312" s="11">
        <f t="shared" si="81"/>
        <v>0</v>
      </c>
      <c r="N312" s="11">
        <f t="shared" si="81"/>
        <v>0</v>
      </c>
      <c r="O312" s="11">
        <f t="shared" si="81"/>
        <v>0</v>
      </c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</row>
    <row r="313" spans="2:36" s="8" customFormat="1">
      <c r="B313" s="70" t="str">
        <f>IF(PRESUPUESTO!C209="","",PRESUPUESTO!C209)</f>
        <v/>
      </c>
      <c r="C313" s="34">
        <f t="shared" si="82"/>
        <v>0</v>
      </c>
      <c r="D313" s="9">
        <f>PRESUPUESTO!D209</f>
        <v>0</v>
      </c>
      <c r="E313" s="11">
        <f t="shared" si="81"/>
        <v>0</v>
      </c>
      <c r="F313" s="11">
        <f t="shared" si="83"/>
        <v>0</v>
      </c>
      <c r="G313" s="11">
        <f t="shared" si="83"/>
        <v>0</v>
      </c>
      <c r="H313" s="11">
        <f t="shared" si="83"/>
        <v>0</v>
      </c>
      <c r="I313" s="11">
        <f t="shared" si="83"/>
        <v>0</v>
      </c>
      <c r="J313" s="11">
        <f t="shared" si="83"/>
        <v>0</v>
      </c>
      <c r="K313" s="11">
        <f t="shared" si="83"/>
        <v>0</v>
      </c>
      <c r="L313" s="11">
        <f t="shared" si="83"/>
        <v>0</v>
      </c>
      <c r="M313" s="11">
        <f t="shared" si="81"/>
        <v>0</v>
      </c>
      <c r="N313" s="11">
        <f t="shared" si="81"/>
        <v>0</v>
      </c>
      <c r="O313" s="11">
        <f t="shared" si="81"/>
        <v>0</v>
      </c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</row>
    <row r="314" spans="2:36" s="8" customFormat="1">
      <c r="B314" s="70" t="str">
        <f>IF(PRESUPUESTO!C210="","",PRESUPUESTO!C210)</f>
        <v/>
      </c>
      <c r="C314" s="34">
        <f t="shared" si="82"/>
        <v>0</v>
      </c>
      <c r="D314" s="9">
        <f>PRESUPUESTO!D210</f>
        <v>0</v>
      </c>
      <c r="E314" s="11">
        <f t="shared" ref="E314:E319" si="84">D314</f>
        <v>0</v>
      </c>
      <c r="F314" s="11">
        <f t="shared" ref="F314:F319" si="85">E314</f>
        <v>0</v>
      </c>
      <c r="G314" s="11">
        <f t="shared" ref="G314:G319" si="86">F314</f>
        <v>0</v>
      </c>
      <c r="H314" s="11">
        <f t="shared" ref="H314:H319" si="87">G314</f>
        <v>0</v>
      </c>
      <c r="I314" s="11">
        <f t="shared" ref="I314:I319" si="88">H314</f>
        <v>0</v>
      </c>
      <c r="J314" s="11">
        <f t="shared" ref="J314:J319" si="89">I314</f>
        <v>0</v>
      </c>
      <c r="K314" s="11">
        <f t="shared" ref="K314:K319" si="90">J314</f>
        <v>0</v>
      </c>
      <c r="L314" s="11">
        <f t="shared" ref="L314:L319" si="91">K314</f>
        <v>0</v>
      </c>
      <c r="M314" s="11">
        <f t="shared" ref="M314:M319" si="92">L314</f>
        <v>0</v>
      </c>
      <c r="N314" s="11">
        <f t="shared" ref="N314:N319" si="93">M314</f>
        <v>0</v>
      </c>
      <c r="O314" s="11">
        <f t="shared" ref="O314:O319" si="94">N314</f>
        <v>0</v>
      </c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</row>
    <row r="315" spans="2:36" s="8" customFormat="1">
      <c r="B315" s="70" t="str">
        <f>IF(PRESUPUESTO!C211="","",PRESUPUESTO!C211)</f>
        <v/>
      </c>
      <c r="C315" s="34">
        <f t="shared" si="82"/>
        <v>0</v>
      </c>
      <c r="D315" s="9">
        <f>PRESUPUESTO!D211</f>
        <v>0</v>
      </c>
      <c r="E315" s="11">
        <f t="shared" si="84"/>
        <v>0</v>
      </c>
      <c r="F315" s="11">
        <f t="shared" si="85"/>
        <v>0</v>
      </c>
      <c r="G315" s="11">
        <f t="shared" si="86"/>
        <v>0</v>
      </c>
      <c r="H315" s="11">
        <f t="shared" si="87"/>
        <v>0</v>
      </c>
      <c r="I315" s="11">
        <f t="shared" si="88"/>
        <v>0</v>
      </c>
      <c r="J315" s="11">
        <f t="shared" si="89"/>
        <v>0</v>
      </c>
      <c r="K315" s="11">
        <f t="shared" si="90"/>
        <v>0</v>
      </c>
      <c r="L315" s="11">
        <f t="shared" si="91"/>
        <v>0</v>
      </c>
      <c r="M315" s="11">
        <f t="shared" si="92"/>
        <v>0</v>
      </c>
      <c r="N315" s="11">
        <f t="shared" si="93"/>
        <v>0</v>
      </c>
      <c r="O315" s="11">
        <f t="shared" si="94"/>
        <v>0</v>
      </c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</row>
    <row r="316" spans="2:36" s="8" customFormat="1">
      <c r="B316" s="70" t="str">
        <f>IF(PRESUPUESTO!C212="","",PRESUPUESTO!C212)</f>
        <v/>
      </c>
      <c r="C316" s="34">
        <f t="shared" si="82"/>
        <v>0</v>
      </c>
      <c r="D316" s="9">
        <f>PRESUPUESTO!D212</f>
        <v>0</v>
      </c>
      <c r="E316" s="11">
        <f t="shared" si="84"/>
        <v>0</v>
      </c>
      <c r="F316" s="11">
        <f t="shared" si="85"/>
        <v>0</v>
      </c>
      <c r="G316" s="11">
        <f t="shared" si="86"/>
        <v>0</v>
      </c>
      <c r="H316" s="11">
        <f t="shared" si="87"/>
        <v>0</v>
      </c>
      <c r="I316" s="11">
        <f t="shared" si="88"/>
        <v>0</v>
      </c>
      <c r="J316" s="11">
        <f t="shared" si="89"/>
        <v>0</v>
      </c>
      <c r="K316" s="11">
        <f t="shared" si="90"/>
        <v>0</v>
      </c>
      <c r="L316" s="11">
        <f t="shared" si="91"/>
        <v>0</v>
      </c>
      <c r="M316" s="11">
        <f t="shared" si="92"/>
        <v>0</v>
      </c>
      <c r="N316" s="11">
        <f t="shared" si="93"/>
        <v>0</v>
      </c>
      <c r="O316" s="11">
        <f t="shared" si="94"/>
        <v>0</v>
      </c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</row>
    <row r="317" spans="2:36" s="8" customFormat="1">
      <c r="B317" s="70" t="str">
        <f>IF(PRESUPUESTO!C213="","",PRESUPUESTO!C213)</f>
        <v/>
      </c>
      <c r="C317" s="34">
        <f t="shared" si="82"/>
        <v>0</v>
      </c>
      <c r="D317" s="9">
        <f>PRESUPUESTO!D213</f>
        <v>0</v>
      </c>
      <c r="E317" s="11">
        <f t="shared" si="84"/>
        <v>0</v>
      </c>
      <c r="F317" s="11">
        <f t="shared" si="85"/>
        <v>0</v>
      </c>
      <c r="G317" s="11">
        <f t="shared" si="86"/>
        <v>0</v>
      </c>
      <c r="H317" s="11">
        <f t="shared" si="87"/>
        <v>0</v>
      </c>
      <c r="I317" s="11">
        <f t="shared" si="88"/>
        <v>0</v>
      </c>
      <c r="J317" s="11">
        <f t="shared" si="89"/>
        <v>0</v>
      </c>
      <c r="K317" s="11">
        <f t="shared" si="90"/>
        <v>0</v>
      </c>
      <c r="L317" s="11">
        <f t="shared" si="91"/>
        <v>0</v>
      </c>
      <c r="M317" s="11">
        <f t="shared" si="92"/>
        <v>0</v>
      </c>
      <c r="N317" s="11">
        <f t="shared" si="93"/>
        <v>0</v>
      </c>
      <c r="O317" s="11">
        <f t="shared" si="94"/>
        <v>0</v>
      </c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</row>
    <row r="318" spans="2:36" s="8" customFormat="1">
      <c r="B318" s="70" t="str">
        <f>IF(PRESUPUESTO!C214="","",PRESUPUESTO!C214)</f>
        <v/>
      </c>
      <c r="C318" s="34">
        <f t="shared" si="82"/>
        <v>0</v>
      </c>
      <c r="D318" s="9">
        <f>PRESUPUESTO!D214</f>
        <v>0</v>
      </c>
      <c r="E318" s="11">
        <f t="shared" si="84"/>
        <v>0</v>
      </c>
      <c r="F318" s="11">
        <f t="shared" si="85"/>
        <v>0</v>
      </c>
      <c r="G318" s="11">
        <f t="shared" si="86"/>
        <v>0</v>
      </c>
      <c r="H318" s="11">
        <f t="shared" si="87"/>
        <v>0</v>
      </c>
      <c r="I318" s="11">
        <f t="shared" si="88"/>
        <v>0</v>
      </c>
      <c r="J318" s="11">
        <f t="shared" si="89"/>
        <v>0</v>
      </c>
      <c r="K318" s="11">
        <f t="shared" si="90"/>
        <v>0</v>
      </c>
      <c r="L318" s="11">
        <f t="shared" si="91"/>
        <v>0</v>
      </c>
      <c r="M318" s="11">
        <f t="shared" si="92"/>
        <v>0</v>
      </c>
      <c r="N318" s="11">
        <f t="shared" si="93"/>
        <v>0</v>
      </c>
      <c r="O318" s="11">
        <f t="shared" si="94"/>
        <v>0</v>
      </c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</row>
    <row r="319" spans="2:36" s="8" customFormat="1">
      <c r="B319" s="70" t="str">
        <f>IF(PRESUPUESTO!C215="","",PRESUPUESTO!C215)</f>
        <v/>
      </c>
      <c r="C319" s="34">
        <f t="shared" si="82"/>
        <v>0</v>
      </c>
      <c r="D319" s="9">
        <f>PRESUPUESTO!D215</f>
        <v>0</v>
      </c>
      <c r="E319" s="11">
        <f t="shared" si="84"/>
        <v>0</v>
      </c>
      <c r="F319" s="11">
        <f t="shared" si="85"/>
        <v>0</v>
      </c>
      <c r="G319" s="11">
        <f t="shared" si="86"/>
        <v>0</v>
      </c>
      <c r="H319" s="11">
        <f t="shared" si="87"/>
        <v>0</v>
      </c>
      <c r="I319" s="11">
        <f t="shared" si="88"/>
        <v>0</v>
      </c>
      <c r="J319" s="11">
        <f t="shared" si="89"/>
        <v>0</v>
      </c>
      <c r="K319" s="11">
        <f t="shared" si="90"/>
        <v>0</v>
      </c>
      <c r="L319" s="11">
        <f t="shared" si="91"/>
        <v>0</v>
      </c>
      <c r="M319" s="11">
        <f t="shared" si="92"/>
        <v>0</v>
      </c>
      <c r="N319" s="11">
        <f t="shared" si="93"/>
        <v>0</v>
      </c>
      <c r="O319" s="11">
        <f t="shared" si="94"/>
        <v>0</v>
      </c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</row>
    <row r="320" spans="2:36">
      <c r="B320" s="106" t="str">
        <f>IF(PRESUPUESTO!F195="","",PRESUPUESTO!F195)</f>
        <v>Matrícula (Guardería / Colegio)</v>
      </c>
      <c r="C320" s="104">
        <f t="shared" si="61"/>
        <v>0</v>
      </c>
      <c r="D320" s="108">
        <f>IF(PRESUPUESTO!J195=PRESUPUESTO!$B$332,PRESUPUESTO!$G$195,0)</f>
        <v>0</v>
      </c>
      <c r="E320" s="108">
        <f>IF(PRESUPUESTO!K195=PRESUPUESTO!$B$332,PRESUPUESTO!$G$195,0)</f>
        <v>0</v>
      </c>
      <c r="F320" s="108">
        <f>IF(PRESUPUESTO!L195=PRESUPUESTO!$B$332,PRESUPUESTO!$G$195,0)</f>
        <v>0</v>
      </c>
      <c r="G320" s="108">
        <f>IF(PRESUPUESTO!M195=PRESUPUESTO!$B$332,PRESUPUESTO!$G$195,0)</f>
        <v>0</v>
      </c>
      <c r="H320" s="108">
        <f>IF(PRESUPUESTO!N195=PRESUPUESTO!$B$332,PRESUPUESTO!$G$195,0)</f>
        <v>0</v>
      </c>
      <c r="I320" s="108">
        <f>IF(PRESUPUESTO!O195=PRESUPUESTO!$B$332,PRESUPUESTO!$G$195,0)</f>
        <v>0</v>
      </c>
      <c r="J320" s="108">
        <f>IF(PRESUPUESTO!P195=PRESUPUESTO!$B$332,PRESUPUESTO!$G$195,0)</f>
        <v>0</v>
      </c>
      <c r="K320" s="108">
        <f>IF(PRESUPUESTO!Q195=PRESUPUESTO!$B$332,PRESUPUESTO!$G$195,0)</f>
        <v>0</v>
      </c>
      <c r="L320" s="108">
        <f>IF(PRESUPUESTO!R195=PRESUPUESTO!$B$332,PRESUPUESTO!$G$195,0)</f>
        <v>0</v>
      </c>
      <c r="M320" s="108">
        <f>IF(PRESUPUESTO!S195=PRESUPUESTO!$B$332,PRESUPUESTO!$G$195,0)</f>
        <v>0</v>
      </c>
      <c r="N320" s="108">
        <f>IF(PRESUPUESTO!T195=PRESUPUESTO!$B$332,PRESUPUESTO!$G$195,0)</f>
        <v>0</v>
      </c>
      <c r="O320" s="108">
        <f>IF(PRESUPUESTO!U195=PRESUPUESTO!$B$332,PRESUPUESTO!$G$195,0)</f>
        <v>0</v>
      </c>
    </row>
    <row r="321" spans="2:36">
      <c r="B321" s="106" t="str">
        <f>IF(PRESUPUESTO!F196="","",PRESUPUESTO!F196)</f>
        <v>Transporte (Guardería / Colegio)</v>
      </c>
      <c r="C321" s="104">
        <f t="shared" si="61"/>
        <v>0</v>
      </c>
      <c r="D321" s="108">
        <f>IF(PRESUPUESTO!J196=PRESUPUESTO!$B$332,PRESUPUESTO!$G$196,0)</f>
        <v>0</v>
      </c>
      <c r="E321" s="108">
        <f>IF(PRESUPUESTO!K196=PRESUPUESTO!$B$332,PRESUPUESTO!$G$196,0)</f>
        <v>0</v>
      </c>
      <c r="F321" s="108">
        <f>IF(PRESUPUESTO!L196=PRESUPUESTO!$B$332,PRESUPUESTO!$G$196,0)</f>
        <v>0</v>
      </c>
      <c r="G321" s="108">
        <f>IF(PRESUPUESTO!M196=PRESUPUESTO!$B$332,PRESUPUESTO!$G$196,0)</f>
        <v>0</v>
      </c>
      <c r="H321" s="108">
        <f>IF(PRESUPUESTO!N196=PRESUPUESTO!$B$332,PRESUPUESTO!$G$196,0)</f>
        <v>0</v>
      </c>
      <c r="I321" s="108">
        <f>IF(PRESUPUESTO!O196=PRESUPUESTO!$B$332,PRESUPUESTO!$G$196,0)</f>
        <v>0</v>
      </c>
      <c r="J321" s="108">
        <f>IF(PRESUPUESTO!P196=PRESUPUESTO!$B$332,PRESUPUESTO!$G$196,0)</f>
        <v>0</v>
      </c>
      <c r="K321" s="108">
        <f>IF(PRESUPUESTO!Q196=PRESUPUESTO!$B$332,PRESUPUESTO!$G$196,0)</f>
        <v>0</v>
      </c>
      <c r="L321" s="108">
        <f>IF(PRESUPUESTO!R196=PRESUPUESTO!$B$332,PRESUPUESTO!$G$196,0)</f>
        <v>0</v>
      </c>
      <c r="M321" s="108">
        <f>IF(PRESUPUESTO!S196=PRESUPUESTO!$B$332,PRESUPUESTO!$G$196,0)</f>
        <v>0</v>
      </c>
      <c r="N321" s="108">
        <f>IF(PRESUPUESTO!T196=PRESUPUESTO!$B$332,PRESUPUESTO!$G$196,0)</f>
        <v>0</v>
      </c>
      <c r="O321" s="108">
        <f>IF(PRESUPUESTO!U196=PRESUPUESTO!$B$332,PRESUPUESTO!$G$196,0)</f>
        <v>0</v>
      </c>
    </row>
    <row r="322" spans="2:36">
      <c r="B322" s="106" t="str">
        <f>IF(PRESUPUESTO!F197="","",PRESUPUESTO!F197)</f>
        <v>Uniformes</v>
      </c>
      <c r="C322" s="104">
        <f t="shared" si="61"/>
        <v>0</v>
      </c>
      <c r="D322" s="108">
        <f>IF(PRESUPUESTO!J197=PRESUPUESTO!$B$332,PRESUPUESTO!$G$197,0)</f>
        <v>0</v>
      </c>
      <c r="E322" s="108">
        <f>IF(PRESUPUESTO!K197=PRESUPUESTO!$B$332,PRESUPUESTO!$G$197,0)</f>
        <v>0</v>
      </c>
      <c r="F322" s="108">
        <f>IF(PRESUPUESTO!L197=PRESUPUESTO!$B$332,PRESUPUESTO!$G$197,0)</f>
        <v>0</v>
      </c>
      <c r="G322" s="108">
        <f>IF(PRESUPUESTO!M197=PRESUPUESTO!$B$332,PRESUPUESTO!$G$197,0)</f>
        <v>0</v>
      </c>
      <c r="H322" s="108">
        <f>IF(PRESUPUESTO!N197=PRESUPUESTO!$B$332,PRESUPUESTO!$G$197,0)</f>
        <v>0</v>
      </c>
      <c r="I322" s="108">
        <f>IF(PRESUPUESTO!O197=PRESUPUESTO!$B$332,PRESUPUESTO!$G$197,0)</f>
        <v>0</v>
      </c>
      <c r="J322" s="108">
        <f>IF(PRESUPUESTO!P197=PRESUPUESTO!$B$332,PRESUPUESTO!$G$197,0)</f>
        <v>0</v>
      </c>
      <c r="K322" s="108">
        <f>IF(PRESUPUESTO!Q197=PRESUPUESTO!$B$332,PRESUPUESTO!$G$197,0)</f>
        <v>0</v>
      </c>
      <c r="L322" s="108">
        <f>IF(PRESUPUESTO!R197=PRESUPUESTO!$B$332,PRESUPUESTO!$G$197,0)</f>
        <v>0</v>
      </c>
      <c r="M322" s="108">
        <f>IF(PRESUPUESTO!S197=PRESUPUESTO!$B$332,PRESUPUESTO!$G$197,0)</f>
        <v>0</v>
      </c>
      <c r="N322" s="108">
        <f>IF(PRESUPUESTO!T197=PRESUPUESTO!$B$332,PRESUPUESTO!$G$197,0)</f>
        <v>0</v>
      </c>
      <c r="O322" s="108">
        <f>IF(PRESUPUESTO!U197=PRESUPUESTO!$B$332,PRESUPUESTO!$G$197,0)</f>
        <v>0</v>
      </c>
    </row>
    <row r="323" spans="2:36">
      <c r="B323" s="106" t="str">
        <f>IF(PRESUPUESTO!F198="","",PRESUPUESTO!F198)</f>
        <v>Útiles</v>
      </c>
      <c r="C323" s="104">
        <f t="shared" si="61"/>
        <v>0</v>
      </c>
      <c r="D323" s="108">
        <f>IF(PRESUPUESTO!J198=PRESUPUESTO!$B$332,PRESUPUESTO!$G$198,0)</f>
        <v>0</v>
      </c>
      <c r="E323" s="108">
        <f>IF(PRESUPUESTO!K198=PRESUPUESTO!$B$332,PRESUPUESTO!$G$198,0)</f>
        <v>0</v>
      </c>
      <c r="F323" s="108">
        <f>IF(PRESUPUESTO!L198=PRESUPUESTO!$B$332,PRESUPUESTO!$G$198,0)</f>
        <v>0</v>
      </c>
      <c r="G323" s="108">
        <f>IF(PRESUPUESTO!M198=PRESUPUESTO!$B$332,PRESUPUESTO!$G$198,0)</f>
        <v>0</v>
      </c>
      <c r="H323" s="108">
        <f>IF(PRESUPUESTO!N198=PRESUPUESTO!$B$332,PRESUPUESTO!$G$198,0)</f>
        <v>0</v>
      </c>
      <c r="I323" s="108">
        <f>IF(PRESUPUESTO!O198=PRESUPUESTO!$B$332,PRESUPUESTO!$G$198,0)</f>
        <v>0</v>
      </c>
      <c r="J323" s="108">
        <f>IF(PRESUPUESTO!P198=PRESUPUESTO!$B$332,PRESUPUESTO!$G$198,0)</f>
        <v>0</v>
      </c>
      <c r="K323" s="108">
        <f>IF(PRESUPUESTO!Q198=PRESUPUESTO!$B$332,PRESUPUESTO!$G$198,0)</f>
        <v>0</v>
      </c>
      <c r="L323" s="108">
        <f>IF(PRESUPUESTO!R198=PRESUPUESTO!$B$332,PRESUPUESTO!$G$198,0)</f>
        <v>0</v>
      </c>
      <c r="M323" s="108">
        <f>IF(PRESUPUESTO!S198=PRESUPUESTO!$B$332,PRESUPUESTO!$G$198,0)</f>
        <v>0</v>
      </c>
      <c r="N323" s="108">
        <f>IF(PRESUPUESTO!T198=PRESUPUESTO!$B$332,PRESUPUESTO!$G$198,0)</f>
        <v>0</v>
      </c>
      <c r="O323" s="108">
        <f>IF(PRESUPUESTO!U198=PRESUPUESTO!$B$332,PRESUPUESTO!$G$198,0)</f>
        <v>0</v>
      </c>
    </row>
    <row r="324" spans="2:36">
      <c r="B324" s="106" t="str">
        <f>IF(PRESUPUESTO!F199="","",PRESUPUESTO!F199)</f>
        <v>Vestuario</v>
      </c>
      <c r="C324" s="104">
        <f t="shared" si="61"/>
        <v>0</v>
      </c>
      <c r="D324" s="108">
        <f>IF(PRESUPUESTO!J199=PRESUPUESTO!$B$332,PRESUPUESTO!$G$199,0)</f>
        <v>0</v>
      </c>
      <c r="E324" s="108">
        <f>IF(PRESUPUESTO!K199=PRESUPUESTO!$B$332,PRESUPUESTO!$G$199,0)</f>
        <v>0</v>
      </c>
      <c r="F324" s="108">
        <f>IF(PRESUPUESTO!L199=PRESUPUESTO!$B$332,PRESUPUESTO!$G$199,0)</f>
        <v>0</v>
      </c>
      <c r="G324" s="108">
        <f>IF(PRESUPUESTO!M199=PRESUPUESTO!$B$332,PRESUPUESTO!$G$199,0)</f>
        <v>0</v>
      </c>
      <c r="H324" s="108">
        <f>IF(PRESUPUESTO!N199=PRESUPUESTO!$B$332,PRESUPUESTO!$G$199,0)</f>
        <v>0</v>
      </c>
      <c r="I324" s="108">
        <f>IF(PRESUPUESTO!O199=PRESUPUESTO!$B$332,PRESUPUESTO!$G$199,0)</f>
        <v>0</v>
      </c>
      <c r="J324" s="108">
        <f>IF(PRESUPUESTO!P199=PRESUPUESTO!$B$332,PRESUPUESTO!$G$199,0)</f>
        <v>0</v>
      </c>
      <c r="K324" s="108">
        <f>IF(PRESUPUESTO!Q199=PRESUPUESTO!$B$332,PRESUPUESTO!$G$199,0)</f>
        <v>0</v>
      </c>
      <c r="L324" s="108">
        <f>IF(PRESUPUESTO!R199=PRESUPUESTO!$B$332,PRESUPUESTO!$G$199,0)</f>
        <v>0</v>
      </c>
      <c r="M324" s="108">
        <f>IF(PRESUPUESTO!S199=PRESUPUESTO!$B$332,PRESUPUESTO!$G$199,0)</f>
        <v>0</v>
      </c>
      <c r="N324" s="108">
        <f>IF(PRESUPUESTO!T199=PRESUPUESTO!$B$332,PRESUPUESTO!$G$199,0)</f>
        <v>0</v>
      </c>
      <c r="O324" s="108">
        <f>IF(PRESUPUESTO!U199=PRESUPUESTO!$B$332,PRESUPUESTO!$G$199,0)</f>
        <v>0</v>
      </c>
    </row>
    <row r="325" spans="2:36">
      <c r="B325" s="106" t="str">
        <f>IF(PRESUPUESTO!F200="","",PRESUPUESTO!F200)</f>
        <v>Juguetes</v>
      </c>
      <c r="C325" s="104">
        <f t="shared" si="61"/>
        <v>0</v>
      </c>
      <c r="D325" s="108">
        <f>IF(PRESUPUESTO!J200=PRESUPUESTO!$B$332,PRESUPUESTO!$G$200,0)</f>
        <v>0</v>
      </c>
      <c r="E325" s="108">
        <f>IF(PRESUPUESTO!K200=PRESUPUESTO!$B$332,PRESUPUESTO!$G$200,0)</f>
        <v>0</v>
      </c>
      <c r="F325" s="108">
        <f>IF(PRESUPUESTO!L200=PRESUPUESTO!$B$332,PRESUPUESTO!$G$200,0)</f>
        <v>0</v>
      </c>
      <c r="G325" s="108">
        <f>IF(PRESUPUESTO!M200=PRESUPUESTO!$B$332,PRESUPUESTO!$G$200,0)</f>
        <v>0</v>
      </c>
      <c r="H325" s="108">
        <f>IF(PRESUPUESTO!N200=PRESUPUESTO!$B$332,PRESUPUESTO!$G$200,0)</f>
        <v>0</v>
      </c>
      <c r="I325" s="108">
        <f>IF(PRESUPUESTO!O200=PRESUPUESTO!$B$332,PRESUPUESTO!$G$200,0)</f>
        <v>0</v>
      </c>
      <c r="J325" s="108">
        <f>IF(PRESUPUESTO!P200=PRESUPUESTO!$B$332,PRESUPUESTO!$G$200,0)</f>
        <v>0</v>
      </c>
      <c r="K325" s="108">
        <f>IF(PRESUPUESTO!Q200=PRESUPUESTO!$B$332,PRESUPUESTO!$G$200,0)</f>
        <v>0</v>
      </c>
      <c r="L325" s="108">
        <f>IF(PRESUPUESTO!R200=PRESUPUESTO!$B$332,PRESUPUESTO!$G$200,0)</f>
        <v>0</v>
      </c>
      <c r="M325" s="108">
        <f>IF(PRESUPUESTO!S200=PRESUPUESTO!$B$332,PRESUPUESTO!$G$200,0)</f>
        <v>0</v>
      </c>
      <c r="N325" s="108">
        <f>IF(PRESUPUESTO!T200=PRESUPUESTO!$B$332,PRESUPUESTO!$G$200,0)</f>
        <v>0</v>
      </c>
      <c r="O325" s="108">
        <f>IF(PRESUPUESTO!U200=PRESUPUESTO!$B$332,PRESUPUESTO!$G$200,0)</f>
        <v>0</v>
      </c>
    </row>
    <row r="326" spans="2:36" s="8" customFormat="1">
      <c r="B326" s="106" t="str">
        <f>IF(PRESUPUESTO!F201="","",PRESUPUESTO!F201)</f>
        <v>Vacaciones Recreativas</v>
      </c>
      <c r="C326" s="104">
        <f t="shared" si="61"/>
        <v>0</v>
      </c>
      <c r="D326" s="105">
        <f>IF(PRESUPUESTO!J201=PRESUPUESTO!$B$332,PRESUPUESTO!$G$201,0)</f>
        <v>0</v>
      </c>
      <c r="E326" s="105">
        <f>IF(PRESUPUESTO!K201=PRESUPUESTO!$B$332,PRESUPUESTO!$G$201,0)</f>
        <v>0</v>
      </c>
      <c r="F326" s="105">
        <f>IF(PRESUPUESTO!L201=PRESUPUESTO!$B$332,PRESUPUESTO!$G$201,0)</f>
        <v>0</v>
      </c>
      <c r="G326" s="105">
        <f>IF(PRESUPUESTO!M201=PRESUPUESTO!$B$332,PRESUPUESTO!$G$201,0)</f>
        <v>0</v>
      </c>
      <c r="H326" s="105">
        <f>IF(PRESUPUESTO!N201=PRESUPUESTO!$B$332,PRESUPUESTO!$G$201,0)</f>
        <v>0</v>
      </c>
      <c r="I326" s="105">
        <f>IF(PRESUPUESTO!O201=PRESUPUESTO!$B$332,PRESUPUESTO!$G$201,0)</f>
        <v>0</v>
      </c>
      <c r="J326" s="105">
        <f>IF(PRESUPUESTO!P201=PRESUPUESTO!$B$332,PRESUPUESTO!$G$201,0)</f>
        <v>0</v>
      </c>
      <c r="K326" s="105">
        <f>IF(PRESUPUESTO!Q201=PRESUPUESTO!$B$332,PRESUPUESTO!$G$201,0)</f>
        <v>0</v>
      </c>
      <c r="L326" s="105">
        <f>IF(PRESUPUESTO!R201=PRESUPUESTO!$B$332,PRESUPUESTO!$G$201,0)</f>
        <v>0</v>
      </c>
      <c r="M326" s="105">
        <f>IF(PRESUPUESTO!S201=PRESUPUESTO!$B$332,PRESUPUESTO!$G$201,0)</f>
        <v>0</v>
      </c>
      <c r="N326" s="105">
        <f>IF(PRESUPUESTO!T201=PRESUPUESTO!$B$332,PRESUPUESTO!$G$201,0)</f>
        <v>0</v>
      </c>
      <c r="O326" s="105">
        <f>IF(PRESUPUESTO!U201=PRESUPUESTO!$B$332,PRESUPUESTO!$G$201,0)</f>
        <v>0</v>
      </c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</row>
    <row r="327" spans="2:36" s="8" customFormat="1">
      <c r="B327" s="106" t="str">
        <f>IF(PRESUPUESTO!F202="","",PRESUPUESTO!F202)</f>
        <v/>
      </c>
      <c r="C327" s="104">
        <f t="shared" si="61"/>
        <v>0</v>
      </c>
      <c r="D327" s="105">
        <f>IF(PRESUPUESTO!J202=PRESUPUESTO!$B$332,PRESUPUESTO!$G$202,0)</f>
        <v>0</v>
      </c>
      <c r="E327" s="105">
        <f>IF(PRESUPUESTO!K202=PRESUPUESTO!$B$332,PRESUPUESTO!$G$202,0)</f>
        <v>0</v>
      </c>
      <c r="F327" s="105">
        <f>IF(PRESUPUESTO!L202=PRESUPUESTO!$B$332,PRESUPUESTO!$G$202,0)</f>
        <v>0</v>
      </c>
      <c r="G327" s="105">
        <f>IF(PRESUPUESTO!M202=PRESUPUESTO!$B$332,PRESUPUESTO!$G$202,0)</f>
        <v>0</v>
      </c>
      <c r="H327" s="105">
        <f>IF(PRESUPUESTO!N202=PRESUPUESTO!$B$332,PRESUPUESTO!$G$202,0)</f>
        <v>0</v>
      </c>
      <c r="I327" s="105">
        <f>IF(PRESUPUESTO!O202=PRESUPUESTO!$B$332,PRESUPUESTO!$G$202,0)</f>
        <v>0</v>
      </c>
      <c r="J327" s="105">
        <f>IF(PRESUPUESTO!P202=PRESUPUESTO!$B$332,PRESUPUESTO!$G$202,0)</f>
        <v>0</v>
      </c>
      <c r="K327" s="105">
        <f>IF(PRESUPUESTO!Q202=PRESUPUESTO!$B$332,PRESUPUESTO!$G$202,0)</f>
        <v>0</v>
      </c>
      <c r="L327" s="105">
        <f>IF(PRESUPUESTO!R202=PRESUPUESTO!$B$332,PRESUPUESTO!$G$202,0)</f>
        <v>0</v>
      </c>
      <c r="M327" s="105">
        <f>IF(PRESUPUESTO!S202=PRESUPUESTO!$B$332,PRESUPUESTO!$G$202,0)</f>
        <v>0</v>
      </c>
      <c r="N327" s="105">
        <f>IF(PRESUPUESTO!T202=PRESUPUESTO!$B$332,PRESUPUESTO!$G$202,0)</f>
        <v>0</v>
      </c>
      <c r="O327" s="105">
        <f>IF(PRESUPUESTO!U202=PRESUPUESTO!$B$332,PRESUPUESTO!$G$202,0)</f>
        <v>0</v>
      </c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</row>
    <row r="328" spans="2:36" s="8" customFormat="1">
      <c r="B328" s="106" t="str">
        <f>IF(PRESUPUESTO!F203="","",PRESUPUESTO!F203)</f>
        <v/>
      </c>
      <c r="C328" s="104">
        <f t="shared" ref="C328:C408" si="95">SUM(D328:O328)/SUM($D$66:$O$66)</f>
        <v>0</v>
      </c>
      <c r="D328" s="105">
        <f>IF(PRESUPUESTO!J203=PRESUPUESTO!$B$332,PRESUPUESTO!$G$203,0)</f>
        <v>0</v>
      </c>
      <c r="E328" s="105">
        <f>IF(PRESUPUESTO!K203=PRESUPUESTO!$B$332,PRESUPUESTO!$G$203,0)</f>
        <v>0</v>
      </c>
      <c r="F328" s="105">
        <f>IF(PRESUPUESTO!L203=PRESUPUESTO!$B$332,PRESUPUESTO!$G$203,0)</f>
        <v>0</v>
      </c>
      <c r="G328" s="105">
        <f>IF(PRESUPUESTO!M203=PRESUPUESTO!$B$332,PRESUPUESTO!$G$203,0)</f>
        <v>0</v>
      </c>
      <c r="H328" s="105">
        <f>IF(PRESUPUESTO!N203=PRESUPUESTO!$B$332,PRESUPUESTO!$G$203,0)</f>
        <v>0</v>
      </c>
      <c r="I328" s="105">
        <f>IF(PRESUPUESTO!O203=PRESUPUESTO!$B$332,PRESUPUESTO!$G$203,0)</f>
        <v>0</v>
      </c>
      <c r="J328" s="105">
        <f>IF(PRESUPUESTO!P203=PRESUPUESTO!$B$332,PRESUPUESTO!$G$203,0)</f>
        <v>0</v>
      </c>
      <c r="K328" s="105">
        <f>IF(PRESUPUESTO!Q203=PRESUPUESTO!$B$332,PRESUPUESTO!$G$203,0)</f>
        <v>0</v>
      </c>
      <c r="L328" s="105">
        <f>IF(PRESUPUESTO!R203=PRESUPUESTO!$B$332,PRESUPUESTO!$G$203,0)</f>
        <v>0</v>
      </c>
      <c r="M328" s="105">
        <f>IF(PRESUPUESTO!S203=PRESUPUESTO!$B$332,PRESUPUESTO!$G$203,0)</f>
        <v>0</v>
      </c>
      <c r="N328" s="105">
        <f>IF(PRESUPUESTO!T203=PRESUPUESTO!$B$332,PRESUPUESTO!$G$203,0)</f>
        <v>0</v>
      </c>
      <c r="O328" s="105">
        <f>IF(PRESUPUESTO!U203=PRESUPUESTO!$B$332,PRESUPUESTO!$G$203,0)</f>
        <v>0</v>
      </c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</row>
    <row r="329" spans="2:36" s="8" customFormat="1">
      <c r="B329" s="106" t="str">
        <f>IF(PRESUPUESTO!F204="","",PRESUPUESTO!F204)</f>
        <v/>
      </c>
      <c r="C329" s="104">
        <f t="shared" ref="C329:C340" si="96">SUM(D329:O329)/SUM($D$66:$O$66)</f>
        <v>0</v>
      </c>
      <c r="D329" s="105">
        <f>IF(PRESUPUESTO!J204=PRESUPUESTO!$B$332,PRESUPUESTO!$G$204,0)</f>
        <v>0</v>
      </c>
      <c r="E329" s="105">
        <f>IF(PRESUPUESTO!K204=PRESUPUESTO!$B$332,PRESUPUESTO!$G$204,0)</f>
        <v>0</v>
      </c>
      <c r="F329" s="105">
        <f>IF(PRESUPUESTO!L204=PRESUPUESTO!$B$332,PRESUPUESTO!$G$204,0)</f>
        <v>0</v>
      </c>
      <c r="G329" s="105">
        <f>IF(PRESUPUESTO!M204=PRESUPUESTO!$B$332,PRESUPUESTO!$G$204,0)</f>
        <v>0</v>
      </c>
      <c r="H329" s="105">
        <f>IF(PRESUPUESTO!N204=PRESUPUESTO!$B$332,PRESUPUESTO!$G$204,0)</f>
        <v>0</v>
      </c>
      <c r="I329" s="105">
        <f>IF(PRESUPUESTO!O204=PRESUPUESTO!$B$332,PRESUPUESTO!$G$204,0)</f>
        <v>0</v>
      </c>
      <c r="J329" s="105">
        <f>IF(PRESUPUESTO!P204=PRESUPUESTO!$B$332,PRESUPUESTO!$G$204,0)</f>
        <v>0</v>
      </c>
      <c r="K329" s="105">
        <f>IF(PRESUPUESTO!Q204=PRESUPUESTO!$B$332,PRESUPUESTO!$G$204,0)</f>
        <v>0</v>
      </c>
      <c r="L329" s="105">
        <f>IF(PRESUPUESTO!R204=PRESUPUESTO!$B$332,PRESUPUESTO!$G$204,0)</f>
        <v>0</v>
      </c>
      <c r="M329" s="105">
        <f>IF(PRESUPUESTO!S204=PRESUPUESTO!$B$332,PRESUPUESTO!$G$204,0)</f>
        <v>0</v>
      </c>
      <c r="N329" s="105">
        <f>IF(PRESUPUESTO!T204=PRESUPUESTO!$B$332,PRESUPUESTO!$G$204,0)</f>
        <v>0</v>
      </c>
      <c r="O329" s="105">
        <f>IF(PRESUPUESTO!U204=PRESUPUESTO!$B$332,PRESUPUESTO!$G$204,0)</f>
        <v>0</v>
      </c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</row>
    <row r="330" spans="2:36" s="8" customFormat="1">
      <c r="B330" s="106" t="str">
        <f>IF(PRESUPUESTO!F205="","",PRESUPUESTO!F205)</f>
        <v/>
      </c>
      <c r="C330" s="104">
        <f t="shared" si="96"/>
        <v>0</v>
      </c>
      <c r="D330" s="105">
        <f>IF(PRESUPUESTO!J205=PRESUPUESTO!$B$332,PRESUPUESTO!$G$205,0)</f>
        <v>0</v>
      </c>
      <c r="E330" s="105">
        <f>IF(PRESUPUESTO!K205=PRESUPUESTO!$B$332,PRESUPUESTO!$G$205,0)</f>
        <v>0</v>
      </c>
      <c r="F330" s="105">
        <f>IF(PRESUPUESTO!L205=PRESUPUESTO!$B$332,PRESUPUESTO!$G$205,0)</f>
        <v>0</v>
      </c>
      <c r="G330" s="105">
        <f>IF(PRESUPUESTO!M205=PRESUPUESTO!$B$332,PRESUPUESTO!$G$205,0)</f>
        <v>0</v>
      </c>
      <c r="H330" s="105">
        <f>IF(PRESUPUESTO!N205=PRESUPUESTO!$B$332,PRESUPUESTO!$G$205,0)</f>
        <v>0</v>
      </c>
      <c r="I330" s="105">
        <f>IF(PRESUPUESTO!O205=PRESUPUESTO!$B$332,PRESUPUESTO!$G$205,0)</f>
        <v>0</v>
      </c>
      <c r="J330" s="105">
        <f>IF(PRESUPUESTO!P205=PRESUPUESTO!$B$332,PRESUPUESTO!$G$205,0)</f>
        <v>0</v>
      </c>
      <c r="K330" s="105">
        <f>IF(PRESUPUESTO!Q205=PRESUPUESTO!$B$332,PRESUPUESTO!$G$205,0)</f>
        <v>0</v>
      </c>
      <c r="L330" s="105">
        <f>IF(PRESUPUESTO!R205=PRESUPUESTO!$B$332,PRESUPUESTO!$G$205,0)</f>
        <v>0</v>
      </c>
      <c r="M330" s="105">
        <f>IF(PRESUPUESTO!S205=PRESUPUESTO!$B$332,PRESUPUESTO!$G$205,0)</f>
        <v>0</v>
      </c>
      <c r="N330" s="105">
        <f>IF(PRESUPUESTO!T205=PRESUPUESTO!$B$332,PRESUPUESTO!$G$205,0)</f>
        <v>0</v>
      </c>
      <c r="O330" s="105">
        <f>IF(PRESUPUESTO!U205=PRESUPUESTO!$B$332,PRESUPUESTO!$G$205,0)</f>
        <v>0</v>
      </c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</row>
    <row r="331" spans="2:36" s="8" customFormat="1">
      <c r="B331" s="106" t="str">
        <f>IF(PRESUPUESTO!F206="","",PRESUPUESTO!F206)</f>
        <v/>
      </c>
      <c r="C331" s="104">
        <f t="shared" si="96"/>
        <v>0</v>
      </c>
      <c r="D331" s="105">
        <f>IF(PRESUPUESTO!J206=PRESUPUESTO!$B$332,PRESUPUESTO!G206,0)</f>
        <v>0</v>
      </c>
      <c r="E331" s="105">
        <f>IF(PRESUPUESTO!K206=PRESUPUESTO!$B$332,PRESUPUESTO!$G$206,0)</f>
        <v>0</v>
      </c>
      <c r="F331" s="105">
        <f>IF(PRESUPUESTO!L206=PRESUPUESTO!$B$332,PRESUPUESTO!$G$206,0)</f>
        <v>0</v>
      </c>
      <c r="G331" s="105">
        <f>IF(PRESUPUESTO!M206=PRESUPUESTO!$B$332,PRESUPUESTO!$G$206,0)</f>
        <v>0</v>
      </c>
      <c r="H331" s="105">
        <f>IF(PRESUPUESTO!N206=PRESUPUESTO!$B$332,PRESUPUESTO!$G$206,0)</f>
        <v>0</v>
      </c>
      <c r="I331" s="105">
        <f>IF(PRESUPUESTO!O206=PRESUPUESTO!$B$332,PRESUPUESTO!$G$206,0)</f>
        <v>0</v>
      </c>
      <c r="J331" s="105">
        <f>IF(PRESUPUESTO!P206=PRESUPUESTO!$B$332,PRESUPUESTO!$G$206,0)</f>
        <v>0</v>
      </c>
      <c r="K331" s="105">
        <f>IF(PRESUPUESTO!Q206=PRESUPUESTO!$B$332,PRESUPUESTO!$G$206,0)</f>
        <v>0</v>
      </c>
      <c r="L331" s="105">
        <f>IF(PRESUPUESTO!R206=PRESUPUESTO!$B$332,PRESUPUESTO!$G$206,0)</f>
        <v>0</v>
      </c>
      <c r="M331" s="105">
        <f>IF(PRESUPUESTO!S206=PRESUPUESTO!$B$332,PRESUPUESTO!$G$206,0)</f>
        <v>0</v>
      </c>
      <c r="N331" s="105">
        <f>IF(PRESUPUESTO!T206=PRESUPUESTO!$B$332,PRESUPUESTO!$G$206,0)</f>
        <v>0</v>
      </c>
      <c r="O331" s="105">
        <f>IF(PRESUPUESTO!U206=PRESUPUESTO!$B$332,PRESUPUESTO!$G$206,0)</f>
        <v>0</v>
      </c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</row>
    <row r="332" spans="2:36" s="8" customFormat="1">
      <c r="B332" s="106" t="str">
        <f>IF(PRESUPUESTO!F207="","",PRESUPUESTO!F207)</f>
        <v/>
      </c>
      <c r="C332" s="104">
        <f t="shared" si="96"/>
        <v>0</v>
      </c>
      <c r="D332" s="105">
        <f>IF(PRESUPUESTO!J207=PRESUPUESTO!$B$332,PRESUPUESTO!$G$207,0)</f>
        <v>0</v>
      </c>
      <c r="E332" s="105">
        <f>IF(PRESUPUESTO!K207=PRESUPUESTO!$B$332,PRESUPUESTO!$G$207,0)</f>
        <v>0</v>
      </c>
      <c r="F332" s="105">
        <f>IF(PRESUPUESTO!L207=PRESUPUESTO!$B$332,PRESUPUESTO!$G$207,0)</f>
        <v>0</v>
      </c>
      <c r="G332" s="105">
        <f>IF(PRESUPUESTO!M207=PRESUPUESTO!$B$332,PRESUPUESTO!$G$207,0)</f>
        <v>0</v>
      </c>
      <c r="H332" s="105">
        <f>IF(PRESUPUESTO!N207=PRESUPUESTO!$B$332,PRESUPUESTO!$G$207,0)</f>
        <v>0</v>
      </c>
      <c r="I332" s="105">
        <f>IF(PRESUPUESTO!O207=PRESUPUESTO!$B$332,PRESUPUESTO!$G$207,0)</f>
        <v>0</v>
      </c>
      <c r="J332" s="105">
        <f>IF(PRESUPUESTO!P207=PRESUPUESTO!$B$332,PRESUPUESTO!$G$207,0)</f>
        <v>0</v>
      </c>
      <c r="K332" s="105">
        <f>IF(PRESUPUESTO!Q207=PRESUPUESTO!$B$332,PRESUPUESTO!$G$207,0)</f>
        <v>0</v>
      </c>
      <c r="L332" s="105">
        <f>IF(PRESUPUESTO!R207=PRESUPUESTO!$B$332,PRESUPUESTO!$G$207,0)</f>
        <v>0</v>
      </c>
      <c r="M332" s="105">
        <f>IF(PRESUPUESTO!S207=PRESUPUESTO!$B$332,PRESUPUESTO!$G$207,0)</f>
        <v>0</v>
      </c>
      <c r="N332" s="105">
        <f>IF(PRESUPUESTO!T207=PRESUPUESTO!$B$332,PRESUPUESTO!$G$207,0)</f>
        <v>0</v>
      </c>
      <c r="O332" s="105">
        <f>IF(PRESUPUESTO!U207=PRESUPUESTO!$B$332,PRESUPUESTO!$G$207,0)</f>
        <v>0</v>
      </c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</row>
    <row r="333" spans="2:36" s="8" customFormat="1">
      <c r="B333" s="106" t="str">
        <f>IF(PRESUPUESTO!F208="","",PRESUPUESTO!F208)</f>
        <v/>
      </c>
      <c r="C333" s="104">
        <f t="shared" si="96"/>
        <v>0</v>
      </c>
      <c r="D333" s="105">
        <f>IF(PRESUPUESTO!J208=PRESUPUESTO!$B$332,PRESUPUESTO!$G$208,0)</f>
        <v>0</v>
      </c>
      <c r="E333" s="105">
        <f>IF(PRESUPUESTO!K208=PRESUPUESTO!$B$332,PRESUPUESTO!$G$208,0)</f>
        <v>0</v>
      </c>
      <c r="F333" s="105">
        <f>IF(PRESUPUESTO!L208=PRESUPUESTO!$B$332,PRESUPUESTO!$G$208,0)</f>
        <v>0</v>
      </c>
      <c r="G333" s="105">
        <f>IF(PRESUPUESTO!M208=PRESUPUESTO!$B$332,PRESUPUESTO!$G$208,0)</f>
        <v>0</v>
      </c>
      <c r="H333" s="105">
        <f>IF(PRESUPUESTO!N208=PRESUPUESTO!$B$332,PRESUPUESTO!$G$208,0)</f>
        <v>0</v>
      </c>
      <c r="I333" s="105">
        <f>IF(PRESUPUESTO!O208=PRESUPUESTO!$B$332,PRESUPUESTO!$G$208,0)</f>
        <v>0</v>
      </c>
      <c r="J333" s="105">
        <f>IF(PRESUPUESTO!P208=PRESUPUESTO!$B$332,PRESUPUESTO!$G$208,0)</f>
        <v>0</v>
      </c>
      <c r="K333" s="105">
        <f>IF(PRESUPUESTO!Q208=PRESUPUESTO!$B$332,PRESUPUESTO!$G$208,0)</f>
        <v>0</v>
      </c>
      <c r="L333" s="105">
        <f>IF(PRESUPUESTO!R208=PRESUPUESTO!$B$332,PRESUPUESTO!$G$208,0)</f>
        <v>0</v>
      </c>
      <c r="M333" s="105">
        <f>IF(PRESUPUESTO!S208=PRESUPUESTO!$B$332,PRESUPUESTO!$G$208,0)</f>
        <v>0</v>
      </c>
      <c r="N333" s="105">
        <f>IF(PRESUPUESTO!T208=PRESUPUESTO!$B$332,PRESUPUESTO!$G$208,0)</f>
        <v>0</v>
      </c>
      <c r="O333" s="105">
        <f>IF(PRESUPUESTO!U208=PRESUPUESTO!$B$332,PRESUPUESTO!$G$208,0)</f>
        <v>0</v>
      </c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</row>
    <row r="334" spans="2:36" s="8" customFormat="1">
      <c r="B334" s="106" t="str">
        <f>IF(PRESUPUESTO!F209="","",PRESUPUESTO!F209)</f>
        <v/>
      </c>
      <c r="C334" s="104">
        <f t="shared" si="96"/>
        <v>0</v>
      </c>
      <c r="D334" s="105">
        <f>IF(PRESUPUESTO!J209=PRESUPUESTO!$B$332,PRESUPUESTO!$G$209,0)</f>
        <v>0</v>
      </c>
      <c r="E334" s="105">
        <f>IF(PRESUPUESTO!K209=PRESUPUESTO!$B$332,PRESUPUESTO!$G$209,0)</f>
        <v>0</v>
      </c>
      <c r="F334" s="105">
        <f>IF(PRESUPUESTO!L209=PRESUPUESTO!$B$332,PRESUPUESTO!$G$209,0)</f>
        <v>0</v>
      </c>
      <c r="G334" s="105">
        <f>IF(PRESUPUESTO!M209=PRESUPUESTO!$B$332,PRESUPUESTO!$G$209,0)</f>
        <v>0</v>
      </c>
      <c r="H334" s="105">
        <f>IF(PRESUPUESTO!N209=PRESUPUESTO!$B$332,PRESUPUESTO!$G$209,0)</f>
        <v>0</v>
      </c>
      <c r="I334" s="105">
        <f>IF(PRESUPUESTO!O209=PRESUPUESTO!$B$332,PRESUPUESTO!$G$209,0)</f>
        <v>0</v>
      </c>
      <c r="J334" s="105">
        <f>IF(PRESUPUESTO!P209=PRESUPUESTO!$B$332,PRESUPUESTO!$G$209,0)</f>
        <v>0</v>
      </c>
      <c r="K334" s="105">
        <f>IF(PRESUPUESTO!Q209=PRESUPUESTO!$B$332,PRESUPUESTO!$G$209,0)</f>
        <v>0</v>
      </c>
      <c r="L334" s="105">
        <f>IF(PRESUPUESTO!R209=PRESUPUESTO!$B$332,PRESUPUESTO!$G$209,0)</f>
        <v>0</v>
      </c>
      <c r="M334" s="105">
        <f>IF(PRESUPUESTO!S209=PRESUPUESTO!$B$332,PRESUPUESTO!$G$209,0)</f>
        <v>0</v>
      </c>
      <c r="N334" s="105">
        <f>IF(PRESUPUESTO!T209=PRESUPUESTO!$B$332,PRESUPUESTO!$G$209,0)</f>
        <v>0</v>
      </c>
      <c r="O334" s="105">
        <f>IF(PRESUPUESTO!U209=PRESUPUESTO!$B$332,PRESUPUESTO!$G$209,0)</f>
        <v>0</v>
      </c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</row>
    <row r="335" spans="2:36" s="8" customFormat="1">
      <c r="B335" s="106" t="str">
        <f>IF(PRESUPUESTO!F210="","",PRESUPUESTO!F210)</f>
        <v/>
      </c>
      <c r="C335" s="104">
        <f t="shared" si="96"/>
        <v>0</v>
      </c>
      <c r="D335" s="105">
        <f>IF(PRESUPUESTO!J210=PRESUPUESTO!$B$332,PRESUPUESTO!$G$210,0)</f>
        <v>0</v>
      </c>
      <c r="E335" s="105">
        <f>IF(PRESUPUESTO!K210=PRESUPUESTO!$B$332,PRESUPUESTO!$G$210,0)</f>
        <v>0</v>
      </c>
      <c r="F335" s="105">
        <f>IF(PRESUPUESTO!L210=PRESUPUESTO!$B$332,PRESUPUESTO!$G$210,0)</f>
        <v>0</v>
      </c>
      <c r="G335" s="105">
        <f>IF(PRESUPUESTO!M210=PRESUPUESTO!$B$332,PRESUPUESTO!$G$210,0)</f>
        <v>0</v>
      </c>
      <c r="H335" s="105">
        <f>IF(PRESUPUESTO!N210=PRESUPUESTO!$B$332,PRESUPUESTO!$G$210,0)</f>
        <v>0</v>
      </c>
      <c r="I335" s="105">
        <f>IF(PRESUPUESTO!O210=PRESUPUESTO!$B$332,PRESUPUESTO!$G$210,0)</f>
        <v>0</v>
      </c>
      <c r="J335" s="105">
        <f>IF(PRESUPUESTO!P210=PRESUPUESTO!$B$332,PRESUPUESTO!$G$210,0)</f>
        <v>0</v>
      </c>
      <c r="K335" s="105">
        <f>IF(PRESUPUESTO!Q210=PRESUPUESTO!$B$332,PRESUPUESTO!$G$210,0)</f>
        <v>0</v>
      </c>
      <c r="L335" s="105">
        <f>IF(PRESUPUESTO!R210=PRESUPUESTO!$B$332,PRESUPUESTO!$G$210,0)</f>
        <v>0</v>
      </c>
      <c r="M335" s="105">
        <f>IF(PRESUPUESTO!S210=PRESUPUESTO!$B$332,PRESUPUESTO!$G$210,0)</f>
        <v>0</v>
      </c>
      <c r="N335" s="105">
        <f>IF(PRESUPUESTO!T210=PRESUPUESTO!$B$332,PRESUPUESTO!$G$210,0)</f>
        <v>0</v>
      </c>
      <c r="O335" s="105">
        <f>IF(PRESUPUESTO!U210=PRESUPUESTO!$B$332,PRESUPUESTO!$G$210,0)</f>
        <v>0</v>
      </c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</row>
    <row r="336" spans="2:36" s="8" customFormat="1">
      <c r="B336" s="106" t="str">
        <f>IF(PRESUPUESTO!F211="","",PRESUPUESTO!F211)</f>
        <v/>
      </c>
      <c r="C336" s="104">
        <f t="shared" si="96"/>
        <v>0</v>
      </c>
      <c r="D336" s="105">
        <f>IF(PRESUPUESTO!J211=PRESUPUESTO!$B$332,PRESUPUESTO!$G$211,0)</f>
        <v>0</v>
      </c>
      <c r="E336" s="105">
        <f>IF(PRESUPUESTO!K211=PRESUPUESTO!$B$332,PRESUPUESTO!$G$211,0)</f>
        <v>0</v>
      </c>
      <c r="F336" s="105">
        <f>IF(PRESUPUESTO!L211=PRESUPUESTO!$B$332,PRESUPUESTO!$G$211,0)</f>
        <v>0</v>
      </c>
      <c r="G336" s="105">
        <f>IF(PRESUPUESTO!M211=PRESUPUESTO!$B$332,PRESUPUESTO!$G$211,0)</f>
        <v>0</v>
      </c>
      <c r="H336" s="105">
        <f>IF(PRESUPUESTO!N211=PRESUPUESTO!$B$332,PRESUPUESTO!$G$211,0)</f>
        <v>0</v>
      </c>
      <c r="I336" s="105">
        <f>IF(PRESUPUESTO!O211=PRESUPUESTO!$B$332,PRESUPUESTO!$G$211,0)</f>
        <v>0</v>
      </c>
      <c r="J336" s="105">
        <f>IF(PRESUPUESTO!P211=PRESUPUESTO!$B$332,PRESUPUESTO!$G$211,0)</f>
        <v>0</v>
      </c>
      <c r="K336" s="105">
        <f>IF(PRESUPUESTO!Q211=PRESUPUESTO!$B$332,PRESUPUESTO!$G$211,0)</f>
        <v>0</v>
      </c>
      <c r="L336" s="105">
        <f>IF(PRESUPUESTO!R211=PRESUPUESTO!$B$332,PRESUPUESTO!$G$211,0)</f>
        <v>0</v>
      </c>
      <c r="M336" s="105">
        <f>IF(PRESUPUESTO!S211=PRESUPUESTO!$B$332,PRESUPUESTO!$G$211,0)</f>
        <v>0</v>
      </c>
      <c r="N336" s="105">
        <f>IF(PRESUPUESTO!T211=PRESUPUESTO!$B$332,PRESUPUESTO!$G$211,0)</f>
        <v>0</v>
      </c>
      <c r="O336" s="105">
        <f>IF(PRESUPUESTO!U211=PRESUPUESTO!$B$332,PRESUPUESTO!$G$211,0)</f>
        <v>0</v>
      </c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</row>
    <row r="337" spans="2:36" s="8" customFormat="1">
      <c r="B337" s="106" t="str">
        <f>IF(PRESUPUESTO!F212="","",PRESUPUESTO!F212)</f>
        <v/>
      </c>
      <c r="C337" s="104">
        <f t="shared" si="96"/>
        <v>0</v>
      </c>
      <c r="D337" s="105">
        <f>IF(PRESUPUESTO!J212=PRESUPUESTO!$B$332,PRESUPUESTO!$G$212,0)</f>
        <v>0</v>
      </c>
      <c r="E337" s="105">
        <f>IF(PRESUPUESTO!K212=PRESUPUESTO!$B$332,PRESUPUESTO!$G$212,0)</f>
        <v>0</v>
      </c>
      <c r="F337" s="105">
        <f>IF(PRESUPUESTO!L212=PRESUPUESTO!$B$332,PRESUPUESTO!$G$212,0)</f>
        <v>0</v>
      </c>
      <c r="G337" s="105">
        <f>IF(PRESUPUESTO!M212=PRESUPUESTO!$B$332,PRESUPUESTO!$G$212,0)</f>
        <v>0</v>
      </c>
      <c r="H337" s="105">
        <f>IF(PRESUPUESTO!N212=PRESUPUESTO!$B$332,PRESUPUESTO!$G$212,0)</f>
        <v>0</v>
      </c>
      <c r="I337" s="105">
        <f>IF(PRESUPUESTO!O212=PRESUPUESTO!$B$332,PRESUPUESTO!$G$212,0)</f>
        <v>0</v>
      </c>
      <c r="J337" s="105">
        <f>IF(PRESUPUESTO!P212=PRESUPUESTO!$B$332,PRESUPUESTO!$G$212,0)</f>
        <v>0</v>
      </c>
      <c r="K337" s="105">
        <f>IF(PRESUPUESTO!Q212=PRESUPUESTO!$B$332,PRESUPUESTO!$G$212,0)</f>
        <v>0</v>
      </c>
      <c r="L337" s="105">
        <f>IF(PRESUPUESTO!R212=PRESUPUESTO!$B$332,PRESUPUESTO!$G$212,0)</f>
        <v>0</v>
      </c>
      <c r="M337" s="105">
        <f>IF(PRESUPUESTO!S212=PRESUPUESTO!$B$332,PRESUPUESTO!$G$212,0)</f>
        <v>0</v>
      </c>
      <c r="N337" s="105">
        <f>IF(PRESUPUESTO!T212=PRESUPUESTO!$B$332,PRESUPUESTO!$G$212,0)</f>
        <v>0</v>
      </c>
      <c r="O337" s="105">
        <f>IF(PRESUPUESTO!U212=PRESUPUESTO!$B$332,PRESUPUESTO!$G$212,0)</f>
        <v>0</v>
      </c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</row>
    <row r="338" spans="2:36" s="8" customFormat="1">
      <c r="B338" s="106" t="str">
        <f>IF(PRESUPUESTO!F213="","",PRESUPUESTO!F213)</f>
        <v/>
      </c>
      <c r="C338" s="104">
        <f t="shared" si="96"/>
        <v>0</v>
      </c>
      <c r="D338" s="105">
        <f>IF(PRESUPUESTO!J213=PRESUPUESTO!$B$332,PRESUPUESTO!$G$213,0)</f>
        <v>0</v>
      </c>
      <c r="E338" s="105">
        <f>IF(PRESUPUESTO!K213=PRESUPUESTO!$B$332,PRESUPUESTO!$G$213,0)</f>
        <v>0</v>
      </c>
      <c r="F338" s="105">
        <f>IF(PRESUPUESTO!L213=PRESUPUESTO!$B$332,PRESUPUESTO!$G$213,0)</f>
        <v>0</v>
      </c>
      <c r="G338" s="105">
        <f>IF(PRESUPUESTO!M213=PRESUPUESTO!$B$332,PRESUPUESTO!$G$213,0)</f>
        <v>0</v>
      </c>
      <c r="H338" s="105">
        <f>IF(PRESUPUESTO!N213=PRESUPUESTO!$B$332,PRESUPUESTO!$G$213,0)</f>
        <v>0</v>
      </c>
      <c r="I338" s="105">
        <f>IF(PRESUPUESTO!O213=PRESUPUESTO!$B$332,PRESUPUESTO!$G$213,0)</f>
        <v>0</v>
      </c>
      <c r="J338" s="105">
        <f>IF(PRESUPUESTO!P213=PRESUPUESTO!$B$332,PRESUPUESTO!$G$213,0)</f>
        <v>0</v>
      </c>
      <c r="K338" s="105">
        <f>IF(PRESUPUESTO!Q213=PRESUPUESTO!$B$332,PRESUPUESTO!$G$213,0)</f>
        <v>0</v>
      </c>
      <c r="L338" s="105">
        <f>IF(PRESUPUESTO!R213=PRESUPUESTO!$B$332,PRESUPUESTO!$G$213,0)</f>
        <v>0</v>
      </c>
      <c r="M338" s="105">
        <f>IF(PRESUPUESTO!S213=PRESUPUESTO!$B$332,PRESUPUESTO!$G$213,0)</f>
        <v>0</v>
      </c>
      <c r="N338" s="105">
        <f>IF(PRESUPUESTO!T213=PRESUPUESTO!$B$332,PRESUPUESTO!$G$213,0)</f>
        <v>0</v>
      </c>
      <c r="O338" s="105">
        <f>IF(PRESUPUESTO!U213=PRESUPUESTO!$B$332,PRESUPUESTO!$G$213,0)</f>
        <v>0</v>
      </c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</row>
    <row r="339" spans="2:36" s="8" customFormat="1">
      <c r="B339" s="106" t="str">
        <f>IF(PRESUPUESTO!F214="","",PRESUPUESTO!F214)</f>
        <v/>
      </c>
      <c r="C339" s="104">
        <f t="shared" si="96"/>
        <v>0</v>
      </c>
      <c r="D339" s="105">
        <f>IF(PRESUPUESTO!J214=PRESUPUESTO!$B$332,PRESUPUESTO!$G$214,0)</f>
        <v>0</v>
      </c>
      <c r="E339" s="105">
        <f>IF(PRESUPUESTO!K214=PRESUPUESTO!$B$332,PRESUPUESTO!$G$214,0)</f>
        <v>0</v>
      </c>
      <c r="F339" s="105">
        <f>IF(PRESUPUESTO!L214=PRESUPUESTO!$B$332,PRESUPUESTO!$G$214,0)</f>
        <v>0</v>
      </c>
      <c r="G339" s="105">
        <f>IF(PRESUPUESTO!M214=PRESUPUESTO!$B$332,PRESUPUESTO!$G$214,0)</f>
        <v>0</v>
      </c>
      <c r="H339" s="105">
        <f>IF(PRESUPUESTO!N214=PRESUPUESTO!$B$332,PRESUPUESTO!$G$214,0)</f>
        <v>0</v>
      </c>
      <c r="I339" s="105">
        <f>IF(PRESUPUESTO!O214=PRESUPUESTO!$B$332,PRESUPUESTO!$G$214,0)</f>
        <v>0</v>
      </c>
      <c r="J339" s="105">
        <f>IF(PRESUPUESTO!P214=PRESUPUESTO!$B$332,PRESUPUESTO!$G$214,0)</f>
        <v>0</v>
      </c>
      <c r="K339" s="105">
        <f>IF(PRESUPUESTO!Q214=PRESUPUESTO!$B$332,PRESUPUESTO!$G$214,0)</f>
        <v>0</v>
      </c>
      <c r="L339" s="105">
        <f>IF(PRESUPUESTO!R214=PRESUPUESTO!$B$332,PRESUPUESTO!$G$214,0)</f>
        <v>0</v>
      </c>
      <c r="M339" s="105">
        <f>IF(PRESUPUESTO!S214=PRESUPUESTO!$B$332,PRESUPUESTO!$G$214,0)</f>
        <v>0</v>
      </c>
      <c r="N339" s="105">
        <f>IF(PRESUPUESTO!T214=PRESUPUESTO!$B$332,PRESUPUESTO!$G$214,0)</f>
        <v>0</v>
      </c>
      <c r="O339" s="105">
        <f>IF(PRESUPUESTO!U214=PRESUPUESTO!$B$332,PRESUPUESTO!$G$214,0)</f>
        <v>0</v>
      </c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</row>
    <row r="340" spans="2:36" s="8" customFormat="1">
      <c r="B340" s="106" t="str">
        <f>IF(PRESUPUESTO!F215="","",PRESUPUESTO!F215)</f>
        <v/>
      </c>
      <c r="C340" s="104">
        <f t="shared" si="96"/>
        <v>0</v>
      </c>
      <c r="D340" s="105">
        <f>IF(PRESUPUESTO!J215=PRESUPUESTO!$B$332,PRESUPUESTO!$G$215,0)</f>
        <v>0</v>
      </c>
      <c r="E340" s="105">
        <f>IF(PRESUPUESTO!K215=PRESUPUESTO!$B$332,PRESUPUESTO!$G$215,0)</f>
        <v>0</v>
      </c>
      <c r="F340" s="105">
        <f>IF(PRESUPUESTO!L215=PRESUPUESTO!$B$332,PRESUPUESTO!$G$215,0)</f>
        <v>0</v>
      </c>
      <c r="G340" s="105">
        <f>IF(PRESUPUESTO!M215=PRESUPUESTO!$B$332,PRESUPUESTO!$G$215,0)</f>
        <v>0</v>
      </c>
      <c r="H340" s="105">
        <f>IF(PRESUPUESTO!N215=PRESUPUESTO!$B$332,PRESUPUESTO!$G$215,0)</f>
        <v>0</v>
      </c>
      <c r="I340" s="105">
        <f>IF(PRESUPUESTO!O215=PRESUPUESTO!$B$332,PRESUPUESTO!$G$215,0)</f>
        <v>0</v>
      </c>
      <c r="J340" s="105">
        <f>IF(PRESUPUESTO!P215=PRESUPUESTO!$B$332,PRESUPUESTO!$G$215,0)</f>
        <v>0</v>
      </c>
      <c r="K340" s="105">
        <f>IF(PRESUPUESTO!Q215=PRESUPUESTO!$B$332,PRESUPUESTO!$G$215,0)</f>
        <v>0</v>
      </c>
      <c r="L340" s="105">
        <f>IF(PRESUPUESTO!R215=PRESUPUESTO!$B$332,PRESUPUESTO!$G$215,0)</f>
        <v>0</v>
      </c>
      <c r="M340" s="105">
        <f>IF(PRESUPUESTO!S215=PRESUPUESTO!$B$332,PRESUPUESTO!$G$215,0)</f>
        <v>0</v>
      </c>
      <c r="N340" s="105">
        <f>IF(PRESUPUESTO!T215=PRESUPUESTO!$B$332,PRESUPUESTO!$G$215,0)</f>
        <v>0</v>
      </c>
      <c r="O340" s="105">
        <f>IF(PRESUPUESTO!U215=PRESUPUESTO!$B$332,PRESUPUESTO!$G$215,0)</f>
        <v>0</v>
      </c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</row>
    <row r="341" spans="2:36" s="75" customFormat="1">
      <c r="B341" s="109" t="str">
        <f>IF(PRESUPUESTO!B218="","",PRESUPUESTO!B218)</f>
        <v>MASCOTAS</v>
      </c>
      <c r="C341" s="110">
        <f t="shared" si="95"/>
        <v>0</v>
      </c>
      <c r="D341" s="111">
        <f>SUM(D342:D355)</f>
        <v>0</v>
      </c>
      <c r="E341" s="111">
        <f t="shared" ref="E341:O341" si="97">SUM(E342:E355)</f>
        <v>0</v>
      </c>
      <c r="F341" s="111">
        <f t="shared" si="97"/>
        <v>0</v>
      </c>
      <c r="G341" s="111">
        <f t="shared" si="97"/>
        <v>0</v>
      </c>
      <c r="H341" s="111">
        <f t="shared" si="97"/>
        <v>0</v>
      </c>
      <c r="I341" s="111">
        <f t="shared" si="97"/>
        <v>0</v>
      </c>
      <c r="J341" s="111">
        <f t="shared" si="97"/>
        <v>0</v>
      </c>
      <c r="K341" s="111">
        <f t="shared" si="97"/>
        <v>0</v>
      </c>
      <c r="L341" s="111">
        <f t="shared" si="97"/>
        <v>0</v>
      </c>
      <c r="M341" s="111">
        <f>SUM(M342:M355)</f>
        <v>0</v>
      </c>
      <c r="N341" s="111">
        <f t="shared" si="97"/>
        <v>0</v>
      </c>
      <c r="O341" s="111">
        <f t="shared" si="97"/>
        <v>0</v>
      </c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</row>
    <row r="342" spans="2:36">
      <c r="B342" s="70" t="str">
        <f>IF(PRESUPUESTO!C220="","",PRESUPUESTO!C220)</f>
        <v>Alimentación</v>
      </c>
      <c r="C342" s="34">
        <f t="shared" si="95"/>
        <v>0</v>
      </c>
      <c r="D342" s="66">
        <f>PRESUPUESTO!D220</f>
        <v>0</v>
      </c>
      <c r="E342" s="72">
        <f>D342</f>
        <v>0</v>
      </c>
      <c r="F342" s="72">
        <f t="shared" ref="F342:O342" si="98">E342</f>
        <v>0</v>
      </c>
      <c r="G342" s="72">
        <f t="shared" si="98"/>
        <v>0</v>
      </c>
      <c r="H342" s="72">
        <f t="shared" si="98"/>
        <v>0</v>
      </c>
      <c r="I342" s="72">
        <f t="shared" si="98"/>
        <v>0</v>
      </c>
      <c r="J342" s="72">
        <f t="shared" si="98"/>
        <v>0</v>
      </c>
      <c r="K342" s="72">
        <f t="shared" si="98"/>
        <v>0</v>
      </c>
      <c r="L342" s="72">
        <f t="shared" si="98"/>
        <v>0</v>
      </c>
      <c r="M342" s="72">
        <f t="shared" si="98"/>
        <v>0</v>
      </c>
      <c r="N342" s="72">
        <f t="shared" si="98"/>
        <v>0</v>
      </c>
      <c r="O342" s="72">
        <f t="shared" si="98"/>
        <v>0</v>
      </c>
    </row>
    <row r="343" spans="2:36">
      <c r="B343" s="70" t="str">
        <f>IF(PRESUPUESTO!C221="","",PRESUPUESTO!C221)</f>
        <v>Guardería / Paseador</v>
      </c>
      <c r="C343" s="34">
        <f t="shared" si="95"/>
        <v>0</v>
      </c>
      <c r="D343" s="66">
        <f>PRESUPUESTO!D221</f>
        <v>0</v>
      </c>
      <c r="E343" s="72">
        <f t="shared" ref="E343:O348" si="99">D343</f>
        <v>0</v>
      </c>
      <c r="F343" s="72">
        <f t="shared" si="99"/>
        <v>0</v>
      </c>
      <c r="G343" s="72">
        <f t="shared" si="99"/>
        <v>0</v>
      </c>
      <c r="H343" s="72">
        <f t="shared" si="99"/>
        <v>0</v>
      </c>
      <c r="I343" s="72">
        <f t="shared" si="99"/>
        <v>0</v>
      </c>
      <c r="J343" s="72">
        <f t="shared" si="99"/>
        <v>0</v>
      </c>
      <c r="K343" s="72">
        <f t="shared" si="99"/>
        <v>0</v>
      </c>
      <c r="L343" s="72">
        <f t="shared" si="99"/>
        <v>0</v>
      </c>
      <c r="M343" s="72">
        <f t="shared" si="99"/>
        <v>0</v>
      </c>
      <c r="N343" s="72">
        <f t="shared" si="99"/>
        <v>0</v>
      </c>
      <c r="O343" s="72">
        <f t="shared" si="99"/>
        <v>0</v>
      </c>
    </row>
    <row r="344" spans="2:36">
      <c r="B344" s="70" t="str">
        <f>IF(PRESUPUESTO!C222="","",PRESUPUESTO!C222)</f>
        <v>Galletas</v>
      </c>
      <c r="C344" s="34">
        <f t="shared" si="95"/>
        <v>0</v>
      </c>
      <c r="D344" s="66">
        <f>PRESUPUESTO!D222</f>
        <v>0</v>
      </c>
      <c r="E344" s="72">
        <f t="shared" si="99"/>
        <v>0</v>
      </c>
      <c r="F344" s="72">
        <f t="shared" si="99"/>
        <v>0</v>
      </c>
      <c r="G344" s="72">
        <f t="shared" si="99"/>
        <v>0</v>
      </c>
      <c r="H344" s="72">
        <f t="shared" si="99"/>
        <v>0</v>
      </c>
      <c r="I344" s="72">
        <f t="shared" si="99"/>
        <v>0</v>
      </c>
      <c r="J344" s="72">
        <f t="shared" si="99"/>
        <v>0</v>
      </c>
      <c r="K344" s="72">
        <f t="shared" si="99"/>
        <v>0</v>
      </c>
      <c r="L344" s="72">
        <f t="shared" si="99"/>
        <v>0</v>
      </c>
      <c r="M344" s="72">
        <f t="shared" si="99"/>
        <v>0</v>
      </c>
      <c r="N344" s="72">
        <f t="shared" si="99"/>
        <v>0</v>
      </c>
      <c r="O344" s="72">
        <f t="shared" si="99"/>
        <v>0</v>
      </c>
    </row>
    <row r="345" spans="2:36">
      <c r="B345" s="70" t="str">
        <f>IF(PRESUPUESTO!C223="","",PRESUPUESTO!C223)</f>
        <v>Peluquería</v>
      </c>
      <c r="C345" s="34">
        <f t="shared" si="95"/>
        <v>0</v>
      </c>
      <c r="D345" s="66">
        <f>PRESUPUESTO!D223</f>
        <v>0</v>
      </c>
      <c r="E345" s="72">
        <f t="shared" si="99"/>
        <v>0</v>
      </c>
      <c r="F345" s="72">
        <f t="shared" si="99"/>
        <v>0</v>
      </c>
      <c r="G345" s="72">
        <f t="shared" si="99"/>
        <v>0</v>
      </c>
      <c r="H345" s="72">
        <f t="shared" si="99"/>
        <v>0</v>
      </c>
      <c r="I345" s="72">
        <f t="shared" si="99"/>
        <v>0</v>
      </c>
      <c r="J345" s="72">
        <f t="shared" si="99"/>
        <v>0</v>
      </c>
      <c r="K345" s="72">
        <f t="shared" si="99"/>
        <v>0</v>
      </c>
      <c r="L345" s="72">
        <f t="shared" si="99"/>
        <v>0</v>
      </c>
      <c r="M345" s="72">
        <f t="shared" si="99"/>
        <v>0</v>
      </c>
      <c r="N345" s="72">
        <f t="shared" si="99"/>
        <v>0</v>
      </c>
      <c r="O345" s="72">
        <f t="shared" si="99"/>
        <v>0</v>
      </c>
    </row>
    <row r="346" spans="2:36" s="8" customFormat="1">
      <c r="B346" s="31" t="str">
        <f>IF(PRESUPUESTO!C224="","",PRESUPUESTO!C224)</f>
        <v/>
      </c>
      <c r="C346" s="34">
        <f t="shared" si="95"/>
        <v>0</v>
      </c>
      <c r="D346" s="9">
        <f>PRESUPUESTO!D224</f>
        <v>0</v>
      </c>
      <c r="E346" s="11">
        <f t="shared" si="99"/>
        <v>0</v>
      </c>
      <c r="F346" s="11">
        <f t="shared" si="99"/>
        <v>0</v>
      </c>
      <c r="G346" s="11">
        <f t="shared" si="99"/>
        <v>0</v>
      </c>
      <c r="H346" s="11">
        <f t="shared" si="99"/>
        <v>0</v>
      </c>
      <c r="I346" s="11">
        <f t="shared" si="99"/>
        <v>0</v>
      </c>
      <c r="J346" s="11">
        <f t="shared" si="99"/>
        <v>0</v>
      </c>
      <c r="K346" s="11">
        <f t="shared" si="99"/>
        <v>0</v>
      </c>
      <c r="L346" s="11">
        <f t="shared" si="99"/>
        <v>0</v>
      </c>
      <c r="M346" s="11">
        <f t="shared" si="99"/>
        <v>0</v>
      </c>
      <c r="N346" s="11">
        <f t="shared" si="99"/>
        <v>0</v>
      </c>
      <c r="O346" s="11">
        <f t="shared" si="99"/>
        <v>0</v>
      </c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</row>
    <row r="347" spans="2:36" s="8" customFormat="1">
      <c r="B347" s="31" t="str">
        <f>IF(PRESUPUESTO!C225="","",PRESUPUESTO!C225)</f>
        <v/>
      </c>
      <c r="C347" s="34">
        <f t="shared" si="95"/>
        <v>0</v>
      </c>
      <c r="D347" s="9">
        <f>PRESUPUESTO!D225</f>
        <v>0</v>
      </c>
      <c r="E347" s="11">
        <f t="shared" si="99"/>
        <v>0</v>
      </c>
      <c r="F347" s="11">
        <f t="shared" si="99"/>
        <v>0</v>
      </c>
      <c r="G347" s="11">
        <f t="shared" si="99"/>
        <v>0</v>
      </c>
      <c r="H347" s="11">
        <f t="shared" si="99"/>
        <v>0</v>
      </c>
      <c r="I347" s="11">
        <f t="shared" si="99"/>
        <v>0</v>
      </c>
      <c r="J347" s="11">
        <f t="shared" si="99"/>
        <v>0</v>
      </c>
      <c r="K347" s="11">
        <f t="shared" si="99"/>
        <v>0</v>
      </c>
      <c r="L347" s="11">
        <f t="shared" si="99"/>
        <v>0</v>
      </c>
      <c r="M347" s="11">
        <f t="shared" si="99"/>
        <v>0</v>
      </c>
      <c r="N347" s="11">
        <f t="shared" si="99"/>
        <v>0</v>
      </c>
      <c r="O347" s="11">
        <f t="shared" si="99"/>
        <v>0</v>
      </c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</row>
    <row r="348" spans="2:36" s="8" customFormat="1">
      <c r="B348" s="31" t="str">
        <f>IF(PRESUPUESTO!C226="","",PRESUPUESTO!C226)</f>
        <v/>
      </c>
      <c r="C348" s="34">
        <f t="shared" si="95"/>
        <v>0</v>
      </c>
      <c r="D348" s="9">
        <f>PRESUPUESTO!D226</f>
        <v>0</v>
      </c>
      <c r="E348" s="11">
        <f t="shared" si="99"/>
        <v>0</v>
      </c>
      <c r="F348" s="11">
        <f t="shared" si="99"/>
        <v>0</v>
      </c>
      <c r="G348" s="11">
        <f t="shared" si="99"/>
        <v>0</v>
      </c>
      <c r="H348" s="11">
        <f t="shared" si="99"/>
        <v>0</v>
      </c>
      <c r="I348" s="11">
        <f t="shared" si="99"/>
        <v>0</v>
      </c>
      <c r="J348" s="11">
        <f t="shared" si="99"/>
        <v>0</v>
      </c>
      <c r="K348" s="11">
        <f t="shared" si="99"/>
        <v>0</v>
      </c>
      <c r="L348" s="11">
        <f t="shared" si="99"/>
        <v>0</v>
      </c>
      <c r="M348" s="11">
        <f t="shared" si="99"/>
        <v>0</v>
      </c>
      <c r="N348" s="11">
        <f t="shared" si="99"/>
        <v>0</v>
      </c>
      <c r="O348" s="11">
        <f t="shared" si="99"/>
        <v>0</v>
      </c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</row>
    <row r="349" spans="2:36">
      <c r="B349" s="106" t="str">
        <f>IF(PRESUPUESTO!F220="","",PRESUPUESTO!F220)</f>
        <v>Anti Pulgas</v>
      </c>
      <c r="C349" s="104">
        <f t="shared" si="95"/>
        <v>0</v>
      </c>
      <c r="D349" s="108">
        <f>IF(PRESUPUESTO!J220=PRESUPUESTO!$B$332,PRESUPUESTO!$G$220,0)</f>
        <v>0</v>
      </c>
      <c r="E349" s="108">
        <f>IF(PRESUPUESTO!K220=PRESUPUESTO!$B$332,PRESUPUESTO!$G$220,0)</f>
        <v>0</v>
      </c>
      <c r="F349" s="108">
        <f>IF(PRESUPUESTO!L220=PRESUPUESTO!$B$332,PRESUPUESTO!$G$220,0)</f>
        <v>0</v>
      </c>
      <c r="G349" s="108">
        <f>IF(PRESUPUESTO!M220=PRESUPUESTO!$B$332,PRESUPUESTO!$G$220,0)</f>
        <v>0</v>
      </c>
      <c r="H349" s="108">
        <f>IF(PRESUPUESTO!N220=PRESUPUESTO!$B$332,PRESUPUESTO!$G$220,0)</f>
        <v>0</v>
      </c>
      <c r="I349" s="108">
        <f>IF(PRESUPUESTO!O220=PRESUPUESTO!$B$332,PRESUPUESTO!$G$220,0)</f>
        <v>0</v>
      </c>
      <c r="J349" s="108">
        <f>IF(PRESUPUESTO!P220=PRESUPUESTO!$B$332,PRESUPUESTO!$G$220,0)</f>
        <v>0</v>
      </c>
      <c r="K349" s="108">
        <f>IF(PRESUPUESTO!Q220=PRESUPUESTO!$B$332,PRESUPUESTO!$G$220,0)</f>
        <v>0</v>
      </c>
      <c r="L349" s="108">
        <f>IF(PRESUPUESTO!R220=PRESUPUESTO!$B$332,PRESUPUESTO!$G$220,0)</f>
        <v>0</v>
      </c>
      <c r="M349" s="108">
        <f>IF(PRESUPUESTO!S220=PRESUPUESTO!$B$332,PRESUPUESTO!$G$220,0)</f>
        <v>0</v>
      </c>
      <c r="N349" s="108">
        <f>IF(PRESUPUESTO!T220=PRESUPUESTO!$B$332,PRESUPUESTO!$G$220,0)</f>
        <v>0</v>
      </c>
      <c r="O349" s="108">
        <f>IF(PRESUPUESTO!U220=PRESUPUESTO!$B$332,PRESUPUESTO!$G$220,0)</f>
        <v>0</v>
      </c>
    </row>
    <row r="350" spans="2:36">
      <c r="B350" s="106" t="str">
        <f>IF(PRESUPUESTO!F221="","",PRESUPUESTO!F221)</f>
        <v>Desparacitante</v>
      </c>
      <c r="C350" s="104">
        <f t="shared" si="95"/>
        <v>0</v>
      </c>
      <c r="D350" s="108">
        <f>IF(PRESUPUESTO!J221=PRESUPUESTO!$B$332,PRESUPUESTO!$G$221,0)</f>
        <v>0</v>
      </c>
      <c r="E350" s="108">
        <f>IF(PRESUPUESTO!K221=PRESUPUESTO!$B$332,PRESUPUESTO!$G$221,0)</f>
        <v>0</v>
      </c>
      <c r="F350" s="108">
        <f>IF(PRESUPUESTO!L221=PRESUPUESTO!$B$332,PRESUPUESTO!$G$221,0)</f>
        <v>0</v>
      </c>
      <c r="G350" s="108">
        <f>IF(PRESUPUESTO!M221=PRESUPUESTO!$B$332,PRESUPUESTO!$G$221,0)</f>
        <v>0</v>
      </c>
      <c r="H350" s="108">
        <f>IF(PRESUPUESTO!N221=PRESUPUESTO!$B$332,PRESUPUESTO!$G$221,0)</f>
        <v>0</v>
      </c>
      <c r="I350" s="108">
        <f>IF(PRESUPUESTO!O221=PRESUPUESTO!$B$332,PRESUPUESTO!$G$221,0)</f>
        <v>0</v>
      </c>
      <c r="J350" s="108">
        <f>IF(PRESUPUESTO!P221=PRESUPUESTO!$B$332,PRESUPUESTO!$G$221,0)</f>
        <v>0</v>
      </c>
      <c r="K350" s="108">
        <f>IF(PRESUPUESTO!Q221=PRESUPUESTO!$B$332,PRESUPUESTO!$G$221,0)</f>
        <v>0</v>
      </c>
      <c r="L350" s="108">
        <f>IF(PRESUPUESTO!R221=PRESUPUESTO!$B$332,PRESUPUESTO!$G$221,0)</f>
        <v>0</v>
      </c>
      <c r="M350" s="108">
        <f>IF(PRESUPUESTO!S221=PRESUPUESTO!$B$332,PRESUPUESTO!$G$221,0)</f>
        <v>0</v>
      </c>
      <c r="N350" s="108">
        <f>IF(PRESUPUESTO!T221=PRESUPUESTO!$B$332,PRESUPUESTO!$G$221,0)</f>
        <v>0</v>
      </c>
      <c r="O350" s="108">
        <f>IF(PRESUPUESTO!U221=PRESUPUESTO!$B$332,PRESUPUESTO!$G$221,0)</f>
        <v>0</v>
      </c>
    </row>
    <row r="351" spans="2:36">
      <c r="B351" s="106" t="str">
        <f>IF(PRESUPUESTO!F222="","",PRESUPUESTO!F222)</f>
        <v xml:space="preserve">Juguetes </v>
      </c>
      <c r="C351" s="104">
        <f t="shared" si="95"/>
        <v>0</v>
      </c>
      <c r="D351" s="108">
        <f>IF(PRESUPUESTO!J222=PRESUPUESTO!$B$332,PRESUPUESTO!$G$222,0)</f>
        <v>0</v>
      </c>
      <c r="E351" s="108">
        <f>IF(PRESUPUESTO!K222=PRESUPUESTO!$B$332,PRESUPUESTO!$G$222,0)</f>
        <v>0</v>
      </c>
      <c r="F351" s="108">
        <f>IF(PRESUPUESTO!L222=PRESUPUESTO!$B$332,PRESUPUESTO!$G$222,0)</f>
        <v>0</v>
      </c>
      <c r="G351" s="108">
        <f>IF(PRESUPUESTO!M222=PRESUPUESTO!$B$332,PRESUPUESTO!$G$222,0)</f>
        <v>0</v>
      </c>
      <c r="H351" s="108">
        <f>IF(PRESUPUESTO!N222=PRESUPUESTO!$B$332,PRESUPUESTO!$G$222,0)</f>
        <v>0</v>
      </c>
      <c r="I351" s="108">
        <f>IF(PRESUPUESTO!O222=PRESUPUESTO!$B$332,PRESUPUESTO!$G$222,0)</f>
        <v>0</v>
      </c>
      <c r="J351" s="108">
        <f>IF(PRESUPUESTO!P222=PRESUPUESTO!$B$332,PRESUPUESTO!$G$222,0)</f>
        <v>0</v>
      </c>
      <c r="K351" s="108">
        <f>IF(PRESUPUESTO!Q222=PRESUPUESTO!$B$332,PRESUPUESTO!$G$222,0)</f>
        <v>0</v>
      </c>
      <c r="L351" s="108">
        <f>IF(PRESUPUESTO!R222=PRESUPUESTO!$B$332,PRESUPUESTO!$G$222,0)</f>
        <v>0</v>
      </c>
      <c r="M351" s="108">
        <f>IF(PRESUPUESTO!S222=PRESUPUESTO!$B$332,PRESUPUESTO!$G$222,0)</f>
        <v>0</v>
      </c>
      <c r="N351" s="108">
        <f>IF(PRESUPUESTO!T222=PRESUPUESTO!$B$332,PRESUPUESTO!$G$222,0)</f>
        <v>0</v>
      </c>
      <c r="O351" s="108">
        <f>IF(PRESUPUESTO!U222=PRESUPUESTO!$B$332,PRESUPUESTO!$G$222,0)</f>
        <v>0</v>
      </c>
    </row>
    <row r="352" spans="2:36">
      <c r="B352" s="106" t="str">
        <f>IF(PRESUPUESTO!F223="","",PRESUPUESTO!F223)</f>
        <v>Vacunas</v>
      </c>
      <c r="C352" s="104">
        <f t="shared" si="95"/>
        <v>0</v>
      </c>
      <c r="D352" s="108">
        <f>IF(PRESUPUESTO!J223=PRESUPUESTO!$B$332,PRESUPUESTO!$G$223,0)</f>
        <v>0</v>
      </c>
      <c r="E352" s="108">
        <f>IF(PRESUPUESTO!K223=PRESUPUESTO!$B$332,PRESUPUESTO!$G$223,0)</f>
        <v>0</v>
      </c>
      <c r="F352" s="108">
        <f>IF(PRESUPUESTO!L223=PRESUPUESTO!$B$332,PRESUPUESTO!$G$223,0)</f>
        <v>0</v>
      </c>
      <c r="G352" s="108">
        <f>IF(PRESUPUESTO!M223=PRESUPUESTO!$B$332,PRESUPUESTO!$G$223,0)</f>
        <v>0</v>
      </c>
      <c r="H352" s="108">
        <f>IF(PRESUPUESTO!N223=PRESUPUESTO!$B$332,PRESUPUESTO!$G$223,0)</f>
        <v>0</v>
      </c>
      <c r="I352" s="108">
        <f>IF(PRESUPUESTO!O223=PRESUPUESTO!$B$332,PRESUPUESTO!$G$223,0)</f>
        <v>0</v>
      </c>
      <c r="J352" s="108">
        <f>IF(PRESUPUESTO!P223=PRESUPUESTO!$B$332,PRESUPUESTO!$G$223,0)</f>
        <v>0</v>
      </c>
      <c r="K352" s="108">
        <f>IF(PRESUPUESTO!Q223=PRESUPUESTO!$B$332,PRESUPUESTO!$G$223,0)</f>
        <v>0</v>
      </c>
      <c r="L352" s="108">
        <f>IF(PRESUPUESTO!R223=PRESUPUESTO!$B$332,PRESUPUESTO!$G$223,0)</f>
        <v>0</v>
      </c>
      <c r="M352" s="108">
        <f>IF(PRESUPUESTO!S223=PRESUPUESTO!$B$332,PRESUPUESTO!$G$223,0)</f>
        <v>0</v>
      </c>
      <c r="N352" s="108">
        <f>IF(PRESUPUESTO!T223=PRESUPUESTO!$B$332,PRESUPUESTO!$G$223,0)</f>
        <v>0</v>
      </c>
      <c r="O352" s="108">
        <f>IF(PRESUPUESTO!U223=PRESUPUESTO!$B$332,PRESUPUESTO!$G$223,0)</f>
        <v>0</v>
      </c>
    </row>
    <row r="353" spans="2:36" s="8" customFormat="1">
      <c r="B353" s="103" t="str">
        <f>IF(PRESUPUESTO!F224="","",PRESUPUESTO!F224)</f>
        <v/>
      </c>
      <c r="C353" s="104">
        <f t="shared" si="95"/>
        <v>0</v>
      </c>
      <c r="D353" s="105">
        <f>IF(PRESUPUESTO!J224=PRESUPUESTO!$B$332,PRESUPUESTO!$G$224,0)</f>
        <v>0</v>
      </c>
      <c r="E353" s="105">
        <f>IF(PRESUPUESTO!K224=PRESUPUESTO!$B$332,PRESUPUESTO!$G$224,0)</f>
        <v>0</v>
      </c>
      <c r="F353" s="105">
        <f>IF(PRESUPUESTO!L224=PRESUPUESTO!$B$332,PRESUPUESTO!$G$224,0)</f>
        <v>0</v>
      </c>
      <c r="G353" s="105">
        <f>IF(PRESUPUESTO!M224=PRESUPUESTO!$B$332,PRESUPUESTO!$G$224,0)</f>
        <v>0</v>
      </c>
      <c r="H353" s="105">
        <f>IF(PRESUPUESTO!N224=PRESUPUESTO!$B$332,PRESUPUESTO!$G$224,0)</f>
        <v>0</v>
      </c>
      <c r="I353" s="105">
        <f>IF(PRESUPUESTO!O224=PRESUPUESTO!$B$332,PRESUPUESTO!$G$224,0)</f>
        <v>0</v>
      </c>
      <c r="J353" s="105">
        <f>IF(PRESUPUESTO!P224=PRESUPUESTO!$B$332,PRESUPUESTO!$G$224,0)</f>
        <v>0</v>
      </c>
      <c r="K353" s="105">
        <f>IF(PRESUPUESTO!Q224=PRESUPUESTO!$B$332,PRESUPUESTO!$G$224,0)</f>
        <v>0</v>
      </c>
      <c r="L353" s="105">
        <f>IF(PRESUPUESTO!R224=PRESUPUESTO!$B$332,PRESUPUESTO!$G$224,0)</f>
        <v>0</v>
      </c>
      <c r="M353" s="105">
        <f>IF(PRESUPUESTO!S224=PRESUPUESTO!$B$332,PRESUPUESTO!$G$224,0)</f>
        <v>0</v>
      </c>
      <c r="N353" s="105">
        <f>IF(PRESUPUESTO!T224=PRESUPUESTO!$B$332,PRESUPUESTO!$G$224,0)</f>
        <v>0</v>
      </c>
      <c r="O353" s="105">
        <f>IF(PRESUPUESTO!U224=PRESUPUESTO!$B$332,PRESUPUESTO!$G$224,0)</f>
        <v>0</v>
      </c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</row>
    <row r="354" spans="2:36" s="8" customFormat="1">
      <c r="B354" s="103" t="str">
        <f>IF(PRESUPUESTO!F225="","",PRESUPUESTO!F225)</f>
        <v/>
      </c>
      <c r="C354" s="104">
        <f t="shared" si="95"/>
        <v>0</v>
      </c>
      <c r="D354" s="105">
        <f>IF(PRESUPUESTO!J225=PRESUPUESTO!$B$332,PRESUPUESTO!$G$225,0)</f>
        <v>0</v>
      </c>
      <c r="E354" s="105">
        <f>IF(PRESUPUESTO!K225=PRESUPUESTO!$B$332,PRESUPUESTO!$G$225,0)</f>
        <v>0</v>
      </c>
      <c r="F354" s="105">
        <f>IF(PRESUPUESTO!L225=PRESUPUESTO!$B$332,PRESUPUESTO!$G$225,0)</f>
        <v>0</v>
      </c>
      <c r="G354" s="105">
        <f>IF(PRESUPUESTO!M225=PRESUPUESTO!$B$332,PRESUPUESTO!$G$225,0)</f>
        <v>0</v>
      </c>
      <c r="H354" s="105">
        <f>IF(PRESUPUESTO!N225=PRESUPUESTO!$B$332,PRESUPUESTO!$G$225,0)</f>
        <v>0</v>
      </c>
      <c r="I354" s="105">
        <f>IF(PRESUPUESTO!O225=PRESUPUESTO!$B$332,PRESUPUESTO!$G$225,0)</f>
        <v>0</v>
      </c>
      <c r="J354" s="105">
        <f>IF(PRESUPUESTO!P225=PRESUPUESTO!$B$332,PRESUPUESTO!$G$225,0)</f>
        <v>0</v>
      </c>
      <c r="K354" s="105">
        <f>IF(PRESUPUESTO!Q225=PRESUPUESTO!$B$332,PRESUPUESTO!$G$225,0)</f>
        <v>0</v>
      </c>
      <c r="L354" s="105">
        <f>IF(PRESUPUESTO!R225=PRESUPUESTO!$B$332,PRESUPUESTO!$G$225,0)</f>
        <v>0</v>
      </c>
      <c r="M354" s="105">
        <f>IF(PRESUPUESTO!S225=PRESUPUESTO!$B$332,PRESUPUESTO!$G$225,0)</f>
        <v>0</v>
      </c>
      <c r="N354" s="105">
        <f>IF(PRESUPUESTO!T225=PRESUPUESTO!$B$332,PRESUPUESTO!$G$225,0)</f>
        <v>0</v>
      </c>
      <c r="O354" s="105">
        <f>IF(PRESUPUESTO!U225=PRESUPUESTO!$B$332,PRESUPUESTO!$G$225,0)</f>
        <v>0</v>
      </c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</row>
    <row r="355" spans="2:36" s="8" customFormat="1">
      <c r="B355" s="103" t="str">
        <f>IF(PRESUPUESTO!F226="","",PRESUPUESTO!F226)</f>
        <v/>
      </c>
      <c r="C355" s="104">
        <f t="shared" si="95"/>
        <v>0</v>
      </c>
      <c r="D355" s="105">
        <f>IF(PRESUPUESTO!J226=PRESUPUESTO!$B$332,PRESUPUESTO!$G$226,0)</f>
        <v>0</v>
      </c>
      <c r="E355" s="105">
        <f>IF(PRESUPUESTO!K226=PRESUPUESTO!$B$332,PRESUPUESTO!$G$226,0)</f>
        <v>0</v>
      </c>
      <c r="F355" s="105">
        <f>IF(PRESUPUESTO!L226=PRESUPUESTO!$B$332,PRESUPUESTO!$G$226,0)</f>
        <v>0</v>
      </c>
      <c r="G355" s="105">
        <f>IF(PRESUPUESTO!M226=PRESUPUESTO!$B$332,PRESUPUESTO!$G$226,0)</f>
        <v>0</v>
      </c>
      <c r="H355" s="105">
        <f>IF(PRESUPUESTO!N226=PRESUPUESTO!$B$332,PRESUPUESTO!$G$226,0)</f>
        <v>0</v>
      </c>
      <c r="I355" s="105">
        <f>IF(PRESUPUESTO!O226=PRESUPUESTO!$B$332,PRESUPUESTO!$G$226,0)</f>
        <v>0</v>
      </c>
      <c r="J355" s="105">
        <f>IF(PRESUPUESTO!P226=PRESUPUESTO!$B$332,PRESUPUESTO!$G$226,0)</f>
        <v>0</v>
      </c>
      <c r="K355" s="105">
        <f>IF(PRESUPUESTO!Q226=PRESUPUESTO!$B$332,PRESUPUESTO!$G$226,0)</f>
        <v>0</v>
      </c>
      <c r="L355" s="105">
        <f>IF(PRESUPUESTO!R226=PRESUPUESTO!$B$332,PRESUPUESTO!$G$226,0)</f>
        <v>0</v>
      </c>
      <c r="M355" s="105">
        <f>IF(PRESUPUESTO!S226=PRESUPUESTO!$B$332,PRESUPUESTO!$G$226,0)</f>
        <v>0</v>
      </c>
      <c r="N355" s="105">
        <f>IF(PRESUPUESTO!T226=PRESUPUESTO!$B$332,PRESUPUESTO!$G$226,0)</f>
        <v>0</v>
      </c>
      <c r="O355" s="105">
        <f>IF(PRESUPUESTO!U226=PRESUPUESTO!$B$332,PRESUPUESTO!$G$226,0)</f>
        <v>0</v>
      </c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</row>
    <row r="356" spans="2:36" s="75" customFormat="1">
      <c r="B356" s="109" t="str">
        <f>IF(PRESUPUESTO!C229="","",PRESUPUESTO!C229)</f>
        <v>OBLIGACIONES FINANCIERAS</v>
      </c>
      <c r="C356" s="110">
        <f t="shared" si="95"/>
        <v>0.1076904966901651</v>
      </c>
      <c r="D356" s="111">
        <f>SUM(D357:D380)</f>
        <v>1346131.2086270638</v>
      </c>
      <c r="E356" s="111">
        <f t="shared" ref="E356:O356" si="100">SUM(E357:E380)</f>
        <v>1346131.2086270638</v>
      </c>
      <c r="F356" s="111">
        <f t="shared" si="100"/>
        <v>1346131.2086270638</v>
      </c>
      <c r="G356" s="111">
        <f t="shared" si="100"/>
        <v>1346131.2086270638</v>
      </c>
      <c r="H356" s="111">
        <f t="shared" si="100"/>
        <v>1346131.2086270638</v>
      </c>
      <c r="I356" s="111">
        <f t="shared" si="100"/>
        <v>1346131.2086270638</v>
      </c>
      <c r="J356" s="111">
        <f t="shared" si="100"/>
        <v>1346131.2086270638</v>
      </c>
      <c r="K356" s="111">
        <f t="shared" si="100"/>
        <v>1346131.2086270638</v>
      </c>
      <c r="L356" s="111">
        <f t="shared" si="100"/>
        <v>1346131.2086270638</v>
      </c>
      <c r="M356" s="111">
        <f t="shared" si="100"/>
        <v>1346131.2086270638</v>
      </c>
      <c r="N356" s="111">
        <f t="shared" si="100"/>
        <v>1346131.2086270638</v>
      </c>
      <c r="O356" s="111">
        <f t="shared" si="100"/>
        <v>1346131.2086270638</v>
      </c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</row>
    <row r="357" spans="2:36">
      <c r="B357" s="70" t="str">
        <f>IF(PRESUPUESTO!C231="","",PRESUPUESTO!C231)</f>
        <v>Cuota Tarjetas de Crédito</v>
      </c>
      <c r="C357" s="34">
        <f t="shared" si="95"/>
        <v>2.4490496690165106E-2</v>
      </c>
      <c r="D357" s="66">
        <f>PRESUPUESTO!D231</f>
        <v>306131.2086270639</v>
      </c>
      <c r="E357" s="72">
        <f>D357</f>
        <v>306131.2086270639</v>
      </c>
      <c r="F357" s="72">
        <f t="shared" ref="F357:O357" si="101">E357</f>
        <v>306131.2086270639</v>
      </c>
      <c r="G357" s="72">
        <f t="shared" si="101"/>
        <v>306131.2086270639</v>
      </c>
      <c r="H357" s="72">
        <f t="shared" si="101"/>
        <v>306131.2086270639</v>
      </c>
      <c r="I357" s="72">
        <f t="shared" si="101"/>
        <v>306131.2086270639</v>
      </c>
      <c r="J357" s="72">
        <f t="shared" si="101"/>
        <v>306131.2086270639</v>
      </c>
      <c r="K357" s="72">
        <f t="shared" si="101"/>
        <v>306131.2086270639</v>
      </c>
      <c r="L357" s="72">
        <f t="shared" si="101"/>
        <v>306131.2086270639</v>
      </c>
      <c r="M357" s="72">
        <f t="shared" si="101"/>
        <v>306131.2086270639</v>
      </c>
      <c r="N357" s="72">
        <f t="shared" si="101"/>
        <v>306131.2086270639</v>
      </c>
      <c r="O357" s="72">
        <f t="shared" si="101"/>
        <v>306131.2086270639</v>
      </c>
    </row>
    <row r="358" spans="2:36">
      <c r="B358" s="70" t="str">
        <f>IF(PRESUPUESTO!C232="","",PRESUPUESTO!C232)</f>
        <v>Cuota Crédito Hipotecario</v>
      </c>
      <c r="C358" s="34">
        <f t="shared" si="95"/>
        <v>8.3199999999999996E-2</v>
      </c>
      <c r="D358" s="66">
        <f>PRESUPUESTO!D232</f>
        <v>1040000</v>
      </c>
      <c r="E358" s="72">
        <f t="shared" ref="E358:O368" si="102">D358</f>
        <v>1040000</v>
      </c>
      <c r="F358" s="72">
        <f t="shared" si="102"/>
        <v>1040000</v>
      </c>
      <c r="G358" s="72">
        <f t="shared" si="102"/>
        <v>1040000</v>
      </c>
      <c r="H358" s="72">
        <f t="shared" si="102"/>
        <v>1040000</v>
      </c>
      <c r="I358" s="72">
        <f t="shared" si="102"/>
        <v>1040000</v>
      </c>
      <c r="J358" s="72">
        <f t="shared" si="102"/>
        <v>1040000</v>
      </c>
      <c r="K358" s="72">
        <f t="shared" si="102"/>
        <v>1040000</v>
      </c>
      <c r="L358" s="72">
        <f t="shared" si="102"/>
        <v>1040000</v>
      </c>
      <c r="M358" s="72">
        <f t="shared" si="102"/>
        <v>1040000</v>
      </c>
      <c r="N358" s="72">
        <f t="shared" si="102"/>
        <v>1040000</v>
      </c>
      <c r="O358" s="72">
        <f t="shared" si="102"/>
        <v>1040000</v>
      </c>
    </row>
    <row r="359" spans="2:36">
      <c r="B359" s="70" t="str">
        <f>IF(PRESUPUESTO!C233="","",PRESUPUESTO!C233)</f>
        <v>Cuota Crédito Vehicular</v>
      </c>
      <c r="C359" s="34">
        <f t="shared" si="95"/>
        <v>0</v>
      </c>
      <c r="D359" s="66">
        <f>PRESUPUESTO!D233</f>
        <v>0</v>
      </c>
      <c r="E359" s="72">
        <f t="shared" si="102"/>
        <v>0</v>
      </c>
      <c r="F359" s="72">
        <f t="shared" si="102"/>
        <v>0</v>
      </c>
      <c r="G359" s="72">
        <f t="shared" si="102"/>
        <v>0</v>
      </c>
      <c r="H359" s="72">
        <f t="shared" si="102"/>
        <v>0</v>
      </c>
      <c r="I359" s="72">
        <f t="shared" si="102"/>
        <v>0</v>
      </c>
      <c r="J359" s="72">
        <f t="shared" si="102"/>
        <v>0</v>
      </c>
      <c r="K359" s="72">
        <f t="shared" si="102"/>
        <v>0</v>
      </c>
      <c r="L359" s="72">
        <f t="shared" si="102"/>
        <v>0</v>
      </c>
      <c r="M359" s="72">
        <f t="shared" si="102"/>
        <v>0</v>
      </c>
      <c r="N359" s="72">
        <f t="shared" si="102"/>
        <v>0</v>
      </c>
      <c r="O359" s="72">
        <f t="shared" si="102"/>
        <v>0</v>
      </c>
    </row>
    <row r="360" spans="2:36">
      <c r="B360" s="70" t="str">
        <f>IF(PRESUPUESTO!C234="","",PRESUPUESTO!C234)</f>
        <v>Cuota Crédito de Libre Inversión</v>
      </c>
      <c r="C360" s="34">
        <f t="shared" si="95"/>
        <v>0</v>
      </c>
      <c r="D360" s="66">
        <f>PRESUPUESTO!D234</f>
        <v>0</v>
      </c>
      <c r="E360" s="72">
        <f t="shared" si="102"/>
        <v>0</v>
      </c>
      <c r="F360" s="72">
        <f t="shared" si="102"/>
        <v>0</v>
      </c>
      <c r="G360" s="72">
        <f t="shared" si="102"/>
        <v>0</v>
      </c>
      <c r="H360" s="72">
        <f t="shared" si="102"/>
        <v>0</v>
      </c>
      <c r="I360" s="72">
        <f t="shared" si="102"/>
        <v>0</v>
      </c>
      <c r="J360" s="72">
        <f t="shared" si="102"/>
        <v>0</v>
      </c>
      <c r="K360" s="72">
        <f t="shared" si="102"/>
        <v>0</v>
      </c>
      <c r="L360" s="72">
        <f t="shared" si="102"/>
        <v>0</v>
      </c>
      <c r="M360" s="72">
        <f t="shared" si="102"/>
        <v>0</v>
      </c>
      <c r="N360" s="72">
        <f t="shared" si="102"/>
        <v>0</v>
      </c>
      <c r="O360" s="72">
        <f t="shared" si="102"/>
        <v>0</v>
      </c>
    </row>
    <row r="361" spans="2:36">
      <c r="B361" s="70" t="str">
        <f>IF(PRESUPUESTO!C235="","",PRESUPUESTO!C235)</f>
        <v>Cuota Otros Créditos / Deudas</v>
      </c>
      <c r="C361" s="34">
        <f t="shared" si="95"/>
        <v>0</v>
      </c>
      <c r="D361" s="66">
        <f>PRESUPUESTO!D235</f>
        <v>0</v>
      </c>
      <c r="E361" s="72">
        <f t="shared" si="102"/>
        <v>0</v>
      </c>
      <c r="F361" s="72">
        <f t="shared" si="102"/>
        <v>0</v>
      </c>
      <c r="G361" s="72">
        <f t="shared" si="102"/>
        <v>0</v>
      </c>
      <c r="H361" s="72">
        <f t="shared" si="102"/>
        <v>0</v>
      </c>
      <c r="I361" s="72">
        <f t="shared" si="102"/>
        <v>0</v>
      </c>
      <c r="J361" s="72">
        <f t="shared" si="102"/>
        <v>0</v>
      </c>
      <c r="K361" s="72">
        <f t="shared" si="102"/>
        <v>0</v>
      </c>
      <c r="L361" s="72">
        <f t="shared" si="102"/>
        <v>0</v>
      </c>
      <c r="M361" s="72">
        <f t="shared" si="102"/>
        <v>0</v>
      </c>
      <c r="N361" s="72">
        <f t="shared" si="102"/>
        <v>0</v>
      </c>
      <c r="O361" s="72">
        <f t="shared" si="102"/>
        <v>0</v>
      </c>
    </row>
    <row r="362" spans="2:36">
      <c r="B362" s="70" t="str">
        <f>IF(PRESUPUESTO!C236="","",PRESUPUESTO!C236)</f>
        <v>Cuota de Manejo Cuenta de Ahorros 1</v>
      </c>
      <c r="C362" s="34">
        <f t="shared" si="95"/>
        <v>0</v>
      </c>
      <c r="D362" s="66">
        <f>PRESUPUESTO!D236</f>
        <v>0</v>
      </c>
      <c r="E362" s="72">
        <f t="shared" si="102"/>
        <v>0</v>
      </c>
      <c r="F362" s="72">
        <f t="shared" si="102"/>
        <v>0</v>
      </c>
      <c r="G362" s="72">
        <f t="shared" si="102"/>
        <v>0</v>
      </c>
      <c r="H362" s="72">
        <f t="shared" si="102"/>
        <v>0</v>
      </c>
      <c r="I362" s="72">
        <f t="shared" si="102"/>
        <v>0</v>
      </c>
      <c r="J362" s="72">
        <f t="shared" si="102"/>
        <v>0</v>
      </c>
      <c r="K362" s="72">
        <f t="shared" si="102"/>
        <v>0</v>
      </c>
      <c r="L362" s="72">
        <f t="shared" si="102"/>
        <v>0</v>
      </c>
      <c r="M362" s="72">
        <f t="shared" si="102"/>
        <v>0</v>
      </c>
      <c r="N362" s="72">
        <f t="shared" si="102"/>
        <v>0</v>
      </c>
      <c r="O362" s="72">
        <f t="shared" si="102"/>
        <v>0</v>
      </c>
    </row>
    <row r="363" spans="2:36">
      <c r="B363" s="70" t="str">
        <f>IF(PRESUPUESTO!C237="","",PRESUPUESTO!C237)</f>
        <v>Cuota de Manejo Cuenta de Ahorros 2</v>
      </c>
      <c r="C363" s="34">
        <f t="shared" si="95"/>
        <v>0</v>
      </c>
      <c r="D363" s="66">
        <f>PRESUPUESTO!D237</f>
        <v>0</v>
      </c>
      <c r="E363" s="72">
        <f t="shared" si="102"/>
        <v>0</v>
      </c>
      <c r="F363" s="72">
        <f t="shared" si="102"/>
        <v>0</v>
      </c>
      <c r="G363" s="72">
        <f t="shared" si="102"/>
        <v>0</v>
      </c>
      <c r="H363" s="72">
        <f t="shared" si="102"/>
        <v>0</v>
      </c>
      <c r="I363" s="72">
        <f t="shared" si="102"/>
        <v>0</v>
      </c>
      <c r="J363" s="72">
        <f t="shared" si="102"/>
        <v>0</v>
      </c>
      <c r="K363" s="72">
        <f t="shared" si="102"/>
        <v>0</v>
      </c>
      <c r="L363" s="72">
        <f t="shared" si="102"/>
        <v>0</v>
      </c>
      <c r="M363" s="72">
        <f t="shared" si="102"/>
        <v>0</v>
      </c>
      <c r="N363" s="72">
        <f t="shared" si="102"/>
        <v>0</v>
      </c>
      <c r="O363" s="72">
        <f t="shared" si="102"/>
        <v>0</v>
      </c>
    </row>
    <row r="364" spans="2:36">
      <c r="B364" s="70" t="str">
        <f>IF(PRESUPUESTO!C238="","",PRESUPUESTO!C238)</f>
        <v>Cuota de Manejo TC 1</v>
      </c>
      <c r="C364" s="34">
        <f t="shared" si="95"/>
        <v>0</v>
      </c>
      <c r="D364" s="66">
        <f>PRESUPUESTO!D238</f>
        <v>0</v>
      </c>
      <c r="E364" s="72">
        <f t="shared" si="102"/>
        <v>0</v>
      </c>
      <c r="F364" s="72">
        <f t="shared" si="102"/>
        <v>0</v>
      </c>
      <c r="G364" s="72">
        <f t="shared" si="102"/>
        <v>0</v>
      </c>
      <c r="H364" s="72">
        <f t="shared" si="102"/>
        <v>0</v>
      </c>
      <c r="I364" s="72">
        <f t="shared" si="102"/>
        <v>0</v>
      </c>
      <c r="J364" s="72">
        <f t="shared" si="102"/>
        <v>0</v>
      </c>
      <c r="K364" s="72">
        <f t="shared" si="102"/>
        <v>0</v>
      </c>
      <c r="L364" s="72">
        <f t="shared" si="102"/>
        <v>0</v>
      </c>
      <c r="M364" s="72">
        <f t="shared" si="102"/>
        <v>0</v>
      </c>
      <c r="N364" s="72">
        <f t="shared" si="102"/>
        <v>0</v>
      </c>
      <c r="O364" s="72">
        <f t="shared" si="102"/>
        <v>0</v>
      </c>
    </row>
    <row r="365" spans="2:36">
      <c r="B365" s="70" t="str">
        <f>IF(PRESUPUESTO!C239="","",PRESUPUESTO!C239)</f>
        <v>Cuota de Manejo TC 2</v>
      </c>
      <c r="C365" s="34">
        <f t="shared" si="95"/>
        <v>0</v>
      </c>
      <c r="D365" s="66">
        <f>PRESUPUESTO!D239</f>
        <v>0</v>
      </c>
      <c r="E365" s="72">
        <f t="shared" si="102"/>
        <v>0</v>
      </c>
      <c r="F365" s="72">
        <f t="shared" si="102"/>
        <v>0</v>
      </c>
      <c r="G365" s="72">
        <f t="shared" si="102"/>
        <v>0</v>
      </c>
      <c r="H365" s="72">
        <f t="shared" si="102"/>
        <v>0</v>
      </c>
      <c r="I365" s="72">
        <f t="shared" si="102"/>
        <v>0</v>
      </c>
      <c r="J365" s="72">
        <f t="shared" si="102"/>
        <v>0</v>
      </c>
      <c r="K365" s="72">
        <f t="shared" si="102"/>
        <v>0</v>
      </c>
      <c r="L365" s="72">
        <f t="shared" si="102"/>
        <v>0</v>
      </c>
      <c r="M365" s="72">
        <f t="shared" si="102"/>
        <v>0</v>
      </c>
      <c r="N365" s="72">
        <f t="shared" si="102"/>
        <v>0</v>
      </c>
      <c r="O365" s="72">
        <f t="shared" si="102"/>
        <v>0</v>
      </c>
    </row>
    <row r="366" spans="2:36">
      <c r="B366" s="70" t="str">
        <f>IF(PRESUPUESTO!C240="","",PRESUPUESTO!C240)</f>
        <v>Otras Obligaciones Financieras</v>
      </c>
      <c r="C366" s="34">
        <f t="shared" si="95"/>
        <v>0</v>
      </c>
      <c r="D366" s="66">
        <f>PRESUPUESTO!D240</f>
        <v>0</v>
      </c>
      <c r="E366" s="72">
        <f t="shared" si="102"/>
        <v>0</v>
      </c>
      <c r="F366" s="72">
        <f t="shared" si="102"/>
        <v>0</v>
      </c>
      <c r="G366" s="72">
        <f t="shared" si="102"/>
        <v>0</v>
      </c>
      <c r="H366" s="72">
        <f t="shared" si="102"/>
        <v>0</v>
      </c>
      <c r="I366" s="72">
        <f t="shared" si="102"/>
        <v>0</v>
      </c>
      <c r="J366" s="72">
        <f t="shared" si="102"/>
        <v>0</v>
      </c>
      <c r="K366" s="72">
        <f t="shared" si="102"/>
        <v>0</v>
      </c>
      <c r="L366" s="72">
        <f t="shared" si="102"/>
        <v>0</v>
      </c>
      <c r="M366" s="72">
        <f t="shared" si="102"/>
        <v>0</v>
      </c>
      <c r="N366" s="72">
        <f t="shared" si="102"/>
        <v>0</v>
      </c>
      <c r="O366" s="72">
        <f t="shared" si="102"/>
        <v>0</v>
      </c>
    </row>
    <row r="367" spans="2:36">
      <c r="B367" s="70" t="str">
        <f>IF(PRESUPUESTO!C241="","",PRESUPUESTO!C241)</f>
        <v xml:space="preserve">Abono a Capital </v>
      </c>
      <c r="C367" s="34">
        <f t="shared" si="95"/>
        <v>0</v>
      </c>
      <c r="D367" s="66">
        <f>PRESUPUESTO!D241</f>
        <v>0</v>
      </c>
      <c r="E367" s="72">
        <f t="shared" si="102"/>
        <v>0</v>
      </c>
      <c r="F367" s="72">
        <f t="shared" si="102"/>
        <v>0</v>
      </c>
      <c r="G367" s="72">
        <f t="shared" si="102"/>
        <v>0</v>
      </c>
      <c r="H367" s="72">
        <f t="shared" si="102"/>
        <v>0</v>
      </c>
      <c r="I367" s="72">
        <f t="shared" si="102"/>
        <v>0</v>
      </c>
      <c r="J367" s="72">
        <f t="shared" si="102"/>
        <v>0</v>
      </c>
      <c r="K367" s="72">
        <f t="shared" si="102"/>
        <v>0</v>
      </c>
      <c r="L367" s="72">
        <f t="shared" si="102"/>
        <v>0</v>
      </c>
      <c r="M367" s="72">
        <f t="shared" si="102"/>
        <v>0</v>
      </c>
      <c r="N367" s="72">
        <f t="shared" si="102"/>
        <v>0</v>
      </c>
      <c r="O367" s="72">
        <f t="shared" si="102"/>
        <v>0</v>
      </c>
    </row>
    <row r="368" spans="2:36" s="8" customFormat="1">
      <c r="B368" s="31" t="str">
        <f>IF(PRESUPUESTO!C242="","",PRESUPUESTO!C242)</f>
        <v/>
      </c>
      <c r="C368" s="34">
        <f t="shared" si="95"/>
        <v>0</v>
      </c>
      <c r="D368" s="9">
        <f>PRESUPUESTO!D242</f>
        <v>0</v>
      </c>
      <c r="E368" s="11">
        <f t="shared" si="102"/>
        <v>0</v>
      </c>
      <c r="F368" s="11">
        <f t="shared" si="102"/>
        <v>0</v>
      </c>
      <c r="G368" s="11">
        <f t="shared" si="102"/>
        <v>0</v>
      </c>
      <c r="H368" s="11">
        <f t="shared" si="102"/>
        <v>0</v>
      </c>
      <c r="I368" s="11">
        <f t="shared" si="102"/>
        <v>0</v>
      </c>
      <c r="J368" s="11">
        <f t="shared" si="102"/>
        <v>0</v>
      </c>
      <c r="K368" s="11">
        <f t="shared" si="102"/>
        <v>0</v>
      </c>
      <c r="L368" s="11">
        <f t="shared" si="102"/>
        <v>0</v>
      </c>
      <c r="M368" s="11">
        <f t="shared" si="102"/>
        <v>0</v>
      </c>
      <c r="N368" s="11">
        <f t="shared" si="102"/>
        <v>0</v>
      </c>
      <c r="O368" s="11">
        <f t="shared" si="102"/>
        <v>0</v>
      </c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</row>
    <row r="369" spans="2:36" s="8" customFormat="1">
      <c r="B369" s="103" t="str">
        <f>IF(PRESUPUESTO!F231="","",PRESUPUESTO!F231)</f>
        <v/>
      </c>
      <c r="C369" s="104">
        <f t="shared" si="95"/>
        <v>0</v>
      </c>
      <c r="D369" s="105">
        <f>IF(PRESUPUESTO!J231=PRESUPUESTO!$B$332,PRESUPUESTO!$G$231,0)</f>
        <v>0</v>
      </c>
      <c r="E369" s="105">
        <f>IF(PRESUPUESTO!K231=PRESUPUESTO!$B$332,PRESUPUESTO!$G$231,0)</f>
        <v>0</v>
      </c>
      <c r="F369" s="105">
        <f>IF(PRESUPUESTO!L231=PRESUPUESTO!$B$332,PRESUPUESTO!$G$231,0)</f>
        <v>0</v>
      </c>
      <c r="G369" s="105">
        <f>IF(PRESUPUESTO!M231=PRESUPUESTO!$B$332,PRESUPUESTO!$G$231,0)</f>
        <v>0</v>
      </c>
      <c r="H369" s="105">
        <f>IF(PRESUPUESTO!N231=PRESUPUESTO!$B$332,PRESUPUESTO!$G$231,0)</f>
        <v>0</v>
      </c>
      <c r="I369" s="105">
        <f>IF(PRESUPUESTO!O231=PRESUPUESTO!$B$332,PRESUPUESTO!$G$231,0)</f>
        <v>0</v>
      </c>
      <c r="J369" s="105">
        <f>IF(PRESUPUESTO!P231=PRESUPUESTO!$B$332,PRESUPUESTO!$G$231,0)</f>
        <v>0</v>
      </c>
      <c r="K369" s="105">
        <f>IF(PRESUPUESTO!Q231=PRESUPUESTO!$B$332,PRESUPUESTO!$G$231,0)</f>
        <v>0</v>
      </c>
      <c r="L369" s="105">
        <f>IF(PRESUPUESTO!R231=PRESUPUESTO!$B$332,PRESUPUESTO!$G$231,0)</f>
        <v>0</v>
      </c>
      <c r="M369" s="105">
        <f>IF(PRESUPUESTO!S231=PRESUPUESTO!$B$332,PRESUPUESTO!$G$231,0)</f>
        <v>0</v>
      </c>
      <c r="N369" s="105">
        <f>IF(PRESUPUESTO!T231=PRESUPUESTO!$B$332,PRESUPUESTO!$G$231,0)</f>
        <v>0</v>
      </c>
      <c r="O369" s="105">
        <f>IF(PRESUPUESTO!U231=PRESUPUESTO!$B$332,PRESUPUESTO!$G$231,0)</f>
        <v>0</v>
      </c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</row>
    <row r="370" spans="2:36" s="8" customFormat="1">
      <c r="B370" s="103" t="str">
        <f>IF(PRESUPUESTO!F232="","",PRESUPUESTO!F232)</f>
        <v/>
      </c>
      <c r="C370" s="104">
        <f t="shared" si="95"/>
        <v>0</v>
      </c>
      <c r="D370" s="105">
        <f>IF(PRESUPUESTO!J232=PRESUPUESTO!$B$332,PRESUPUESTO!$G$232,0)</f>
        <v>0</v>
      </c>
      <c r="E370" s="105">
        <f>IF(PRESUPUESTO!K232=PRESUPUESTO!$B$332,PRESUPUESTO!$G$232,0)</f>
        <v>0</v>
      </c>
      <c r="F370" s="105">
        <f>IF(PRESUPUESTO!L232=PRESUPUESTO!$B$332,PRESUPUESTO!$G$232,0)</f>
        <v>0</v>
      </c>
      <c r="G370" s="105">
        <f>IF(PRESUPUESTO!M232=PRESUPUESTO!$B$332,PRESUPUESTO!$G$232,0)</f>
        <v>0</v>
      </c>
      <c r="H370" s="105">
        <f>IF(PRESUPUESTO!N232=PRESUPUESTO!$B$332,PRESUPUESTO!$G$232,0)</f>
        <v>0</v>
      </c>
      <c r="I370" s="105">
        <f>IF(PRESUPUESTO!O232=PRESUPUESTO!$B$332,PRESUPUESTO!$G$232,0)</f>
        <v>0</v>
      </c>
      <c r="J370" s="105">
        <f>IF(PRESUPUESTO!P232=PRESUPUESTO!$B$332,PRESUPUESTO!$G$232,0)</f>
        <v>0</v>
      </c>
      <c r="K370" s="105">
        <f>IF(PRESUPUESTO!Q232=PRESUPUESTO!$B$332,PRESUPUESTO!$G$232,0)</f>
        <v>0</v>
      </c>
      <c r="L370" s="105">
        <f>IF(PRESUPUESTO!R232=PRESUPUESTO!$B$332,PRESUPUESTO!$G$232,0)</f>
        <v>0</v>
      </c>
      <c r="M370" s="105">
        <f>IF(PRESUPUESTO!S232=PRESUPUESTO!$B$332,PRESUPUESTO!$G$232,0)</f>
        <v>0</v>
      </c>
      <c r="N370" s="105">
        <f>IF(PRESUPUESTO!T232=PRESUPUESTO!$B$332,PRESUPUESTO!$G$232,0)</f>
        <v>0</v>
      </c>
      <c r="O370" s="105">
        <f>IF(PRESUPUESTO!U232=PRESUPUESTO!$B$332,PRESUPUESTO!$G$232,0)</f>
        <v>0</v>
      </c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</row>
    <row r="371" spans="2:36" s="8" customFormat="1">
      <c r="B371" s="103" t="str">
        <f>IF(PRESUPUESTO!F233="","",PRESUPUESTO!F233)</f>
        <v/>
      </c>
      <c r="C371" s="104">
        <f t="shared" si="95"/>
        <v>0</v>
      </c>
      <c r="D371" s="105">
        <f>IF(PRESUPUESTO!J233=PRESUPUESTO!$B$332,PRESUPUESTO!$G$233,0)</f>
        <v>0</v>
      </c>
      <c r="E371" s="105">
        <f>IF(PRESUPUESTO!K233=PRESUPUESTO!$B$332,PRESUPUESTO!$G$233,0)</f>
        <v>0</v>
      </c>
      <c r="F371" s="105">
        <f>IF(PRESUPUESTO!L233=PRESUPUESTO!$B$332,PRESUPUESTO!$G$233,0)</f>
        <v>0</v>
      </c>
      <c r="G371" s="105">
        <f>IF(PRESUPUESTO!M233=PRESUPUESTO!$B$332,PRESUPUESTO!$G$233,0)</f>
        <v>0</v>
      </c>
      <c r="H371" s="105">
        <f>IF(PRESUPUESTO!N233=PRESUPUESTO!$B$332,PRESUPUESTO!$G$233,0)</f>
        <v>0</v>
      </c>
      <c r="I371" s="105">
        <f>IF(PRESUPUESTO!O233=PRESUPUESTO!$B$332,PRESUPUESTO!$G$233,0)</f>
        <v>0</v>
      </c>
      <c r="J371" s="105">
        <f>IF(PRESUPUESTO!P233=PRESUPUESTO!$B$332,PRESUPUESTO!$G$233,0)</f>
        <v>0</v>
      </c>
      <c r="K371" s="105">
        <f>IF(PRESUPUESTO!Q233=PRESUPUESTO!$B$332,PRESUPUESTO!$G$233,0)</f>
        <v>0</v>
      </c>
      <c r="L371" s="105">
        <f>IF(PRESUPUESTO!R233=PRESUPUESTO!$B$332,PRESUPUESTO!$G$233,0)</f>
        <v>0</v>
      </c>
      <c r="M371" s="105">
        <f>IF(PRESUPUESTO!S233=PRESUPUESTO!$B$332,PRESUPUESTO!$G$233,0)</f>
        <v>0</v>
      </c>
      <c r="N371" s="105">
        <f>IF(PRESUPUESTO!T233=PRESUPUESTO!$B$332,PRESUPUESTO!$G$233,0)</f>
        <v>0</v>
      </c>
      <c r="O371" s="105">
        <f>IF(PRESUPUESTO!U233=PRESUPUESTO!$B$332,PRESUPUESTO!$G$233,0)</f>
        <v>0</v>
      </c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</row>
    <row r="372" spans="2:36" s="8" customFormat="1">
      <c r="B372" s="103" t="str">
        <f>IF(PRESUPUESTO!F234="","",PRESUPUESTO!F234)</f>
        <v/>
      </c>
      <c r="C372" s="104">
        <f t="shared" si="95"/>
        <v>0</v>
      </c>
      <c r="D372" s="105">
        <f>IF(PRESUPUESTO!J234=PRESUPUESTO!$B$332,PRESUPUESTO!$G$234,0)</f>
        <v>0</v>
      </c>
      <c r="E372" s="105">
        <f>IF(PRESUPUESTO!K234=PRESUPUESTO!$B$332,PRESUPUESTO!$G$234,0)</f>
        <v>0</v>
      </c>
      <c r="F372" s="105">
        <f>IF(PRESUPUESTO!L234=PRESUPUESTO!$B$332,PRESUPUESTO!$G$234,0)</f>
        <v>0</v>
      </c>
      <c r="G372" s="105">
        <f>IF(PRESUPUESTO!M234=PRESUPUESTO!$B$332,PRESUPUESTO!$G$234,0)</f>
        <v>0</v>
      </c>
      <c r="H372" s="105">
        <f>IF(PRESUPUESTO!N234=PRESUPUESTO!$B$332,PRESUPUESTO!$G$234,0)</f>
        <v>0</v>
      </c>
      <c r="I372" s="105">
        <f>IF(PRESUPUESTO!O234=PRESUPUESTO!$B$332,PRESUPUESTO!$G$234,0)</f>
        <v>0</v>
      </c>
      <c r="J372" s="105">
        <f>IF(PRESUPUESTO!P234=PRESUPUESTO!$B$332,PRESUPUESTO!$G$234,0)</f>
        <v>0</v>
      </c>
      <c r="K372" s="105">
        <f>IF(PRESUPUESTO!Q234=PRESUPUESTO!$B$332,PRESUPUESTO!$G$234,0)</f>
        <v>0</v>
      </c>
      <c r="L372" s="105">
        <f>IF(PRESUPUESTO!R234=PRESUPUESTO!$B$332,PRESUPUESTO!$G$234,0)</f>
        <v>0</v>
      </c>
      <c r="M372" s="105">
        <f>IF(PRESUPUESTO!S234=PRESUPUESTO!$B$332,PRESUPUESTO!$G$234,0)</f>
        <v>0</v>
      </c>
      <c r="N372" s="105">
        <f>IF(PRESUPUESTO!T234=PRESUPUESTO!$B$332,PRESUPUESTO!$G$234,0)</f>
        <v>0</v>
      </c>
      <c r="O372" s="105">
        <f>IF(PRESUPUESTO!U234=PRESUPUESTO!$B$332,PRESUPUESTO!$G$234,0)</f>
        <v>0</v>
      </c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</row>
    <row r="373" spans="2:36" s="8" customFormat="1">
      <c r="B373" s="103" t="str">
        <f>IF(PRESUPUESTO!F235="","",PRESUPUESTO!F235)</f>
        <v/>
      </c>
      <c r="C373" s="104">
        <f t="shared" si="95"/>
        <v>0</v>
      </c>
      <c r="D373" s="105">
        <f>IF(PRESUPUESTO!J235=PRESUPUESTO!$B$332,PRESUPUESTO!$G$235,0)</f>
        <v>0</v>
      </c>
      <c r="E373" s="105">
        <f>IF(PRESUPUESTO!K235=PRESUPUESTO!$B$332,PRESUPUESTO!$G$235,0)</f>
        <v>0</v>
      </c>
      <c r="F373" s="105">
        <f>IF(PRESUPUESTO!L235=PRESUPUESTO!$B$332,PRESUPUESTO!$G$235,0)</f>
        <v>0</v>
      </c>
      <c r="G373" s="105">
        <f>IF(PRESUPUESTO!M235=PRESUPUESTO!$B$332,PRESUPUESTO!$G$235,0)</f>
        <v>0</v>
      </c>
      <c r="H373" s="105">
        <f>IF(PRESUPUESTO!N235=PRESUPUESTO!$B$332,PRESUPUESTO!$G$235,0)</f>
        <v>0</v>
      </c>
      <c r="I373" s="105">
        <f>IF(PRESUPUESTO!O235=PRESUPUESTO!$B$332,PRESUPUESTO!$G$235,0)</f>
        <v>0</v>
      </c>
      <c r="J373" s="105">
        <f>IF(PRESUPUESTO!P235=PRESUPUESTO!$B$332,PRESUPUESTO!$G$235,0)</f>
        <v>0</v>
      </c>
      <c r="K373" s="105">
        <f>IF(PRESUPUESTO!Q235=PRESUPUESTO!$B$332,PRESUPUESTO!$G$235,0)</f>
        <v>0</v>
      </c>
      <c r="L373" s="105">
        <f>IF(PRESUPUESTO!R235=PRESUPUESTO!$B$332,PRESUPUESTO!$G$235,0)</f>
        <v>0</v>
      </c>
      <c r="M373" s="105">
        <f>IF(PRESUPUESTO!S235=PRESUPUESTO!$B$332,PRESUPUESTO!$G$235,0)</f>
        <v>0</v>
      </c>
      <c r="N373" s="105">
        <f>IF(PRESUPUESTO!T235=PRESUPUESTO!$B$332,PRESUPUESTO!$G$235,0)</f>
        <v>0</v>
      </c>
      <c r="O373" s="105">
        <f>IF(PRESUPUESTO!U235=PRESUPUESTO!$B$332,PRESUPUESTO!$G$235,0)</f>
        <v>0</v>
      </c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</row>
    <row r="374" spans="2:36" s="8" customFormat="1">
      <c r="B374" s="103" t="str">
        <f>IF(PRESUPUESTO!F236="","",PRESUPUESTO!F236)</f>
        <v/>
      </c>
      <c r="C374" s="104">
        <f t="shared" si="95"/>
        <v>0</v>
      </c>
      <c r="D374" s="105">
        <f>IF(PRESUPUESTO!J236=PRESUPUESTO!$B$332,PRESUPUESTO!$G$236,0)</f>
        <v>0</v>
      </c>
      <c r="E374" s="105">
        <f>IF(PRESUPUESTO!K236=PRESUPUESTO!$B$332,PRESUPUESTO!$G$236,0)</f>
        <v>0</v>
      </c>
      <c r="F374" s="105">
        <f>IF(PRESUPUESTO!L236=PRESUPUESTO!$B$332,PRESUPUESTO!$G$236,0)</f>
        <v>0</v>
      </c>
      <c r="G374" s="105">
        <f>IF(PRESUPUESTO!M236=PRESUPUESTO!$B$332,PRESUPUESTO!$G$236,0)</f>
        <v>0</v>
      </c>
      <c r="H374" s="105">
        <f>IF(PRESUPUESTO!N236=PRESUPUESTO!$B$332,PRESUPUESTO!$G$236,0)</f>
        <v>0</v>
      </c>
      <c r="I374" s="105">
        <f>IF(PRESUPUESTO!O236=PRESUPUESTO!$B$332,PRESUPUESTO!$G$236,0)</f>
        <v>0</v>
      </c>
      <c r="J374" s="105">
        <f>IF(PRESUPUESTO!P236=PRESUPUESTO!$B$332,PRESUPUESTO!$G$236,0)</f>
        <v>0</v>
      </c>
      <c r="K374" s="105">
        <f>IF(PRESUPUESTO!Q236=PRESUPUESTO!$B$332,PRESUPUESTO!$G$236,0)</f>
        <v>0</v>
      </c>
      <c r="L374" s="105">
        <f>IF(PRESUPUESTO!R236=PRESUPUESTO!$B$332,PRESUPUESTO!$G$236,0)</f>
        <v>0</v>
      </c>
      <c r="M374" s="105">
        <f>IF(PRESUPUESTO!S236=PRESUPUESTO!$B$332,PRESUPUESTO!$G$236,0)</f>
        <v>0</v>
      </c>
      <c r="N374" s="105">
        <f>IF(PRESUPUESTO!T236=PRESUPUESTO!$B$332,PRESUPUESTO!$G$236,0)</f>
        <v>0</v>
      </c>
      <c r="O374" s="105">
        <f>IF(PRESUPUESTO!U236=PRESUPUESTO!$B$332,PRESUPUESTO!$G$236,0)</f>
        <v>0</v>
      </c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</row>
    <row r="375" spans="2:36" s="8" customFormat="1">
      <c r="B375" s="103" t="str">
        <f>IF(PRESUPUESTO!F237="","",PRESUPUESTO!F237)</f>
        <v/>
      </c>
      <c r="C375" s="104">
        <f t="shared" si="95"/>
        <v>0</v>
      </c>
      <c r="D375" s="105">
        <f>IF(PRESUPUESTO!J237=PRESUPUESTO!$B$332,PRESUPUESTO!$G$237,0)</f>
        <v>0</v>
      </c>
      <c r="E375" s="105">
        <f>IF(PRESUPUESTO!K237=PRESUPUESTO!$B$332,PRESUPUESTO!$G$237,0)</f>
        <v>0</v>
      </c>
      <c r="F375" s="105">
        <f>IF(PRESUPUESTO!L237=PRESUPUESTO!$B$332,PRESUPUESTO!$G$237,0)</f>
        <v>0</v>
      </c>
      <c r="G375" s="105">
        <f>IF(PRESUPUESTO!M237=PRESUPUESTO!$B$332,PRESUPUESTO!$G$237,0)</f>
        <v>0</v>
      </c>
      <c r="H375" s="105">
        <f>IF(PRESUPUESTO!N237=PRESUPUESTO!$B$332,PRESUPUESTO!$G$237,0)</f>
        <v>0</v>
      </c>
      <c r="I375" s="105">
        <f>IF(PRESUPUESTO!O237=PRESUPUESTO!$B$332,PRESUPUESTO!$G$237,0)</f>
        <v>0</v>
      </c>
      <c r="J375" s="105">
        <f>IF(PRESUPUESTO!P237=PRESUPUESTO!$B$332,PRESUPUESTO!$G$237,0)</f>
        <v>0</v>
      </c>
      <c r="K375" s="105">
        <f>IF(PRESUPUESTO!Q237=PRESUPUESTO!$B$332,PRESUPUESTO!$G$237,0)</f>
        <v>0</v>
      </c>
      <c r="L375" s="105">
        <f>IF(PRESUPUESTO!R237=PRESUPUESTO!$B$332,PRESUPUESTO!$G$237,0)</f>
        <v>0</v>
      </c>
      <c r="M375" s="105">
        <f>IF(PRESUPUESTO!S237=PRESUPUESTO!$B$332,PRESUPUESTO!$G$237,0)</f>
        <v>0</v>
      </c>
      <c r="N375" s="105">
        <f>IF(PRESUPUESTO!T237=PRESUPUESTO!$B$332,PRESUPUESTO!$G$237,0)</f>
        <v>0</v>
      </c>
      <c r="O375" s="105">
        <f>IF(PRESUPUESTO!U237=PRESUPUESTO!$B$332,PRESUPUESTO!$G$237,0)</f>
        <v>0</v>
      </c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</row>
    <row r="376" spans="2:36" s="8" customFormat="1">
      <c r="B376" s="103" t="str">
        <f>IF(PRESUPUESTO!F238="","",PRESUPUESTO!F238)</f>
        <v/>
      </c>
      <c r="C376" s="104">
        <f t="shared" si="95"/>
        <v>0</v>
      </c>
      <c r="D376" s="105">
        <f>IF(PRESUPUESTO!J238=PRESUPUESTO!$B$332,PRESUPUESTO!$G$238,0)</f>
        <v>0</v>
      </c>
      <c r="E376" s="105">
        <f>IF(PRESUPUESTO!K238=PRESUPUESTO!$B$332,PRESUPUESTO!$G$238,0)</f>
        <v>0</v>
      </c>
      <c r="F376" s="105">
        <f>IF(PRESUPUESTO!L238=PRESUPUESTO!$B$332,PRESUPUESTO!$G$238,0)</f>
        <v>0</v>
      </c>
      <c r="G376" s="105">
        <f>IF(PRESUPUESTO!M238=PRESUPUESTO!$B$332,PRESUPUESTO!$G$238,0)</f>
        <v>0</v>
      </c>
      <c r="H376" s="105">
        <f>IF(PRESUPUESTO!N238=PRESUPUESTO!$B$332,PRESUPUESTO!$G$238,0)</f>
        <v>0</v>
      </c>
      <c r="I376" s="105">
        <f>IF(PRESUPUESTO!O238=PRESUPUESTO!$B$332,PRESUPUESTO!$G$238,0)</f>
        <v>0</v>
      </c>
      <c r="J376" s="105">
        <f>IF(PRESUPUESTO!P238=PRESUPUESTO!$B$332,PRESUPUESTO!$G$238,0)</f>
        <v>0</v>
      </c>
      <c r="K376" s="105">
        <f>IF(PRESUPUESTO!Q238=PRESUPUESTO!$B$332,PRESUPUESTO!$G$238,0)</f>
        <v>0</v>
      </c>
      <c r="L376" s="105">
        <f>IF(PRESUPUESTO!R238=PRESUPUESTO!$B$332,PRESUPUESTO!$G$238,0)</f>
        <v>0</v>
      </c>
      <c r="M376" s="105">
        <f>IF(PRESUPUESTO!S238=PRESUPUESTO!$B$332,PRESUPUESTO!$G$238,0)</f>
        <v>0</v>
      </c>
      <c r="N376" s="105">
        <f>IF(PRESUPUESTO!T238=PRESUPUESTO!$B$332,PRESUPUESTO!$G$238,0)</f>
        <v>0</v>
      </c>
      <c r="O376" s="105">
        <f>IF(PRESUPUESTO!U238=PRESUPUESTO!$B$332,PRESUPUESTO!$G$238,0)</f>
        <v>0</v>
      </c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</row>
    <row r="377" spans="2:36" s="8" customFormat="1">
      <c r="B377" s="103" t="str">
        <f>IF(PRESUPUESTO!F239="","",PRESUPUESTO!F239)</f>
        <v/>
      </c>
      <c r="C377" s="104">
        <f t="shared" si="95"/>
        <v>0</v>
      </c>
      <c r="D377" s="105">
        <f>IF(PRESUPUESTO!J239=PRESUPUESTO!$B$332,PRESUPUESTO!$G$239,0)</f>
        <v>0</v>
      </c>
      <c r="E377" s="105">
        <f>IF(PRESUPUESTO!K239=PRESUPUESTO!$B$332,PRESUPUESTO!$G$239,0)</f>
        <v>0</v>
      </c>
      <c r="F377" s="105">
        <f>IF(PRESUPUESTO!L239=PRESUPUESTO!$B$332,PRESUPUESTO!$G$239,0)</f>
        <v>0</v>
      </c>
      <c r="G377" s="105">
        <f>IF(PRESUPUESTO!M239=PRESUPUESTO!$B$332,PRESUPUESTO!$G$239,0)</f>
        <v>0</v>
      </c>
      <c r="H377" s="105">
        <f>IF(PRESUPUESTO!N239=PRESUPUESTO!$B$332,PRESUPUESTO!$G$239,0)</f>
        <v>0</v>
      </c>
      <c r="I377" s="105">
        <f>IF(PRESUPUESTO!O239=PRESUPUESTO!$B$332,PRESUPUESTO!$G$239,0)</f>
        <v>0</v>
      </c>
      <c r="J377" s="105">
        <f>IF(PRESUPUESTO!P239=PRESUPUESTO!$B$332,PRESUPUESTO!$G$239,0)</f>
        <v>0</v>
      </c>
      <c r="K377" s="105">
        <f>IF(PRESUPUESTO!Q239=PRESUPUESTO!$B$332,PRESUPUESTO!$G$239,0)</f>
        <v>0</v>
      </c>
      <c r="L377" s="105">
        <f>IF(PRESUPUESTO!R239=PRESUPUESTO!$B$332,PRESUPUESTO!$G$239,0)</f>
        <v>0</v>
      </c>
      <c r="M377" s="105">
        <f>IF(PRESUPUESTO!S239=PRESUPUESTO!$B$332,PRESUPUESTO!$G$239,0)</f>
        <v>0</v>
      </c>
      <c r="N377" s="105">
        <f>IF(PRESUPUESTO!T239=PRESUPUESTO!$B$332,PRESUPUESTO!$G$239,0)</f>
        <v>0</v>
      </c>
      <c r="O377" s="105">
        <f>IF(PRESUPUESTO!U239=PRESUPUESTO!$B$332,PRESUPUESTO!$G$239,0)</f>
        <v>0</v>
      </c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</row>
    <row r="378" spans="2:36" s="8" customFormat="1">
      <c r="B378" s="103" t="str">
        <f>IF(PRESUPUESTO!F240="","",PRESUPUESTO!F240)</f>
        <v/>
      </c>
      <c r="C378" s="104">
        <f t="shared" si="95"/>
        <v>0</v>
      </c>
      <c r="D378" s="105">
        <f>IF(PRESUPUESTO!J240=PRESUPUESTO!$B$332,PRESUPUESTO!$G$240,0)</f>
        <v>0</v>
      </c>
      <c r="E378" s="105">
        <f>IF(PRESUPUESTO!K240=PRESUPUESTO!$B$332,PRESUPUESTO!$G$240,0)</f>
        <v>0</v>
      </c>
      <c r="F378" s="105">
        <f>IF(PRESUPUESTO!L240=PRESUPUESTO!$B$332,PRESUPUESTO!$G$240,0)</f>
        <v>0</v>
      </c>
      <c r="G378" s="105">
        <f>IF(PRESUPUESTO!M240=PRESUPUESTO!$B$332,PRESUPUESTO!$G$240,0)</f>
        <v>0</v>
      </c>
      <c r="H378" s="105">
        <f>IF(PRESUPUESTO!N240=PRESUPUESTO!$B$332,PRESUPUESTO!$G$240,0)</f>
        <v>0</v>
      </c>
      <c r="I378" s="105">
        <f>IF(PRESUPUESTO!O240=PRESUPUESTO!$B$332,PRESUPUESTO!$G$240,0)</f>
        <v>0</v>
      </c>
      <c r="J378" s="105">
        <f>IF(PRESUPUESTO!P240=PRESUPUESTO!$B$332,PRESUPUESTO!$G$240,0)</f>
        <v>0</v>
      </c>
      <c r="K378" s="105">
        <f>IF(PRESUPUESTO!Q240=PRESUPUESTO!$B$332,PRESUPUESTO!$G$240,0)</f>
        <v>0</v>
      </c>
      <c r="L378" s="105">
        <f>IF(PRESUPUESTO!R240=PRESUPUESTO!$B$332,PRESUPUESTO!$G$240,0)</f>
        <v>0</v>
      </c>
      <c r="M378" s="105">
        <f>IF(PRESUPUESTO!S240=PRESUPUESTO!$B$332,PRESUPUESTO!$G$240,0)</f>
        <v>0</v>
      </c>
      <c r="N378" s="105">
        <f>IF(PRESUPUESTO!T240=PRESUPUESTO!$B$332,PRESUPUESTO!$G$240,0)</f>
        <v>0</v>
      </c>
      <c r="O378" s="105">
        <f>IF(PRESUPUESTO!U240=PRESUPUESTO!$B$332,PRESUPUESTO!$G$240,0)</f>
        <v>0</v>
      </c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</row>
    <row r="379" spans="2:36" s="8" customFormat="1">
      <c r="B379" s="103" t="str">
        <f>IF(PRESUPUESTO!F241="","",PRESUPUESTO!F241)</f>
        <v/>
      </c>
      <c r="C379" s="104">
        <f t="shared" si="95"/>
        <v>0</v>
      </c>
      <c r="D379" s="105">
        <f>IF(PRESUPUESTO!J241=PRESUPUESTO!$B$332,PRESUPUESTO!$G$241,0)</f>
        <v>0</v>
      </c>
      <c r="E379" s="105">
        <f>IF(PRESUPUESTO!K241=PRESUPUESTO!$B$332,PRESUPUESTO!$G$241,0)</f>
        <v>0</v>
      </c>
      <c r="F379" s="105">
        <f>IF(PRESUPUESTO!L241=PRESUPUESTO!$B$332,PRESUPUESTO!$G$241,0)</f>
        <v>0</v>
      </c>
      <c r="G379" s="105">
        <f>IF(PRESUPUESTO!M241=PRESUPUESTO!$B$332,PRESUPUESTO!$G$241,0)</f>
        <v>0</v>
      </c>
      <c r="H379" s="105">
        <f>IF(PRESUPUESTO!N241=PRESUPUESTO!$B$332,PRESUPUESTO!$G$241,0)</f>
        <v>0</v>
      </c>
      <c r="I379" s="105">
        <f>IF(PRESUPUESTO!O241=PRESUPUESTO!$B$332,PRESUPUESTO!$G$241,0)</f>
        <v>0</v>
      </c>
      <c r="J379" s="105">
        <f>IF(PRESUPUESTO!P241=PRESUPUESTO!$B$332,PRESUPUESTO!$G$241,0)</f>
        <v>0</v>
      </c>
      <c r="K379" s="105">
        <f>IF(PRESUPUESTO!Q241=PRESUPUESTO!$B$332,PRESUPUESTO!$G$241,0)</f>
        <v>0</v>
      </c>
      <c r="L379" s="105">
        <f>IF(PRESUPUESTO!R241=PRESUPUESTO!$B$332,PRESUPUESTO!$G$241,0)</f>
        <v>0</v>
      </c>
      <c r="M379" s="105">
        <f>IF(PRESUPUESTO!S241=PRESUPUESTO!$B$332,PRESUPUESTO!$G$241,0)</f>
        <v>0</v>
      </c>
      <c r="N379" s="105">
        <f>IF(PRESUPUESTO!T241=PRESUPUESTO!$B$332,PRESUPUESTO!$G$241,0)</f>
        <v>0</v>
      </c>
      <c r="O379" s="105">
        <f>IF(PRESUPUESTO!U241=PRESUPUESTO!$B$332,PRESUPUESTO!$G$241,0)</f>
        <v>0</v>
      </c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</row>
    <row r="380" spans="2:36" s="8" customFormat="1">
      <c r="B380" s="103" t="str">
        <f>IF(PRESUPUESTO!F242="","",PRESUPUESTO!F242)</f>
        <v/>
      </c>
      <c r="C380" s="104">
        <f t="shared" si="95"/>
        <v>0</v>
      </c>
      <c r="D380" s="105">
        <f>IF(PRESUPUESTO!J242=PRESUPUESTO!$B$332,PRESUPUESTO!$G$242,0)</f>
        <v>0</v>
      </c>
      <c r="E380" s="105">
        <f>IF(PRESUPUESTO!K242=PRESUPUESTO!$B$332,PRESUPUESTO!$G$242,0)</f>
        <v>0</v>
      </c>
      <c r="F380" s="105">
        <f>IF(PRESUPUESTO!L242=PRESUPUESTO!$B$332,PRESUPUESTO!$G$242,0)</f>
        <v>0</v>
      </c>
      <c r="G380" s="105">
        <f>IF(PRESUPUESTO!M242=PRESUPUESTO!$B$332,PRESUPUESTO!$G$242,0)</f>
        <v>0</v>
      </c>
      <c r="H380" s="105">
        <f>IF(PRESUPUESTO!N242=PRESUPUESTO!$B$332,PRESUPUESTO!$G$242,0)</f>
        <v>0</v>
      </c>
      <c r="I380" s="105">
        <f>IF(PRESUPUESTO!O242=PRESUPUESTO!$B$332,PRESUPUESTO!$G$242,0)</f>
        <v>0</v>
      </c>
      <c r="J380" s="105">
        <f>IF(PRESUPUESTO!P242=PRESUPUESTO!$B$332,PRESUPUESTO!$G$242,0)</f>
        <v>0</v>
      </c>
      <c r="K380" s="105">
        <f>IF(PRESUPUESTO!Q242=PRESUPUESTO!$B$332,PRESUPUESTO!$G$242,0)</f>
        <v>0</v>
      </c>
      <c r="L380" s="105">
        <f>IF(PRESUPUESTO!R242=PRESUPUESTO!$B$332,PRESUPUESTO!$G$242,0)</f>
        <v>0</v>
      </c>
      <c r="M380" s="105">
        <f>IF(PRESUPUESTO!S242=PRESUPUESTO!$B$332,PRESUPUESTO!$G$242,0)</f>
        <v>0</v>
      </c>
      <c r="N380" s="105">
        <f>IF(PRESUPUESTO!T242=PRESUPUESTO!$B$332,PRESUPUESTO!$G$242,0)</f>
        <v>0</v>
      </c>
      <c r="O380" s="105">
        <f>IF(PRESUPUESTO!U242=PRESUPUESTO!$B$332,PRESUPUESTO!$G$242,0)</f>
        <v>0</v>
      </c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</row>
    <row r="381" spans="2:36" s="75" customFormat="1">
      <c r="B381" s="109" t="str">
        <f>IF(PRESUPUESTO!B245="","",PRESUPUESTO!B245)</f>
        <v>EDUCACIÓN</v>
      </c>
      <c r="C381" s="110">
        <f t="shared" si="95"/>
        <v>0</v>
      </c>
      <c r="D381" s="111">
        <f>SUM(D382:D393)</f>
        <v>0</v>
      </c>
      <c r="E381" s="111">
        <f t="shared" ref="E381:O381" si="103">SUM(E382:E393)</f>
        <v>0</v>
      </c>
      <c r="F381" s="111">
        <f t="shared" si="103"/>
        <v>0</v>
      </c>
      <c r="G381" s="111">
        <f t="shared" si="103"/>
        <v>0</v>
      </c>
      <c r="H381" s="111">
        <f>SUM(H382:H393)</f>
        <v>0</v>
      </c>
      <c r="I381" s="111">
        <f>SUM(I382:I393)</f>
        <v>0</v>
      </c>
      <c r="J381" s="111">
        <f t="shared" si="103"/>
        <v>0</v>
      </c>
      <c r="K381" s="111">
        <f t="shared" si="103"/>
        <v>0</v>
      </c>
      <c r="L381" s="111">
        <f t="shared" si="103"/>
        <v>0</v>
      </c>
      <c r="M381" s="111">
        <f t="shared" si="103"/>
        <v>0</v>
      </c>
      <c r="N381" s="111">
        <f t="shared" si="103"/>
        <v>0</v>
      </c>
      <c r="O381" s="111">
        <f t="shared" si="103"/>
        <v>0</v>
      </c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</row>
    <row r="382" spans="2:36">
      <c r="B382" s="70" t="str">
        <f>IF(PRESUPUESTO!C247="","",PRESUPUESTO!C247)</f>
        <v>Libros</v>
      </c>
      <c r="C382" s="34">
        <f t="shared" si="95"/>
        <v>0</v>
      </c>
      <c r="D382" s="66">
        <f>PRESUPUESTO!D247</f>
        <v>0</v>
      </c>
      <c r="E382" s="72">
        <f>D382</f>
        <v>0</v>
      </c>
      <c r="F382" s="72">
        <f t="shared" ref="F382:O382" si="104">E382</f>
        <v>0</v>
      </c>
      <c r="G382" s="72">
        <f t="shared" si="104"/>
        <v>0</v>
      </c>
      <c r="H382" s="72">
        <f t="shared" si="104"/>
        <v>0</v>
      </c>
      <c r="I382" s="72">
        <f t="shared" si="104"/>
        <v>0</v>
      </c>
      <c r="J382" s="72">
        <f t="shared" si="104"/>
        <v>0</v>
      </c>
      <c r="K382" s="72">
        <f t="shared" si="104"/>
        <v>0</v>
      </c>
      <c r="L382" s="72">
        <f t="shared" si="104"/>
        <v>0</v>
      </c>
      <c r="M382" s="72">
        <f t="shared" si="104"/>
        <v>0</v>
      </c>
      <c r="N382" s="72">
        <f t="shared" si="104"/>
        <v>0</v>
      </c>
      <c r="O382" s="72">
        <f t="shared" si="104"/>
        <v>0</v>
      </c>
    </row>
    <row r="383" spans="2:36">
      <c r="B383" s="70" t="str">
        <f>IF(PRESUPUESTO!C248="","",PRESUPUESTO!C248)</f>
        <v>Cursos / Talleres / Seminarios</v>
      </c>
      <c r="C383" s="34">
        <f t="shared" si="95"/>
        <v>0</v>
      </c>
      <c r="D383" s="66">
        <f>PRESUPUESTO!D248</f>
        <v>0</v>
      </c>
      <c r="E383" s="72">
        <f t="shared" ref="E383:O387" si="105">D383</f>
        <v>0</v>
      </c>
      <c r="F383" s="72">
        <f t="shared" si="105"/>
        <v>0</v>
      </c>
      <c r="G383" s="72">
        <f t="shared" si="105"/>
        <v>0</v>
      </c>
      <c r="H383" s="72">
        <f t="shared" si="105"/>
        <v>0</v>
      </c>
      <c r="I383" s="72">
        <f t="shared" si="105"/>
        <v>0</v>
      </c>
      <c r="J383" s="72">
        <f t="shared" si="105"/>
        <v>0</v>
      </c>
      <c r="K383" s="72">
        <f t="shared" si="105"/>
        <v>0</v>
      </c>
      <c r="L383" s="72">
        <f t="shared" si="105"/>
        <v>0</v>
      </c>
      <c r="M383" s="72">
        <f t="shared" si="105"/>
        <v>0</v>
      </c>
      <c r="N383" s="72">
        <f t="shared" si="105"/>
        <v>0</v>
      </c>
      <c r="O383" s="72">
        <f t="shared" si="105"/>
        <v>0</v>
      </c>
    </row>
    <row r="384" spans="2:36" s="8" customFormat="1">
      <c r="B384" s="70" t="str">
        <f>IF(PRESUPUESTO!C249="","",PRESUPUESTO!C249)</f>
        <v/>
      </c>
      <c r="C384" s="34">
        <f>SUM(D384:O384)/SUM($D$66:$O$66)</f>
        <v>0</v>
      </c>
      <c r="D384" s="9">
        <f>PRESUPUESTO!D249</f>
        <v>0</v>
      </c>
      <c r="E384" s="11">
        <f t="shared" si="105"/>
        <v>0</v>
      </c>
      <c r="F384" s="11">
        <f t="shared" si="105"/>
        <v>0</v>
      </c>
      <c r="G384" s="11">
        <f t="shared" si="105"/>
        <v>0</v>
      </c>
      <c r="H384" s="11">
        <f t="shared" si="105"/>
        <v>0</v>
      </c>
      <c r="I384" s="11">
        <f t="shared" si="105"/>
        <v>0</v>
      </c>
      <c r="J384" s="11">
        <f t="shared" si="105"/>
        <v>0</v>
      </c>
      <c r="K384" s="11">
        <f t="shared" si="105"/>
        <v>0</v>
      </c>
      <c r="L384" s="11">
        <f t="shared" si="105"/>
        <v>0</v>
      </c>
      <c r="M384" s="11">
        <f t="shared" si="105"/>
        <v>0</v>
      </c>
      <c r="N384" s="11">
        <f t="shared" si="105"/>
        <v>0</v>
      </c>
      <c r="O384" s="11">
        <f t="shared" si="105"/>
        <v>0</v>
      </c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</row>
    <row r="385" spans="2:36" s="8" customFormat="1">
      <c r="B385" s="70" t="str">
        <f>IF(PRESUPUESTO!C250="","",PRESUPUESTO!C250)</f>
        <v/>
      </c>
      <c r="C385" s="34">
        <f>SUM(D385:O385)/SUM($D$66:$O$66)</f>
        <v>0</v>
      </c>
      <c r="D385" s="9">
        <f>PRESUPUESTO!D250</f>
        <v>0</v>
      </c>
      <c r="E385" s="11">
        <f t="shared" si="105"/>
        <v>0</v>
      </c>
      <c r="F385" s="11">
        <f t="shared" si="105"/>
        <v>0</v>
      </c>
      <c r="G385" s="11">
        <f t="shared" si="105"/>
        <v>0</v>
      </c>
      <c r="H385" s="11">
        <f t="shared" si="105"/>
        <v>0</v>
      </c>
      <c r="I385" s="11">
        <f t="shared" si="105"/>
        <v>0</v>
      </c>
      <c r="J385" s="11">
        <f t="shared" si="105"/>
        <v>0</v>
      </c>
      <c r="K385" s="11">
        <f t="shared" si="105"/>
        <v>0</v>
      </c>
      <c r="L385" s="11">
        <f t="shared" si="105"/>
        <v>0</v>
      </c>
      <c r="M385" s="11">
        <f t="shared" si="105"/>
        <v>0</v>
      </c>
      <c r="N385" s="11">
        <f t="shared" si="105"/>
        <v>0</v>
      </c>
      <c r="O385" s="11">
        <f t="shared" si="105"/>
        <v>0</v>
      </c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</row>
    <row r="386" spans="2:36" s="8" customFormat="1">
      <c r="B386" s="70" t="str">
        <f>IF(PRESUPUESTO!C251="","",PRESUPUESTO!C251)</f>
        <v/>
      </c>
      <c r="C386" s="34">
        <f>SUM(D386:O386)/SUM($D$66:$O$66)</f>
        <v>0</v>
      </c>
      <c r="D386" s="9">
        <f>PRESUPUESTO!D251</f>
        <v>0</v>
      </c>
      <c r="E386" s="11">
        <f>D386</f>
        <v>0</v>
      </c>
      <c r="F386" s="11">
        <f t="shared" si="105"/>
        <v>0</v>
      </c>
      <c r="G386" s="11">
        <f t="shared" si="105"/>
        <v>0</v>
      </c>
      <c r="H386" s="11">
        <f t="shared" si="105"/>
        <v>0</v>
      </c>
      <c r="I386" s="11">
        <f t="shared" si="105"/>
        <v>0</v>
      </c>
      <c r="J386" s="11">
        <f t="shared" si="105"/>
        <v>0</v>
      </c>
      <c r="K386" s="11">
        <f t="shared" si="105"/>
        <v>0</v>
      </c>
      <c r="L386" s="11">
        <f t="shared" si="105"/>
        <v>0</v>
      </c>
      <c r="M386" s="11">
        <f t="shared" si="105"/>
        <v>0</v>
      </c>
      <c r="N386" s="11">
        <f t="shared" si="105"/>
        <v>0</v>
      </c>
      <c r="O386" s="11">
        <f>N386</f>
        <v>0</v>
      </c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</row>
    <row r="387" spans="2:36" s="8" customFormat="1">
      <c r="B387" s="70" t="str">
        <f>IF(PRESUPUESTO!C252="","",PRESUPUESTO!C252)</f>
        <v/>
      </c>
      <c r="C387" s="34">
        <f>SUM(D387:O387)/SUM($D$66:$O$66)</f>
        <v>0</v>
      </c>
      <c r="D387" s="9">
        <f>PRESUPUESTO!D252</f>
        <v>0</v>
      </c>
      <c r="E387" s="11">
        <f>D387</f>
        <v>0</v>
      </c>
      <c r="F387" s="11">
        <f t="shared" si="105"/>
        <v>0</v>
      </c>
      <c r="G387" s="11">
        <f t="shared" si="105"/>
        <v>0</v>
      </c>
      <c r="H387" s="11">
        <f t="shared" si="105"/>
        <v>0</v>
      </c>
      <c r="I387" s="11">
        <f t="shared" si="105"/>
        <v>0</v>
      </c>
      <c r="J387" s="11">
        <f t="shared" si="105"/>
        <v>0</v>
      </c>
      <c r="K387" s="11">
        <f t="shared" si="105"/>
        <v>0</v>
      </c>
      <c r="L387" s="11">
        <f t="shared" si="105"/>
        <v>0</v>
      </c>
      <c r="M387" s="11">
        <f t="shared" si="105"/>
        <v>0</v>
      </c>
      <c r="N387" s="11">
        <f t="shared" si="105"/>
        <v>0</v>
      </c>
      <c r="O387" s="11">
        <f>N387</f>
        <v>0</v>
      </c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</row>
    <row r="388" spans="2:36" s="8" customFormat="1">
      <c r="B388" s="103" t="str">
        <f>IF(PRESUPUESTO!F247="","",PRESUPUESTO!F247)</f>
        <v>Plan Financiero</v>
      </c>
      <c r="C388" s="104">
        <f t="shared" si="95"/>
        <v>0</v>
      </c>
      <c r="D388" s="105">
        <f>IF(PRESUPUESTO!J247=PRESUPUESTO!$B$332,PRESUPUESTO!$G$247,0)</f>
        <v>0</v>
      </c>
      <c r="E388" s="105">
        <f>IF(PRESUPUESTO!K247=PRESUPUESTO!$B$332,PRESUPUESTO!$G$247,0)</f>
        <v>0</v>
      </c>
      <c r="F388" s="105">
        <f>IF(PRESUPUESTO!L247=PRESUPUESTO!$B$332,PRESUPUESTO!$G$247,0)</f>
        <v>0</v>
      </c>
      <c r="G388" s="105">
        <f>IF(PRESUPUESTO!M247=PRESUPUESTO!$B$332,PRESUPUESTO!$G$247,0)</f>
        <v>0</v>
      </c>
      <c r="H388" s="105">
        <f>IF(PRESUPUESTO!N247=PRESUPUESTO!$B$332,PRESUPUESTO!$G$247,0)</f>
        <v>0</v>
      </c>
      <c r="I388" s="105">
        <f>IF(PRESUPUESTO!O247=PRESUPUESTO!$B$332,PRESUPUESTO!$G$247,0)</f>
        <v>0</v>
      </c>
      <c r="J388" s="105">
        <f>IF(PRESUPUESTO!P247=PRESUPUESTO!$B$332,PRESUPUESTO!$G$247,0)</f>
        <v>0</v>
      </c>
      <c r="K388" s="105">
        <f>IF(PRESUPUESTO!Q247=PRESUPUESTO!$B$332,PRESUPUESTO!$G$247,0)</f>
        <v>0</v>
      </c>
      <c r="L388" s="105">
        <f>IF(PRESUPUESTO!R247=PRESUPUESTO!$B$332,PRESUPUESTO!$G$247,0)</f>
        <v>0</v>
      </c>
      <c r="M388" s="105">
        <f>IF(PRESUPUESTO!S247=PRESUPUESTO!$B$332,PRESUPUESTO!$G$247,0)</f>
        <v>0</v>
      </c>
      <c r="N388" s="105">
        <f>IF(PRESUPUESTO!T247=PRESUPUESTO!$B$332,PRESUPUESTO!$G$247,0)</f>
        <v>0</v>
      </c>
      <c r="O388" s="105">
        <f>IF(PRESUPUESTO!U247=PRESUPUESTO!$B$332,PRESUPUESTO!$G$247,0)</f>
        <v>0</v>
      </c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</row>
    <row r="389" spans="2:36" s="8" customFormat="1">
      <c r="B389" s="103" t="str">
        <f>IF(PRESUPUESTO!F248="","",PRESUPUESTO!F248)</f>
        <v/>
      </c>
      <c r="C389" s="104">
        <f t="shared" si="95"/>
        <v>0</v>
      </c>
      <c r="D389" s="105">
        <f>IF(PRESUPUESTO!J248=PRESUPUESTO!$B$332,PRESUPUESTO!$G$248,0)</f>
        <v>0</v>
      </c>
      <c r="E389" s="105">
        <f>IF(PRESUPUESTO!K248=PRESUPUESTO!$B$332,PRESUPUESTO!$G$248,0)</f>
        <v>0</v>
      </c>
      <c r="F389" s="105">
        <f>IF(PRESUPUESTO!L248=PRESUPUESTO!$B$332,PRESUPUESTO!$G$248,0)</f>
        <v>0</v>
      </c>
      <c r="G389" s="105">
        <f>IF(PRESUPUESTO!M248=PRESUPUESTO!$B$332,PRESUPUESTO!$G$248,0)</f>
        <v>0</v>
      </c>
      <c r="H389" s="105">
        <f>IF(PRESUPUESTO!N248=PRESUPUESTO!$B$332,PRESUPUESTO!$G$248,0)</f>
        <v>0</v>
      </c>
      <c r="I389" s="105">
        <f>IF(PRESUPUESTO!O248=PRESUPUESTO!$B$332,PRESUPUESTO!$G$248,0)</f>
        <v>0</v>
      </c>
      <c r="J389" s="105">
        <f>IF(PRESUPUESTO!P248=PRESUPUESTO!$B$332,PRESUPUESTO!$G$248,0)</f>
        <v>0</v>
      </c>
      <c r="K389" s="105">
        <f>IF(PRESUPUESTO!Q248=PRESUPUESTO!$B$332,PRESUPUESTO!$G$248,0)</f>
        <v>0</v>
      </c>
      <c r="L389" s="105">
        <f>IF(PRESUPUESTO!R248=PRESUPUESTO!$B$332,PRESUPUESTO!$G$248,0)</f>
        <v>0</v>
      </c>
      <c r="M389" s="105">
        <f>IF(PRESUPUESTO!S248=PRESUPUESTO!$B$332,PRESUPUESTO!$G$248,0)</f>
        <v>0</v>
      </c>
      <c r="N389" s="105">
        <f>IF(PRESUPUESTO!T248=PRESUPUESTO!$B$332,PRESUPUESTO!$G$248,0)</f>
        <v>0</v>
      </c>
      <c r="O389" s="105">
        <f>IF(PRESUPUESTO!U248=PRESUPUESTO!$B$332,PRESUPUESTO!$G$248,0)</f>
        <v>0</v>
      </c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</row>
    <row r="390" spans="2:36" s="8" customFormat="1">
      <c r="B390" s="103" t="str">
        <f>IF(PRESUPUESTO!F249="","",PRESUPUESTO!F249)</f>
        <v/>
      </c>
      <c r="C390" s="104">
        <f t="shared" si="95"/>
        <v>0</v>
      </c>
      <c r="D390" s="105">
        <f>IF(PRESUPUESTO!J249=PRESUPUESTO!$B$332,PRESUPUESTO!$G$249,0)</f>
        <v>0</v>
      </c>
      <c r="E390" s="105">
        <f>IF(PRESUPUESTO!K249=PRESUPUESTO!$B$332,PRESUPUESTO!$G$249,0)</f>
        <v>0</v>
      </c>
      <c r="F390" s="105">
        <f>IF(PRESUPUESTO!L249=PRESUPUESTO!$B$332,PRESUPUESTO!$G$249,0)</f>
        <v>0</v>
      </c>
      <c r="G390" s="105">
        <f>IF(PRESUPUESTO!M249=PRESUPUESTO!$B$332,PRESUPUESTO!$G$249,0)</f>
        <v>0</v>
      </c>
      <c r="H390" s="105">
        <f>IF(PRESUPUESTO!N249=PRESUPUESTO!$B$332,PRESUPUESTO!$G$249,0)</f>
        <v>0</v>
      </c>
      <c r="I390" s="105">
        <f>IF(PRESUPUESTO!O249=PRESUPUESTO!$B$332,PRESUPUESTO!$G$249,0)</f>
        <v>0</v>
      </c>
      <c r="J390" s="105">
        <f>IF(PRESUPUESTO!P249=PRESUPUESTO!$B$332,PRESUPUESTO!$G$249,0)</f>
        <v>0</v>
      </c>
      <c r="K390" s="105">
        <f>IF(PRESUPUESTO!Q249=PRESUPUESTO!$B$332,PRESUPUESTO!$G$249,0)</f>
        <v>0</v>
      </c>
      <c r="L390" s="105">
        <f>IF(PRESUPUESTO!R249=PRESUPUESTO!$B$332,PRESUPUESTO!$G$249,0)</f>
        <v>0</v>
      </c>
      <c r="M390" s="105">
        <f>IF(PRESUPUESTO!S249=PRESUPUESTO!$B$332,PRESUPUESTO!$G$249,0)</f>
        <v>0</v>
      </c>
      <c r="N390" s="105">
        <f>IF(PRESUPUESTO!T249=PRESUPUESTO!$B$332,PRESUPUESTO!$G$249,0)</f>
        <v>0</v>
      </c>
      <c r="O390" s="105">
        <f>IF(PRESUPUESTO!U249=PRESUPUESTO!$B$332,PRESUPUESTO!$G$249,0)</f>
        <v>0</v>
      </c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</row>
    <row r="391" spans="2:36" s="8" customFormat="1">
      <c r="B391" s="103" t="str">
        <f>IF(PRESUPUESTO!F250="","",PRESUPUESTO!F250)</f>
        <v/>
      </c>
      <c r="C391" s="104">
        <f t="shared" si="95"/>
        <v>0</v>
      </c>
      <c r="D391" s="105">
        <f>IF(PRESUPUESTO!J250=PRESUPUESTO!$B$332,PRESUPUESTO!G250,0)</f>
        <v>0</v>
      </c>
      <c r="E391" s="105">
        <f>IF(PRESUPUESTO!K250=PRESUPUESTO!$B$332,PRESUPUESTO!$G$250,0)</f>
        <v>0</v>
      </c>
      <c r="F391" s="105">
        <f>IF(PRESUPUESTO!L250=PRESUPUESTO!$B$332,PRESUPUESTO!$G$250,0)</f>
        <v>0</v>
      </c>
      <c r="G391" s="105">
        <f>IF(PRESUPUESTO!M250=PRESUPUESTO!$B$332,PRESUPUESTO!$G$250,0)</f>
        <v>0</v>
      </c>
      <c r="H391" s="105">
        <f>IF(PRESUPUESTO!N250=PRESUPUESTO!$B$332,PRESUPUESTO!$G$250,0)</f>
        <v>0</v>
      </c>
      <c r="I391" s="105">
        <f>IF(PRESUPUESTO!O250=PRESUPUESTO!$B$332,PRESUPUESTO!$G$250,0)</f>
        <v>0</v>
      </c>
      <c r="J391" s="105">
        <f>IF(PRESUPUESTO!P250=PRESUPUESTO!$B$332,PRESUPUESTO!$G$250,0)</f>
        <v>0</v>
      </c>
      <c r="K391" s="105">
        <f>IF(PRESUPUESTO!Q250=PRESUPUESTO!$B$332,PRESUPUESTO!$G$250,0)</f>
        <v>0</v>
      </c>
      <c r="L391" s="105">
        <f>IF(PRESUPUESTO!R250=PRESUPUESTO!$B$332,PRESUPUESTO!$G$250,0)</f>
        <v>0</v>
      </c>
      <c r="M391" s="105">
        <f>IF(PRESUPUESTO!S250=PRESUPUESTO!$B$332,PRESUPUESTO!$G$250,0)</f>
        <v>0</v>
      </c>
      <c r="N391" s="105">
        <f>IF(PRESUPUESTO!T250=PRESUPUESTO!$B$332,PRESUPUESTO!$G$250,0)</f>
        <v>0</v>
      </c>
      <c r="O391" s="105">
        <f>IF(PRESUPUESTO!U250=PRESUPUESTO!$B$332,PRESUPUESTO!$G$250,0)</f>
        <v>0</v>
      </c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</row>
    <row r="392" spans="2:36" s="8" customFormat="1">
      <c r="B392" s="103" t="str">
        <f>IF(PRESUPUESTO!F251="","",PRESUPUESTO!F251)</f>
        <v/>
      </c>
      <c r="C392" s="104">
        <f>SUM(D392:O392)/SUM($D$66:$O$66)</f>
        <v>0</v>
      </c>
      <c r="D392" s="105">
        <f>IF(PRESUPUESTO!J251=PRESUPUESTO!$B$332,PRESUPUESTO!$G$251,0)</f>
        <v>0</v>
      </c>
      <c r="E392" s="105">
        <f>IF(PRESUPUESTO!K251=PRESUPUESTO!$B$332,PRESUPUESTO!$G$251,0)</f>
        <v>0</v>
      </c>
      <c r="F392" s="105">
        <f>IF(PRESUPUESTO!L251=PRESUPUESTO!$B$332,PRESUPUESTO!$G$251,0)</f>
        <v>0</v>
      </c>
      <c r="G392" s="105">
        <f>IF(PRESUPUESTO!M251=PRESUPUESTO!$B$332,PRESUPUESTO!$G$251,0)</f>
        <v>0</v>
      </c>
      <c r="H392" s="105">
        <f>IF(PRESUPUESTO!N251=PRESUPUESTO!$B$332,PRESUPUESTO!$G$251,0)</f>
        <v>0</v>
      </c>
      <c r="I392" s="105">
        <f>IF(PRESUPUESTO!O251=PRESUPUESTO!$B$332,PRESUPUESTO!$G$251,0)</f>
        <v>0</v>
      </c>
      <c r="J392" s="105">
        <f>IF(PRESUPUESTO!P251=PRESUPUESTO!$B$332,PRESUPUESTO!$G$251,0)</f>
        <v>0</v>
      </c>
      <c r="K392" s="105">
        <f>IF(PRESUPUESTO!Q251=PRESUPUESTO!$B$332,PRESUPUESTO!$G$251,0)</f>
        <v>0</v>
      </c>
      <c r="L392" s="105">
        <f>IF(PRESUPUESTO!R251=PRESUPUESTO!$B$332,PRESUPUESTO!$G$251,0)</f>
        <v>0</v>
      </c>
      <c r="M392" s="105">
        <f>IF(PRESUPUESTO!S251=PRESUPUESTO!$B$332,PRESUPUESTO!$G$251,0)</f>
        <v>0</v>
      </c>
      <c r="N392" s="105">
        <f>IF(PRESUPUESTO!T251=PRESUPUESTO!$B$332,PRESUPUESTO!$G$251,0)</f>
        <v>0</v>
      </c>
      <c r="O392" s="105">
        <f>IF(PRESUPUESTO!U251=PRESUPUESTO!$B$332,PRESUPUESTO!$G$251,0)</f>
        <v>0</v>
      </c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</row>
    <row r="393" spans="2:36" s="8" customFormat="1">
      <c r="B393" s="103" t="str">
        <f>IF(PRESUPUESTO!F252="","",PRESUPUESTO!F252)</f>
        <v/>
      </c>
      <c r="C393" s="104">
        <f>SUM(D393:O393)/SUM($D$66:$O$66)</f>
        <v>0</v>
      </c>
      <c r="D393" s="105">
        <f>IF(PRESUPUESTO!J252=PRESUPUESTO!$B$332,PRESUPUESTO!$G$252,0)</f>
        <v>0</v>
      </c>
      <c r="E393" s="105">
        <f>IF(PRESUPUESTO!K252=PRESUPUESTO!$B$332,PRESUPUESTO!$G$252,0)</f>
        <v>0</v>
      </c>
      <c r="F393" s="105">
        <f>IF(PRESUPUESTO!L252=PRESUPUESTO!$B$332,PRESUPUESTO!$G$252,0)</f>
        <v>0</v>
      </c>
      <c r="G393" s="105">
        <f>IF(PRESUPUESTO!M252=PRESUPUESTO!$B$332,PRESUPUESTO!$G$252,0)</f>
        <v>0</v>
      </c>
      <c r="H393" s="105">
        <f>IF(PRESUPUESTO!N252=PRESUPUESTO!$B$332,PRESUPUESTO!$G$252,0)</f>
        <v>0</v>
      </c>
      <c r="I393" s="105">
        <f>IF(PRESUPUESTO!O252=PRESUPUESTO!$B$332,PRESUPUESTO!$G$252,0)</f>
        <v>0</v>
      </c>
      <c r="J393" s="105">
        <f>IF(PRESUPUESTO!P252=PRESUPUESTO!$B$332,PRESUPUESTO!$G$252,0)</f>
        <v>0</v>
      </c>
      <c r="K393" s="105">
        <f>IF(PRESUPUESTO!Q252=PRESUPUESTO!$B$332,PRESUPUESTO!$G$252,0)</f>
        <v>0</v>
      </c>
      <c r="L393" s="105">
        <f>IF(PRESUPUESTO!R252=PRESUPUESTO!$B$332,PRESUPUESTO!$G$252,0)</f>
        <v>0</v>
      </c>
      <c r="M393" s="105">
        <f>IF(PRESUPUESTO!S252=PRESUPUESTO!$B$332,PRESUPUESTO!$G$252,0)</f>
        <v>0</v>
      </c>
      <c r="N393" s="105">
        <f>IF(PRESUPUESTO!T252=PRESUPUESTO!$B$332,PRESUPUESTO!$G$252,0)</f>
        <v>0</v>
      </c>
      <c r="O393" s="105">
        <f>IF(PRESUPUESTO!U252=PRESUPUESTO!$B$332,PRESUPUESTO!$G$252,0)</f>
        <v>0</v>
      </c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</row>
    <row r="394" spans="2:36" s="75" customFormat="1">
      <c r="B394" s="109" t="str">
        <f>IF(PRESUPUESTO!B255="","",PRESUPUESTO!B255)</f>
        <v xml:space="preserve">DONACIONES </v>
      </c>
      <c r="C394" s="110">
        <f t="shared" si="95"/>
        <v>0</v>
      </c>
      <c r="D394" s="111">
        <f>SUM(D395:D406)</f>
        <v>0</v>
      </c>
      <c r="E394" s="111">
        <f t="shared" ref="E394:O394" si="106">SUM(E395:E406)</f>
        <v>0</v>
      </c>
      <c r="F394" s="111">
        <f>SUM(F395:F406)</f>
        <v>0</v>
      </c>
      <c r="G394" s="111">
        <f t="shared" si="106"/>
        <v>0</v>
      </c>
      <c r="H394" s="111">
        <f t="shared" si="106"/>
        <v>0</v>
      </c>
      <c r="I394" s="111">
        <f>SUM(I395:I406)</f>
        <v>0</v>
      </c>
      <c r="J394" s="111">
        <f t="shared" si="106"/>
        <v>0</v>
      </c>
      <c r="K394" s="111">
        <f t="shared" si="106"/>
        <v>0</v>
      </c>
      <c r="L394" s="111">
        <f t="shared" si="106"/>
        <v>0</v>
      </c>
      <c r="M394" s="111">
        <f t="shared" si="106"/>
        <v>0</v>
      </c>
      <c r="N394" s="111">
        <f t="shared" si="106"/>
        <v>0</v>
      </c>
      <c r="O394" s="111">
        <f t="shared" si="106"/>
        <v>0</v>
      </c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</row>
    <row r="395" spans="2:36">
      <c r="B395" s="70" t="str">
        <f>IF(PRESUPUESTO!C257="","",PRESUPUESTO!C257)</f>
        <v xml:space="preserve">Donaciones </v>
      </c>
      <c r="C395" s="34">
        <f t="shared" si="95"/>
        <v>0</v>
      </c>
      <c r="D395" s="66">
        <f>PRESUPUESTO!D257</f>
        <v>0</v>
      </c>
      <c r="E395" s="72">
        <f t="shared" ref="E395:E400" si="107">D395</f>
        <v>0</v>
      </c>
      <c r="F395" s="72">
        <f t="shared" ref="F395:O395" si="108">E395</f>
        <v>0</v>
      </c>
      <c r="G395" s="72">
        <f t="shared" si="108"/>
        <v>0</v>
      </c>
      <c r="H395" s="72">
        <f t="shared" si="108"/>
        <v>0</v>
      </c>
      <c r="I395" s="72">
        <f t="shared" si="108"/>
        <v>0</v>
      </c>
      <c r="J395" s="72">
        <f t="shared" si="108"/>
        <v>0</v>
      </c>
      <c r="K395" s="72">
        <f t="shared" si="108"/>
        <v>0</v>
      </c>
      <c r="L395" s="72">
        <f t="shared" si="108"/>
        <v>0</v>
      </c>
      <c r="M395" s="72">
        <f t="shared" si="108"/>
        <v>0</v>
      </c>
      <c r="N395" s="72">
        <f t="shared" si="108"/>
        <v>0</v>
      </c>
      <c r="O395" s="72">
        <f t="shared" si="108"/>
        <v>0</v>
      </c>
    </row>
    <row r="396" spans="2:36">
      <c r="B396" s="70" t="str">
        <f>IF(PRESUPUESTO!C258="","",PRESUPUESTO!C258)</f>
        <v>Propinas</v>
      </c>
      <c r="C396" s="34">
        <f t="shared" si="95"/>
        <v>0</v>
      </c>
      <c r="D396" s="66">
        <f>PRESUPUESTO!D258</f>
        <v>0</v>
      </c>
      <c r="E396" s="72">
        <f t="shared" si="107"/>
        <v>0</v>
      </c>
      <c r="F396" s="72">
        <f t="shared" ref="F396:O396" si="109">E396</f>
        <v>0</v>
      </c>
      <c r="G396" s="72">
        <f t="shared" si="109"/>
        <v>0</v>
      </c>
      <c r="H396" s="72">
        <f t="shared" si="109"/>
        <v>0</v>
      </c>
      <c r="I396" s="72">
        <f t="shared" si="109"/>
        <v>0</v>
      </c>
      <c r="J396" s="72">
        <f t="shared" si="109"/>
        <v>0</v>
      </c>
      <c r="K396" s="72">
        <f t="shared" si="109"/>
        <v>0</v>
      </c>
      <c r="L396" s="72">
        <f t="shared" si="109"/>
        <v>0</v>
      </c>
      <c r="M396" s="72">
        <f t="shared" si="109"/>
        <v>0</v>
      </c>
      <c r="N396" s="72">
        <f t="shared" si="109"/>
        <v>0</v>
      </c>
      <c r="O396" s="72">
        <f t="shared" si="109"/>
        <v>0</v>
      </c>
    </row>
    <row r="397" spans="2:36" s="8" customFormat="1">
      <c r="B397" s="31" t="str">
        <f>IF(PRESUPUESTO!C259="","",PRESUPUESTO!C259)</f>
        <v/>
      </c>
      <c r="C397" s="34">
        <f t="shared" si="95"/>
        <v>0</v>
      </c>
      <c r="D397" s="9">
        <f>PRESUPUESTO!D259</f>
        <v>0</v>
      </c>
      <c r="E397" s="11">
        <f t="shared" si="107"/>
        <v>0</v>
      </c>
      <c r="F397" s="11">
        <f t="shared" ref="F397:O397" si="110">E397</f>
        <v>0</v>
      </c>
      <c r="G397" s="11">
        <f t="shared" si="110"/>
        <v>0</v>
      </c>
      <c r="H397" s="11">
        <f t="shared" si="110"/>
        <v>0</v>
      </c>
      <c r="I397" s="11">
        <f t="shared" si="110"/>
        <v>0</v>
      </c>
      <c r="J397" s="11">
        <f t="shared" si="110"/>
        <v>0</v>
      </c>
      <c r="K397" s="11">
        <f t="shared" si="110"/>
        <v>0</v>
      </c>
      <c r="L397" s="11">
        <f t="shared" si="110"/>
        <v>0</v>
      </c>
      <c r="M397" s="11">
        <f t="shared" si="110"/>
        <v>0</v>
      </c>
      <c r="N397" s="11">
        <f t="shared" si="110"/>
        <v>0</v>
      </c>
      <c r="O397" s="11">
        <f t="shared" si="110"/>
        <v>0</v>
      </c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</row>
    <row r="398" spans="2:36" s="8" customFormat="1">
      <c r="B398" s="70" t="str">
        <f>IF(PRESUPUESTO!C260="","",PRESUPUESTO!C260)</f>
        <v/>
      </c>
      <c r="C398" s="34">
        <f>SUM(D398:O398)/SUM($D$66:$O$66)</f>
        <v>0</v>
      </c>
      <c r="D398" s="9">
        <f>PRESUPUESTO!D260</f>
        <v>0</v>
      </c>
      <c r="E398" s="11">
        <f t="shared" si="107"/>
        <v>0</v>
      </c>
      <c r="F398" s="11">
        <f t="shared" ref="F398:O398" si="111">E398</f>
        <v>0</v>
      </c>
      <c r="G398" s="11">
        <f t="shared" si="111"/>
        <v>0</v>
      </c>
      <c r="H398" s="11">
        <f t="shared" si="111"/>
        <v>0</v>
      </c>
      <c r="I398" s="11">
        <f t="shared" si="111"/>
        <v>0</v>
      </c>
      <c r="J398" s="11">
        <f t="shared" si="111"/>
        <v>0</v>
      </c>
      <c r="K398" s="11">
        <f t="shared" si="111"/>
        <v>0</v>
      </c>
      <c r="L398" s="11">
        <f t="shared" si="111"/>
        <v>0</v>
      </c>
      <c r="M398" s="11">
        <f t="shared" si="111"/>
        <v>0</v>
      </c>
      <c r="N398" s="11">
        <f t="shared" si="111"/>
        <v>0</v>
      </c>
      <c r="O398" s="11">
        <f t="shared" si="111"/>
        <v>0</v>
      </c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</row>
    <row r="399" spans="2:36" s="8" customFormat="1">
      <c r="B399" s="31" t="str">
        <f>IF(PRESUPUESTO!C261="","",PRESUPUESTO!C261)</f>
        <v/>
      </c>
      <c r="C399" s="34">
        <f>SUM(D399:O399)/SUM($D$66:$O$66)</f>
        <v>0</v>
      </c>
      <c r="D399" s="9">
        <f>PRESUPUESTO!D261</f>
        <v>0</v>
      </c>
      <c r="E399" s="11">
        <f t="shared" si="107"/>
        <v>0</v>
      </c>
      <c r="F399" s="11">
        <f t="shared" ref="F399:O399" si="112">E399</f>
        <v>0</v>
      </c>
      <c r="G399" s="11">
        <f t="shared" si="112"/>
        <v>0</v>
      </c>
      <c r="H399" s="11">
        <f t="shared" si="112"/>
        <v>0</v>
      </c>
      <c r="I399" s="11">
        <f t="shared" si="112"/>
        <v>0</v>
      </c>
      <c r="J399" s="11">
        <f t="shared" si="112"/>
        <v>0</v>
      </c>
      <c r="K399" s="11">
        <f t="shared" si="112"/>
        <v>0</v>
      </c>
      <c r="L399" s="11">
        <f t="shared" si="112"/>
        <v>0</v>
      </c>
      <c r="M399" s="11">
        <f t="shared" si="112"/>
        <v>0</v>
      </c>
      <c r="N399" s="11">
        <f t="shared" si="112"/>
        <v>0</v>
      </c>
      <c r="O399" s="11">
        <f t="shared" si="112"/>
        <v>0</v>
      </c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</row>
    <row r="400" spans="2:36" s="8" customFormat="1">
      <c r="B400" s="70" t="str">
        <f>IF(PRESUPUESTO!C262="","",PRESUPUESTO!C262)</f>
        <v/>
      </c>
      <c r="C400" s="34">
        <f>SUM(D400:O400)/SUM($D$66:$O$66)</f>
        <v>0</v>
      </c>
      <c r="D400" s="9">
        <f>PRESUPUESTO!D262</f>
        <v>0</v>
      </c>
      <c r="E400" s="11">
        <f t="shared" si="107"/>
        <v>0</v>
      </c>
      <c r="F400" s="11">
        <f t="shared" ref="F400:O400" si="113">E400</f>
        <v>0</v>
      </c>
      <c r="G400" s="11">
        <f t="shared" si="113"/>
        <v>0</v>
      </c>
      <c r="H400" s="11">
        <f t="shared" si="113"/>
        <v>0</v>
      </c>
      <c r="I400" s="11">
        <f t="shared" si="113"/>
        <v>0</v>
      </c>
      <c r="J400" s="11">
        <f t="shared" si="113"/>
        <v>0</v>
      </c>
      <c r="K400" s="11">
        <f t="shared" si="113"/>
        <v>0</v>
      </c>
      <c r="L400" s="11">
        <f t="shared" si="113"/>
        <v>0</v>
      </c>
      <c r="M400" s="11">
        <f t="shared" si="113"/>
        <v>0</v>
      </c>
      <c r="N400" s="11">
        <f t="shared" si="113"/>
        <v>0</v>
      </c>
      <c r="O400" s="11">
        <f t="shared" si="113"/>
        <v>0</v>
      </c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</row>
    <row r="401" spans="2:36" s="8" customFormat="1">
      <c r="B401" s="103" t="str">
        <f>IF(PRESUPUESTO!F257="","",PRESUPUESTO!F257)</f>
        <v/>
      </c>
      <c r="C401" s="104">
        <f t="shared" si="95"/>
        <v>0</v>
      </c>
      <c r="D401" s="105">
        <f>IF(PRESUPUESTO!J257=PRESUPUESTO!$B$332,PRESUPUESTO!$G$257,0)</f>
        <v>0</v>
      </c>
      <c r="E401" s="105">
        <f>IF(PRESUPUESTO!K257=PRESUPUESTO!$B$332,PRESUPUESTO!$G$257,0)</f>
        <v>0</v>
      </c>
      <c r="F401" s="105">
        <f>IF(PRESUPUESTO!L257=PRESUPUESTO!$B$332,PRESUPUESTO!$G$257,0)</f>
        <v>0</v>
      </c>
      <c r="G401" s="105">
        <f>IF(PRESUPUESTO!M257=PRESUPUESTO!$B$332,PRESUPUESTO!$G$257,0)</f>
        <v>0</v>
      </c>
      <c r="H401" s="105">
        <f>IF(PRESUPUESTO!N257=PRESUPUESTO!$B$332,PRESUPUESTO!$G$257,0)</f>
        <v>0</v>
      </c>
      <c r="I401" s="105">
        <f>IF(PRESUPUESTO!O257=PRESUPUESTO!$B$332,PRESUPUESTO!$G$257,0)</f>
        <v>0</v>
      </c>
      <c r="J401" s="105">
        <f>IF(PRESUPUESTO!P257=PRESUPUESTO!$B$332,PRESUPUESTO!$G$257,0)</f>
        <v>0</v>
      </c>
      <c r="K401" s="105">
        <f>IF(PRESUPUESTO!Q257=PRESUPUESTO!$B$332,PRESUPUESTO!$G$257,0)</f>
        <v>0</v>
      </c>
      <c r="L401" s="105">
        <f>IF(PRESUPUESTO!R257=PRESUPUESTO!$B$332,PRESUPUESTO!$G$257,0)</f>
        <v>0</v>
      </c>
      <c r="M401" s="105">
        <f>IF(PRESUPUESTO!S257=PRESUPUESTO!$B$332,PRESUPUESTO!$G$257,0)</f>
        <v>0</v>
      </c>
      <c r="N401" s="105">
        <f>IF(PRESUPUESTO!T257=PRESUPUESTO!$B$332,PRESUPUESTO!$G$257,0)</f>
        <v>0</v>
      </c>
      <c r="O401" s="105">
        <f>IF(PRESUPUESTO!U257=PRESUPUESTO!$B$332,PRESUPUESTO!$G$257,0)</f>
        <v>0</v>
      </c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</row>
    <row r="402" spans="2:36" s="8" customFormat="1">
      <c r="B402" s="103" t="str">
        <f>IF(PRESUPUESTO!F258="","",PRESUPUESTO!F258)</f>
        <v/>
      </c>
      <c r="C402" s="104">
        <f t="shared" si="95"/>
        <v>0</v>
      </c>
      <c r="D402" s="105">
        <f>IF(PRESUPUESTO!J258=PRESUPUESTO!$B$332,PRESUPUESTO!$G$258,0)</f>
        <v>0</v>
      </c>
      <c r="E402" s="105">
        <f>IF(PRESUPUESTO!K258=PRESUPUESTO!$B$332,PRESUPUESTO!$G$258,0)</f>
        <v>0</v>
      </c>
      <c r="F402" s="105">
        <f>IF(PRESUPUESTO!L258=PRESUPUESTO!$B$332,PRESUPUESTO!$G$258,0)</f>
        <v>0</v>
      </c>
      <c r="G402" s="105">
        <f>IF(PRESUPUESTO!M258=PRESUPUESTO!$B$332,PRESUPUESTO!$G$258,0)</f>
        <v>0</v>
      </c>
      <c r="H402" s="105">
        <f>IF(PRESUPUESTO!N258=PRESUPUESTO!$B$332,PRESUPUESTO!$G$258,0)</f>
        <v>0</v>
      </c>
      <c r="I402" s="105">
        <f>IF(PRESUPUESTO!O258=PRESUPUESTO!$B$332,PRESUPUESTO!$G$258,0)</f>
        <v>0</v>
      </c>
      <c r="J402" s="105">
        <f>IF(PRESUPUESTO!P258=PRESUPUESTO!$B$332,PRESUPUESTO!$G$258,0)</f>
        <v>0</v>
      </c>
      <c r="K402" s="105">
        <f>IF(PRESUPUESTO!Q258=PRESUPUESTO!$B$332,PRESUPUESTO!$G$258,0)</f>
        <v>0</v>
      </c>
      <c r="L402" s="105">
        <f>IF(PRESUPUESTO!R258=PRESUPUESTO!$B$332,PRESUPUESTO!$G$258,0)</f>
        <v>0</v>
      </c>
      <c r="M402" s="105">
        <f>IF(PRESUPUESTO!S258=PRESUPUESTO!$B$332,PRESUPUESTO!$G$258,0)</f>
        <v>0</v>
      </c>
      <c r="N402" s="105">
        <f>IF(PRESUPUESTO!T258=PRESUPUESTO!$B$332,PRESUPUESTO!$G$258,0)</f>
        <v>0</v>
      </c>
      <c r="O402" s="105">
        <f>IF(PRESUPUESTO!U258=PRESUPUESTO!$B$332,PRESUPUESTO!$G$258,0)</f>
        <v>0</v>
      </c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</row>
    <row r="403" spans="2:36" s="8" customFormat="1">
      <c r="B403" s="103" t="str">
        <f>IF(PRESUPUESTO!F259="","",PRESUPUESTO!F259)</f>
        <v/>
      </c>
      <c r="C403" s="104">
        <f t="shared" si="95"/>
        <v>0</v>
      </c>
      <c r="D403" s="105">
        <f>IF(PRESUPUESTO!J259=PRESUPUESTO!$B$332,PRESUPUESTO!$G$259,0)</f>
        <v>0</v>
      </c>
      <c r="E403" s="105">
        <f>IF(PRESUPUESTO!K259=PRESUPUESTO!$B$332,PRESUPUESTO!$G$259,0)</f>
        <v>0</v>
      </c>
      <c r="F403" s="105">
        <f>IF(PRESUPUESTO!L259=PRESUPUESTO!$B$332,PRESUPUESTO!$G$259,0)</f>
        <v>0</v>
      </c>
      <c r="G403" s="105">
        <f>IF(PRESUPUESTO!M259=PRESUPUESTO!$B$332,PRESUPUESTO!$G$259,0)</f>
        <v>0</v>
      </c>
      <c r="H403" s="105">
        <f>IF(PRESUPUESTO!N259=PRESUPUESTO!$B$332,PRESUPUESTO!$G$259,0)</f>
        <v>0</v>
      </c>
      <c r="I403" s="105">
        <f>IF(PRESUPUESTO!O259=PRESUPUESTO!$B$332,PRESUPUESTO!$G$259,0)</f>
        <v>0</v>
      </c>
      <c r="J403" s="105">
        <f>IF(PRESUPUESTO!P259=PRESUPUESTO!$B$332,PRESUPUESTO!$G$259,0)</f>
        <v>0</v>
      </c>
      <c r="K403" s="105">
        <f>IF(PRESUPUESTO!Q259=PRESUPUESTO!$B$332,PRESUPUESTO!$G$259,0)</f>
        <v>0</v>
      </c>
      <c r="L403" s="105">
        <f>IF(PRESUPUESTO!R259=PRESUPUESTO!$B$332,PRESUPUESTO!$G$259,0)</f>
        <v>0</v>
      </c>
      <c r="M403" s="105">
        <f>IF(PRESUPUESTO!S259=PRESUPUESTO!$B$332,PRESUPUESTO!$G$259,0)</f>
        <v>0</v>
      </c>
      <c r="N403" s="105">
        <f>IF(PRESUPUESTO!T259=PRESUPUESTO!$B$332,PRESUPUESTO!$G$259,0)</f>
        <v>0</v>
      </c>
      <c r="O403" s="105">
        <f>IF(PRESUPUESTO!U259=PRESUPUESTO!$B$332,PRESUPUESTO!$G$259,0)</f>
        <v>0</v>
      </c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</row>
    <row r="404" spans="2:36" s="8" customFormat="1">
      <c r="B404" s="103" t="str">
        <f>IF(PRESUPUESTO!F260="","",PRESUPUESTO!F260)</f>
        <v/>
      </c>
      <c r="C404" s="104">
        <f t="shared" si="95"/>
        <v>0</v>
      </c>
      <c r="D404" s="105">
        <f>IF(PRESUPUESTO!J260=PRESUPUESTO!$B$332,PRESUPUESTO!$G$260,0)</f>
        <v>0</v>
      </c>
      <c r="E404" s="105">
        <f>IF(PRESUPUESTO!K260=PRESUPUESTO!$B$332,PRESUPUESTO!$G$260,0)</f>
        <v>0</v>
      </c>
      <c r="F404" s="105">
        <f>IF(PRESUPUESTO!L260=PRESUPUESTO!$B$332,PRESUPUESTO!$G$260,0)</f>
        <v>0</v>
      </c>
      <c r="G404" s="105">
        <f>IF(PRESUPUESTO!M260=PRESUPUESTO!$B$332,PRESUPUESTO!$G$260,0)</f>
        <v>0</v>
      </c>
      <c r="H404" s="105">
        <f>IF(PRESUPUESTO!N260=PRESUPUESTO!$B$332,PRESUPUESTO!$G$260,0)</f>
        <v>0</v>
      </c>
      <c r="I404" s="105">
        <f>IF(PRESUPUESTO!O260=PRESUPUESTO!$B$332,PRESUPUESTO!$G$260,0)</f>
        <v>0</v>
      </c>
      <c r="J404" s="105">
        <f>IF(PRESUPUESTO!P260=PRESUPUESTO!$B$332,PRESUPUESTO!$G$260,0)</f>
        <v>0</v>
      </c>
      <c r="K404" s="105">
        <f>IF(PRESUPUESTO!Q260=PRESUPUESTO!$B$332,PRESUPUESTO!$G$260,0)</f>
        <v>0</v>
      </c>
      <c r="L404" s="105">
        <f>IF(PRESUPUESTO!R260=PRESUPUESTO!$B$332,PRESUPUESTO!$G$260,0)</f>
        <v>0</v>
      </c>
      <c r="M404" s="105">
        <f>IF(PRESUPUESTO!S260=PRESUPUESTO!$B$332,PRESUPUESTO!$G$260,0)</f>
        <v>0</v>
      </c>
      <c r="N404" s="105">
        <f>IF(PRESUPUESTO!T260=PRESUPUESTO!$B$332,PRESUPUESTO!$G$260,0)</f>
        <v>0</v>
      </c>
      <c r="O404" s="105">
        <f>IF(PRESUPUESTO!U260=PRESUPUESTO!$B$332,PRESUPUESTO!$G$260,0)</f>
        <v>0</v>
      </c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</row>
    <row r="405" spans="2:36" s="8" customFormat="1">
      <c r="B405" s="103" t="str">
        <f>IF(PRESUPUESTO!F261="","",PRESUPUESTO!F261)</f>
        <v/>
      </c>
      <c r="C405" s="104">
        <f>SUM(D405:O405)/SUM($D$66:$O$66)</f>
        <v>0</v>
      </c>
      <c r="D405" s="105">
        <f>IF(PRESUPUESTO!J261=PRESUPUESTO!$B$332,PRESUPUESTO!$G$261,0)</f>
        <v>0</v>
      </c>
      <c r="E405" s="105">
        <f>IF(PRESUPUESTO!K261=PRESUPUESTO!$B$332,PRESUPUESTO!$G$261,0)</f>
        <v>0</v>
      </c>
      <c r="F405" s="105">
        <f>IF(PRESUPUESTO!L261=PRESUPUESTO!$B$332,PRESUPUESTO!$G$261,0)</f>
        <v>0</v>
      </c>
      <c r="G405" s="105">
        <f>IF(PRESUPUESTO!M261=PRESUPUESTO!$B$332,PRESUPUESTO!$G$261,0)</f>
        <v>0</v>
      </c>
      <c r="H405" s="105">
        <f>IF(PRESUPUESTO!N261=PRESUPUESTO!$B$332,PRESUPUESTO!$G$261,0)</f>
        <v>0</v>
      </c>
      <c r="I405" s="105">
        <f>IF(PRESUPUESTO!O261=PRESUPUESTO!$B$332,PRESUPUESTO!$G$261,0)</f>
        <v>0</v>
      </c>
      <c r="J405" s="105">
        <f>IF(PRESUPUESTO!P261=PRESUPUESTO!$B$332,PRESUPUESTO!$G$261,0)</f>
        <v>0</v>
      </c>
      <c r="K405" s="105">
        <f>IF(PRESUPUESTO!Q261=PRESUPUESTO!$B$332,PRESUPUESTO!$G$261,0)</f>
        <v>0</v>
      </c>
      <c r="L405" s="105">
        <f>IF(PRESUPUESTO!R261=PRESUPUESTO!$B$332,PRESUPUESTO!$G$261,0)</f>
        <v>0</v>
      </c>
      <c r="M405" s="105">
        <f>IF(PRESUPUESTO!S261=PRESUPUESTO!$B$332,PRESUPUESTO!$G$261,0)</f>
        <v>0</v>
      </c>
      <c r="N405" s="105">
        <f>IF(PRESUPUESTO!T261=PRESUPUESTO!$B$332,PRESUPUESTO!$G$261,0)</f>
        <v>0</v>
      </c>
      <c r="O405" s="105">
        <f>IF(PRESUPUESTO!U261=PRESUPUESTO!$B$332,PRESUPUESTO!$G$261,0)</f>
        <v>0</v>
      </c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</row>
    <row r="406" spans="2:36" s="8" customFormat="1">
      <c r="B406" s="103" t="str">
        <f>IF(PRESUPUESTO!F262="","",PRESUPUESTO!F262)</f>
        <v/>
      </c>
      <c r="C406" s="104">
        <f>SUM(D406:O406)/SUM($D$66:$O$66)</f>
        <v>0</v>
      </c>
      <c r="D406" s="105">
        <f>IF(PRESUPUESTO!J262=PRESUPUESTO!$B$332,PRESUPUESTO!$G$262,0)</f>
        <v>0</v>
      </c>
      <c r="E406" s="105">
        <f>IF(PRESUPUESTO!K262=PRESUPUESTO!$B$332,PRESUPUESTO!$G$262,0)</f>
        <v>0</v>
      </c>
      <c r="F406" s="105">
        <f>IF(PRESUPUESTO!L262=PRESUPUESTO!$B$332,PRESUPUESTO!$G$262,0)</f>
        <v>0</v>
      </c>
      <c r="G406" s="105">
        <f>IF(PRESUPUESTO!M262=PRESUPUESTO!$B$332,PRESUPUESTO!$G$262,0)</f>
        <v>0</v>
      </c>
      <c r="H406" s="105">
        <f>IF(PRESUPUESTO!N262=PRESUPUESTO!$B$332,PRESUPUESTO!$G$262,0)</f>
        <v>0</v>
      </c>
      <c r="I406" s="105">
        <f>IF(PRESUPUESTO!O262=PRESUPUESTO!$B$332,PRESUPUESTO!$G$262,0)</f>
        <v>0</v>
      </c>
      <c r="J406" s="105">
        <f>IF(PRESUPUESTO!P262=PRESUPUESTO!$B$332,PRESUPUESTO!$G$262,0)</f>
        <v>0</v>
      </c>
      <c r="K406" s="105">
        <f>IF(PRESUPUESTO!Q262=PRESUPUESTO!$B$332,PRESUPUESTO!$G$262,0)</f>
        <v>0</v>
      </c>
      <c r="L406" s="105">
        <f>IF(PRESUPUESTO!R262=PRESUPUESTO!$B$332,PRESUPUESTO!$G$262,0)</f>
        <v>0</v>
      </c>
      <c r="M406" s="105">
        <f>IF(PRESUPUESTO!S262=PRESUPUESTO!$B$332,PRESUPUESTO!$G$262,0)</f>
        <v>0</v>
      </c>
      <c r="N406" s="105">
        <f>IF(PRESUPUESTO!T262=PRESUPUESTO!$B$332,PRESUPUESTO!$G$262,0)</f>
        <v>0</v>
      </c>
      <c r="O406" s="105">
        <f>IF(PRESUPUESTO!U262=PRESUPUESTO!$B$332,PRESUPUESTO!$G$262,0)</f>
        <v>0</v>
      </c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</row>
    <row r="407" spans="2:36" s="75" customFormat="1">
      <c r="B407" s="109" t="str">
        <f>IF(PRESUPUESTO!B265="","",PRESUPUESTO!B265)</f>
        <v>REGALOS</v>
      </c>
      <c r="C407" s="110">
        <f t="shared" si="95"/>
        <v>3.3333333333333335E-3</v>
      </c>
      <c r="D407" s="111">
        <f>SUM(D408:D467)</f>
        <v>0</v>
      </c>
      <c r="E407" s="111">
        <f t="shared" ref="E407:O407" si="114">SUM(E408:E467)</f>
        <v>0</v>
      </c>
      <c r="F407" s="111">
        <f t="shared" si="114"/>
        <v>0</v>
      </c>
      <c r="G407" s="111">
        <f t="shared" si="114"/>
        <v>0</v>
      </c>
      <c r="H407" s="111">
        <f t="shared" si="114"/>
        <v>100000</v>
      </c>
      <c r="I407" s="111">
        <f t="shared" si="114"/>
        <v>0</v>
      </c>
      <c r="J407" s="111">
        <f t="shared" si="114"/>
        <v>0</v>
      </c>
      <c r="K407" s="111">
        <f t="shared" si="114"/>
        <v>0</v>
      </c>
      <c r="L407" s="111">
        <f t="shared" si="114"/>
        <v>0</v>
      </c>
      <c r="M407" s="111">
        <f t="shared" si="114"/>
        <v>0</v>
      </c>
      <c r="N407" s="111">
        <f t="shared" si="114"/>
        <v>0</v>
      </c>
      <c r="O407" s="111">
        <f t="shared" si="114"/>
        <v>400000</v>
      </c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</row>
    <row r="408" spans="2:36" s="8" customFormat="1">
      <c r="B408" s="31" t="str">
        <f>IF(PRESUPUESTO!C267="","",PRESUPUESTO!C267)</f>
        <v/>
      </c>
      <c r="C408" s="34">
        <f t="shared" si="95"/>
        <v>0</v>
      </c>
      <c r="D408" s="9">
        <f>PRESUPUESTO!D267</f>
        <v>0</v>
      </c>
      <c r="E408" s="11">
        <f>D408</f>
        <v>0</v>
      </c>
      <c r="F408" s="11">
        <f t="shared" ref="F408:O408" si="115">E408</f>
        <v>0</v>
      </c>
      <c r="G408" s="11">
        <f t="shared" si="115"/>
        <v>0</v>
      </c>
      <c r="H408" s="11">
        <f t="shared" si="115"/>
        <v>0</v>
      </c>
      <c r="I408" s="11">
        <f t="shared" si="115"/>
        <v>0</v>
      </c>
      <c r="J408" s="11">
        <f t="shared" si="115"/>
        <v>0</v>
      </c>
      <c r="K408" s="11">
        <f t="shared" si="115"/>
        <v>0</v>
      </c>
      <c r="L408" s="11">
        <f t="shared" si="115"/>
        <v>0</v>
      </c>
      <c r="M408" s="11">
        <f t="shared" si="115"/>
        <v>0</v>
      </c>
      <c r="N408" s="11">
        <f t="shared" si="115"/>
        <v>0</v>
      </c>
      <c r="O408" s="11">
        <f t="shared" si="115"/>
        <v>0</v>
      </c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</row>
    <row r="409" spans="2:36" s="8" customFormat="1">
      <c r="B409" s="31" t="str">
        <f>IF(PRESUPUESTO!C268="","",PRESUPUESTO!C268)</f>
        <v/>
      </c>
      <c r="C409" s="34">
        <f t="shared" ref="C409:C472" si="116">SUM(D409:O409)/SUM($D$66:$O$66)</f>
        <v>0</v>
      </c>
      <c r="D409" s="9">
        <f>PRESUPUESTO!D268</f>
        <v>0</v>
      </c>
      <c r="E409" s="11">
        <f t="shared" ref="E409:O437" si="117">D409</f>
        <v>0</v>
      </c>
      <c r="F409" s="11">
        <f t="shared" si="117"/>
        <v>0</v>
      </c>
      <c r="G409" s="11">
        <f t="shared" si="117"/>
        <v>0</v>
      </c>
      <c r="H409" s="11">
        <f t="shared" si="117"/>
        <v>0</v>
      </c>
      <c r="I409" s="11">
        <f t="shared" si="117"/>
        <v>0</v>
      </c>
      <c r="J409" s="11">
        <f t="shared" si="117"/>
        <v>0</v>
      </c>
      <c r="K409" s="11">
        <f t="shared" si="117"/>
        <v>0</v>
      </c>
      <c r="L409" s="11">
        <f t="shared" si="117"/>
        <v>0</v>
      </c>
      <c r="M409" s="11">
        <f t="shared" si="117"/>
        <v>0</v>
      </c>
      <c r="N409" s="11">
        <f t="shared" si="117"/>
        <v>0</v>
      </c>
      <c r="O409" s="11">
        <f t="shared" si="117"/>
        <v>0</v>
      </c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</row>
    <row r="410" spans="2:36" s="8" customFormat="1">
      <c r="B410" s="31" t="str">
        <f>IF(PRESUPUESTO!C269="","",PRESUPUESTO!C269)</f>
        <v/>
      </c>
      <c r="C410" s="34">
        <f t="shared" si="116"/>
        <v>0</v>
      </c>
      <c r="D410" s="9">
        <f>PRESUPUESTO!D269</f>
        <v>0</v>
      </c>
      <c r="E410" s="11">
        <f t="shared" si="117"/>
        <v>0</v>
      </c>
      <c r="F410" s="11">
        <f t="shared" si="117"/>
        <v>0</v>
      </c>
      <c r="G410" s="11">
        <f t="shared" si="117"/>
        <v>0</v>
      </c>
      <c r="H410" s="11">
        <f t="shared" si="117"/>
        <v>0</v>
      </c>
      <c r="I410" s="11">
        <f t="shared" si="117"/>
        <v>0</v>
      </c>
      <c r="J410" s="11">
        <f t="shared" si="117"/>
        <v>0</v>
      </c>
      <c r="K410" s="11">
        <f t="shared" si="117"/>
        <v>0</v>
      </c>
      <c r="L410" s="11">
        <f t="shared" si="117"/>
        <v>0</v>
      </c>
      <c r="M410" s="11">
        <f t="shared" si="117"/>
        <v>0</v>
      </c>
      <c r="N410" s="11">
        <f t="shared" si="117"/>
        <v>0</v>
      </c>
      <c r="O410" s="11">
        <f t="shared" si="117"/>
        <v>0</v>
      </c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</row>
    <row r="411" spans="2:36" s="8" customFormat="1">
      <c r="B411" s="31" t="str">
        <f>IF(PRESUPUESTO!C270="","",PRESUPUESTO!C270)</f>
        <v/>
      </c>
      <c r="C411" s="34">
        <f t="shared" si="116"/>
        <v>0</v>
      </c>
      <c r="D411" s="9">
        <f>PRESUPUESTO!D270</f>
        <v>0</v>
      </c>
      <c r="E411" s="11">
        <f t="shared" si="117"/>
        <v>0</v>
      </c>
      <c r="F411" s="11">
        <f t="shared" si="117"/>
        <v>0</v>
      </c>
      <c r="G411" s="11">
        <f t="shared" si="117"/>
        <v>0</v>
      </c>
      <c r="H411" s="11">
        <f t="shared" si="117"/>
        <v>0</v>
      </c>
      <c r="I411" s="11">
        <f t="shared" si="117"/>
        <v>0</v>
      </c>
      <c r="J411" s="11">
        <f t="shared" si="117"/>
        <v>0</v>
      </c>
      <c r="K411" s="11">
        <f t="shared" si="117"/>
        <v>0</v>
      </c>
      <c r="L411" s="11">
        <f t="shared" si="117"/>
        <v>0</v>
      </c>
      <c r="M411" s="11">
        <f t="shared" si="117"/>
        <v>0</v>
      </c>
      <c r="N411" s="11">
        <f t="shared" si="117"/>
        <v>0</v>
      </c>
      <c r="O411" s="11">
        <f t="shared" si="117"/>
        <v>0</v>
      </c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</row>
    <row r="412" spans="2:36" s="8" customFormat="1">
      <c r="B412" s="31" t="str">
        <f>IF(PRESUPUESTO!C271="","",PRESUPUESTO!C271)</f>
        <v/>
      </c>
      <c r="C412" s="34">
        <f t="shared" si="116"/>
        <v>0</v>
      </c>
      <c r="D412" s="9">
        <f>PRESUPUESTO!D271</f>
        <v>0</v>
      </c>
      <c r="E412" s="11">
        <f t="shared" si="117"/>
        <v>0</v>
      </c>
      <c r="F412" s="11">
        <f t="shared" si="117"/>
        <v>0</v>
      </c>
      <c r="G412" s="11">
        <f t="shared" si="117"/>
        <v>0</v>
      </c>
      <c r="H412" s="11">
        <f t="shared" si="117"/>
        <v>0</v>
      </c>
      <c r="I412" s="11">
        <f t="shared" si="117"/>
        <v>0</v>
      </c>
      <c r="J412" s="11">
        <f t="shared" si="117"/>
        <v>0</v>
      </c>
      <c r="K412" s="11">
        <f t="shared" si="117"/>
        <v>0</v>
      </c>
      <c r="L412" s="11">
        <f t="shared" si="117"/>
        <v>0</v>
      </c>
      <c r="M412" s="11">
        <f t="shared" si="117"/>
        <v>0</v>
      </c>
      <c r="N412" s="11">
        <f t="shared" si="117"/>
        <v>0</v>
      </c>
      <c r="O412" s="11">
        <f t="shared" si="117"/>
        <v>0</v>
      </c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</row>
    <row r="413" spans="2:36" s="8" customFormat="1">
      <c r="B413" s="31" t="str">
        <f>IF(PRESUPUESTO!C272="","",PRESUPUESTO!C272)</f>
        <v/>
      </c>
      <c r="C413" s="34">
        <f t="shared" si="116"/>
        <v>0</v>
      </c>
      <c r="D413" s="9">
        <f>PRESUPUESTO!D272</f>
        <v>0</v>
      </c>
      <c r="E413" s="11">
        <f t="shared" si="117"/>
        <v>0</v>
      </c>
      <c r="F413" s="11">
        <f t="shared" si="117"/>
        <v>0</v>
      </c>
      <c r="G413" s="11">
        <f t="shared" si="117"/>
        <v>0</v>
      </c>
      <c r="H413" s="11">
        <f t="shared" si="117"/>
        <v>0</v>
      </c>
      <c r="I413" s="11">
        <f t="shared" si="117"/>
        <v>0</v>
      </c>
      <c r="J413" s="11">
        <f t="shared" si="117"/>
        <v>0</v>
      </c>
      <c r="K413" s="11">
        <f t="shared" si="117"/>
        <v>0</v>
      </c>
      <c r="L413" s="11">
        <f t="shared" si="117"/>
        <v>0</v>
      </c>
      <c r="M413" s="11">
        <f t="shared" si="117"/>
        <v>0</v>
      </c>
      <c r="N413" s="11">
        <f t="shared" si="117"/>
        <v>0</v>
      </c>
      <c r="O413" s="11">
        <f t="shared" si="117"/>
        <v>0</v>
      </c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</row>
    <row r="414" spans="2:36" s="8" customFormat="1">
      <c r="B414" s="31" t="str">
        <f>IF(PRESUPUESTO!C273="","",PRESUPUESTO!C273)</f>
        <v/>
      </c>
      <c r="C414" s="34">
        <f t="shared" si="116"/>
        <v>0</v>
      </c>
      <c r="D414" s="9">
        <f>PRESUPUESTO!D273</f>
        <v>0</v>
      </c>
      <c r="E414" s="11">
        <f t="shared" si="117"/>
        <v>0</v>
      </c>
      <c r="F414" s="11">
        <f t="shared" si="117"/>
        <v>0</v>
      </c>
      <c r="G414" s="11">
        <f t="shared" si="117"/>
        <v>0</v>
      </c>
      <c r="H414" s="11">
        <f t="shared" si="117"/>
        <v>0</v>
      </c>
      <c r="I414" s="11">
        <f t="shared" si="117"/>
        <v>0</v>
      </c>
      <c r="J414" s="11">
        <f t="shared" si="117"/>
        <v>0</v>
      </c>
      <c r="K414" s="11">
        <f t="shared" si="117"/>
        <v>0</v>
      </c>
      <c r="L414" s="11">
        <f t="shared" si="117"/>
        <v>0</v>
      </c>
      <c r="M414" s="11">
        <f t="shared" si="117"/>
        <v>0</v>
      </c>
      <c r="N414" s="11">
        <f t="shared" si="117"/>
        <v>0</v>
      </c>
      <c r="O414" s="11">
        <f t="shared" si="117"/>
        <v>0</v>
      </c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</row>
    <row r="415" spans="2:36" s="8" customFormat="1">
      <c r="B415" s="31" t="str">
        <f>IF(PRESUPUESTO!C274="","",PRESUPUESTO!C274)</f>
        <v/>
      </c>
      <c r="C415" s="34">
        <f t="shared" si="116"/>
        <v>0</v>
      </c>
      <c r="D415" s="9">
        <f>PRESUPUESTO!D274</f>
        <v>0</v>
      </c>
      <c r="E415" s="11">
        <f t="shared" si="117"/>
        <v>0</v>
      </c>
      <c r="F415" s="11">
        <f t="shared" si="117"/>
        <v>0</v>
      </c>
      <c r="G415" s="11">
        <f t="shared" si="117"/>
        <v>0</v>
      </c>
      <c r="H415" s="11">
        <f t="shared" si="117"/>
        <v>0</v>
      </c>
      <c r="I415" s="11">
        <f t="shared" si="117"/>
        <v>0</v>
      </c>
      <c r="J415" s="11">
        <f t="shared" si="117"/>
        <v>0</v>
      </c>
      <c r="K415" s="11">
        <f t="shared" si="117"/>
        <v>0</v>
      </c>
      <c r="L415" s="11">
        <f t="shared" si="117"/>
        <v>0</v>
      </c>
      <c r="M415" s="11">
        <f t="shared" si="117"/>
        <v>0</v>
      </c>
      <c r="N415" s="11">
        <f t="shared" si="117"/>
        <v>0</v>
      </c>
      <c r="O415" s="11">
        <f t="shared" si="117"/>
        <v>0</v>
      </c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</row>
    <row r="416" spans="2:36" s="8" customFormat="1">
      <c r="B416" s="31" t="str">
        <f>IF(PRESUPUESTO!C275="","",PRESUPUESTO!C275)</f>
        <v/>
      </c>
      <c r="C416" s="34">
        <f t="shared" si="116"/>
        <v>0</v>
      </c>
      <c r="D416" s="9">
        <f>PRESUPUESTO!D275</f>
        <v>0</v>
      </c>
      <c r="E416" s="11">
        <f t="shared" si="117"/>
        <v>0</v>
      </c>
      <c r="F416" s="11">
        <f t="shared" si="117"/>
        <v>0</v>
      </c>
      <c r="G416" s="11">
        <f t="shared" si="117"/>
        <v>0</v>
      </c>
      <c r="H416" s="11">
        <f t="shared" si="117"/>
        <v>0</v>
      </c>
      <c r="I416" s="11">
        <f t="shared" si="117"/>
        <v>0</v>
      </c>
      <c r="J416" s="11">
        <f t="shared" si="117"/>
        <v>0</v>
      </c>
      <c r="K416" s="11">
        <f t="shared" si="117"/>
        <v>0</v>
      </c>
      <c r="L416" s="11">
        <f t="shared" si="117"/>
        <v>0</v>
      </c>
      <c r="M416" s="11">
        <f t="shared" si="117"/>
        <v>0</v>
      </c>
      <c r="N416" s="11">
        <f t="shared" si="117"/>
        <v>0</v>
      </c>
      <c r="O416" s="11">
        <f t="shared" si="117"/>
        <v>0</v>
      </c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</row>
    <row r="417" spans="2:36" s="8" customFormat="1">
      <c r="B417" s="31" t="str">
        <f>IF(PRESUPUESTO!C276="","",PRESUPUESTO!C276)</f>
        <v/>
      </c>
      <c r="C417" s="34">
        <f t="shared" si="116"/>
        <v>0</v>
      </c>
      <c r="D417" s="9">
        <f>PRESUPUESTO!D276</f>
        <v>0</v>
      </c>
      <c r="E417" s="11">
        <f t="shared" si="117"/>
        <v>0</v>
      </c>
      <c r="F417" s="11">
        <f t="shared" si="117"/>
        <v>0</v>
      </c>
      <c r="G417" s="11">
        <f t="shared" si="117"/>
        <v>0</v>
      </c>
      <c r="H417" s="11">
        <f t="shared" si="117"/>
        <v>0</v>
      </c>
      <c r="I417" s="11">
        <f t="shared" si="117"/>
        <v>0</v>
      </c>
      <c r="J417" s="11">
        <f t="shared" si="117"/>
        <v>0</v>
      </c>
      <c r="K417" s="11">
        <f t="shared" si="117"/>
        <v>0</v>
      </c>
      <c r="L417" s="11">
        <f t="shared" si="117"/>
        <v>0</v>
      </c>
      <c r="M417" s="11">
        <f t="shared" si="117"/>
        <v>0</v>
      </c>
      <c r="N417" s="11">
        <f t="shared" si="117"/>
        <v>0</v>
      </c>
      <c r="O417" s="11">
        <f t="shared" si="117"/>
        <v>0</v>
      </c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</row>
    <row r="418" spans="2:36" s="8" customFormat="1">
      <c r="B418" s="31" t="str">
        <f>IF(PRESUPUESTO!C277="","",PRESUPUESTO!C277)</f>
        <v/>
      </c>
      <c r="C418" s="34">
        <f t="shared" si="116"/>
        <v>0</v>
      </c>
      <c r="D418" s="9">
        <f>PRESUPUESTO!D277</f>
        <v>0</v>
      </c>
      <c r="E418" s="11">
        <f t="shared" si="117"/>
        <v>0</v>
      </c>
      <c r="F418" s="11">
        <f t="shared" si="117"/>
        <v>0</v>
      </c>
      <c r="G418" s="11">
        <f t="shared" si="117"/>
        <v>0</v>
      </c>
      <c r="H418" s="11">
        <f t="shared" si="117"/>
        <v>0</v>
      </c>
      <c r="I418" s="11">
        <f t="shared" si="117"/>
        <v>0</v>
      </c>
      <c r="J418" s="11">
        <f t="shared" si="117"/>
        <v>0</v>
      </c>
      <c r="K418" s="11">
        <f t="shared" si="117"/>
        <v>0</v>
      </c>
      <c r="L418" s="11">
        <f t="shared" si="117"/>
        <v>0</v>
      </c>
      <c r="M418" s="11">
        <f t="shared" si="117"/>
        <v>0</v>
      </c>
      <c r="N418" s="11">
        <f t="shared" si="117"/>
        <v>0</v>
      </c>
      <c r="O418" s="11">
        <f t="shared" si="117"/>
        <v>0</v>
      </c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</row>
    <row r="419" spans="2:36" s="8" customFormat="1">
      <c r="B419" s="31" t="str">
        <f>IF(PRESUPUESTO!C278="","",PRESUPUESTO!C278)</f>
        <v/>
      </c>
      <c r="C419" s="34">
        <f t="shared" si="116"/>
        <v>0</v>
      </c>
      <c r="D419" s="9">
        <f>PRESUPUESTO!D278</f>
        <v>0</v>
      </c>
      <c r="E419" s="11">
        <f t="shared" si="117"/>
        <v>0</v>
      </c>
      <c r="F419" s="11">
        <f t="shared" si="117"/>
        <v>0</v>
      </c>
      <c r="G419" s="11">
        <f t="shared" si="117"/>
        <v>0</v>
      </c>
      <c r="H419" s="11">
        <f t="shared" si="117"/>
        <v>0</v>
      </c>
      <c r="I419" s="11">
        <f t="shared" si="117"/>
        <v>0</v>
      </c>
      <c r="J419" s="11">
        <f t="shared" si="117"/>
        <v>0</v>
      </c>
      <c r="K419" s="11">
        <f t="shared" si="117"/>
        <v>0</v>
      </c>
      <c r="L419" s="11">
        <f t="shared" si="117"/>
        <v>0</v>
      </c>
      <c r="M419" s="11">
        <f t="shared" si="117"/>
        <v>0</v>
      </c>
      <c r="N419" s="11">
        <f t="shared" si="117"/>
        <v>0</v>
      </c>
      <c r="O419" s="11">
        <f t="shared" si="117"/>
        <v>0</v>
      </c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</row>
    <row r="420" spans="2:36" s="8" customFormat="1">
      <c r="B420" s="31" t="str">
        <f>IF(PRESUPUESTO!C279="","",PRESUPUESTO!C279)</f>
        <v/>
      </c>
      <c r="C420" s="34">
        <f t="shared" si="116"/>
        <v>0</v>
      </c>
      <c r="D420" s="9">
        <f>PRESUPUESTO!D279</f>
        <v>0</v>
      </c>
      <c r="E420" s="11">
        <f t="shared" si="117"/>
        <v>0</v>
      </c>
      <c r="F420" s="11">
        <f t="shared" si="117"/>
        <v>0</v>
      </c>
      <c r="G420" s="11">
        <f t="shared" si="117"/>
        <v>0</v>
      </c>
      <c r="H420" s="11">
        <f t="shared" si="117"/>
        <v>0</v>
      </c>
      <c r="I420" s="11">
        <f t="shared" si="117"/>
        <v>0</v>
      </c>
      <c r="J420" s="11">
        <f t="shared" si="117"/>
        <v>0</v>
      </c>
      <c r="K420" s="11">
        <f t="shared" si="117"/>
        <v>0</v>
      </c>
      <c r="L420" s="11">
        <f t="shared" si="117"/>
        <v>0</v>
      </c>
      <c r="M420" s="11">
        <f t="shared" si="117"/>
        <v>0</v>
      </c>
      <c r="N420" s="11">
        <f t="shared" si="117"/>
        <v>0</v>
      </c>
      <c r="O420" s="11">
        <f t="shared" si="117"/>
        <v>0</v>
      </c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</row>
    <row r="421" spans="2:36" s="8" customFormat="1">
      <c r="B421" s="31" t="str">
        <f>IF(PRESUPUESTO!C280="","",PRESUPUESTO!C280)</f>
        <v/>
      </c>
      <c r="C421" s="34">
        <f t="shared" si="116"/>
        <v>0</v>
      </c>
      <c r="D421" s="9">
        <f>PRESUPUESTO!D280</f>
        <v>0</v>
      </c>
      <c r="E421" s="11">
        <f t="shared" si="117"/>
        <v>0</v>
      </c>
      <c r="F421" s="11">
        <f t="shared" si="117"/>
        <v>0</v>
      </c>
      <c r="G421" s="11">
        <f t="shared" si="117"/>
        <v>0</v>
      </c>
      <c r="H421" s="11">
        <f t="shared" si="117"/>
        <v>0</v>
      </c>
      <c r="I421" s="11">
        <f t="shared" si="117"/>
        <v>0</v>
      </c>
      <c r="J421" s="11">
        <f t="shared" si="117"/>
        <v>0</v>
      </c>
      <c r="K421" s="11">
        <f t="shared" si="117"/>
        <v>0</v>
      </c>
      <c r="L421" s="11">
        <f t="shared" si="117"/>
        <v>0</v>
      </c>
      <c r="M421" s="11">
        <f t="shared" si="117"/>
        <v>0</v>
      </c>
      <c r="N421" s="11">
        <f t="shared" si="117"/>
        <v>0</v>
      </c>
      <c r="O421" s="11">
        <f t="shared" si="117"/>
        <v>0</v>
      </c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</row>
    <row r="422" spans="2:36" s="8" customFormat="1">
      <c r="B422" s="31" t="str">
        <f>IF(PRESUPUESTO!C281="","",PRESUPUESTO!C281)</f>
        <v/>
      </c>
      <c r="C422" s="34">
        <f t="shared" si="116"/>
        <v>0</v>
      </c>
      <c r="D422" s="9">
        <f>PRESUPUESTO!D281</f>
        <v>0</v>
      </c>
      <c r="E422" s="11">
        <f t="shared" si="117"/>
        <v>0</v>
      </c>
      <c r="F422" s="11">
        <f t="shared" si="117"/>
        <v>0</v>
      </c>
      <c r="G422" s="11">
        <f t="shared" si="117"/>
        <v>0</v>
      </c>
      <c r="H422" s="11">
        <f t="shared" si="117"/>
        <v>0</v>
      </c>
      <c r="I422" s="11">
        <f t="shared" si="117"/>
        <v>0</v>
      </c>
      <c r="J422" s="11">
        <f t="shared" si="117"/>
        <v>0</v>
      </c>
      <c r="K422" s="11">
        <f t="shared" si="117"/>
        <v>0</v>
      </c>
      <c r="L422" s="11">
        <f t="shared" si="117"/>
        <v>0</v>
      </c>
      <c r="M422" s="11">
        <f t="shared" si="117"/>
        <v>0</v>
      </c>
      <c r="N422" s="11">
        <f t="shared" si="117"/>
        <v>0</v>
      </c>
      <c r="O422" s="11">
        <f t="shared" si="117"/>
        <v>0</v>
      </c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</row>
    <row r="423" spans="2:36" s="8" customFormat="1">
      <c r="B423" s="31" t="str">
        <f>IF(PRESUPUESTO!C282="","",PRESUPUESTO!C282)</f>
        <v/>
      </c>
      <c r="C423" s="34">
        <f t="shared" si="116"/>
        <v>0</v>
      </c>
      <c r="D423" s="9">
        <f>PRESUPUESTO!D282</f>
        <v>0</v>
      </c>
      <c r="E423" s="11">
        <f t="shared" si="117"/>
        <v>0</v>
      </c>
      <c r="F423" s="11">
        <f t="shared" si="117"/>
        <v>0</v>
      </c>
      <c r="G423" s="11">
        <f t="shared" si="117"/>
        <v>0</v>
      </c>
      <c r="H423" s="11">
        <f t="shared" si="117"/>
        <v>0</v>
      </c>
      <c r="I423" s="11">
        <f t="shared" si="117"/>
        <v>0</v>
      </c>
      <c r="J423" s="11">
        <f t="shared" si="117"/>
        <v>0</v>
      </c>
      <c r="K423" s="11">
        <f t="shared" si="117"/>
        <v>0</v>
      </c>
      <c r="L423" s="11">
        <f t="shared" si="117"/>
        <v>0</v>
      </c>
      <c r="M423" s="11">
        <f t="shared" si="117"/>
        <v>0</v>
      </c>
      <c r="N423" s="11">
        <f t="shared" si="117"/>
        <v>0</v>
      </c>
      <c r="O423" s="11">
        <f t="shared" si="117"/>
        <v>0</v>
      </c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</row>
    <row r="424" spans="2:36" s="8" customFormat="1">
      <c r="B424" s="31" t="str">
        <f>IF(PRESUPUESTO!C283="","",PRESUPUESTO!C283)</f>
        <v/>
      </c>
      <c r="C424" s="34">
        <f t="shared" si="116"/>
        <v>0</v>
      </c>
      <c r="D424" s="9">
        <f>PRESUPUESTO!D283</f>
        <v>0</v>
      </c>
      <c r="E424" s="11">
        <f t="shared" si="117"/>
        <v>0</v>
      </c>
      <c r="F424" s="11">
        <f t="shared" si="117"/>
        <v>0</v>
      </c>
      <c r="G424" s="11">
        <f t="shared" si="117"/>
        <v>0</v>
      </c>
      <c r="H424" s="11">
        <f t="shared" si="117"/>
        <v>0</v>
      </c>
      <c r="I424" s="11">
        <f t="shared" si="117"/>
        <v>0</v>
      </c>
      <c r="J424" s="11">
        <f t="shared" si="117"/>
        <v>0</v>
      </c>
      <c r="K424" s="11">
        <f t="shared" si="117"/>
        <v>0</v>
      </c>
      <c r="L424" s="11">
        <f t="shared" si="117"/>
        <v>0</v>
      </c>
      <c r="M424" s="11">
        <f t="shared" si="117"/>
        <v>0</v>
      </c>
      <c r="N424" s="11">
        <f t="shared" si="117"/>
        <v>0</v>
      </c>
      <c r="O424" s="11">
        <f t="shared" si="117"/>
        <v>0</v>
      </c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</row>
    <row r="425" spans="2:36" s="8" customFormat="1">
      <c r="B425" s="31" t="str">
        <f>IF(PRESUPUESTO!C284="","",PRESUPUESTO!C284)</f>
        <v/>
      </c>
      <c r="C425" s="34">
        <f t="shared" si="116"/>
        <v>0</v>
      </c>
      <c r="D425" s="9">
        <f>PRESUPUESTO!D284</f>
        <v>0</v>
      </c>
      <c r="E425" s="11">
        <f t="shared" si="117"/>
        <v>0</v>
      </c>
      <c r="F425" s="11">
        <f t="shared" si="117"/>
        <v>0</v>
      </c>
      <c r="G425" s="11">
        <f t="shared" si="117"/>
        <v>0</v>
      </c>
      <c r="H425" s="11">
        <f t="shared" si="117"/>
        <v>0</v>
      </c>
      <c r="I425" s="11">
        <f t="shared" si="117"/>
        <v>0</v>
      </c>
      <c r="J425" s="11">
        <f t="shared" si="117"/>
        <v>0</v>
      </c>
      <c r="K425" s="11">
        <f t="shared" si="117"/>
        <v>0</v>
      </c>
      <c r="L425" s="11">
        <f t="shared" si="117"/>
        <v>0</v>
      </c>
      <c r="M425" s="11">
        <f t="shared" si="117"/>
        <v>0</v>
      </c>
      <c r="N425" s="11">
        <f t="shared" si="117"/>
        <v>0</v>
      </c>
      <c r="O425" s="11">
        <f t="shared" si="117"/>
        <v>0</v>
      </c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</row>
    <row r="426" spans="2:36" s="8" customFormat="1">
      <c r="B426" s="31" t="str">
        <f>IF(PRESUPUESTO!C285="","",PRESUPUESTO!C285)</f>
        <v/>
      </c>
      <c r="C426" s="34">
        <f t="shared" si="116"/>
        <v>0</v>
      </c>
      <c r="D426" s="9">
        <f>PRESUPUESTO!D285</f>
        <v>0</v>
      </c>
      <c r="E426" s="11">
        <f t="shared" si="117"/>
        <v>0</v>
      </c>
      <c r="F426" s="11">
        <f t="shared" si="117"/>
        <v>0</v>
      </c>
      <c r="G426" s="11">
        <f t="shared" si="117"/>
        <v>0</v>
      </c>
      <c r="H426" s="11">
        <f t="shared" si="117"/>
        <v>0</v>
      </c>
      <c r="I426" s="11">
        <f t="shared" si="117"/>
        <v>0</v>
      </c>
      <c r="J426" s="11">
        <f t="shared" si="117"/>
        <v>0</v>
      </c>
      <c r="K426" s="11">
        <f t="shared" si="117"/>
        <v>0</v>
      </c>
      <c r="L426" s="11">
        <f t="shared" si="117"/>
        <v>0</v>
      </c>
      <c r="M426" s="11">
        <f t="shared" si="117"/>
        <v>0</v>
      </c>
      <c r="N426" s="11">
        <f t="shared" si="117"/>
        <v>0</v>
      </c>
      <c r="O426" s="11">
        <f t="shared" si="117"/>
        <v>0</v>
      </c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</row>
    <row r="427" spans="2:36" s="8" customFormat="1">
      <c r="B427" s="31" t="str">
        <f>IF(PRESUPUESTO!C286="","",PRESUPUESTO!C286)</f>
        <v/>
      </c>
      <c r="C427" s="34">
        <f t="shared" si="116"/>
        <v>0</v>
      </c>
      <c r="D427" s="9">
        <f>PRESUPUESTO!D286</f>
        <v>0</v>
      </c>
      <c r="E427" s="11">
        <f t="shared" si="117"/>
        <v>0</v>
      </c>
      <c r="F427" s="11">
        <f t="shared" si="117"/>
        <v>0</v>
      </c>
      <c r="G427" s="11">
        <f t="shared" si="117"/>
        <v>0</v>
      </c>
      <c r="H427" s="11">
        <f t="shared" si="117"/>
        <v>0</v>
      </c>
      <c r="I427" s="11">
        <f t="shared" si="117"/>
        <v>0</v>
      </c>
      <c r="J427" s="11">
        <f t="shared" si="117"/>
        <v>0</v>
      </c>
      <c r="K427" s="11">
        <f t="shared" si="117"/>
        <v>0</v>
      </c>
      <c r="L427" s="11">
        <f t="shared" si="117"/>
        <v>0</v>
      </c>
      <c r="M427" s="11">
        <f t="shared" si="117"/>
        <v>0</v>
      </c>
      <c r="N427" s="11">
        <f t="shared" si="117"/>
        <v>0</v>
      </c>
      <c r="O427" s="11">
        <f t="shared" si="117"/>
        <v>0</v>
      </c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</row>
    <row r="428" spans="2:36" s="8" customFormat="1">
      <c r="B428" s="31" t="str">
        <f>IF(PRESUPUESTO!C287="","",PRESUPUESTO!C287)</f>
        <v/>
      </c>
      <c r="C428" s="34">
        <f t="shared" si="116"/>
        <v>0</v>
      </c>
      <c r="D428" s="9">
        <f>PRESUPUESTO!D287</f>
        <v>0</v>
      </c>
      <c r="E428" s="11">
        <f t="shared" si="117"/>
        <v>0</v>
      </c>
      <c r="F428" s="11">
        <f t="shared" si="117"/>
        <v>0</v>
      </c>
      <c r="G428" s="11">
        <f t="shared" si="117"/>
        <v>0</v>
      </c>
      <c r="H428" s="11">
        <f t="shared" si="117"/>
        <v>0</v>
      </c>
      <c r="I428" s="11">
        <f t="shared" si="117"/>
        <v>0</v>
      </c>
      <c r="J428" s="11">
        <f t="shared" si="117"/>
        <v>0</v>
      </c>
      <c r="K428" s="11">
        <f t="shared" si="117"/>
        <v>0</v>
      </c>
      <c r="L428" s="11">
        <f t="shared" si="117"/>
        <v>0</v>
      </c>
      <c r="M428" s="11">
        <f t="shared" si="117"/>
        <v>0</v>
      </c>
      <c r="N428" s="11">
        <f t="shared" si="117"/>
        <v>0</v>
      </c>
      <c r="O428" s="11">
        <f t="shared" si="117"/>
        <v>0</v>
      </c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</row>
    <row r="429" spans="2:36" s="8" customFormat="1">
      <c r="B429" s="31" t="str">
        <f>IF(PRESUPUESTO!C288="","",PRESUPUESTO!C288)</f>
        <v/>
      </c>
      <c r="C429" s="34">
        <f t="shared" si="116"/>
        <v>0</v>
      </c>
      <c r="D429" s="9">
        <f>PRESUPUESTO!D288</f>
        <v>0</v>
      </c>
      <c r="E429" s="11">
        <f t="shared" si="117"/>
        <v>0</v>
      </c>
      <c r="F429" s="11">
        <f t="shared" si="117"/>
        <v>0</v>
      </c>
      <c r="G429" s="11">
        <f t="shared" si="117"/>
        <v>0</v>
      </c>
      <c r="H429" s="11">
        <f t="shared" si="117"/>
        <v>0</v>
      </c>
      <c r="I429" s="11">
        <f t="shared" si="117"/>
        <v>0</v>
      </c>
      <c r="J429" s="11">
        <f t="shared" si="117"/>
        <v>0</v>
      </c>
      <c r="K429" s="11">
        <f t="shared" si="117"/>
        <v>0</v>
      </c>
      <c r="L429" s="11">
        <f t="shared" si="117"/>
        <v>0</v>
      </c>
      <c r="M429" s="11">
        <f t="shared" si="117"/>
        <v>0</v>
      </c>
      <c r="N429" s="11">
        <f t="shared" si="117"/>
        <v>0</v>
      </c>
      <c r="O429" s="11">
        <f t="shared" si="117"/>
        <v>0</v>
      </c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</row>
    <row r="430" spans="2:36" s="8" customFormat="1">
      <c r="B430" s="31" t="str">
        <f>IF(PRESUPUESTO!C289="","",PRESUPUESTO!C289)</f>
        <v/>
      </c>
      <c r="C430" s="34">
        <f t="shared" si="116"/>
        <v>0</v>
      </c>
      <c r="D430" s="9">
        <f>PRESUPUESTO!D289</f>
        <v>0</v>
      </c>
      <c r="E430" s="11">
        <f t="shared" si="117"/>
        <v>0</v>
      </c>
      <c r="F430" s="11">
        <f t="shared" si="117"/>
        <v>0</v>
      </c>
      <c r="G430" s="11">
        <f t="shared" si="117"/>
        <v>0</v>
      </c>
      <c r="H430" s="11">
        <f t="shared" si="117"/>
        <v>0</v>
      </c>
      <c r="I430" s="11">
        <f t="shared" si="117"/>
        <v>0</v>
      </c>
      <c r="J430" s="11">
        <f t="shared" si="117"/>
        <v>0</v>
      </c>
      <c r="K430" s="11">
        <f t="shared" si="117"/>
        <v>0</v>
      </c>
      <c r="L430" s="11">
        <f t="shared" si="117"/>
        <v>0</v>
      </c>
      <c r="M430" s="11">
        <f t="shared" si="117"/>
        <v>0</v>
      </c>
      <c r="N430" s="11">
        <f t="shared" si="117"/>
        <v>0</v>
      </c>
      <c r="O430" s="11">
        <f t="shared" si="117"/>
        <v>0</v>
      </c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</row>
    <row r="431" spans="2:36" s="8" customFormat="1">
      <c r="B431" s="31" t="str">
        <f>IF(PRESUPUESTO!C290="","",PRESUPUESTO!C290)</f>
        <v/>
      </c>
      <c r="C431" s="34">
        <f t="shared" si="116"/>
        <v>0</v>
      </c>
      <c r="D431" s="9">
        <f>PRESUPUESTO!D290</f>
        <v>0</v>
      </c>
      <c r="E431" s="11">
        <f t="shared" si="117"/>
        <v>0</v>
      </c>
      <c r="F431" s="11">
        <f t="shared" si="117"/>
        <v>0</v>
      </c>
      <c r="G431" s="11">
        <f t="shared" si="117"/>
        <v>0</v>
      </c>
      <c r="H431" s="11">
        <f t="shared" si="117"/>
        <v>0</v>
      </c>
      <c r="I431" s="11">
        <f t="shared" si="117"/>
        <v>0</v>
      </c>
      <c r="J431" s="11">
        <f t="shared" si="117"/>
        <v>0</v>
      </c>
      <c r="K431" s="11">
        <f t="shared" si="117"/>
        <v>0</v>
      </c>
      <c r="L431" s="11">
        <f t="shared" ref="F431:O437" si="118">K431</f>
        <v>0</v>
      </c>
      <c r="M431" s="11">
        <f t="shared" si="118"/>
        <v>0</v>
      </c>
      <c r="N431" s="11">
        <f t="shared" si="118"/>
        <v>0</v>
      </c>
      <c r="O431" s="11">
        <f t="shared" si="118"/>
        <v>0</v>
      </c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</row>
    <row r="432" spans="2:36" s="8" customFormat="1">
      <c r="B432" s="31" t="str">
        <f>IF(PRESUPUESTO!C291="","",PRESUPUESTO!C291)</f>
        <v/>
      </c>
      <c r="C432" s="34">
        <f t="shared" si="116"/>
        <v>0</v>
      </c>
      <c r="D432" s="9">
        <f>PRESUPUESTO!D291</f>
        <v>0</v>
      </c>
      <c r="E432" s="11">
        <f t="shared" si="117"/>
        <v>0</v>
      </c>
      <c r="F432" s="11">
        <f t="shared" si="118"/>
        <v>0</v>
      </c>
      <c r="G432" s="11">
        <f t="shared" si="118"/>
        <v>0</v>
      </c>
      <c r="H432" s="11">
        <f t="shared" si="118"/>
        <v>0</v>
      </c>
      <c r="I432" s="11">
        <f t="shared" si="118"/>
        <v>0</v>
      </c>
      <c r="J432" s="11">
        <f t="shared" si="118"/>
        <v>0</v>
      </c>
      <c r="K432" s="11">
        <f t="shared" si="118"/>
        <v>0</v>
      </c>
      <c r="L432" s="11">
        <f t="shared" si="118"/>
        <v>0</v>
      </c>
      <c r="M432" s="11">
        <f t="shared" si="118"/>
        <v>0</v>
      </c>
      <c r="N432" s="11">
        <f t="shared" si="118"/>
        <v>0</v>
      </c>
      <c r="O432" s="11">
        <f t="shared" si="118"/>
        <v>0</v>
      </c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</row>
    <row r="433" spans="2:36" s="8" customFormat="1">
      <c r="B433" s="31" t="str">
        <f>IF(PRESUPUESTO!C292="","",PRESUPUESTO!C292)</f>
        <v/>
      </c>
      <c r="C433" s="34">
        <f t="shared" si="116"/>
        <v>0</v>
      </c>
      <c r="D433" s="9">
        <f>PRESUPUESTO!D292</f>
        <v>0</v>
      </c>
      <c r="E433" s="11">
        <f t="shared" si="117"/>
        <v>0</v>
      </c>
      <c r="F433" s="11">
        <f t="shared" si="118"/>
        <v>0</v>
      </c>
      <c r="G433" s="11">
        <f t="shared" si="118"/>
        <v>0</v>
      </c>
      <c r="H433" s="11">
        <f t="shared" si="118"/>
        <v>0</v>
      </c>
      <c r="I433" s="11">
        <f t="shared" si="118"/>
        <v>0</v>
      </c>
      <c r="J433" s="11">
        <f t="shared" si="118"/>
        <v>0</v>
      </c>
      <c r="K433" s="11">
        <f t="shared" si="118"/>
        <v>0</v>
      </c>
      <c r="L433" s="11">
        <f t="shared" si="118"/>
        <v>0</v>
      </c>
      <c r="M433" s="11">
        <f t="shared" si="118"/>
        <v>0</v>
      </c>
      <c r="N433" s="11">
        <f t="shared" si="118"/>
        <v>0</v>
      </c>
      <c r="O433" s="11">
        <f t="shared" si="118"/>
        <v>0</v>
      </c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</row>
    <row r="434" spans="2:36" s="8" customFormat="1">
      <c r="B434" s="31" t="str">
        <f>IF(PRESUPUESTO!C293="","",PRESUPUESTO!C293)</f>
        <v/>
      </c>
      <c r="C434" s="34">
        <f t="shared" si="116"/>
        <v>0</v>
      </c>
      <c r="D434" s="9">
        <f>PRESUPUESTO!D293</f>
        <v>0</v>
      </c>
      <c r="E434" s="11">
        <f t="shared" si="117"/>
        <v>0</v>
      </c>
      <c r="F434" s="11">
        <f t="shared" si="118"/>
        <v>0</v>
      </c>
      <c r="G434" s="11">
        <f t="shared" si="118"/>
        <v>0</v>
      </c>
      <c r="H434" s="11">
        <f t="shared" si="118"/>
        <v>0</v>
      </c>
      <c r="I434" s="11">
        <f t="shared" si="118"/>
        <v>0</v>
      </c>
      <c r="J434" s="11">
        <f t="shared" si="118"/>
        <v>0</v>
      </c>
      <c r="K434" s="11">
        <f t="shared" si="118"/>
        <v>0</v>
      </c>
      <c r="L434" s="11">
        <f t="shared" si="118"/>
        <v>0</v>
      </c>
      <c r="M434" s="11">
        <f t="shared" si="118"/>
        <v>0</v>
      </c>
      <c r="N434" s="11">
        <f t="shared" si="118"/>
        <v>0</v>
      </c>
      <c r="O434" s="11">
        <f t="shared" si="118"/>
        <v>0</v>
      </c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</row>
    <row r="435" spans="2:36" s="8" customFormat="1">
      <c r="B435" s="31" t="str">
        <f>IF(PRESUPUESTO!C294="","",PRESUPUESTO!C294)</f>
        <v/>
      </c>
      <c r="C435" s="34">
        <f t="shared" si="116"/>
        <v>0</v>
      </c>
      <c r="D435" s="9">
        <f>PRESUPUESTO!D294</f>
        <v>0</v>
      </c>
      <c r="E435" s="11">
        <f t="shared" si="117"/>
        <v>0</v>
      </c>
      <c r="F435" s="11">
        <f t="shared" si="118"/>
        <v>0</v>
      </c>
      <c r="G435" s="11">
        <f t="shared" si="118"/>
        <v>0</v>
      </c>
      <c r="H435" s="11">
        <f t="shared" si="118"/>
        <v>0</v>
      </c>
      <c r="I435" s="11">
        <f t="shared" si="118"/>
        <v>0</v>
      </c>
      <c r="J435" s="11">
        <f t="shared" si="118"/>
        <v>0</v>
      </c>
      <c r="K435" s="11">
        <f t="shared" si="118"/>
        <v>0</v>
      </c>
      <c r="L435" s="11">
        <f t="shared" si="118"/>
        <v>0</v>
      </c>
      <c r="M435" s="11">
        <f t="shared" si="118"/>
        <v>0</v>
      </c>
      <c r="N435" s="11">
        <f t="shared" si="118"/>
        <v>0</v>
      </c>
      <c r="O435" s="11">
        <f t="shared" si="118"/>
        <v>0</v>
      </c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</row>
    <row r="436" spans="2:36" s="8" customFormat="1">
      <c r="B436" s="31" t="str">
        <f>IF(PRESUPUESTO!C295="","",PRESUPUESTO!C295)</f>
        <v/>
      </c>
      <c r="C436" s="34">
        <f t="shared" si="116"/>
        <v>0</v>
      </c>
      <c r="D436" s="9">
        <f>PRESUPUESTO!D295</f>
        <v>0</v>
      </c>
      <c r="E436" s="11">
        <f t="shared" si="117"/>
        <v>0</v>
      </c>
      <c r="F436" s="11">
        <f t="shared" si="118"/>
        <v>0</v>
      </c>
      <c r="G436" s="11">
        <f t="shared" si="118"/>
        <v>0</v>
      </c>
      <c r="H436" s="11">
        <f t="shared" si="118"/>
        <v>0</v>
      </c>
      <c r="I436" s="11">
        <f t="shared" si="118"/>
        <v>0</v>
      </c>
      <c r="J436" s="11">
        <f t="shared" si="118"/>
        <v>0</v>
      </c>
      <c r="K436" s="11">
        <f t="shared" si="118"/>
        <v>0</v>
      </c>
      <c r="L436" s="11">
        <f t="shared" si="118"/>
        <v>0</v>
      </c>
      <c r="M436" s="11">
        <f t="shared" si="118"/>
        <v>0</v>
      </c>
      <c r="N436" s="11">
        <f t="shared" si="118"/>
        <v>0</v>
      </c>
      <c r="O436" s="11">
        <f t="shared" si="118"/>
        <v>0</v>
      </c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</row>
    <row r="437" spans="2:36" s="8" customFormat="1">
      <c r="B437" s="31" t="str">
        <f>IF(PRESUPUESTO!C296="","",PRESUPUESTO!C296)</f>
        <v/>
      </c>
      <c r="C437" s="34">
        <f t="shared" si="116"/>
        <v>0</v>
      </c>
      <c r="D437" s="9">
        <f>PRESUPUESTO!D296</f>
        <v>0</v>
      </c>
      <c r="E437" s="11">
        <f t="shared" si="117"/>
        <v>0</v>
      </c>
      <c r="F437" s="11">
        <f t="shared" si="118"/>
        <v>0</v>
      </c>
      <c r="G437" s="11">
        <f t="shared" si="118"/>
        <v>0</v>
      </c>
      <c r="H437" s="11">
        <f t="shared" si="118"/>
        <v>0</v>
      </c>
      <c r="I437" s="11">
        <f t="shared" si="118"/>
        <v>0</v>
      </c>
      <c r="J437" s="11">
        <f t="shared" si="118"/>
        <v>0</v>
      </c>
      <c r="K437" s="11">
        <f t="shared" si="118"/>
        <v>0</v>
      </c>
      <c r="L437" s="11">
        <f t="shared" si="118"/>
        <v>0</v>
      </c>
      <c r="M437" s="11">
        <f t="shared" si="118"/>
        <v>0</v>
      </c>
      <c r="N437" s="11">
        <f t="shared" si="118"/>
        <v>0</v>
      </c>
      <c r="O437" s="11">
        <f t="shared" si="118"/>
        <v>0</v>
      </c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</row>
    <row r="438" spans="2:36">
      <c r="B438" s="106" t="str">
        <f>IF(PRESUPUESTO!F267="","",PRESUPUESTO!F267)</f>
        <v>Día de la madre</v>
      </c>
      <c r="C438" s="104">
        <f t="shared" si="116"/>
        <v>6.6666666666666664E-4</v>
      </c>
      <c r="D438" s="108">
        <f>IF(PRESUPUESTO!J267=PRESUPUESTO!$B$332,PRESUPUESTO!$G$267,0)</f>
        <v>0</v>
      </c>
      <c r="E438" s="108">
        <f>IF(PRESUPUESTO!K267=PRESUPUESTO!$B$332,PRESUPUESTO!$G$267,0)</f>
        <v>0</v>
      </c>
      <c r="F438" s="108">
        <f>IF(PRESUPUESTO!L267=PRESUPUESTO!$B$332,PRESUPUESTO!$G$267,0)</f>
        <v>0</v>
      </c>
      <c r="G438" s="108">
        <f>IF(PRESUPUESTO!M267=PRESUPUESTO!$B$332,PRESUPUESTO!$G$267,0)</f>
        <v>0</v>
      </c>
      <c r="H438" s="108">
        <f>IF(PRESUPUESTO!N267=PRESUPUESTO!$B$332,PRESUPUESTO!$G$267,0)</f>
        <v>100000</v>
      </c>
      <c r="I438" s="108">
        <f>IF(PRESUPUESTO!O267=PRESUPUESTO!$B$332,PRESUPUESTO!$G$267,0)</f>
        <v>0</v>
      </c>
      <c r="J438" s="108">
        <f>IF(PRESUPUESTO!P267=PRESUPUESTO!$B$332,PRESUPUESTO!$G$267,0)</f>
        <v>0</v>
      </c>
      <c r="K438" s="108">
        <f>IF(PRESUPUESTO!Q267=PRESUPUESTO!$B$332,PRESUPUESTO!$G$267,0)</f>
        <v>0</v>
      </c>
      <c r="L438" s="108">
        <f>IF(PRESUPUESTO!R267=PRESUPUESTO!$B$332,PRESUPUESTO!$G$267,0)</f>
        <v>0</v>
      </c>
      <c r="M438" s="108">
        <f>IF(PRESUPUESTO!S267=PRESUPUESTO!$B$332,PRESUPUESTO!$G$267,0)</f>
        <v>0</v>
      </c>
      <c r="N438" s="108">
        <f>IF(PRESUPUESTO!T267=PRESUPUESTO!$B$332,PRESUPUESTO!$G$267,0)</f>
        <v>0</v>
      </c>
      <c r="O438" s="108">
        <f>IF(PRESUPUESTO!U267=PRESUPUESTO!$B$332,PRESUPUESTO!$G$267,0)</f>
        <v>0</v>
      </c>
    </row>
    <row r="439" spans="2:36">
      <c r="B439" s="106" t="str">
        <f>IF(PRESUPUESTO!F268="","",PRESUPUESTO!F268)</f>
        <v>Día del padre</v>
      </c>
      <c r="C439" s="104">
        <f t="shared" si="116"/>
        <v>0</v>
      </c>
      <c r="D439" s="108">
        <f>IF(PRESUPUESTO!J268=PRESUPUESTO!$B$332,PRESUPUESTO!$G$268,0)</f>
        <v>0</v>
      </c>
      <c r="E439" s="108">
        <f>IF(PRESUPUESTO!K268=PRESUPUESTO!$B$332,PRESUPUESTO!$G$268,0)</f>
        <v>0</v>
      </c>
      <c r="F439" s="108">
        <f>IF(PRESUPUESTO!L268=PRESUPUESTO!$B$332,PRESUPUESTO!$G$268,0)</f>
        <v>0</v>
      </c>
      <c r="G439" s="108">
        <f>IF(PRESUPUESTO!M268=PRESUPUESTO!$B$332,PRESUPUESTO!$G$268,0)</f>
        <v>0</v>
      </c>
      <c r="H439" s="108">
        <f>IF(PRESUPUESTO!N268=PRESUPUESTO!$B$332,PRESUPUESTO!$G$268,0)</f>
        <v>0</v>
      </c>
      <c r="I439" s="108">
        <f>IF(PRESUPUESTO!O268=PRESUPUESTO!$B$332,PRESUPUESTO!$G$268,0)</f>
        <v>0</v>
      </c>
      <c r="J439" s="108">
        <f>IF(PRESUPUESTO!P268=PRESUPUESTO!$B$332,PRESUPUESTO!$G$268,0)</f>
        <v>0</v>
      </c>
      <c r="K439" s="108">
        <f>IF(PRESUPUESTO!Q268=PRESUPUESTO!$B$332,PRESUPUESTO!$G$268,0)</f>
        <v>0</v>
      </c>
      <c r="L439" s="108">
        <f>IF(PRESUPUESTO!R268=PRESUPUESTO!$B$332,PRESUPUESTO!$G$268,0)</f>
        <v>0</v>
      </c>
      <c r="M439" s="108">
        <f>IF(PRESUPUESTO!S268=PRESUPUESTO!$B$332,PRESUPUESTO!$G$268,0)</f>
        <v>0</v>
      </c>
      <c r="N439" s="108">
        <f>IF(PRESUPUESTO!T268=PRESUPUESTO!$B$332,PRESUPUESTO!$G$268,0)</f>
        <v>0</v>
      </c>
      <c r="O439" s="108">
        <f>IF(PRESUPUESTO!U268=PRESUPUESTO!$B$332,PRESUPUESTO!$G$268,0)</f>
        <v>0</v>
      </c>
    </row>
    <row r="440" spans="2:36">
      <c r="B440" s="106" t="str">
        <f>IF(PRESUPUESTO!F269="","",PRESUPUESTO!F269)</f>
        <v>Navidad</v>
      </c>
      <c r="C440" s="104">
        <f t="shared" si="116"/>
        <v>2.6666666666666666E-3</v>
      </c>
      <c r="D440" s="108">
        <f>IF(PRESUPUESTO!J269=PRESUPUESTO!$B$332,PRESUPUESTO!$G$269,0)</f>
        <v>0</v>
      </c>
      <c r="E440" s="108">
        <f>IF(PRESUPUESTO!K269=PRESUPUESTO!$B$332,PRESUPUESTO!$G$269,0)</f>
        <v>0</v>
      </c>
      <c r="F440" s="108">
        <f>IF(PRESUPUESTO!L269=PRESUPUESTO!$B$332,PRESUPUESTO!$G$269,0)</f>
        <v>0</v>
      </c>
      <c r="G440" s="108">
        <f>IF(PRESUPUESTO!M269=PRESUPUESTO!$B$332,PRESUPUESTO!$G$269,0)</f>
        <v>0</v>
      </c>
      <c r="H440" s="108">
        <f>IF(PRESUPUESTO!N269=PRESUPUESTO!$B$332,PRESUPUESTO!$G$269,0)</f>
        <v>0</v>
      </c>
      <c r="I440" s="108">
        <f>IF(PRESUPUESTO!O269=PRESUPUESTO!$B$332,PRESUPUESTO!$G$269,0)</f>
        <v>0</v>
      </c>
      <c r="J440" s="108">
        <f>IF(PRESUPUESTO!P269=PRESUPUESTO!$B$332,PRESUPUESTO!$G$269,0)</f>
        <v>0</v>
      </c>
      <c r="K440" s="108">
        <f>IF(PRESUPUESTO!Q269=PRESUPUESTO!$B$332,PRESUPUESTO!$G$269,0)</f>
        <v>0</v>
      </c>
      <c r="L440" s="108">
        <f>IF(PRESUPUESTO!R269=PRESUPUESTO!$B$332,PRESUPUESTO!$G$269,0)</f>
        <v>0</v>
      </c>
      <c r="M440" s="108">
        <f>IF(PRESUPUESTO!S269=PRESUPUESTO!$B$332,PRESUPUESTO!$G$269,0)</f>
        <v>0</v>
      </c>
      <c r="N440" s="108">
        <f>IF(PRESUPUESTO!T269=PRESUPUESTO!$B$332,PRESUPUESTO!$G$269,0)</f>
        <v>0</v>
      </c>
      <c r="O440" s="108">
        <f>IF(PRESUPUESTO!U269=PRESUPUESTO!$B$332,PRESUPUESTO!$G$269,0)</f>
        <v>400000</v>
      </c>
    </row>
    <row r="441" spans="2:36">
      <c r="B441" s="106" t="str">
        <f>IF(PRESUPUESTO!F270="","",PRESUPUESTO!F270)</f>
        <v>Juan (ejemplo)</v>
      </c>
      <c r="C441" s="104">
        <f t="shared" si="116"/>
        <v>0</v>
      </c>
      <c r="D441" s="108">
        <f>IF(PRESUPUESTO!J270=PRESUPUESTO!$B$332,PRESUPUESTO!$G$270,0)</f>
        <v>0</v>
      </c>
      <c r="E441" s="108">
        <f>IF(PRESUPUESTO!K270=PRESUPUESTO!$B$332,PRESUPUESTO!$G$270,0)</f>
        <v>0</v>
      </c>
      <c r="F441" s="108">
        <f>IF(PRESUPUESTO!L270=PRESUPUESTO!$B$332,PRESUPUESTO!$G$270,0)</f>
        <v>0</v>
      </c>
      <c r="G441" s="108">
        <f>IF(PRESUPUESTO!M270=PRESUPUESTO!$B$332,PRESUPUESTO!$G$270,0)</f>
        <v>0</v>
      </c>
      <c r="H441" s="108">
        <f>IF(PRESUPUESTO!N270=PRESUPUESTO!$B$332,PRESUPUESTO!$G$270,0)</f>
        <v>0</v>
      </c>
      <c r="I441" s="108">
        <f>IF(PRESUPUESTO!O270=PRESUPUESTO!$B$332,PRESUPUESTO!$G$270,0)</f>
        <v>0</v>
      </c>
      <c r="J441" s="108">
        <f>IF(PRESUPUESTO!P270=PRESUPUESTO!$B$332,PRESUPUESTO!$G$270,0)</f>
        <v>0</v>
      </c>
      <c r="K441" s="108">
        <f>IF(PRESUPUESTO!Q270=PRESUPUESTO!$B$332,PRESUPUESTO!$G$270,0)</f>
        <v>0</v>
      </c>
      <c r="L441" s="108">
        <f>IF(PRESUPUESTO!R270=PRESUPUESTO!$B$332,PRESUPUESTO!$G$270,0)</f>
        <v>0</v>
      </c>
      <c r="M441" s="108">
        <f>IF(PRESUPUESTO!S270=PRESUPUESTO!$B$332,PRESUPUESTO!$G$270,0)</f>
        <v>0</v>
      </c>
      <c r="N441" s="108">
        <f>IF(PRESUPUESTO!T270=PRESUPUESTO!$B$332,PRESUPUESTO!$G$270,0)</f>
        <v>0</v>
      </c>
      <c r="O441" s="108">
        <f>IF(PRESUPUESTO!U270=PRESUPUESTO!$B$332,PRESUPUESTO!$G$270,0)</f>
        <v>0</v>
      </c>
    </row>
    <row r="442" spans="2:36">
      <c r="B442" s="106" t="str">
        <f>IF(PRESUPUESTO!F271="","",PRESUPUESTO!F271)</f>
        <v>María (ejemplo)</v>
      </c>
      <c r="C442" s="104">
        <f t="shared" si="116"/>
        <v>0</v>
      </c>
      <c r="D442" s="108">
        <f>IF(PRESUPUESTO!J271=PRESUPUESTO!$B$332,PRESUPUESTO!$G$271,0)</f>
        <v>0</v>
      </c>
      <c r="E442" s="108">
        <f>IF(PRESUPUESTO!K271=PRESUPUESTO!$B$332,PRESUPUESTO!$G$271,0)</f>
        <v>0</v>
      </c>
      <c r="F442" s="108">
        <f>IF(PRESUPUESTO!L271=PRESUPUESTO!$B$332,PRESUPUESTO!$G$271,0)</f>
        <v>0</v>
      </c>
      <c r="G442" s="108">
        <f>IF(PRESUPUESTO!M271=PRESUPUESTO!$B$332,PRESUPUESTO!$G$271,0)</f>
        <v>0</v>
      </c>
      <c r="H442" s="108">
        <f>IF(PRESUPUESTO!N271=PRESUPUESTO!$B$332,PRESUPUESTO!$G$271,0)</f>
        <v>0</v>
      </c>
      <c r="I442" s="108">
        <f>IF(PRESUPUESTO!O271=PRESUPUESTO!$B$332,PRESUPUESTO!$G$271,0)</f>
        <v>0</v>
      </c>
      <c r="J442" s="108">
        <f>IF(PRESUPUESTO!P271=PRESUPUESTO!$B$332,PRESUPUESTO!$G$271,0)</f>
        <v>0</v>
      </c>
      <c r="K442" s="108">
        <f>IF(PRESUPUESTO!Q271=PRESUPUESTO!$B$332,PRESUPUESTO!$G$271,0)</f>
        <v>0</v>
      </c>
      <c r="L442" s="108">
        <f>IF(PRESUPUESTO!R271=PRESUPUESTO!$B$332,PRESUPUESTO!$G$271,0)</f>
        <v>0</v>
      </c>
      <c r="M442" s="108">
        <f>IF(PRESUPUESTO!S271=PRESUPUESTO!$B$332,PRESUPUESTO!$G$271,0)</f>
        <v>0</v>
      </c>
      <c r="N442" s="108">
        <f>IF(PRESUPUESTO!T271=PRESUPUESTO!$B$332,PRESUPUESTO!$G$271,0)</f>
        <v>0</v>
      </c>
      <c r="O442" s="108">
        <f>IF(PRESUPUESTO!U271=PRESUPUESTO!$B$332,PRESUPUESTO!$G$271,0)</f>
        <v>0</v>
      </c>
    </row>
    <row r="443" spans="2:36">
      <c r="B443" s="106" t="str">
        <f>IF(PRESUPUESTO!F272="","",PRESUPUESTO!F272)</f>
        <v>Pedro (ejemplo)</v>
      </c>
      <c r="C443" s="104">
        <f t="shared" si="116"/>
        <v>0</v>
      </c>
      <c r="D443" s="108">
        <f>IF(PRESUPUESTO!J272=PRESUPUESTO!$B$332,PRESUPUESTO!$G$272,0)</f>
        <v>0</v>
      </c>
      <c r="E443" s="108">
        <f>IF(PRESUPUESTO!K272=PRESUPUESTO!$B$332,PRESUPUESTO!$G$272,0)</f>
        <v>0</v>
      </c>
      <c r="F443" s="108">
        <f>IF(PRESUPUESTO!L272=PRESUPUESTO!$B$332,PRESUPUESTO!$G$272,0)</f>
        <v>0</v>
      </c>
      <c r="G443" s="108">
        <f>IF(PRESUPUESTO!M272=PRESUPUESTO!$B$332,PRESUPUESTO!$G$272,0)</f>
        <v>0</v>
      </c>
      <c r="H443" s="108">
        <f>IF(PRESUPUESTO!N272=PRESUPUESTO!$B$332,PRESUPUESTO!$G$272,0)</f>
        <v>0</v>
      </c>
      <c r="I443" s="108">
        <f>IF(PRESUPUESTO!O272=PRESUPUESTO!$B$332,PRESUPUESTO!$G$272,0)</f>
        <v>0</v>
      </c>
      <c r="J443" s="108">
        <f>IF(PRESUPUESTO!P272=PRESUPUESTO!$B$332,PRESUPUESTO!$G$272,0)</f>
        <v>0</v>
      </c>
      <c r="K443" s="108">
        <f>IF(PRESUPUESTO!Q272=PRESUPUESTO!$B$332,PRESUPUESTO!$G$272,0)</f>
        <v>0</v>
      </c>
      <c r="L443" s="108">
        <f>IF(PRESUPUESTO!R272=PRESUPUESTO!$B$332,PRESUPUESTO!$G$272,0)</f>
        <v>0</v>
      </c>
      <c r="M443" s="108">
        <f>IF(PRESUPUESTO!S272=PRESUPUESTO!$B$332,PRESUPUESTO!$G$272,0)</f>
        <v>0</v>
      </c>
      <c r="N443" s="108">
        <f>IF(PRESUPUESTO!T272=PRESUPUESTO!$B$332,PRESUPUESTO!$G$272,0)</f>
        <v>0</v>
      </c>
      <c r="O443" s="108">
        <f>IF(PRESUPUESTO!U272=PRESUPUESTO!$B$332,PRESUPUESTO!$G$272,0)</f>
        <v>0</v>
      </c>
    </row>
    <row r="444" spans="2:36">
      <c r="B444" s="106" t="str">
        <f>IF(PRESUPUESTO!F273="","",PRESUPUESTO!F273)</f>
        <v/>
      </c>
      <c r="C444" s="104">
        <f t="shared" si="116"/>
        <v>0</v>
      </c>
      <c r="D444" s="108">
        <f>IF(PRESUPUESTO!J273=PRESUPUESTO!$B$332,PRESUPUESTO!$G$273,0)</f>
        <v>0</v>
      </c>
      <c r="E444" s="108">
        <f>IF(PRESUPUESTO!K273=PRESUPUESTO!$B$332,PRESUPUESTO!$G$273,0)</f>
        <v>0</v>
      </c>
      <c r="F444" s="108">
        <f>IF(PRESUPUESTO!L273=PRESUPUESTO!$B$332,PRESUPUESTO!$G$273,0)</f>
        <v>0</v>
      </c>
      <c r="G444" s="108">
        <f>IF(PRESUPUESTO!M273=PRESUPUESTO!$B$332,PRESUPUESTO!$G$273,0)</f>
        <v>0</v>
      </c>
      <c r="H444" s="108">
        <f>IF(PRESUPUESTO!N273=PRESUPUESTO!$B$332,PRESUPUESTO!$G$273,0)</f>
        <v>0</v>
      </c>
      <c r="I444" s="108">
        <f>IF(PRESUPUESTO!O273=PRESUPUESTO!$B$332,PRESUPUESTO!$G$273,0)</f>
        <v>0</v>
      </c>
      <c r="J444" s="108">
        <f>IF(PRESUPUESTO!P273=PRESUPUESTO!$B$332,PRESUPUESTO!$G$273,0)</f>
        <v>0</v>
      </c>
      <c r="K444" s="108">
        <f>IF(PRESUPUESTO!Q273=PRESUPUESTO!$B$332,PRESUPUESTO!$G$273,0)</f>
        <v>0</v>
      </c>
      <c r="L444" s="108">
        <f>IF(PRESUPUESTO!R273=PRESUPUESTO!$B$332,PRESUPUESTO!$G$273,0)</f>
        <v>0</v>
      </c>
      <c r="M444" s="108">
        <f>IF(PRESUPUESTO!S273=PRESUPUESTO!$B$332,PRESUPUESTO!$G$273,0)</f>
        <v>0</v>
      </c>
      <c r="N444" s="108">
        <f>IF(PRESUPUESTO!T273=PRESUPUESTO!$B$332,PRESUPUESTO!$G$273,0)</f>
        <v>0</v>
      </c>
      <c r="O444" s="108">
        <f>IF(PRESUPUESTO!U273=PRESUPUESTO!$B$332,PRESUPUESTO!$G$273,0)</f>
        <v>0</v>
      </c>
    </row>
    <row r="445" spans="2:36">
      <c r="B445" s="106" t="str">
        <f>IF(PRESUPUESTO!F274="","",PRESUPUESTO!F274)</f>
        <v/>
      </c>
      <c r="C445" s="104">
        <f t="shared" si="116"/>
        <v>0</v>
      </c>
      <c r="D445" s="108">
        <f>IF(PRESUPUESTO!J274=PRESUPUESTO!$B$332,PRESUPUESTO!$G$274,0)</f>
        <v>0</v>
      </c>
      <c r="E445" s="108">
        <f>IF(PRESUPUESTO!K274=PRESUPUESTO!$B$332,PRESUPUESTO!$G$274,0)</f>
        <v>0</v>
      </c>
      <c r="F445" s="108">
        <f>IF(PRESUPUESTO!L274=PRESUPUESTO!$B$332,PRESUPUESTO!$G$274,0)</f>
        <v>0</v>
      </c>
      <c r="G445" s="108">
        <f>IF(PRESUPUESTO!M274=PRESUPUESTO!$B$332,PRESUPUESTO!$G$274,0)</f>
        <v>0</v>
      </c>
      <c r="H445" s="108">
        <f>IF(PRESUPUESTO!N274=PRESUPUESTO!$B$332,PRESUPUESTO!$G$274,0)</f>
        <v>0</v>
      </c>
      <c r="I445" s="108">
        <f>IF(PRESUPUESTO!O274=PRESUPUESTO!$B$332,PRESUPUESTO!$G$274,0)</f>
        <v>0</v>
      </c>
      <c r="J445" s="108">
        <f>IF(PRESUPUESTO!P274=PRESUPUESTO!$B$332,PRESUPUESTO!$G$274,0)</f>
        <v>0</v>
      </c>
      <c r="K445" s="108">
        <f>IF(PRESUPUESTO!Q274=PRESUPUESTO!$B$332,PRESUPUESTO!$G$274,0)</f>
        <v>0</v>
      </c>
      <c r="L445" s="108">
        <f>IF(PRESUPUESTO!R274=PRESUPUESTO!$B$332,PRESUPUESTO!$G$274,0)</f>
        <v>0</v>
      </c>
      <c r="M445" s="108">
        <f>IF(PRESUPUESTO!S274=PRESUPUESTO!$B$332,PRESUPUESTO!$G$274,0)</f>
        <v>0</v>
      </c>
      <c r="N445" s="108">
        <f>IF(PRESUPUESTO!T274=PRESUPUESTO!$B$332,PRESUPUESTO!$G$274,0)</f>
        <v>0</v>
      </c>
      <c r="O445" s="108">
        <f>IF(PRESUPUESTO!U274=PRESUPUESTO!$B$332,PRESUPUESTO!$G$274,0)</f>
        <v>0</v>
      </c>
    </row>
    <row r="446" spans="2:36">
      <c r="B446" s="106" t="str">
        <f>IF(PRESUPUESTO!F275="","",PRESUPUESTO!F275)</f>
        <v/>
      </c>
      <c r="C446" s="104">
        <f t="shared" si="116"/>
        <v>0</v>
      </c>
      <c r="D446" s="108">
        <f>IF(PRESUPUESTO!J275=PRESUPUESTO!$B$332,PRESUPUESTO!$G$275,0)</f>
        <v>0</v>
      </c>
      <c r="E446" s="108">
        <f>IF(PRESUPUESTO!K275=PRESUPUESTO!$B$332,PRESUPUESTO!$G$275,0)</f>
        <v>0</v>
      </c>
      <c r="F446" s="108">
        <f>IF(PRESUPUESTO!L275=PRESUPUESTO!$B$332,PRESUPUESTO!$G$275,0)</f>
        <v>0</v>
      </c>
      <c r="G446" s="108">
        <f>IF(PRESUPUESTO!M275=PRESUPUESTO!$B$332,PRESUPUESTO!$G$275,0)</f>
        <v>0</v>
      </c>
      <c r="H446" s="108">
        <f>IF(PRESUPUESTO!N275=PRESUPUESTO!$B$332,PRESUPUESTO!$G$275,0)</f>
        <v>0</v>
      </c>
      <c r="I446" s="108">
        <f>IF(PRESUPUESTO!O275=PRESUPUESTO!$B$332,PRESUPUESTO!$G$275,0)</f>
        <v>0</v>
      </c>
      <c r="J446" s="108">
        <f>IF(PRESUPUESTO!P275=PRESUPUESTO!$B$332,PRESUPUESTO!$G$275,0)</f>
        <v>0</v>
      </c>
      <c r="K446" s="108">
        <f>IF(PRESUPUESTO!Q275=PRESUPUESTO!$B$332,PRESUPUESTO!$G$275,0)</f>
        <v>0</v>
      </c>
      <c r="L446" s="108">
        <f>IF(PRESUPUESTO!R275=PRESUPUESTO!$B$332,PRESUPUESTO!$G$275,0)</f>
        <v>0</v>
      </c>
      <c r="M446" s="108">
        <f>IF(PRESUPUESTO!S275=PRESUPUESTO!$B$332,PRESUPUESTO!$G$275,0)</f>
        <v>0</v>
      </c>
      <c r="N446" s="108">
        <f>IF(PRESUPUESTO!T275=PRESUPUESTO!$B$332,PRESUPUESTO!$G$275,0)</f>
        <v>0</v>
      </c>
      <c r="O446" s="108">
        <f>IF(PRESUPUESTO!U275=PRESUPUESTO!$B$332,PRESUPUESTO!$G$275,0)</f>
        <v>0</v>
      </c>
    </row>
    <row r="447" spans="2:36">
      <c r="B447" s="106" t="str">
        <f>IF(PRESUPUESTO!F276="","",PRESUPUESTO!F276)</f>
        <v/>
      </c>
      <c r="C447" s="104">
        <f t="shared" si="116"/>
        <v>0</v>
      </c>
      <c r="D447" s="108">
        <f>IF(PRESUPUESTO!J276=PRESUPUESTO!$B$332,PRESUPUESTO!$G$276,0)</f>
        <v>0</v>
      </c>
      <c r="E447" s="108">
        <f>IF(PRESUPUESTO!K276=PRESUPUESTO!$B$332,PRESUPUESTO!$G$276,0)</f>
        <v>0</v>
      </c>
      <c r="F447" s="108">
        <f>IF(PRESUPUESTO!L276=PRESUPUESTO!$B$332,PRESUPUESTO!$G$276,0)</f>
        <v>0</v>
      </c>
      <c r="G447" s="108">
        <f>IF(PRESUPUESTO!M276=PRESUPUESTO!$B$332,PRESUPUESTO!$G$276,0)</f>
        <v>0</v>
      </c>
      <c r="H447" s="108">
        <f>IF(PRESUPUESTO!N276=PRESUPUESTO!$B$332,PRESUPUESTO!$G$276,0)</f>
        <v>0</v>
      </c>
      <c r="I447" s="108">
        <f>IF(PRESUPUESTO!O276=PRESUPUESTO!$B$332,PRESUPUESTO!$G$276,0)</f>
        <v>0</v>
      </c>
      <c r="J447" s="108">
        <f>IF(PRESUPUESTO!P276=PRESUPUESTO!$B$332,PRESUPUESTO!$G$276,0)</f>
        <v>0</v>
      </c>
      <c r="K447" s="108">
        <f>IF(PRESUPUESTO!Q276=PRESUPUESTO!$B$332,PRESUPUESTO!$G$276,0)</f>
        <v>0</v>
      </c>
      <c r="L447" s="108">
        <f>IF(PRESUPUESTO!R276=PRESUPUESTO!$B$332,PRESUPUESTO!$G$276,0)</f>
        <v>0</v>
      </c>
      <c r="M447" s="108">
        <f>IF(PRESUPUESTO!S276=PRESUPUESTO!$B$332,PRESUPUESTO!$G$276,0)</f>
        <v>0</v>
      </c>
      <c r="N447" s="108">
        <f>IF(PRESUPUESTO!T276=PRESUPUESTO!$B$332,PRESUPUESTO!$G$276,0)</f>
        <v>0</v>
      </c>
      <c r="O447" s="108">
        <f>IF(PRESUPUESTO!U276=PRESUPUESTO!$B$332,PRESUPUESTO!$G$276,0)</f>
        <v>0</v>
      </c>
    </row>
    <row r="448" spans="2:36">
      <c r="B448" s="106" t="str">
        <f>IF(PRESUPUESTO!F277="","",PRESUPUESTO!F277)</f>
        <v/>
      </c>
      <c r="C448" s="104">
        <f t="shared" si="116"/>
        <v>0</v>
      </c>
      <c r="D448" s="108">
        <f>IF(PRESUPUESTO!J277=PRESUPUESTO!$B$332,PRESUPUESTO!$G$277,0)</f>
        <v>0</v>
      </c>
      <c r="E448" s="108">
        <f>IF(PRESUPUESTO!K277=PRESUPUESTO!$B$332,PRESUPUESTO!$G$277,0)</f>
        <v>0</v>
      </c>
      <c r="F448" s="108">
        <f>IF(PRESUPUESTO!L277=PRESUPUESTO!$B$332,PRESUPUESTO!$G$277,0)</f>
        <v>0</v>
      </c>
      <c r="G448" s="108">
        <f>IF(PRESUPUESTO!M277=PRESUPUESTO!$B$332,PRESUPUESTO!$G$277,0)</f>
        <v>0</v>
      </c>
      <c r="H448" s="108">
        <f>IF(PRESUPUESTO!N277=PRESUPUESTO!$B$332,PRESUPUESTO!$G$277,0)</f>
        <v>0</v>
      </c>
      <c r="I448" s="108">
        <f>IF(PRESUPUESTO!O277=PRESUPUESTO!$B$332,PRESUPUESTO!$G$277,0)</f>
        <v>0</v>
      </c>
      <c r="J448" s="108">
        <f>IF(PRESUPUESTO!P277=PRESUPUESTO!$B$332,PRESUPUESTO!$G$277,0)</f>
        <v>0</v>
      </c>
      <c r="K448" s="108">
        <f>IF(PRESUPUESTO!Q277=PRESUPUESTO!$B$332,PRESUPUESTO!$G$277,0)</f>
        <v>0</v>
      </c>
      <c r="L448" s="108">
        <f>IF(PRESUPUESTO!R277=PRESUPUESTO!$B$332,PRESUPUESTO!$G$277,0)</f>
        <v>0</v>
      </c>
      <c r="M448" s="108">
        <f>IF(PRESUPUESTO!S277=PRESUPUESTO!$B$332,PRESUPUESTO!$G$277,0)</f>
        <v>0</v>
      </c>
      <c r="N448" s="108">
        <f>IF(PRESUPUESTO!T277=PRESUPUESTO!$B$332,PRESUPUESTO!$G$277,0)</f>
        <v>0</v>
      </c>
      <c r="O448" s="108">
        <f>IF(PRESUPUESTO!U277=PRESUPUESTO!$B$332,PRESUPUESTO!$G$277,0)</f>
        <v>0</v>
      </c>
    </row>
    <row r="449" spans="2:36">
      <c r="B449" s="106" t="str">
        <f>IF(PRESUPUESTO!F278="","",PRESUPUESTO!F278)</f>
        <v/>
      </c>
      <c r="C449" s="104">
        <f t="shared" si="116"/>
        <v>0</v>
      </c>
      <c r="D449" s="108">
        <f>IF(PRESUPUESTO!J278=PRESUPUESTO!$B$332,PRESUPUESTO!$G$278,0)</f>
        <v>0</v>
      </c>
      <c r="E449" s="108">
        <f>IF(PRESUPUESTO!K278=PRESUPUESTO!$B$332,PRESUPUESTO!$G$278,0)</f>
        <v>0</v>
      </c>
      <c r="F449" s="108">
        <f>IF(PRESUPUESTO!L278=PRESUPUESTO!$B$332,PRESUPUESTO!$G$278,0)</f>
        <v>0</v>
      </c>
      <c r="G449" s="108">
        <f>IF(PRESUPUESTO!M278=PRESUPUESTO!$B$332,PRESUPUESTO!$G$278,0)</f>
        <v>0</v>
      </c>
      <c r="H449" s="108">
        <f>IF(PRESUPUESTO!N278=PRESUPUESTO!$B$332,PRESUPUESTO!$G$278,0)</f>
        <v>0</v>
      </c>
      <c r="I449" s="108">
        <f>IF(PRESUPUESTO!O278=PRESUPUESTO!$B$332,PRESUPUESTO!$G$278,0)</f>
        <v>0</v>
      </c>
      <c r="J449" s="108">
        <f>IF(PRESUPUESTO!P278=PRESUPUESTO!$B$332,PRESUPUESTO!$G$278,0)</f>
        <v>0</v>
      </c>
      <c r="K449" s="108">
        <f>IF(PRESUPUESTO!Q278=PRESUPUESTO!$B$332,PRESUPUESTO!$G$278,0)</f>
        <v>0</v>
      </c>
      <c r="L449" s="108">
        <f>IF(PRESUPUESTO!R278=PRESUPUESTO!$B$332,PRESUPUESTO!$G$278,0)</f>
        <v>0</v>
      </c>
      <c r="M449" s="108">
        <f>IF(PRESUPUESTO!S278=PRESUPUESTO!$B$332,PRESUPUESTO!$G$278,0)</f>
        <v>0</v>
      </c>
      <c r="N449" s="108">
        <f>IF(PRESUPUESTO!T278=PRESUPUESTO!$B$332,PRESUPUESTO!$G$278,0)</f>
        <v>0</v>
      </c>
      <c r="O449" s="108">
        <f>IF(PRESUPUESTO!U278=PRESUPUESTO!$B$332,PRESUPUESTO!$G$278,0)</f>
        <v>0</v>
      </c>
    </row>
    <row r="450" spans="2:36">
      <c r="B450" s="106" t="str">
        <f>IF(PRESUPUESTO!F279="","",PRESUPUESTO!F279)</f>
        <v/>
      </c>
      <c r="C450" s="104">
        <f t="shared" si="116"/>
        <v>0</v>
      </c>
      <c r="D450" s="108">
        <f>IF(PRESUPUESTO!J279=PRESUPUESTO!$B$332,PRESUPUESTO!$G$279,0)</f>
        <v>0</v>
      </c>
      <c r="E450" s="108">
        <f>IF(PRESUPUESTO!K279=PRESUPUESTO!$B$332,PRESUPUESTO!$G$279,0)</f>
        <v>0</v>
      </c>
      <c r="F450" s="108">
        <f>IF(PRESUPUESTO!L279=PRESUPUESTO!$B$332,PRESUPUESTO!$G$279,0)</f>
        <v>0</v>
      </c>
      <c r="G450" s="108">
        <f>IF(PRESUPUESTO!M279=PRESUPUESTO!$B$332,PRESUPUESTO!$G$279,0)</f>
        <v>0</v>
      </c>
      <c r="H450" s="108">
        <f>IF(PRESUPUESTO!N279=PRESUPUESTO!$B$332,PRESUPUESTO!$G$279,0)</f>
        <v>0</v>
      </c>
      <c r="I450" s="108">
        <f>IF(PRESUPUESTO!O279=PRESUPUESTO!$B$332,PRESUPUESTO!$G$279,0)</f>
        <v>0</v>
      </c>
      <c r="J450" s="108">
        <f>IF(PRESUPUESTO!P279=PRESUPUESTO!$B$332,PRESUPUESTO!$G$279,0)</f>
        <v>0</v>
      </c>
      <c r="K450" s="108">
        <f>IF(PRESUPUESTO!Q279=PRESUPUESTO!$B$332,PRESUPUESTO!$G$279,0)</f>
        <v>0</v>
      </c>
      <c r="L450" s="108">
        <f>IF(PRESUPUESTO!R279=PRESUPUESTO!$B$332,PRESUPUESTO!$G$279,0)</f>
        <v>0</v>
      </c>
      <c r="M450" s="108">
        <f>IF(PRESUPUESTO!S279=PRESUPUESTO!$B$332,PRESUPUESTO!$G$279,0)</f>
        <v>0</v>
      </c>
      <c r="N450" s="108">
        <f>IF(PRESUPUESTO!T279=PRESUPUESTO!$B$332,PRESUPUESTO!$G$279,0)</f>
        <v>0</v>
      </c>
      <c r="O450" s="108">
        <f>IF(PRESUPUESTO!U279=PRESUPUESTO!$B$332,PRESUPUESTO!$G$279,0)</f>
        <v>0</v>
      </c>
    </row>
    <row r="451" spans="2:36">
      <c r="B451" s="106" t="str">
        <f>IF(PRESUPUESTO!F280="","",PRESUPUESTO!F280)</f>
        <v/>
      </c>
      <c r="C451" s="104">
        <f t="shared" si="116"/>
        <v>0</v>
      </c>
      <c r="D451" s="108">
        <f>IF(PRESUPUESTO!J280=PRESUPUESTO!$B$332,PRESUPUESTO!$G$280,0)</f>
        <v>0</v>
      </c>
      <c r="E451" s="108">
        <f>IF(PRESUPUESTO!K280=PRESUPUESTO!$B$332,PRESUPUESTO!$G$280,0)</f>
        <v>0</v>
      </c>
      <c r="F451" s="108">
        <f>IF(PRESUPUESTO!L280=PRESUPUESTO!$B$332,PRESUPUESTO!$G$280,0)</f>
        <v>0</v>
      </c>
      <c r="G451" s="108">
        <f>IF(PRESUPUESTO!M280=PRESUPUESTO!$B$332,PRESUPUESTO!$G$280,0)</f>
        <v>0</v>
      </c>
      <c r="H451" s="108">
        <f>IF(PRESUPUESTO!N280=PRESUPUESTO!$B$332,PRESUPUESTO!$G$280,0)</f>
        <v>0</v>
      </c>
      <c r="I451" s="108">
        <f>IF(PRESUPUESTO!O280=PRESUPUESTO!$B$332,PRESUPUESTO!$G$280,0)</f>
        <v>0</v>
      </c>
      <c r="J451" s="108">
        <f>IF(PRESUPUESTO!P280=PRESUPUESTO!$B$332,PRESUPUESTO!$G$280,0)</f>
        <v>0</v>
      </c>
      <c r="K451" s="108">
        <f>IF(PRESUPUESTO!Q280=PRESUPUESTO!$B$332,PRESUPUESTO!$G$280,0)</f>
        <v>0</v>
      </c>
      <c r="L451" s="108">
        <f>IF(PRESUPUESTO!R280=PRESUPUESTO!$B$332,PRESUPUESTO!$G$280,0)</f>
        <v>0</v>
      </c>
      <c r="M451" s="108">
        <f>IF(PRESUPUESTO!S280=PRESUPUESTO!$B$332,PRESUPUESTO!$G$280,0)</f>
        <v>0</v>
      </c>
      <c r="N451" s="108">
        <f>IF(PRESUPUESTO!T280=PRESUPUESTO!$B$332,PRESUPUESTO!$G$280,0)</f>
        <v>0</v>
      </c>
      <c r="O451" s="108">
        <f>IF(PRESUPUESTO!U280=PRESUPUESTO!$B$332,PRESUPUESTO!$G$280,0)</f>
        <v>0</v>
      </c>
    </row>
    <row r="452" spans="2:36">
      <c r="B452" s="106" t="str">
        <f>IF(PRESUPUESTO!F281="","",PRESUPUESTO!F281)</f>
        <v/>
      </c>
      <c r="C452" s="104">
        <f t="shared" si="116"/>
        <v>0</v>
      </c>
      <c r="D452" s="108">
        <f>IF(PRESUPUESTO!J281=PRESUPUESTO!$B$332,PRESUPUESTO!$G$281,0)</f>
        <v>0</v>
      </c>
      <c r="E452" s="108">
        <f>IF(PRESUPUESTO!K281=PRESUPUESTO!$B$332,PRESUPUESTO!$G$281,0)</f>
        <v>0</v>
      </c>
      <c r="F452" s="108">
        <f>IF(PRESUPUESTO!L281=PRESUPUESTO!$B$332,PRESUPUESTO!$G$281,0)</f>
        <v>0</v>
      </c>
      <c r="G452" s="108">
        <f>IF(PRESUPUESTO!M281=PRESUPUESTO!$B$332,PRESUPUESTO!$G$281,0)</f>
        <v>0</v>
      </c>
      <c r="H452" s="108">
        <f>IF(PRESUPUESTO!N281=PRESUPUESTO!$B$332,PRESUPUESTO!$G$281,0)</f>
        <v>0</v>
      </c>
      <c r="I452" s="108">
        <f>IF(PRESUPUESTO!O281=PRESUPUESTO!$B$332,PRESUPUESTO!$G$281,0)</f>
        <v>0</v>
      </c>
      <c r="J452" s="108">
        <f>IF(PRESUPUESTO!P281=PRESUPUESTO!$B$332,PRESUPUESTO!$G$281,0)</f>
        <v>0</v>
      </c>
      <c r="K452" s="108">
        <f>IF(PRESUPUESTO!Q281=PRESUPUESTO!$B$332,PRESUPUESTO!$G$281,0)</f>
        <v>0</v>
      </c>
      <c r="L452" s="108">
        <f>IF(PRESUPUESTO!R281=PRESUPUESTO!$B$332,PRESUPUESTO!$G$281,0)</f>
        <v>0</v>
      </c>
      <c r="M452" s="108">
        <f>IF(PRESUPUESTO!S281=PRESUPUESTO!$B$332,PRESUPUESTO!$G$281,0)</f>
        <v>0</v>
      </c>
      <c r="N452" s="108">
        <f>IF(PRESUPUESTO!T281=PRESUPUESTO!$B$332,PRESUPUESTO!$G$281,0)</f>
        <v>0</v>
      </c>
      <c r="O452" s="108">
        <f>IF(PRESUPUESTO!U281=PRESUPUESTO!$B$332,PRESUPUESTO!$G$281,0)</f>
        <v>0</v>
      </c>
    </row>
    <row r="453" spans="2:36">
      <c r="B453" s="106" t="str">
        <f>IF(PRESUPUESTO!F282="","",PRESUPUESTO!F282)</f>
        <v/>
      </c>
      <c r="C453" s="104">
        <f t="shared" si="116"/>
        <v>0</v>
      </c>
      <c r="D453" s="108">
        <f>IF(PRESUPUESTO!J282=PRESUPUESTO!$B$332,PRESUPUESTO!$G$282,0)</f>
        <v>0</v>
      </c>
      <c r="E453" s="108">
        <f>IF(PRESUPUESTO!K282=PRESUPUESTO!$B$332,PRESUPUESTO!$G$282,0)</f>
        <v>0</v>
      </c>
      <c r="F453" s="108">
        <f>IF(PRESUPUESTO!L282=PRESUPUESTO!$B$332,PRESUPUESTO!$G$282,0)</f>
        <v>0</v>
      </c>
      <c r="G453" s="108">
        <f>IF(PRESUPUESTO!M282=PRESUPUESTO!$B$332,PRESUPUESTO!$G$282,0)</f>
        <v>0</v>
      </c>
      <c r="H453" s="108">
        <f>IF(PRESUPUESTO!N282=PRESUPUESTO!$B$332,PRESUPUESTO!$G$282,0)</f>
        <v>0</v>
      </c>
      <c r="I453" s="108">
        <f>IF(PRESUPUESTO!O282=PRESUPUESTO!$B$332,PRESUPUESTO!$G$282,0)</f>
        <v>0</v>
      </c>
      <c r="J453" s="108">
        <f>IF(PRESUPUESTO!P282=PRESUPUESTO!$B$332,PRESUPUESTO!$G$282,0)</f>
        <v>0</v>
      </c>
      <c r="K453" s="108">
        <f>IF(PRESUPUESTO!Q282=PRESUPUESTO!$B$332,PRESUPUESTO!$G$282,0)</f>
        <v>0</v>
      </c>
      <c r="L453" s="108">
        <f>IF(PRESUPUESTO!R282=PRESUPUESTO!$B$332,PRESUPUESTO!$G$282,0)</f>
        <v>0</v>
      </c>
      <c r="M453" s="108">
        <f>IF(PRESUPUESTO!S282=PRESUPUESTO!$B$332,PRESUPUESTO!$G$282,0)</f>
        <v>0</v>
      </c>
      <c r="N453" s="108">
        <f>IF(PRESUPUESTO!T282=PRESUPUESTO!$B$332,PRESUPUESTO!$G$282,0)</f>
        <v>0</v>
      </c>
      <c r="O453" s="108">
        <f>IF(PRESUPUESTO!U282=PRESUPUESTO!$B$332,PRESUPUESTO!$G$282,0)</f>
        <v>0</v>
      </c>
    </row>
    <row r="454" spans="2:36">
      <c r="B454" s="106" t="str">
        <f>IF(PRESUPUESTO!F283="","",PRESUPUESTO!F283)</f>
        <v/>
      </c>
      <c r="C454" s="104">
        <f t="shared" si="116"/>
        <v>0</v>
      </c>
      <c r="D454" s="108">
        <f>IF(PRESUPUESTO!J283=PRESUPUESTO!$B$332,PRESUPUESTO!$G$283,0)</f>
        <v>0</v>
      </c>
      <c r="E454" s="108">
        <f>IF(PRESUPUESTO!K283=PRESUPUESTO!$B$332,PRESUPUESTO!$G$283,0)</f>
        <v>0</v>
      </c>
      <c r="F454" s="108">
        <f>IF(PRESUPUESTO!L283=PRESUPUESTO!$B$332,PRESUPUESTO!$G$283,0)</f>
        <v>0</v>
      </c>
      <c r="G454" s="108">
        <f>IF(PRESUPUESTO!M283=PRESUPUESTO!$B$332,PRESUPUESTO!$G$283,0)</f>
        <v>0</v>
      </c>
      <c r="H454" s="108">
        <f>IF(PRESUPUESTO!N283=PRESUPUESTO!$B$332,PRESUPUESTO!$G$283,0)</f>
        <v>0</v>
      </c>
      <c r="I454" s="108">
        <f>IF(PRESUPUESTO!O283=PRESUPUESTO!$B$332,PRESUPUESTO!$G$283,0)</f>
        <v>0</v>
      </c>
      <c r="J454" s="108">
        <f>IF(PRESUPUESTO!P283=PRESUPUESTO!$B$332,PRESUPUESTO!$G$283,0)</f>
        <v>0</v>
      </c>
      <c r="K454" s="108">
        <f>IF(PRESUPUESTO!Q283=PRESUPUESTO!$B$332,PRESUPUESTO!$G$283,0)</f>
        <v>0</v>
      </c>
      <c r="L454" s="108">
        <f>IF(PRESUPUESTO!R283=PRESUPUESTO!$B$332,PRESUPUESTO!$G$283,0)</f>
        <v>0</v>
      </c>
      <c r="M454" s="108">
        <f>IF(PRESUPUESTO!S283=PRESUPUESTO!$B$332,PRESUPUESTO!$G$283,0)</f>
        <v>0</v>
      </c>
      <c r="N454" s="108">
        <f>IF(PRESUPUESTO!T283=PRESUPUESTO!$B$332,PRESUPUESTO!$G$283,0)</f>
        <v>0</v>
      </c>
      <c r="O454" s="108">
        <f>IF(PRESUPUESTO!U283=PRESUPUESTO!$B$332,PRESUPUESTO!$G$283,0)</f>
        <v>0</v>
      </c>
    </row>
    <row r="455" spans="2:36">
      <c r="B455" s="106" t="str">
        <f>IF(PRESUPUESTO!F284="","",PRESUPUESTO!F284)</f>
        <v/>
      </c>
      <c r="C455" s="104">
        <f t="shared" si="116"/>
        <v>0</v>
      </c>
      <c r="D455" s="108">
        <f>IF(PRESUPUESTO!J284=PRESUPUESTO!$B$332,PRESUPUESTO!$G$284,0)</f>
        <v>0</v>
      </c>
      <c r="E455" s="108">
        <f>IF(PRESUPUESTO!K284=PRESUPUESTO!$B$332,PRESUPUESTO!$G$284,0)</f>
        <v>0</v>
      </c>
      <c r="F455" s="108">
        <f>IF(PRESUPUESTO!L284=PRESUPUESTO!$B$332,PRESUPUESTO!$G$284,0)</f>
        <v>0</v>
      </c>
      <c r="G455" s="108">
        <f>IF(PRESUPUESTO!M284=PRESUPUESTO!$B$332,PRESUPUESTO!$G$284,0)</f>
        <v>0</v>
      </c>
      <c r="H455" s="108">
        <f>IF(PRESUPUESTO!N284=PRESUPUESTO!$B$332,PRESUPUESTO!$G$284,0)</f>
        <v>0</v>
      </c>
      <c r="I455" s="108">
        <f>IF(PRESUPUESTO!O284=PRESUPUESTO!$B$332,PRESUPUESTO!$G$284,0)</f>
        <v>0</v>
      </c>
      <c r="J455" s="108">
        <f>IF(PRESUPUESTO!P284=PRESUPUESTO!$B$332,PRESUPUESTO!$G$284,0)</f>
        <v>0</v>
      </c>
      <c r="K455" s="108">
        <f>IF(PRESUPUESTO!Q284=PRESUPUESTO!$B$332,PRESUPUESTO!$G$284,0)</f>
        <v>0</v>
      </c>
      <c r="L455" s="108">
        <f>IF(PRESUPUESTO!R284=PRESUPUESTO!$B$332,PRESUPUESTO!$G$284,0)</f>
        <v>0</v>
      </c>
      <c r="M455" s="108">
        <f>IF(PRESUPUESTO!S284=PRESUPUESTO!$B$332,PRESUPUESTO!$G$284,0)</f>
        <v>0</v>
      </c>
      <c r="N455" s="108">
        <f>IF(PRESUPUESTO!T284=PRESUPUESTO!$B$332,PRESUPUESTO!$G$284,0)</f>
        <v>0</v>
      </c>
      <c r="O455" s="108">
        <f>IF(PRESUPUESTO!U284=PRESUPUESTO!$B$332,PRESUPUESTO!$G$284,0)</f>
        <v>0</v>
      </c>
    </row>
    <row r="456" spans="2:36">
      <c r="B456" s="106" t="str">
        <f>IF(PRESUPUESTO!F285="","",PRESUPUESTO!F285)</f>
        <v/>
      </c>
      <c r="C456" s="104">
        <f t="shared" si="116"/>
        <v>0</v>
      </c>
      <c r="D456" s="108">
        <f>IF(PRESUPUESTO!J285=PRESUPUESTO!$B$332,PRESUPUESTO!$G$285,0)</f>
        <v>0</v>
      </c>
      <c r="E456" s="108">
        <f>IF(PRESUPUESTO!K285=PRESUPUESTO!$B$332,PRESUPUESTO!$G$285,0)</f>
        <v>0</v>
      </c>
      <c r="F456" s="108">
        <f>IF(PRESUPUESTO!L285=PRESUPUESTO!$B$332,PRESUPUESTO!$G$285,0)</f>
        <v>0</v>
      </c>
      <c r="G456" s="108">
        <f>IF(PRESUPUESTO!M285=PRESUPUESTO!$B$332,PRESUPUESTO!$G$285,0)</f>
        <v>0</v>
      </c>
      <c r="H456" s="108">
        <f>IF(PRESUPUESTO!N285=PRESUPUESTO!$B$332,PRESUPUESTO!$G$285,0)</f>
        <v>0</v>
      </c>
      <c r="I456" s="108">
        <f>IF(PRESUPUESTO!O285=PRESUPUESTO!$B$332,PRESUPUESTO!$G$285,0)</f>
        <v>0</v>
      </c>
      <c r="J456" s="108">
        <f>IF(PRESUPUESTO!P285=PRESUPUESTO!$B$332,PRESUPUESTO!$G$285,0)</f>
        <v>0</v>
      </c>
      <c r="K456" s="108">
        <f>IF(PRESUPUESTO!Q285=PRESUPUESTO!$B$332,PRESUPUESTO!$G$285,0)</f>
        <v>0</v>
      </c>
      <c r="L456" s="108">
        <f>IF(PRESUPUESTO!R285=PRESUPUESTO!$B$332,PRESUPUESTO!$G$285,0)</f>
        <v>0</v>
      </c>
      <c r="M456" s="108">
        <f>IF(PRESUPUESTO!S285=PRESUPUESTO!$B$332,PRESUPUESTO!$G$285,0)</f>
        <v>0</v>
      </c>
      <c r="N456" s="108">
        <f>IF(PRESUPUESTO!T285=PRESUPUESTO!$B$332,PRESUPUESTO!$G$285,0)</f>
        <v>0</v>
      </c>
      <c r="O456" s="108">
        <f>IF(PRESUPUESTO!U285=PRESUPUESTO!$B$332,PRESUPUESTO!$G$285,0)</f>
        <v>0</v>
      </c>
    </row>
    <row r="457" spans="2:36">
      <c r="B457" s="106" t="str">
        <f>IF(PRESUPUESTO!F286="","",PRESUPUESTO!F286)</f>
        <v/>
      </c>
      <c r="C457" s="104">
        <f t="shared" si="116"/>
        <v>0</v>
      </c>
      <c r="D457" s="108">
        <f>IF(PRESUPUESTO!J286=PRESUPUESTO!$B$332,PRESUPUESTO!$G$286,0)</f>
        <v>0</v>
      </c>
      <c r="E457" s="108">
        <f>IF(PRESUPUESTO!K286=PRESUPUESTO!$B$332,PRESUPUESTO!$G$286,0)</f>
        <v>0</v>
      </c>
      <c r="F457" s="108">
        <f>IF(PRESUPUESTO!L286=PRESUPUESTO!$B$332,PRESUPUESTO!$G$286,0)</f>
        <v>0</v>
      </c>
      <c r="G457" s="108">
        <f>IF(PRESUPUESTO!M286=PRESUPUESTO!$B$332,PRESUPUESTO!$G$286,0)</f>
        <v>0</v>
      </c>
      <c r="H457" s="108">
        <f>IF(PRESUPUESTO!N286=PRESUPUESTO!$B$332,PRESUPUESTO!$G$286,0)</f>
        <v>0</v>
      </c>
      <c r="I457" s="108">
        <f>IF(PRESUPUESTO!O286=PRESUPUESTO!$B$332,PRESUPUESTO!$G$286,0)</f>
        <v>0</v>
      </c>
      <c r="J457" s="108">
        <f>IF(PRESUPUESTO!P286=PRESUPUESTO!$B$332,PRESUPUESTO!$G$286,0)</f>
        <v>0</v>
      </c>
      <c r="K457" s="108">
        <f>IF(PRESUPUESTO!Q286=PRESUPUESTO!$B$332,PRESUPUESTO!$G$286,0)</f>
        <v>0</v>
      </c>
      <c r="L457" s="108">
        <f>IF(PRESUPUESTO!R286=PRESUPUESTO!$B$332,PRESUPUESTO!$G$286,0)</f>
        <v>0</v>
      </c>
      <c r="M457" s="108">
        <f>IF(PRESUPUESTO!S286=PRESUPUESTO!$B$332,PRESUPUESTO!$G$286,0)</f>
        <v>0</v>
      </c>
      <c r="N457" s="108">
        <f>IF(PRESUPUESTO!T286=PRESUPUESTO!$B$332,PRESUPUESTO!$G$286,0)</f>
        <v>0</v>
      </c>
      <c r="O457" s="108">
        <f>IF(PRESUPUESTO!U286=PRESUPUESTO!$B$332,PRESUPUESTO!$G$286,0)</f>
        <v>0</v>
      </c>
    </row>
    <row r="458" spans="2:36">
      <c r="B458" s="106" t="str">
        <f>IF(PRESUPUESTO!F287="","",PRESUPUESTO!F287)</f>
        <v/>
      </c>
      <c r="C458" s="104">
        <f t="shared" si="116"/>
        <v>0</v>
      </c>
      <c r="D458" s="108">
        <f>IF(PRESUPUESTO!J287=PRESUPUESTO!$B$332,PRESUPUESTO!$G$287,0)</f>
        <v>0</v>
      </c>
      <c r="E458" s="108">
        <f>IF(PRESUPUESTO!K287=PRESUPUESTO!$B$332,PRESUPUESTO!$G$287,0)</f>
        <v>0</v>
      </c>
      <c r="F458" s="108">
        <f>IF(PRESUPUESTO!L287=PRESUPUESTO!$B$332,PRESUPUESTO!$G$287,0)</f>
        <v>0</v>
      </c>
      <c r="G458" s="108">
        <f>IF(PRESUPUESTO!M287=PRESUPUESTO!$B$332,PRESUPUESTO!$G$287,0)</f>
        <v>0</v>
      </c>
      <c r="H458" s="108">
        <f>IF(PRESUPUESTO!N287=PRESUPUESTO!$B$332,PRESUPUESTO!$G$287,0)</f>
        <v>0</v>
      </c>
      <c r="I458" s="108">
        <f>IF(PRESUPUESTO!O287=PRESUPUESTO!$B$332,PRESUPUESTO!$G$287,0)</f>
        <v>0</v>
      </c>
      <c r="J458" s="108">
        <f>IF(PRESUPUESTO!P287=PRESUPUESTO!$B$332,PRESUPUESTO!$G$287,0)</f>
        <v>0</v>
      </c>
      <c r="K458" s="108">
        <f>IF(PRESUPUESTO!Q287=PRESUPUESTO!$B$332,PRESUPUESTO!$G$287,0)</f>
        <v>0</v>
      </c>
      <c r="L458" s="108">
        <f>IF(PRESUPUESTO!R287=PRESUPUESTO!$B$332,PRESUPUESTO!$G$287,0)</f>
        <v>0</v>
      </c>
      <c r="M458" s="108">
        <f>IF(PRESUPUESTO!S287=PRESUPUESTO!$B$332,PRESUPUESTO!$G$287,0)</f>
        <v>0</v>
      </c>
      <c r="N458" s="108">
        <f>IF(PRESUPUESTO!T287=PRESUPUESTO!$B$332,PRESUPUESTO!$G$287,0)</f>
        <v>0</v>
      </c>
      <c r="O458" s="108">
        <f>IF(PRESUPUESTO!U287=PRESUPUESTO!$B$332,PRESUPUESTO!$G$287,0)</f>
        <v>0</v>
      </c>
    </row>
    <row r="459" spans="2:36" s="8" customFormat="1">
      <c r="B459" s="103" t="str">
        <f>IF(PRESUPUESTO!F288="","",PRESUPUESTO!F288)</f>
        <v/>
      </c>
      <c r="C459" s="104">
        <f t="shared" si="116"/>
        <v>0</v>
      </c>
      <c r="D459" s="105">
        <f>IF(PRESUPUESTO!J288=PRESUPUESTO!$B$332,PRESUPUESTO!$G$288,0)</f>
        <v>0</v>
      </c>
      <c r="E459" s="105">
        <f>IF(PRESUPUESTO!K288=PRESUPUESTO!$B$332,PRESUPUESTO!$G$288,0)</f>
        <v>0</v>
      </c>
      <c r="F459" s="105">
        <f>IF(PRESUPUESTO!L288=PRESUPUESTO!$B$332,PRESUPUESTO!$G$288,0)</f>
        <v>0</v>
      </c>
      <c r="G459" s="105">
        <f>IF(PRESUPUESTO!M288=PRESUPUESTO!$B$332,PRESUPUESTO!$G$288,0)</f>
        <v>0</v>
      </c>
      <c r="H459" s="105">
        <f>IF(PRESUPUESTO!N288=PRESUPUESTO!$B$332,PRESUPUESTO!$G$288,0)</f>
        <v>0</v>
      </c>
      <c r="I459" s="105">
        <f>IF(PRESUPUESTO!O288=PRESUPUESTO!$B$332,PRESUPUESTO!$G$288,0)</f>
        <v>0</v>
      </c>
      <c r="J459" s="105">
        <f>IF(PRESUPUESTO!P288=PRESUPUESTO!$B$332,PRESUPUESTO!$G$288,0)</f>
        <v>0</v>
      </c>
      <c r="K459" s="105">
        <f>IF(PRESUPUESTO!Q288=PRESUPUESTO!$B$332,PRESUPUESTO!$G$288,0)</f>
        <v>0</v>
      </c>
      <c r="L459" s="105">
        <f>IF(PRESUPUESTO!R288=PRESUPUESTO!$B$332,PRESUPUESTO!$G$288,0)</f>
        <v>0</v>
      </c>
      <c r="M459" s="105">
        <f>IF(PRESUPUESTO!S288=PRESUPUESTO!$B$332,PRESUPUESTO!$G$288,0)</f>
        <v>0</v>
      </c>
      <c r="N459" s="105">
        <f>IF(PRESUPUESTO!T288=PRESUPUESTO!$B$332,PRESUPUESTO!$G$288,0)</f>
        <v>0</v>
      </c>
      <c r="O459" s="105">
        <f>IF(PRESUPUESTO!U288=PRESUPUESTO!$B$332,PRESUPUESTO!$G$288,0)</f>
        <v>0</v>
      </c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</row>
    <row r="460" spans="2:36" s="8" customFormat="1">
      <c r="B460" s="103" t="str">
        <f>IF(PRESUPUESTO!F289="","",PRESUPUESTO!F289)</f>
        <v/>
      </c>
      <c r="C460" s="104">
        <f t="shared" si="116"/>
        <v>0</v>
      </c>
      <c r="D460" s="105">
        <f>IF(PRESUPUESTO!J289=PRESUPUESTO!$B$332,PRESUPUESTO!$G$289,0)</f>
        <v>0</v>
      </c>
      <c r="E460" s="105">
        <f>IF(PRESUPUESTO!K289=PRESUPUESTO!$B$332,PRESUPUESTO!$G$289,0)</f>
        <v>0</v>
      </c>
      <c r="F460" s="105">
        <f>IF(PRESUPUESTO!L289=PRESUPUESTO!$B$332,PRESUPUESTO!$G$289,0)</f>
        <v>0</v>
      </c>
      <c r="G460" s="105">
        <f>IF(PRESUPUESTO!M289=PRESUPUESTO!$B$332,PRESUPUESTO!$G$289,0)</f>
        <v>0</v>
      </c>
      <c r="H460" s="105">
        <f>IF(PRESUPUESTO!N289=PRESUPUESTO!$B$332,PRESUPUESTO!$G$289,0)</f>
        <v>0</v>
      </c>
      <c r="I460" s="105">
        <f>IF(PRESUPUESTO!O289=PRESUPUESTO!$B$332,PRESUPUESTO!$G$289,0)</f>
        <v>0</v>
      </c>
      <c r="J460" s="105">
        <f>IF(PRESUPUESTO!P289=PRESUPUESTO!$B$332,PRESUPUESTO!$G$289,0)</f>
        <v>0</v>
      </c>
      <c r="K460" s="105">
        <f>IF(PRESUPUESTO!Q289=PRESUPUESTO!$B$332,PRESUPUESTO!$G$289,0)</f>
        <v>0</v>
      </c>
      <c r="L460" s="105">
        <f>IF(PRESUPUESTO!R289=PRESUPUESTO!$B$332,PRESUPUESTO!$G$289,0)</f>
        <v>0</v>
      </c>
      <c r="M460" s="105">
        <f>IF(PRESUPUESTO!S289=PRESUPUESTO!$B$332,PRESUPUESTO!$G$289,0)</f>
        <v>0</v>
      </c>
      <c r="N460" s="105">
        <f>IF(PRESUPUESTO!T289=PRESUPUESTO!$B$332,PRESUPUESTO!$G$289,0)</f>
        <v>0</v>
      </c>
      <c r="O460" s="105">
        <f>IF(PRESUPUESTO!U289=PRESUPUESTO!$B$332,PRESUPUESTO!$G$289,0)</f>
        <v>0</v>
      </c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</row>
    <row r="461" spans="2:36" s="8" customFormat="1">
      <c r="B461" s="103" t="str">
        <f>IF(PRESUPUESTO!F290="","",PRESUPUESTO!F290)</f>
        <v/>
      </c>
      <c r="C461" s="104">
        <f t="shared" si="116"/>
        <v>0</v>
      </c>
      <c r="D461" s="105">
        <f>IF(PRESUPUESTO!J290=PRESUPUESTO!$B$332,PRESUPUESTO!$G$290,0)</f>
        <v>0</v>
      </c>
      <c r="E461" s="105">
        <f>IF(PRESUPUESTO!K290=PRESUPUESTO!$B$332,PRESUPUESTO!$G$290,0)</f>
        <v>0</v>
      </c>
      <c r="F461" s="105">
        <f>IF(PRESUPUESTO!L290=PRESUPUESTO!$B$332,PRESUPUESTO!$G$290,0)</f>
        <v>0</v>
      </c>
      <c r="G461" s="105">
        <f>IF(PRESUPUESTO!M290=PRESUPUESTO!$B$332,PRESUPUESTO!$G$290,0)</f>
        <v>0</v>
      </c>
      <c r="H461" s="105">
        <f>IF(PRESUPUESTO!N290=PRESUPUESTO!$B$332,PRESUPUESTO!$G$290,0)</f>
        <v>0</v>
      </c>
      <c r="I461" s="105">
        <f>IF(PRESUPUESTO!O290=PRESUPUESTO!$B$332,PRESUPUESTO!$G$290,0)</f>
        <v>0</v>
      </c>
      <c r="J461" s="105">
        <f>IF(PRESUPUESTO!P290=PRESUPUESTO!$B$332,PRESUPUESTO!$G$290,0)</f>
        <v>0</v>
      </c>
      <c r="K461" s="105">
        <f>IF(PRESUPUESTO!Q290=PRESUPUESTO!$B$332,PRESUPUESTO!$G$290,0)</f>
        <v>0</v>
      </c>
      <c r="L461" s="105">
        <f>IF(PRESUPUESTO!R290=PRESUPUESTO!$B$332,PRESUPUESTO!$G$290,0)</f>
        <v>0</v>
      </c>
      <c r="M461" s="105">
        <f>IF(PRESUPUESTO!S290=PRESUPUESTO!$B$332,PRESUPUESTO!$G$290,0)</f>
        <v>0</v>
      </c>
      <c r="N461" s="105">
        <f>IF(PRESUPUESTO!T290=PRESUPUESTO!$B$332,PRESUPUESTO!$G$290,0)</f>
        <v>0</v>
      </c>
      <c r="O461" s="105">
        <f>IF(PRESUPUESTO!U290=PRESUPUESTO!$B$332,PRESUPUESTO!$G$290,0)</f>
        <v>0</v>
      </c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</row>
    <row r="462" spans="2:36" s="8" customFormat="1">
      <c r="B462" s="103" t="str">
        <f>IF(PRESUPUESTO!F291="","",PRESUPUESTO!F291)</f>
        <v/>
      </c>
      <c r="C462" s="104">
        <f t="shared" si="116"/>
        <v>0</v>
      </c>
      <c r="D462" s="105">
        <f>IF(PRESUPUESTO!J291=PRESUPUESTO!$B$332,PRESUPUESTO!$G$291,0)</f>
        <v>0</v>
      </c>
      <c r="E462" s="105">
        <f>IF(PRESUPUESTO!K291=PRESUPUESTO!$B$332,PRESUPUESTO!$G$291,0)</f>
        <v>0</v>
      </c>
      <c r="F462" s="105">
        <f>IF(PRESUPUESTO!L291=PRESUPUESTO!$B$332,PRESUPUESTO!$G$291,0)</f>
        <v>0</v>
      </c>
      <c r="G462" s="105">
        <f>IF(PRESUPUESTO!M291=PRESUPUESTO!$B$332,PRESUPUESTO!$G$291,0)</f>
        <v>0</v>
      </c>
      <c r="H462" s="105">
        <f>IF(PRESUPUESTO!N291=PRESUPUESTO!$B$332,PRESUPUESTO!$G$291,0)</f>
        <v>0</v>
      </c>
      <c r="I462" s="105">
        <f>IF(PRESUPUESTO!O291=PRESUPUESTO!$B$332,PRESUPUESTO!$G$291,0)</f>
        <v>0</v>
      </c>
      <c r="J462" s="105">
        <f>IF(PRESUPUESTO!P291=PRESUPUESTO!$B$332,PRESUPUESTO!$G$291,0)</f>
        <v>0</v>
      </c>
      <c r="K462" s="105">
        <f>IF(PRESUPUESTO!Q291=PRESUPUESTO!$B$332,PRESUPUESTO!$G$291,0)</f>
        <v>0</v>
      </c>
      <c r="L462" s="105">
        <f>IF(PRESUPUESTO!R291=PRESUPUESTO!$B$332,PRESUPUESTO!$G$291,0)</f>
        <v>0</v>
      </c>
      <c r="M462" s="105">
        <f>IF(PRESUPUESTO!S291=PRESUPUESTO!$B$332,PRESUPUESTO!$G$291,0)</f>
        <v>0</v>
      </c>
      <c r="N462" s="105">
        <f>IF(PRESUPUESTO!T291=PRESUPUESTO!$B$332,PRESUPUESTO!$G$291,0)</f>
        <v>0</v>
      </c>
      <c r="O462" s="105">
        <f>IF(PRESUPUESTO!U291=PRESUPUESTO!$B$332,PRESUPUESTO!$G$291,0)</f>
        <v>0</v>
      </c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</row>
    <row r="463" spans="2:36" s="8" customFormat="1">
      <c r="B463" s="103" t="str">
        <f>IF(PRESUPUESTO!F292="","",PRESUPUESTO!F292)</f>
        <v/>
      </c>
      <c r="C463" s="104">
        <f t="shared" si="116"/>
        <v>0</v>
      </c>
      <c r="D463" s="105">
        <f>IF(PRESUPUESTO!J292=PRESUPUESTO!$B$332,PRESUPUESTO!$G$292,0)</f>
        <v>0</v>
      </c>
      <c r="E463" s="105">
        <f>IF(PRESUPUESTO!K292=PRESUPUESTO!$B$332,PRESUPUESTO!$G$292,0)</f>
        <v>0</v>
      </c>
      <c r="F463" s="105">
        <f>IF(PRESUPUESTO!L292=PRESUPUESTO!$B$332,PRESUPUESTO!$G$292,0)</f>
        <v>0</v>
      </c>
      <c r="G463" s="105">
        <f>IF(PRESUPUESTO!M292=PRESUPUESTO!$B$332,PRESUPUESTO!$G$292,0)</f>
        <v>0</v>
      </c>
      <c r="H463" s="105">
        <f>IF(PRESUPUESTO!N292=PRESUPUESTO!$B$332,PRESUPUESTO!$G$292,0)</f>
        <v>0</v>
      </c>
      <c r="I463" s="105">
        <f>IF(PRESUPUESTO!O292=PRESUPUESTO!$B$332,PRESUPUESTO!$G$292,0)</f>
        <v>0</v>
      </c>
      <c r="J463" s="105">
        <f>IF(PRESUPUESTO!P292=PRESUPUESTO!$B$332,PRESUPUESTO!$G$292,0)</f>
        <v>0</v>
      </c>
      <c r="K463" s="105">
        <f>IF(PRESUPUESTO!Q292=PRESUPUESTO!$B$332,PRESUPUESTO!$G$292,0)</f>
        <v>0</v>
      </c>
      <c r="L463" s="105">
        <f>IF(PRESUPUESTO!R292=PRESUPUESTO!$B$332,PRESUPUESTO!$G$292,0)</f>
        <v>0</v>
      </c>
      <c r="M463" s="105">
        <f>IF(PRESUPUESTO!S292=PRESUPUESTO!$B$332,PRESUPUESTO!$G$292,0)</f>
        <v>0</v>
      </c>
      <c r="N463" s="105">
        <f>IF(PRESUPUESTO!T292=PRESUPUESTO!$B$332,PRESUPUESTO!$G$292,0)</f>
        <v>0</v>
      </c>
      <c r="O463" s="105">
        <f>IF(PRESUPUESTO!U292=PRESUPUESTO!$B$332,PRESUPUESTO!$G$292,0)</f>
        <v>0</v>
      </c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</row>
    <row r="464" spans="2:36" s="8" customFormat="1">
      <c r="B464" s="103" t="str">
        <f>IF(PRESUPUESTO!F293="","",PRESUPUESTO!F293)</f>
        <v/>
      </c>
      <c r="C464" s="104">
        <f t="shared" si="116"/>
        <v>0</v>
      </c>
      <c r="D464" s="105">
        <f>IF(PRESUPUESTO!J293=PRESUPUESTO!$B$332,PRESUPUESTO!$G$293,0)</f>
        <v>0</v>
      </c>
      <c r="E464" s="105">
        <f>IF(PRESUPUESTO!K293=PRESUPUESTO!$B$332,PRESUPUESTO!$G$293,0)</f>
        <v>0</v>
      </c>
      <c r="F464" s="105">
        <f>IF(PRESUPUESTO!L293=PRESUPUESTO!$B$332,PRESUPUESTO!$G$293,0)</f>
        <v>0</v>
      </c>
      <c r="G464" s="105">
        <f>IF(PRESUPUESTO!M293=PRESUPUESTO!$B$332,PRESUPUESTO!$G$293,0)</f>
        <v>0</v>
      </c>
      <c r="H464" s="105">
        <f>IF(PRESUPUESTO!N293=PRESUPUESTO!$B$332,PRESUPUESTO!$G$293,0)</f>
        <v>0</v>
      </c>
      <c r="I464" s="105">
        <f>IF(PRESUPUESTO!O293=PRESUPUESTO!$B$332,PRESUPUESTO!$G$293,0)</f>
        <v>0</v>
      </c>
      <c r="J464" s="105">
        <f>IF(PRESUPUESTO!P293=PRESUPUESTO!$B$332,PRESUPUESTO!$G$293,0)</f>
        <v>0</v>
      </c>
      <c r="K464" s="105">
        <f>IF(PRESUPUESTO!Q293=PRESUPUESTO!$B$332,PRESUPUESTO!$G$293,0)</f>
        <v>0</v>
      </c>
      <c r="L464" s="105">
        <f>IF(PRESUPUESTO!R293=PRESUPUESTO!$B$332,PRESUPUESTO!$G$293,0)</f>
        <v>0</v>
      </c>
      <c r="M464" s="105">
        <f>IF(PRESUPUESTO!S293=PRESUPUESTO!$B$332,PRESUPUESTO!$G$293,0)</f>
        <v>0</v>
      </c>
      <c r="N464" s="105">
        <f>IF(PRESUPUESTO!T293=PRESUPUESTO!$B$332,PRESUPUESTO!$G$293,0)</f>
        <v>0</v>
      </c>
      <c r="O464" s="105">
        <f>IF(PRESUPUESTO!U293=PRESUPUESTO!$B$332,PRESUPUESTO!$G$293,0)</f>
        <v>0</v>
      </c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</row>
    <row r="465" spans="2:36" s="8" customFormat="1">
      <c r="B465" s="103" t="str">
        <f>IF(PRESUPUESTO!F294="","",PRESUPUESTO!F294)</f>
        <v/>
      </c>
      <c r="C465" s="104">
        <f t="shared" si="116"/>
        <v>0</v>
      </c>
      <c r="D465" s="105">
        <f>IF(PRESUPUESTO!J294=PRESUPUESTO!$B$332,PRESUPUESTO!$G$294,0)</f>
        <v>0</v>
      </c>
      <c r="E465" s="105">
        <f>IF(PRESUPUESTO!K294=PRESUPUESTO!$B$332,PRESUPUESTO!$G$294,0)</f>
        <v>0</v>
      </c>
      <c r="F465" s="105">
        <f>IF(PRESUPUESTO!L294=PRESUPUESTO!$B$332,PRESUPUESTO!$G$294,0)</f>
        <v>0</v>
      </c>
      <c r="G465" s="105">
        <f>IF(PRESUPUESTO!M294=PRESUPUESTO!$B$332,PRESUPUESTO!$G$294,0)</f>
        <v>0</v>
      </c>
      <c r="H465" s="105">
        <f>IF(PRESUPUESTO!N294=PRESUPUESTO!$B$332,PRESUPUESTO!$G$294,0)</f>
        <v>0</v>
      </c>
      <c r="I465" s="105">
        <f>IF(PRESUPUESTO!O294=PRESUPUESTO!$B$332,PRESUPUESTO!$G$294,0)</f>
        <v>0</v>
      </c>
      <c r="J465" s="105">
        <f>IF(PRESUPUESTO!P294=PRESUPUESTO!$B$332,PRESUPUESTO!$G$294,0)</f>
        <v>0</v>
      </c>
      <c r="K465" s="105">
        <f>IF(PRESUPUESTO!Q294=PRESUPUESTO!$B$332,PRESUPUESTO!$G$294,0)</f>
        <v>0</v>
      </c>
      <c r="L465" s="105">
        <f>IF(PRESUPUESTO!R294=PRESUPUESTO!$B$332,PRESUPUESTO!$G$294,0)</f>
        <v>0</v>
      </c>
      <c r="M465" s="105">
        <f>IF(PRESUPUESTO!S294=PRESUPUESTO!$B$332,PRESUPUESTO!$G$294,0)</f>
        <v>0</v>
      </c>
      <c r="N465" s="105">
        <f>IF(PRESUPUESTO!T294=PRESUPUESTO!$B$332,PRESUPUESTO!$G$294,0)</f>
        <v>0</v>
      </c>
      <c r="O465" s="105">
        <f>IF(PRESUPUESTO!U294=PRESUPUESTO!$B$332,PRESUPUESTO!$G$294,0)</f>
        <v>0</v>
      </c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</row>
    <row r="466" spans="2:36" s="8" customFormat="1">
      <c r="B466" s="103" t="str">
        <f>IF(PRESUPUESTO!F295="","",PRESUPUESTO!F295)</f>
        <v/>
      </c>
      <c r="C466" s="104">
        <f t="shared" si="116"/>
        <v>0</v>
      </c>
      <c r="D466" s="105">
        <f>IF(PRESUPUESTO!J295=PRESUPUESTO!$B$332,PRESUPUESTO!$G$295,0)</f>
        <v>0</v>
      </c>
      <c r="E466" s="105">
        <f>IF(PRESUPUESTO!K295=PRESUPUESTO!$B$332,PRESUPUESTO!$G$295,0)</f>
        <v>0</v>
      </c>
      <c r="F466" s="105">
        <f>IF(PRESUPUESTO!L295=PRESUPUESTO!$B$332,PRESUPUESTO!$G$295,0)</f>
        <v>0</v>
      </c>
      <c r="G466" s="105">
        <f>IF(PRESUPUESTO!M295=PRESUPUESTO!$B$332,PRESUPUESTO!$G$295,0)</f>
        <v>0</v>
      </c>
      <c r="H466" s="105">
        <f>IF(PRESUPUESTO!N295=PRESUPUESTO!$B$332,PRESUPUESTO!$G$295,0)</f>
        <v>0</v>
      </c>
      <c r="I466" s="105">
        <f>IF(PRESUPUESTO!O295=PRESUPUESTO!$B$332,PRESUPUESTO!$G$295,0)</f>
        <v>0</v>
      </c>
      <c r="J466" s="105">
        <f>IF(PRESUPUESTO!P295=PRESUPUESTO!$B$332,PRESUPUESTO!$G$295,0)</f>
        <v>0</v>
      </c>
      <c r="K466" s="105">
        <f>IF(PRESUPUESTO!Q295=PRESUPUESTO!$B$332,PRESUPUESTO!$G$295,0)</f>
        <v>0</v>
      </c>
      <c r="L466" s="105">
        <f>IF(PRESUPUESTO!R295=PRESUPUESTO!$B$332,PRESUPUESTO!$G$295,0)</f>
        <v>0</v>
      </c>
      <c r="M466" s="105">
        <f>IF(PRESUPUESTO!S295=PRESUPUESTO!$B$332,PRESUPUESTO!$G$295,0)</f>
        <v>0</v>
      </c>
      <c r="N466" s="105">
        <f>IF(PRESUPUESTO!T295=PRESUPUESTO!$B$332,PRESUPUESTO!$G$295,0)</f>
        <v>0</v>
      </c>
      <c r="O466" s="105">
        <f>IF(PRESUPUESTO!U295=PRESUPUESTO!$B$332,PRESUPUESTO!$G$295,0)</f>
        <v>0</v>
      </c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</row>
    <row r="467" spans="2:36" s="8" customFormat="1">
      <c r="B467" s="103" t="str">
        <f>IF(PRESUPUESTO!F296="","",PRESUPUESTO!F296)</f>
        <v/>
      </c>
      <c r="C467" s="104">
        <f t="shared" si="116"/>
        <v>0</v>
      </c>
      <c r="D467" s="105">
        <f>IF(PRESUPUESTO!J296=PRESUPUESTO!$B$332,PRESUPUESTO!$G$296,0)</f>
        <v>0</v>
      </c>
      <c r="E467" s="105">
        <f>IF(PRESUPUESTO!K296=PRESUPUESTO!$B$332,PRESUPUESTO!$G$296,0)</f>
        <v>0</v>
      </c>
      <c r="F467" s="105">
        <f>IF(PRESUPUESTO!L296=PRESUPUESTO!$B$332,PRESUPUESTO!$G$296,0)</f>
        <v>0</v>
      </c>
      <c r="G467" s="105">
        <f>IF(PRESUPUESTO!M296=PRESUPUESTO!$B$332,PRESUPUESTO!$G$296,0)</f>
        <v>0</v>
      </c>
      <c r="H467" s="105">
        <f>IF(PRESUPUESTO!N296=PRESUPUESTO!$B$332,PRESUPUESTO!$G$296,0)</f>
        <v>0</v>
      </c>
      <c r="I467" s="105">
        <f>IF(PRESUPUESTO!O296=PRESUPUESTO!$B$332,PRESUPUESTO!$G$296,0)</f>
        <v>0</v>
      </c>
      <c r="J467" s="105">
        <f>IF(PRESUPUESTO!P296=PRESUPUESTO!$B$332,PRESUPUESTO!$G$296,0)</f>
        <v>0</v>
      </c>
      <c r="K467" s="105">
        <f>IF(PRESUPUESTO!Q296=PRESUPUESTO!$B$332,PRESUPUESTO!$G$296,0)</f>
        <v>0</v>
      </c>
      <c r="L467" s="105">
        <f>IF(PRESUPUESTO!R296=PRESUPUESTO!$B$332,PRESUPUESTO!$G$296,0)</f>
        <v>0</v>
      </c>
      <c r="M467" s="105">
        <f>IF(PRESUPUESTO!S296=PRESUPUESTO!$B$332,PRESUPUESTO!$G$296,0)</f>
        <v>0</v>
      </c>
      <c r="N467" s="105">
        <f>IF(PRESUPUESTO!T296=PRESUPUESTO!$B$332,PRESUPUESTO!$G$296,0)</f>
        <v>0</v>
      </c>
      <c r="O467" s="105">
        <f>IF(PRESUPUESTO!U296=PRESUPUESTO!$B$332,PRESUPUESTO!$G$296,0)</f>
        <v>0</v>
      </c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</row>
    <row r="468" spans="2:36" s="75" customFormat="1">
      <c r="B468" s="109" t="str">
        <f>IF(PRESUPUESTO!B299="","",PRESUPUESTO!B299)</f>
        <v>IMPUESTOS Y APORTES LEGALES</v>
      </c>
      <c r="C468" s="110">
        <f>SUM(D468:O468)/SUM($D$66:$O$66)</f>
        <v>0</v>
      </c>
      <c r="D468" s="111">
        <f>SUM(D469:D481)</f>
        <v>0</v>
      </c>
      <c r="E468" s="111">
        <f t="shared" ref="E468:O468" si="119">SUM(E469:E481)</f>
        <v>0</v>
      </c>
      <c r="F468" s="111">
        <f t="shared" si="119"/>
        <v>0</v>
      </c>
      <c r="G468" s="111">
        <f t="shared" si="119"/>
        <v>0</v>
      </c>
      <c r="H468" s="111">
        <f t="shared" si="119"/>
        <v>0</v>
      </c>
      <c r="I468" s="111">
        <f t="shared" si="119"/>
        <v>0</v>
      </c>
      <c r="J468" s="111">
        <f t="shared" si="119"/>
        <v>0</v>
      </c>
      <c r="K468" s="111">
        <f t="shared" si="119"/>
        <v>0</v>
      </c>
      <c r="L468" s="111">
        <f t="shared" si="119"/>
        <v>0</v>
      </c>
      <c r="M468" s="111">
        <f t="shared" si="119"/>
        <v>0</v>
      </c>
      <c r="N468" s="111">
        <f t="shared" si="119"/>
        <v>0</v>
      </c>
      <c r="O468" s="111">
        <f t="shared" si="119"/>
        <v>0</v>
      </c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</row>
    <row r="469" spans="2:36">
      <c r="B469" s="70" t="str">
        <f>IF(PRESUPUESTO!C301="","",PRESUPUESTO!C301)</f>
        <v>4 x 1000</v>
      </c>
      <c r="C469" s="34">
        <f t="shared" si="116"/>
        <v>0</v>
      </c>
      <c r="D469" s="66">
        <f>PRESUPUESTO!D301</f>
        <v>0</v>
      </c>
      <c r="E469" s="72">
        <f>D469</f>
        <v>0</v>
      </c>
      <c r="F469" s="72">
        <f t="shared" ref="F469:O469" si="120">E469</f>
        <v>0</v>
      </c>
      <c r="G469" s="72">
        <f t="shared" si="120"/>
        <v>0</v>
      </c>
      <c r="H469" s="72">
        <f t="shared" si="120"/>
        <v>0</v>
      </c>
      <c r="I469" s="72">
        <f t="shared" si="120"/>
        <v>0</v>
      </c>
      <c r="J469" s="72">
        <f t="shared" si="120"/>
        <v>0</v>
      </c>
      <c r="K469" s="72">
        <f t="shared" si="120"/>
        <v>0</v>
      </c>
      <c r="L469" s="72">
        <f t="shared" si="120"/>
        <v>0</v>
      </c>
      <c r="M469" s="72">
        <f t="shared" si="120"/>
        <v>0</v>
      </c>
      <c r="N469" s="72">
        <f t="shared" si="120"/>
        <v>0</v>
      </c>
      <c r="O469" s="72">
        <f t="shared" si="120"/>
        <v>0</v>
      </c>
    </row>
    <row r="470" spans="2:36">
      <c r="B470" s="70" t="str">
        <f>IF(PRESUPUESTO!C302="","",PRESUPUESTO!C302)</f>
        <v>Aportes a salud y pensión</v>
      </c>
      <c r="C470" s="34">
        <f>SUM(D470:O470)/SUM($D$66:$O$66)</f>
        <v>0</v>
      </c>
      <c r="D470" s="66">
        <f>PRESUPUESTO!D302</f>
        <v>0</v>
      </c>
      <c r="E470" s="72">
        <f t="shared" ref="E470:O474" si="121">D470</f>
        <v>0</v>
      </c>
      <c r="F470" s="72">
        <f t="shared" si="121"/>
        <v>0</v>
      </c>
      <c r="G470" s="72">
        <f t="shared" si="121"/>
        <v>0</v>
      </c>
      <c r="H470" s="72">
        <f t="shared" si="121"/>
        <v>0</v>
      </c>
      <c r="I470" s="72">
        <f t="shared" si="121"/>
        <v>0</v>
      </c>
      <c r="J470" s="72">
        <f t="shared" si="121"/>
        <v>0</v>
      </c>
      <c r="K470" s="72">
        <f t="shared" si="121"/>
        <v>0</v>
      </c>
      <c r="L470" s="72">
        <f t="shared" si="121"/>
        <v>0</v>
      </c>
      <c r="M470" s="72">
        <f t="shared" si="121"/>
        <v>0</v>
      </c>
      <c r="N470" s="72">
        <f t="shared" si="121"/>
        <v>0</v>
      </c>
      <c r="O470" s="72">
        <f t="shared" si="121"/>
        <v>0</v>
      </c>
    </row>
    <row r="471" spans="2:36">
      <c r="B471" s="70" t="str">
        <f>IF(PRESUPUESTO!C303="","",PRESUPUESTO!C303)</f>
        <v>Aportes a soliaridad</v>
      </c>
      <c r="C471" s="34">
        <f t="shared" si="116"/>
        <v>0</v>
      </c>
      <c r="D471" s="66">
        <f>PRESUPUESTO!D303</f>
        <v>0</v>
      </c>
      <c r="E471" s="72">
        <f t="shared" si="121"/>
        <v>0</v>
      </c>
      <c r="F471" s="72">
        <f t="shared" si="121"/>
        <v>0</v>
      </c>
      <c r="G471" s="72">
        <f t="shared" si="121"/>
        <v>0</v>
      </c>
      <c r="H471" s="72">
        <f t="shared" si="121"/>
        <v>0</v>
      </c>
      <c r="I471" s="72">
        <f t="shared" si="121"/>
        <v>0</v>
      </c>
      <c r="J471" s="72">
        <f t="shared" si="121"/>
        <v>0</v>
      </c>
      <c r="K471" s="72">
        <f t="shared" si="121"/>
        <v>0</v>
      </c>
      <c r="L471" s="72">
        <f t="shared" si="121"/>
        <v>0</v>
      </c>
      <c r="M471" s="72">
        <f t="shared" si="121"/>
        <v>0</v>
      </c>
      <c r="N471" s="72">
        <f t="shared" si="121"/>
        <v>0</v>
      </c>
      <c r="O471" s="72">
        <f t="shared" si="121"/>
        <v>0</v>
      </c>
    </row>
    <row r="472" spans="2:36" s="8" customFormat="1">
      <c r="B472" s="31" t="str">
        <f>IF(PRESUPUESTO!C304="","",PRESUPUESTO!C304)</f>
        <v>Retención en la fuente</v>
      </c>
      <c r="C472" s="34">
        <f t="shared" si="116"/>
        <v>0</v>
      </c>
      <c r="D472" s="9">
        <f>PRESUPUESTO!D304</f>
        <v>0</v>
      </c>
      <c r="E472" s="11">
        <f t="shared" si="121"/>
        <v>0</v>
      </c>
      <c r="F472" s="11">
        <f t="shared" si="121"/>
        <v>0</v>
      </c>
      <c r="G472" s="11">
        <f t="shared" si="121"/>
        <v>0</v>
      </c>
      <c r="H472" s="11">
        <f t="shared" si="121"/>
        <v>0</v>
      </c>
      <c r="I472" s="11">
        <f t="shared" si="121"/>
        <v>0</v>
      </c>
      <c r="J472" s="11">
        <f t="shared" si="121"/>
        <v>0</v>
      </c>
      <c r="K472" s="11">
        <f t="shared" si="121"/>
        <v>0</v>
      </c>
      <c r="L472" s="11">
        <f t="shared" si="121"/>
        <v>0</v>
      </c>
      <c r="M472" s="11">
        <f t="shared" si="121"/>
        <v>0</v>
      </c>
      <c r="N472" s="11">
        <f t="shared" si="121"/>
        <v>0</v>
      </c>
      <c r="O472" s="11">
        <f t="shared" si="121"/>
        <v>0</v>
      </c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</row>
    <row r="473" spans="2:36" s="8" customFormat="1">
      <c r="B473" s="31" t="str">
        <f>IF(PRESUPUESTO!C305="","",PRESUPUESTO!C305)</f>
        <v/>
      </c>
      <c r="C473" s="34">
        <f t="shared" ref="C473:C481" si="122">SUM(D473:O473)/SUM($D$66:$O$66)</f>
        <v>0</v>
      </c>
      <c r="D473" s="9">
        <f>PRESUPUESTO!D305</f>
        <v>0</v>
      </c>
      <c r="E473" s="11">
        <f t="shared" si="121"/>
        <v>0</v>
      </c>
      <c r="F473" s="11">
        <f t="shared" si="121"/>
        <v>0</v>
      </c>
      <c r="G473" s="11">
        <f t="shared" si="121"/>
        <v>0</v>
      </c>
      <c r="H473" s="11">
        <f t="shared" si="121"/>
        <v>0</v>
      </c>
      <c r="I473" s="11">
        <f t="shared" si="121"/>
        <v>0</v>
      </c>
      <c r="J473" s="11">
        <f t="shared" si="121"/>
        <v>0</v>
      </c>
      <c r="K473" s="11">
        <f t="shared" si="121"/>
        <v>0</v>
      </c>
      <c r="L473" s="11">
        <f t="shared" si="121"/>
        <v>0</v>
      </c>
      <c r="M473" s="11">
        <f t="shared" si="121"/>
        <v>0</v>
      </c>
      <c r="N473" s="11">
        <f t="shared" si="121"/>
        <v>0</v>
      </c>
      <c r="O473" s="11">
        <f t="shared" si="121"/>
        <v>0</v>
      </c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</row>
    <row r="474" spans="2:36" s="8" customFormat="1">
      <c r="B474" s="31" t="str">
        <f>IF(PRESUPUESTO!C306="","",PRESUPUESTO!C306)</f>
        <v/>
      </c>
      <c r="C474" s="34">
        <f t="shared" si="122"/>
        <v>0</v>
      </c>
      <c r="D474" s="9">
        <f>PRESUPUESTO!D306</f>
        <v>0</v>
      </c>
      <c r="E474" s="11">
        <f t="shared" si="121"/>
        <v>0</v>
      </c>
      <c r="F474" s="11">
        <f t="shared" si="121"/>
        <v>0</v>
      </c>
      <c r="G474" s="11">
        <f t="shared" si="121"/>
        <v>0</v>
      </c>
      <c r="H474" s="11">
        <f t="shared" si="121"/>
        <v>0</v>
      </c>
      <c r="I474" s="11">
        <f t="shared" si="121"/>
        <v>0</v>
      </c>
      <c r="J474" s="11">
        <f t="shared" si="121"/>
        <v>0</v>
      </c>
      <c r="K474" s="11">
        <f t="shared" si="121"/>
        <v>0</v>
      </c>
      <c r="L474" s="11">
        <f t="shared" si="121"/>
        <v>0</v>
      </c>
      <c r="M474" s="11">
        <f t="shared" si="121"/>
        <v>0</v>
      </c>
      <c r="N474" s="11">
        <f t="shared" si="121"/>
        <v>0</v>
      </c>
      <c r="O474" s="11">
        <f t="shared" si="121"/>
        <v>0</v>
      </c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</row>
    <row r="475" spans="2:36">
      <c r="B475" s="106" t="str">
        <f>IF(PRESUPUESTO!F301="","",PRESUPUESTO!F301)</f>
        <v>Impuesto de Renta</v>
      </c>
      <c r="C475" s="104">
        <f t="shared" si="122"/>
        <v>0</v>
      </c>
      <c r="D475" s="108">
        <f>IF(PRESUPUESTO!J301=PRESUPUESTO!$B$332,PRESUPUESTO!$G$301,0)</f>
        <v>0</v>
      </c>
      <c r="E475" s="108">
        <f>IF(PRESUPUESTO!K301=PRESUPUESTO!$B$332,PRESUPUESTO!$G$301,0)</f>
        <v>0</v>
      </c>
      <c r="F475" s="108">
        <f>IF(PRESUPUESTO!L301=PRESUPUESTO!$B$332,PRESUPUESTO!$G$301,0)</f>
        <v>0</v>
      </c>
      <c r="G475" s="108">
        <f>IF(PRESUPUESTO!M301=PRESUPUESTO!$B$332,PRESUPUESTO!$G$301,0)</f>
        <v>0</v>
      </c>
      <c r="H475" s="108">
        <f>IF(PRESUPUESTO!N301=PRESUPUESTO!$B$332,PRESUPUESTO!$G$301,0)</f>
        <v>0</v>
      </c>
      <c r="I475" s="108">
        <f>IF(PRESUPUESTO!O301=PRESUPUESTO!$B$332,PRESUPUESTO!$G$301,0)</f>
        <v>0</v>
      </c>
      <c r="J475" s="108">
        <f>IF(PRESUPUESTO!P301=PRESUPUESTO!$B$332,PRESUPUESTO!$G$301,0)</f>
        <v>0</v>
      </c>
      <c r="K475" s="108">
        <f>IF(PRESUPUESTO!Q301=PRESUPUESTO!$B$332,PRESUPUESTO!$G$301,0)</f>
        <v>0</v>
      </c>
      <c r="L475" s="108">
        <f>IF(PRESUPUESTO!R301=PRESUPUESTO!$B$332,PRESUPUESTO!$G$301,0)</f>
        <v>0</v>
      </c>
      <c r="M475" s="108">
        <f>IF(PRESUPUESTO!S301=PRESUPUESTO!$B$332,PRESUPUESTO!$G$301,0)</f>
        <v>0</v>
      </c>
      <c r="N475" s="108">
        <f>IF(PRESUPUESTO!T301=PRESUPUESTO!$B$332,PRESUPUESTO!$G$301,0)</f>
        <v>0</v>
      </c>
      <c r="O475" s="108">
        <f>IF(PRESUPUESTO!U301=PRESUPUESTO!$B$332,PRESUPUESTO!$G$301,0)</f>
        <v>0</v>
      </c>
    </row>
    <row r="476" spans="2:36">
      <c r="B476" s="106" t="str">
        <f>IF(PRESUPUESTO!F302="","",PRESUPUESTO!F302)</f>
        <v>Contador</v>
      </c>
      <c r="C476" s="104">
        <f t="shared" si="122"/>
        <v>0</v>
      </c>
      <c r="D476" s="108">
        <f>IF(PRESUPUESTO!J302=PRESUPUESTO!$B$332,PRESUPUESTO!$G$302,0)</f>
        <v>0</v>
      </c>
      <c r="E476" s="108">
        <f>IF(PRESUPUESTO!K302=PRESUPUESTO!$B$332,PRESUPUESTO!$G$302,0)</f>
        <v>0</v>
      </c>
      <c r="F476" s="108">
        <f>IF(PRESUPUESTO!L302=PRESUPUESTO!$B$332,PRESUPUESTO!$G$302,0)</f>
        <v>0</v>
      </c>
      <c r="G476" s="108">
        <f>IF(PRESUPUESTO!M302=PRESUPUESTO!$B$332,PRESUPUESTO!$G$302,0)</f>
        <v>0</v>
      </c>
      <c r="H476" s="108">
        <f>IF(PRESUPUESTO!N302=PRESUPUESTO!$B$332,PRESUPUESTO!$G$302,0)</f>
        <v>0</v>
      </c>
      <c r="I476" s="108">
        <f>IF(PRESUPUESTO!O302=PRESUPUESTO!$B$332,PRESUPUESTO!$G$302,0)</f>
        <v>0</v>
      </c>
      <c r="J476" s="108">
        <f>IF(PRESUPUESTO!P302=PRESUPUESTO!$B$332,PRESUPUESTO!$G$302,0)</f>
        <v>0</v>
      </c>
      <c r="K476" s="108">
        <f>IF(PRESUPUESTO!Q302=PRESUPUESTO!$B$332,PRESUPUESTO!$G$302,0)</f>
        <v>0</v>
      </c>
      <c r="L476" s="108">
        <f>IF(PRESUPUESTO!R302=PRESUPUESTO!$B$332,PRESUPUESTO!$G$302,0)</f>
        <v>0</v>
      </c>
      <c r="M476" s="108">
        <f>IF(PRESUPUESTO!S302=PRESUPUESTO!$B$332,PRESUPUESTO!$G$302,0)</f>
        <v>0</v>
      </c>
      <c r="N476" s="108">
        <f>IF(PRESUPUESTO!T302=PRESUPUESTO!$B$332,PRESUPUESTO!$G$302,0)</f>
        <v>0</v>
      </c>
      <c r="O476" s="108">
        <f>IF(PRESUPUESTO!U302=PRESUPUESTO!$B$332,PRESUPUESTO!$G$302,0)</f>
        <v>0</v>
      </c>
    </row>
    <row r="477" spans="2:36" s="8" customFormat="1">
      <c r="B477" s="103" t="str">
        <f>IF(PRESUPUESTO!F303="","",PRESUPUESTO!F303)</f>
        <v/>
      </c>
      <c r="C477" s="104">
        <f t="shared" si="122"/>
        <v>0</v>
      </c>
      <c r="D477" s="105">
        <f>IF(PRESUPUESTO!J303=PRESUPUESTO!$B$332,PRESUPUESTO!$G$303,0)</f>
        <v>0</v>
      </c>
      <c r="E477" s="105">
        <f>IF(PRESUPUESTO!K303=PRESUPUESTO!$B$332,PRESUPUESTO!$G$303,0)</f>
        <v>0</v>
      </c>
      <c r="F477" s="105">
        <f>IF(PRESUPUESTO!L303=PRESUPUESTO!$B$332,PRESUPUESTO!$G$303,0)</f>
        <v>0</v>
      </c>
      <c r="G477" s="105">
        <f>IF(PRESUPUESTO!M303=PRESUPUESTO!$B$332,PRESUPUESTO!$G$303,0)</f>
        <v>0</v>
      </c>
      <c r="H477" s="105">
        <f>IF(PRESUPUESTO!N303=PRESUPUESTO!$B$332,PRESUPUESTO!$G$303,0)</f>
        <v>0</v>
      </c>
      <c r="I477" s="105">
        <f>IF(PRESUPUESTO!O303=PRESUPUESTO!$B$332,PRESUPUESTO!$G$303,0)</f>
        <v>0</v>
      </c>
      <c r="J477" s="105">
        <f>IF(PRESUPUESTO!P303=PRESUPUESTO!$B$332,PRESUPUESTO!$G$303,0)</f>
        <v>0</v>
      </c>
      <c r="K477" s="105">
        <f>IF(PRESUPUESTO!Q303=PRESUPUESTO!$B$332,PRESUPUESTO!$G$303,0)</f>
        <v>0</v>
      </c>
      <c r="L477" s="105">
        <f>IF(PRESUPUESTO!R303=PRESUPUESTO!$B$332,PRESUPUESTO!$G$303,0)</f>
        <v>0</v>
      </c>
      <c r="M477" s="105">
        <f>IF(PRESUPUESTO!S303=PRESUPUESTO!$B$332,PRESUPUESTO!$G$303,0)</f>
        <v>0</v>
      </c>
      <c r="N477" s="105">
        <f>IF(PRESUPUESTO!T303=PRESUPUESTO!$B$332,PRESUPUESTO!$G$303,0)</f>
        <v>0</v>
      </c>
      <c r="O477" s="105">
        <f>IF(PRESUPUESTO!U303=PRESUPUESTO!$B$332,PRESUPUESTO!$G$303,0)</f>
        <v>0</v>
      </c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</row>
    <row r="478" spans="2:36" s="8" customFormat="1">
      <c r="B478" s="103" t="str">
        <f>IF(PRESUPUESTO!F304="","",PRESUPUESTO!F304)</f>
        <v/>
      </c>
      <c r="C478" s="104">
        <f t="shared" si="122"/>
        <v>0</v>
      </c>
      <c r="D478" s="105">
        <f>IF(PRESUPUESTO!J304=PRESUPUESTO!$B$332,PRESUPUESTO!$G$304,0)</f>
        <v>0</v>
      </c>
      <c r="E478" s="105">
        <f>IF(PRESUPUESTO!K304=PRESUPUESTO!$B$332,PRESUPUESTO!$G$304,0)</f>
        <v>0</v>
      </c>
      <c r="F478" s="105">
        <f>IF(PRESUPUESTO!L304=PRESUPUESTO!$B$332,PRESUPUESTO!$G$304,0)</f>
        <v>0</v>
      </c>
      <c r="G478" s="105">
        <f>IF(PRESUPUESTO!M304=PRESUPUESTO!$B$332,PRESUPUESTO!$G$304,0)</f>
        <v>0</v>
      </c>
      <c r="H478" s="105">
        <f>IF(PRESUPUESTO!N304=PRESUPUESTO!$B$332,PRESUPUESTO!$G$304,0)</f>
        <v>0</v>
      </c>
      <c r="I478" s="105">
        <f>IF(PRESUPUESTO!O304=PRESUPUESTO!$B$332,PRESUPUESTO!$G$304,0)</f>
        <v>0</v>
      </c>
      <c r="J478" s="105">
        <f>IF(PRESUPUESTO!P304=PRESUPUESTO!$B$332,PRESUPUESTO!$G$304,0)</f>
        <v>0</v>
      </c>
      <c r="K478" s="105">
        <f>IF(PRESUPUESTO!Q304=PRESUPUESTO!$B$332,PRESUPUESTO!$G$304,0)</f>
        <v>0</v>
      </c>
      <c r="L478" s="105">
        <f>IF(PRESUPUESTO!R304=PRESUPUESTO!$B$332,PRESUPUESTO!$G$304,0)</f>
        <v>0</v>
      </c>
      <c r="M478" s="105">
        <f>IF(PRESUPUESTO!S304=PRESUPUESTO!$B$332,PRESUPUESTO!$G$304,0)</f>
        <v>0</v>
      </c>
      <c r="N478" s="105">
        <f>IF(PRESUPUESTO!T304=PRESUPUESTO!$B$332,PRESUPUESTO!$G$304,0)</f>
        <v>0</v>
      </c>
      <c r="O478" s="105">
        <f>IF(PRESUPUESTO!U304=PRESUPUESTO!$B$332,PRESUPUESTO!$G$304,0)</f>
        <v>0</v>
      </c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</row>
    <row r="479" spans="2:36" s="8" customFormat="1">
      <c r="B479" s="103" t="str">
        <f>IF(PRESUPUESTO!F305="","",PRESUPUESTO!F305)</f>
        <v/>
      </c>
      <c r="C479" s="104">
        <f t="shared" si="122"/>
        <v>0</v>
      </c>
      <c r="D479" s="105">
        <f>IF(PRESUPUESTO!J305=PRESUPUESTO!$B$332,PRESUPUESTO!$G$305,0)</f>
        <v>0</v>
      </c>
      <c r="E479" s="105">
        <f>IF(PRESUPUESTO!K305=PRESUPUESTO!$B$332,PRESUPUESTO!$G$305,0)</f>
        <v>0</v>
      </c>
      <c r="F479" s="105">
        <f>IF(PRESUPUESTO!L305=PRESUPUESTO!$B$332,PRESUPUESTO!$G$305,0)</f>
        <v>0</v>
      </c>
      <c r="G479" s="105">
        <f>IF(PRESUPUESTO!M305=PRESUPUESTO!$B$332,PRESUPUESTO!$G$305,0)</f>
        <v>0</v>
      </c>
      <c r="H479" s="105">
        <f>IF(PRESUPUESTO!N305=PRESUPUESTO!$B$332,PRESUPUESTO!$G$305,0)</f>
        <v>0</v>
      </c>
      <c r="I479" s="105">
        <f>IF(PRESUPUESTO!O305=PRESUPUESTO!$B$332,PRESUPUESTO!$G$305,0)</f>
        <v>0</v>
      </c>
      <c r="J479" s="105">
        <f>IF(PRESUPUESTO!P305=PRESUPUESTO!$B$332,PRESUPUESTO!$G$305,0)</f>
        <v>0</v>
      </c>
      <c r="K479" s="105">
        <f>IF(PRESUPUESTO!Q305=PRESUPUESTO!$B$332,PRESUPUESTO!$G$305,0)</f>
        <v>0</v>
      </c>
      <c r="L479" s="105">
        <f>IF(PRESUPUESTO!R305=PRESUPUESTO!$B$332,PRESUPUESTO!$G$305,0)</f>
        <v>0</v>
      </c>
      <c r="M479" s="105">
        <f>IF(PRESUPUESTO!S305=PRESUPUESTO!$B$332,PRESUPUESTO!$G$305,0)</f>
        <v>0</v>
      </c>
      <c r="N479" s="105">
        <f>IF(PRESUPUESTO!T305=PRESUPUESTO!$B$332,PRESUPUESTO!$G$305,0)</f>
        <v>0</v>
      </c>
      <c r="O479" s="105">
        <f>IF(PRESUPUESTO!U305=PRESUPUESTO!$B$332,PRESUPUESTO!$G$305,0)</f>
        <v>0</v>
      </c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</row>
    <row r="480" spans="2:36" s="8" customFormat="1">
      <c r="B480" s="103" t="str">
        <f>IF(PRESUPUESTO!F306="","",PRESUPUESTO!F306)</f>
        <v/>
      </c>
      <c r="C480" s="104">
        <f t="shared" si="122"/>
        <v>0</v>
      </c>
      <c r="D480" s="105">
        <f>IF(PRESUPUESTO!J306=PRESUPUESTO!$B$332,PRESUPUESTO!$G$306,0)</f>
        <v>0</v>
      </c>
      <c r="E480" s="105">
        <f>IF(PRESUPUESTO!K306=PRESUPUESTO!$B$332,PRESUPUESTO!$G$306,0)</f>
        <v>0</v>
      </c>
      <c r="F480" s="105">
        <f>IF(PRESUPUESTO!L306=PRESUPUESTO!$B$332,PRESUPUESTO!$G$306,0)</f>
        <v>0</v>
      </c>
      <c r="G480" s="105">
        <f>IF(PRESUPUESTO!M306=PRESUPUESTO!$B$332,PRESUPUESTO!$G$306,0)</f>
        <v>0</v>
      </c>
      <c r="H480" s="105">
        <f>IF(PRESUPUESTO!N306=PRESUPUESTO!$B$332,PRESUPUESTO!$G$306,0)</f>
        <v>0</v>
      </c>
      <c r="I480" s="105">
        <f>IF(PRESUPUESTO!O306=PRESUPUESTO!$B$332,PRESUPUESTO!$G$306,0)</f>
        <v>0</v>
      </c>
      <c r="J480" s="105">
        <f>IF(PRESUPUESTO!P306=PRESUPUESTO!$B$332,PRESUPUESTO!$G$306,0)</f>
        <v>0</v>
      </c>
      <c r="K480" s="105">
        <f>IF(PRESUPUESTO!Q306=PRESUPUESTO!$B$332,PRESUPUESTO!$G$306,0)</f>
        <v>0</v>
      </c>
      <c r="L480" s="105">
        <f>IF(PRESUPUESTO!R306=PRESUPUESTO!$B$332,PRESUPUESTO!$G$306,0)</f>
        <v>0</v>
      </c>
      <c r="M480" s="105">
        <f>IF(PRESUPUESTO!S306=PRESUPUESTO!$B$332,PRESUPUESTO!$G$306,0)</f>
        <v>0</v>
      </c>
      <c r="N480" s="105">
        <f>IF(PRESUPUESTO!T306=PRESUPUESTO!$B$332,PRESUPUESTO!$G$306,0)</f>
        <v>0</v>
      </c>
      <c r="O480" s="105">
        <f>IF(PRESUPUESTO!U306=PRESUPUESTO!$B$332,PRESUPUESTO!$G$306,0)</f>
        <v>0</v>
      </c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</row>
    <row r="481" spans="2:36" s="8" customFormat="1">
      <c r="B481" s="103"/>
      <c r="C481" s="104">
        <f t="shared" si="122"/>
        <v>0</v>
      </c>
      <c r="D481" s="105">
        <f>IF(PRESUPUESTO!J307=PRESUPUESTO!$B$332,PRESUPUESTO!$G$307,0)</f>
        <v>0</v>
      </c>
      <c r="E481" s="105">
        <f>IF(PRESUPUESTO!K307=PRESUPUESTO!$B$332,PRESUPUESTO!$G$307,0)</f>
        <v>0</v>
      </c>
      <c r="F481" s="105">
        <f>IF(PRESUPUESTO!L307=PRESUPUESTO!$B$332,PRESUPUESTO!$G$307,0)</f>
        <v>0</v>
      </c>
      <c r="G481" s="105">
        <f>IF(PRESUPUESTO!M307=PRESUPUESTO!$B$332,PRESUPUESTO!$G$307,0)</f>
        <v>0</v>
      </c>
      <c r="H481" s="105">
        <f>IF(PRESUPUESTO!N307=PRESUPUESTO!$B$332,PRESUPUESTO!$G$307,0)</f>
        <v>0</v>
      </c>
      <c r="I481" s="105">
        <f>IF(PRESUPUESTO!O307=PRESUPUESTO!$B$332,PRESUPUESTO!$G$307,0)</f>
        <v>0</v>
      </c>
      <c r="J481" s="105">
        <f>IF(PRESUPUESTO!P307=PRESUPUESTO!$B$332,PRESUPUESTO!$G$307,0)</f>
        <v>0</v>
      </c>
      <c r="K481" s="105">
        <f>IF(PRESUPUESTO!Q307=PRESUPUESTO!$B$332,PRESUPUESTO!$G$307,0)</f>
        <v>0</v>
      </c>
      <c r="L481" s="105">
        <f>IF(PRESUPUESTO!R307=PRESUPUESTO!$B$332,PRESUPUESTO!$G$307,0)</f>
        <v>0</v>
      </c>
      <c r="M481" s="105">
        <f>IF(PRESUPUESTO!S307=PRESUPUESTO!$B$332,PRESUPUESTO!$G$307,0)</f>
        <v>0</v>
      </c>
      <c r="N481" s="105">
        <f>IF(PRESUPUESTO!T307=PRESUPUESTO!$B$332,PRESUPUESTO!$G$307,0)</f>
        <v>0</v>
      </c>
      <c r="O481" s="105">
        <f>IF(PRESUPUESTO!U307=PRESUPUESTO!$B$332,PRESUPUESTO!$G$307,0)</f>
        <v>0</v>
      </c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</row>
    <row r="482" spans="2:36" s="69" customFormat="1" ht="20" customHeight="1">
      <c r="B482" s="604" t="s">
        <v>93</v>
      </c>
      <c r="C482" s="605">
        <f>SUM(D482:O482)/SUM($D$66:$O$66)</f>
        <v>0.16035716335683176</v>
      </c>
      <c r="D482" s="606">
        <f>D96+D113+D130+D161+D186+D235+D250+D271+D298+D341+D356+D381+D394+D407+D468</f>
        <v>3796131.2086270638</v>
      </c>
      <c r="E482" s="606">
        <f t="shared" ref="E482:O482" si="123">E96+E113+E130+E161+E186+E235+E250+E271+E298+E341+E356+E381+E394+E407+E468</f>
        <v>1796131.2086270638</v>
      </c>
      <c r="F482" s="606">
        <f t="shared" si="123"/>
        <v>1796131.2086270638</v>
      </c>
      <c r="G482" s="606">
        <f t="shared" si="123"/>
        <v>1796131.2086270638</v>
      </c>
      <c r="H482" s="606">
        <f t="shared" si="123"/>
        <v>1896131.2086270638</v>
      </c>
      <c r="I482" s="606">
        <f t="shared" si="123"/>
        <v>1796131.2086270638</v>
      </c>
      <c r="J482" s="606">
        <f t="shared" si="123"/>
        <v>1796131.2086270638</v>
      </c>
      <c r="K482" s="606">
        <f t="shared" si="123"/>
        <v>1796131.2086270638</v>
      </c>
      <c r="L482" s="606">
        <f t="shared" si="123"/>
        <v>1796131.2086270638</v>
      </c>
      <c r="M482" s="606">
        <f t="shared" si="123"/>
        <v>1796131.2086270638</v>
      </c>
      <c r="N482" s="606">
        <f t="shared" si="123"/>
        <v>1796131.2086270638</v>
      </c>
      <c r="O482" s="607">
        <f t="shared" si="123"/>
        <v>2196131.2086270638</v>
      </c>
      <c r="P482" s="87"/>
      <c r="Q482" s="86"/>
      <c r="R482" s="86"/>
      <c r="S482" s="86"/>
      <c r="T482" s="86"/>
      <c r="U482" s="86"/>
      <c r="V482" s="86"/>
      <c r="W482" s="86"/>
      <c r="X482" s="86"/>
      <c r="Y482" s="86"/>
      <c r="Z482" s="86"/>
      <c r="AA482" s="86"/>
      <c r="AB482" s="86"/>
      <c r="AC482" s="86"/>
      <c r="AD482" s="86"/>
      <c r="AE482" s="86"/>
      <c r="AF482" s="86"/>
      <c r="AG482" s="86"/>
      <c r="AH482" s="86"/>
      <c r="AI482" s="86"/>
      <c r="AJ482" s="86"/>
    </row>
    <row r="483" spans="2:36" s="69" customFormat="1" ht="9" customHeight="1">
      <c r="B483" s="73">
        <v>0</v>
      </c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86"/>
      <c r="Q483" s="86"/>
      <c r="R483" s="86"/>
      <c r="S483" s="86"/>
      <c r="T483" s="86"/>
      <c r="U483" s="86"/>
      <c r="V483" s="86"/>
      <c r="W483" s="86"/>
      <c r="X483" s="86"/>
      <c r="Y483" s="86"/>
      <c r="Z483" s="86"/>
      <c r="AA483" s="86"/>
      <c r="AB483" s="86"/>
      <c r="AC483" s="86"/>
      <c r="AD483" s="86"/>
      <c r="AE483" s="86"/>
      <c r="AF483" s="86"/>
      <c r="AG483" s="86"/>
      <c r="AH483" s="86"/>
      <c r="AI483" s="86"/>
      <c r="AJ483" s="86"/>
    </row>
    <row r="484" spans="2:36" s="69" customFormat="1" ht="20" customHeight="1">
      <c r="B484" s="595" t="s">
        <v>181</v>
      </c>
      <c r="C484" s="596">
        <f>SUM(D484:O484)/SUM($D$66:$O$66)</f>
        <v>0.32035716335683168</v>
      </c>
      <c r="D484" s="597">
        <f>D93+D482</f>
        <v>5796131.2086270638</v>
      </c>
      <c r="E484" s="597">
        <f t="shared" ref="E484:O484" si="124">E93+E482</f>
        <v>3796131.2086270638</v>
      </c>
      <c r="F484" s="597">
        <f t="shared" si="124"/>
        <v>3796131.2086270638</v>
      </c>
      <c r="G484" s="597">
        <f t="shared" si="124"/>
        <v>3796131.2086270638</v>
      </c>
      <c r="H484" s="597">
        <f t="shared" si="124"/>
        <v>3896131.2086270638</v>
      </c>
      <c r="I484" s="597">
        <f t="shared" si="124"/>
        <v>3796131.2086270638</v>
      </c>
      <c r="J484" s="597">
        <f t="shared" si="124"/>
        <v>3796131.2086270638</v>
      </c>
      <c r="K484" s="597">
        <f t="shared" si="124"/>
        <v>3796131.2086270638</v>
      </c>
      <c r="L484" s="597">
        <f t="shared" si="124"/>
        <v>3796131.2086270638</v>
      </c>
      <c r="M484" s="597">
        <f t="shared" si="124"/>
        <v>3796131.2086270638</v>
      </c>
      <c r="N484" s="597">
        <f t="shared" si="124"/>
        <v>3796131.2086270638</v>
      </c>
      <c r="O484" s="598">
        <f t="shared" si="124"/>
        <v>4196131.2086270638</v>
      </c>
      <c r="P484" s="87"/>
      <c r="Q484" s="86"/>
      <c r="R484" s="86"/>
      <c r="S484" s="86"/>
      <c r="T484" s="86"/>
      <c r="U484" s="86"/>
      <c r="V484" s="86"/>
      <c r="W484" s="86"/>
      <c r="X484" s="86"/>
      <c r="Y484" s="86"/>
      <c r="Z484" s="86"/>
      <c r="AA484" s="86"/>
      <c r="AB484" s="86"/>
      <c r="AC484" s="86"/>
      <c r="AD484" s="86"/>
      <c r="AE484" s="86"/>
      <c r="AF484" s="86"/>
      <c r="AG484" s="86"/>
      <c r="AH484" s="86"/>
      <c r="AI484" s="86"/>
      <c r="AJ484" s="86"/>
    </row>
    <row r="485" spans="2:36" ht="21" customHeight="1">
      <c r="B485" s="76"/>
    </row>
    <row r="486" spans="2:36" s="69" customFormat="1" ht="20" customHeight="1">
      <c r="B486" s="331" t="s">
        <v>294</v>
      </c>
      <c r="C486" s="332"/>
      <c r="D486" s="523">
        <f t="shared" ref="D486:O486" si="125">D15+D66-D484</f>
        <v>4203868.7913729362</v>
      </c>
      <c r="E486" s="523">
        <f t="shared" si="125"/>
        <v>10407737.582745872</v>
      </c>
      <c r="F486" s="523">
        <f t="shared" si="125"/>
        <v>36611606.374118805</v>
      </c>
      <c r="G486" s="523">
        <f t="shared" si="125"/>
        <v>42815475.165491745</v>
      </c>
      <c r="H486" s="523">
        <f t="shared" si="125"/>
        <v>48919343.956864685</v>
      </c>
      <c r="I486" s="523">
        <f t="shared" si="125"/>
        <v>60123212.748237625</v>
      </c>
      <c r="J486" s="523">
        <f t="shared" si="125"/>
        <v>66327081.539610565</v>
      </c>
      <c r="K486" s="523">
        <f t="shared" si="125"/>
        <v>72530950.330983505</v>
      </c>
      <c r="L486" s="523">
        <f t="shared" si="125"/>
        <v>78734819.122356445</v>
      </c>
      <c r="M486" s="523">
        <f t="shared" si="125"/>
        <v>84938687.913729385</v>
      </c>
      <c r="N486" s="523">
        <f t="shared" si="125"/>
        <v>91142556.705102324</v>
      </c>
      <c r="O486" s="68">
        <f t="shared" si="125"/>
        <v>101946425.49647526</v>
      </c>
      <c r="P486" s="87"/>
      <c r="Q486" s="86"/>
      <c r="R486" s="86"/>
      <c r="S486" s="86"/>
      <c r="T486" s="86"/>
      <c r="U486" s="86"/>
      <c r="V486" s="86"/>
      <c r="W486" s="86"/>
      <c r="X486" s="86"/>
      <c r="Y486" s="86"/>
      <c r="Z486" s="86"/>
      <c r="AA486" s="86"/>
      <c r="AB486" s="86"/>
      <c r="AC486" s="86"/>
      <c r="AD486" s="86"/>
      <c r="AE486" s="86"/>
      <c r="AF486" s="86"/>
      <c r="AG486" s="86"/>
      <c r="AH486" s="86"/>
      <c r="AI486" s="86"/>
      <c r="AJ486" s="86"/>
    </row>
    <row r="487" spans="2:36" ht="19" hidden="1">
      <c r="B487" s="116" t="s">
        <v>296</v>
      </c>
      <c r="C487" s="115"/>
      <c r="D487" s="117">
        <f>D66-D484</f>
        <v>4203868.7913729362</v>
      </c>
      <c r="E487" s="117">
        <f t="shared" ref="E487:O487" si="126">E66-E484</f>
        <v>6203868.7913729362</v>
      </c>
      <c r="F487" s="117">
        <f t="shared" si="126"/>
        <v>26203868.791372936</v>
      </c>
      <c r="G487" s="117">
        <f t="shared" si="126"/>
        <v>6203868.7913729362</v>
      </c>
      <c r="H487" s="117">
        <f t="shared" si="126"/>
        <v>6103868.7913729362</v>
      </c>
      <c r="I487" s="117">
        <f t="shared" si="126"/>
        <v>11203868.791372936</v>
      </c>
      <c r="J487" s="117">
        <f t="shared" si="126"/>
        <v>6203868.7913729362</v>
      </c>
      <c r="K487" s="117">
        <f t="shared" si="126"/>
        <v>6203868.7913729362</v>
      </c>
      <c r="L487" s="117">
        <f>L66-L484</f>
        <v>6203868.7913729362</v>
      </c>
      <c r="M487" s="117">
        <f t="shared" si="126"/>
        <v>6203868.7913729362</v>
      </c>
      <c r="N487" s="117">
        <f t="shared" si="126"/>
        <v>6203868.7913729362</v>
      </c>
      <c r="O487" s="117">
        <f t="shared" si="126"/>
        <v>10803868.791372936</v>
      </c>
      <c r="P487" s="88"/>
    </row>
    <row r="488" spans="2:36">
      <c r="B488" s="70"/>
      <c r="P488" s="88"/>
    </row>
    <row r="489" spans="2:36">
      <c r="B489" s="77"/>
      <c r="C489" s="76"/>
      <c r="O489" s="78"/>
    </row>
    <row r="490" spans="2:36" s="3" customFormat="1">
      <c r="B490" s="82"/>
      <c r="C490" s="83"/>
      <c r="D490" s="61"/>
      <c r="E490" s="61"/>
      <c r="F490" s="84"/>
      <c r="G490" s="84"/>
      <c r="H490" s="84"/>
      <c r="I490" s="84"/>
      <c r="J490" s="84"/>
      <c r="K490" s="84"/>
      <c r="L490" s="84"/>
      <c r="M490" s="84"/>
      <c r="N490" s="84"/>
      <c r="O490" s="84"/>
    </row>
    <row r="491" spans="2:36" s="3" customFormat="1">
      <c r="B491" s="82"/>
      <c r="C491" s="83"/>
      <c r="D491" s="61"/>
    </row>
    <row r="492" spans="2:36" s="3" customFormat="1">
      <c r="B492" s="82"/>
      <c r="C492" s="83"/>
      <c r="D492" s="61"/>
    </row>
    <row r="493" spans="2:36" s="3" customFormat="1">
      <c r="B493" s="82"/>
      <c r="C493" s="83"/>
      <c r="D493" s="61"/>
    </row>
    <row r="494" spans="2:36" s="3" customFormat="1">
      <c r="B494" s="82"/>
      <c r="C494" s="83"/>
      <c r="D494" s="61"/>
    </row>
    <row r="495" spans="2:36" s="3" customFormat="1">
      <c r="B495" s="82"/>
      <c r="C495" s="83"/>
      <c r="D495" s="61"/>
    </row>
    <row r="496" spans="2:36" s="3" customFormat="1">
      <c r="B496" s="82"/>
      <c r="C496" s="83"/>
      <c r="D496" s="61"/>
    </row>
    <row r="497" spans="2:4" s="3" customFormat="1">
      <c r="B497" s="82"/>
      <c r="C497" s="83"/>
      <c r="D497" s="61"/>
    </row>
    <row r="498" spans="2:4" s="3" customFormat="1">
      <c r="B498" s="82"/>
      <c r="C498" s="83"/>
      <c r="D498" s="61"/>
    </row>
    <row r="499" spans="2:4" s="3" customFormat="1">
      <c r="B499" s="82"/>
      <c r="C499" s="83"/>
      <c r="D499" s="61"/>
    </row>
    <row r="500" spans="2:4" s="3" customFormat="1">
      <c r="B500" s="82"/>
      <c r="C500" s="83"/>
      <c r="D500" s="61"/>
    </row>
    <row r="501" spans="2:4" s="3" customFormat="1">
      <c r="B501" s="82"/>
      <c r="C501" s="83"/>
      <c r="D501" s="61"/>
    </row>
    <row r="502" spans="2:4" s="3" customFormat="1">
      <c r="B502" s="82"/>
      <c r="C502" s="83"/>
      <c r="D502" s="61"/>
    </row>
    <row r="503" spans="2:4" s="3" customFormat="1">
      <c r="B503" s="82"/>
      <c r="C503" s="83"/>
      <c r="D503" s="61"/>
    </row>
    <row r="504" spans="2:4" s="3" customFormat="1">
      <c r="B504" s="82"/>
      <c r="C504" s="83"/>
      <c r="D504" s="61"/>
    </row>
    <row r="505" spans="2:4" s="3" customFormat="1">
      <c r="B505" s="82"/>
      <c r="C505" s="83"/>
      <c r="D505" s="61"/>
    </row>
    <row r="506" spans="2:4" s="3" customFormat="1">
      <c r="B506" s="82"/>
      <c r="C506" s="83"/>
      <c r="D506" s="61"/>
    </row>
    <row r="507" spans="2:4" s="3" customFormat="1">
      <c r="B507" s="82"/>
      <c r="C507" s="83"/>
      <c r="D507" s="61"/>
    </row>
    <row r="508" spans="2:4" s="3" customFormat="1">
      <c r="B508" s="82"/>
      <c r="C508" s="83"/>
      <c r="D508" s="61"/>
    </row>
    <row r="509" spans="2:4" s="3" customFormat="1">
      <c r="B509" s="82"/>
      <c r="C509" s="83"/>
      <c r="D509" s="61"/>
    </row>
    <row r="510" spans="2:4" s="3" customFormat="1">
      <c r="B510" s="82"/>
      <c r="C510" s="83"/>
      <c r="D510" s="61"/>
    </row>
    <row r="511" spans="2:4" s="3" customFormat="1">
      <c r="C511" s="83"/>
      <c r="D511" s="61"/>
    </row>
    <row r="512" spans="2:4" s="3" customFormat="1">
      <c r="C512" s="83"/>
      <c r="D512" s="61"/>
    </row>
    <row r="513" spans="3:4" s="3" customFormat="1">
      <c r="C513" s="83"/>
      <c r="D513" s="61"/>
    </row>
    <row r="514" spans="3:4" s="3" customFormat="1">
      <c r="C514" s="83"/>
      <c r="D514" s="61"/>
    </row>
    <row r="515" spans="3:4" s="3" customFormat="1">
      <c r="C515" s="83"/>
      <c r="D515" s="61"/>
    </row>
    <row r="516" spans="3:4" s="3" customFormat="1">
      <c r="C516" s="83"/>
      <c r="D516" s="61"/>
    </row>
    <row r="517" spans="3:4" s="3" customFormat="1">
      <c r="C517" s="83"/>
      <c r="D517" s="61"/>
    </row>
    <row r="518" spans="3:4" s="3" customFormat="1">
      <c r="C518" s="83"/>
      <c r="D518" s="61"/>
    </row>
    <row r="519" spans="3:4" s="3" customFormat="1">
      <c r="C519" s="83"/>
      <c r="D519" s="61"/>
    </row>
    <row r="520" spans="3:4" s="3" customFormat="1">
      <c r="C520" s="83"/>
      <c r="D520" s="61"/>
    </row>
    <row r="521" spans="3:4" s="3" customFormat="1">
      <c r="C521" s="83"/>
      <c r="D521" s="61"/>
    </row>
    <row r="522" spans="3:4" s="3" customFormat="1">
      <c r="C522" s="83"/>
      <c r="D522" s="61"/>
    </row>
    <row r="523" spans="3:4" s="3" customFormat="1">
      <c r="C523" s="83"/>
      <c r="D523" s="61"/>
    </row>
    <row r="524" spans="3:4" s="3" customFormat="1">
      <c r="C524" s="83"/>
      <c r="D524" s="61"/>
    </row>
    <row r="525" spans="3:4" s="3" customFormat="1">
      <c r="C525" s="83"/>
      <c r="D525" s="61"/>
    </row>
    <row r="526" spans="3:4" s="3" customFormat="1">
      <c r="C526" s="83"/>
      <c r="D526" s="61"/>
    </row>
    <row r="527" spans="3:4" s="3" customFormat="1">
      <c r="C527" s="83"/>
      <c r="D527" s="61"/>
    </row>
    <row r="528" spans="3:4" s="3" customFormat="1">
      <c r="C528" s="83"/>
      <c r="D528" s="61"/>
    </row>
    <row r="529" spans="2:4" s="3" customFormat="1">
      <c r="C529" s="83"/>
      <c r="D529" s="61"/>
    </row>
    <row r="530" spans="2:4" s="3" customFormat="1">
      <c r="C530" s="83"/>
      <c r="D530" s="61"/>
    </row>
    <row r="531" spans="2:4" s="3" customFormat="1">
      <c r="C531" s="83"/>
      <c r="D531" s="61"/>
    </row>
    <row r="532" spans="2:4" s="3" customFormat="1">
      <c r="C532" s="83"/>
      <c r="D532" s="61"/>
    </row>
    <row r="533" spans="2:4" s="3" customFormat="1">
      <c r="C533" s="83"/>
      <c r="D533" s="61"/>
    </row>
    <row r="534" spans="2:4" s="3" customFormat="1">
      <c r="C534" s="83"/>
      <c r="D534" s="61"/>
    </row>
    <row r="536" spans="2:4" hidden="1">
      <c r="B536" s="90"/>
    </row>
    <row r="537" spans="2:4" hidden="1">
      <c r="B537" s="90" t="str">
        <f>B68</f>
        <v xml:space="preserve">A H O R R O S  /  I N V E R S I O N E S  </v>
      </c>
      <c r="C537" s="91">
        <f>C68</f>
        <v>0.16</v>
      </c>
    </row>
    <row r="538" spans="2:4" hidden="1">
      <c r="B538" s="90" t="str">
        <f>B96</f>
        <v>HOGAR Y OTRAS PROPIEDADES</v>
      </c>
      <c r="C538" s="91">
        <f>C96</f>
        <v>4.9333333333333333E-2</v>
      </c>
    </row>
    <row r="539" spans="2:4" hidden="1">
      <c r="B539" s="64" t="str">
        <f>B113</f>
        <v>MERCADO</v>
      </c>
      <c r="C539" s="91">
        <f>C113</f>
        <v>0</v>
      </c>
    </row>
    <row r="540" spans="2:4" hidden="1">
      <c r="B540" s="64" t="str">
        <f>B130</f>
        <v>SERVICIOS Y SUSCRIPCIONES</v>
      </c>
      <c r="C540" s="91">
        <f>C130</f>
        <v>0</v>
      </c>
    </row>
    <row r="541" spans="2:4" hidden="1">
      <c r="B541" s="64" t="str">
        <f>B161</f>
        <v>ENTRETENIMIENTO</v>
      </c>
      <c r="C541" s="91">
        <f>C161</f>
        <v>0</v>
      </c>
    </row>
    <row r="542" spans="2:4" hidden="1">
      <c r="B542" s="64" t="str">
        <f>B186</f>
        <v>PERSONAL</v>
      </c>
      <c r="C542" s="91">
        <f>C186</f>
        <v>0</v>
      </c>
    </row>
    <row r="543" spans="2:4" hidden="1">
      <c r="B543" s="64" t="str">
        <f>B235</f>
        <v>EMPLEADOS</v>
      </c>
      <c r="C543" s="91">
        <f>C235</f>
        <v>0</v>
      </c>
    </row>
    <row r="544" spans="2:4" hidden="1">
      <c r="B544" s="64" t="str">
        <f>B250</f>
        <v>TRANSPORTE</v>
      </c>
      <c r="C544" s="91">
        <f>C250</f>
        <v>0</v>
      </c>
    </row>
    <row r="545" spans="2:3" hidden="1">
      <c r="B545" s="64" t="str">
        <f>B271</f>
        <v>SALUD</v>
      </c>
      <c r="C545" s="91">
        <f>C271</f>
        <v>0</v>
      </c>
    </row>
    <row r="546" spans="2:3" hidden="1">
      <c r="B546" s="64" t="str">
        <f>B298</f>
        <v>HIJOS / PERSONAS A CARGO</v>
      </c>
      <c r="C546" s="91">
        <f>C298</f>
        <v>0</v>
      </c>
    </row>
    <row r="547" spans="2:3" hidden="1">
      <c r="B547" s="64" t="str">
        <f>B341</f>
        <v>MASCOTAS</v>
      </c>
      <c r="C547" s="91">
        <f>C341</f>
        <v>0</v>
      </c>
    </row>
    <row r="548" spans="2:3" hidden="1">
      <c r="B548" s="64" t="str">
        <f>B381</f>
        <v>EDUCACIÓN</v>
      </c>
      <c r="C548" s="91">
        <f>C381</f>
        <v>0</v>
      </c>
    </row>
    <row r="549" spans="2:3" hidden="1">
      <c r="B549" s="64" t="str">
        <f>B394</f>
        <v xml:space="preserve">DONACIONES </v>
      </c>
      <c r="C549" s="91">
        <f>C394</f>
        <v>0</v>
      </c>
    </row>
    <row r="550" spans="2:3" hidden="1">
      <c r="B550" s="64" t="str">
        <f>B407</f>
        <v>REGALOS</v>
      </c>
      <c r="C550" s="91">
        <f>C407</f>
        <v>3.3333333333333335E-3</v>
      </c>
    </row>
    <row r="551" spans="2:3" hidden="1">
      <c r="B551" s="64" t="str">
        <f>B468</f>
        <v>IMPUESTOS Y APORTES LEGALES</v>
      </c>
      <c r="C551" s="91">
        <f>C468</f>
        <v>0</v>
      </c>
    </row>
    <row r="552" spans="2:3" hidden="1"/>
  </sheetData>
  <sheetProtection sheet="1" formatCells="0" formatColumns="0" formatRows="0" insertHyperlinks="0" sort="0" autoFilter="0" pivotTables="0"/>
  <autoFilter ref="B13:O484" xr:uid="{9033AE0B-287D-AF41-AFBB-31C3145A7AF0}"/>
  <sortState ref="B13:O13">
    <sortCondition descending="1" ref="B13"/>
  </sortState>
  <conditionalFormatting sqref="O486">
    <cfRule type="expression" dxfId="3" priority="1">
      <formula>$O$486&lt;0</formula>
    </cfRule>
    <cfRule type="expression" dxfId="2" priority="2" stopIfTrue="1">
      <formula>$O$486&gt;=0</formula>
    </cfRule>
  </conditionalFormatting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9FD70-767E-B749-BEDD-867263B0B432}">
  <dimension ref="B1:P37"/>
  <sheetViews>
    <sheetView showGridLines="0" workbookViewId="0">
      <selection activeCell="B11" sqref="B11"/>
    </sheetView>
  </sheetViews>
  <sheetFormatPr baseColWidth="10" defaultColWidth="10.83203125" defaultRowHeight="16"/>
  <cols>
    <col min="1" max="1" width="2.83203125" style="195" customWidth="1"/>
    <col min="2" max="2" width="35" style="195" bestFit="1" customWidth="1"/>
    <col min="3" max="3" width="17.5" style="195" customWidth="1"/>
    <col min="4" max="4" width="1.83203125" style="195" customWidth="1"/>
    <col min="5" max="5" width="30.33203125" style="195" customWidth="1"/>
    <col min="6" max="6" width="17.5" style="195" customWidth="1"/>
    <col min="7" max="7" width="1.83203125" style="195" customWidth="1"/>
    <col min="8" max="8" width="51" style="195" bestFit="1" customWidth="1"/>
    <col min="9" max="9" width="17.5" style="195" customWidth="1"/>
    <col min="10" max="10" width="1" style="195" customWidth="1"/>
    <col min="11" max="11" width="10.83203125" style="195"/>
    <col min="12" max="12" width="25.5" style="195" bestFit="1" customWidth="1"/>
    <col min="13" max="13" width="14" style="195" bestFit="1" customWidth="1"/>
    <col min="14" max="14" width="12.5" style="195" bestFit="1" customWidth="1"/>
    <col min="15" max="15" width="11.5" style="195" bestFit="1" customWidth="1"/>
    <col min="16" max="16384" width="10.83203125" style="195"/>
  </cols>
  <sheetData>
    <row r="1" spans="2:16" ht="61" customHeight="1"/>
    <row r="2" spans="2:16" ht="20" customHeight="1">
      <c r="B2" s="858" t="s">
        <v>144</v>
      </c>
      <c r="C2" s="858"/>
      <c r="D2" s="858"/>
      <c r="E2" s="858"/>
      <c r="F2" s="858"/>
      <c r="G2" s="858"/>
      <c r="H2" s="858"/>
      <c r="I2" s="858"/>
      <c r="K2" s="189" t="s">
        <v>153</v>
      </c>
    </row>
    <row r="3" spans="2:16" ht="20" customHeight="1">
      <c r="B3" s="858"/>
      <c r="C3" s="858"/>
      <c r="D3" s="858"/>
      <c r="E3" s="858"/>
      <c r="F3" s="858"/>
      <c r="G3" s="858"/>
      <c r="H3" s="858"/>
      <c r="I3" s="858"/>
      <c r="K3" s="194">
        <v>4050</v>
      </c>
    </row>
    <row r="4" spans="2:16" ht="6" customHeight="1">
      <c r="B4" s="197"/>
      <c r="C4" s="197"/>
      <c r="D4" s="197"/>
      <c r="E4" s="197"/>
      <c r="F4" s="197"/>
    </row>
    <row r="5" spans="2:16" s="179" customFormat="1" ht="19" customHeight="1">
      <c r="B5" s="857" t="s">
        <v>110</v>
      </c>
      <c r="C5" s="857"/>
      <c r="D5" s="857"/>
      <c r="E5" s="857"/>
      <c r="F5" s="857"/>
      <c r="G5" s="857"/>
      <c r="H5" s="857"/>
      <c r="I5" s="857"/>
      <c r="J5" s="131"/>
      <c r="K5" s="202"/>
    </row>
    <row r="6" spans="2:16" s="179" customFormat="1" ht="19" hidden="1" customHeight="1">
      <c r="B6" s="856" t="s">
        <v>305</v>
      </c>
      <c r="C6" s="856"/>
      <c r="D6" s="856"/>
      <c r="E6" s="856"/>
      <c r="F6" s="856"/>
      <c r="G6" s="856"/>
      <c r="H6" s="856"/>
      <c r="I6" s="856"/>
      <c r="J6" s="132"/>
      <c r="K6" s="180"/>
    </row>
    <row r="7" spans="2:16" s="179" customFormat="1" ht="19" hidden="1" customHeight="1">
      <c r="B7" s="856" t="s">
        <v>306</v>
      </c>
      <c r="C7" s="856"/>
      <c r="D7" s="856"/>
      <c r="E7" s="856"/>
      <c r="F7" s="856"/>
      <c r="G7" s="856"/>
      <c r="H7" s="856"/>
      <c r="I7" s="856"/>
      <c r="J7" s="133"/>
      <c r="K7" s="180"/>
    </row>
    <row r="8" spans="2:16" s="179" customFormat="1" ht="40" hidden="1" customHeight="1">
      <c r="B8" s="856" t="s">
        <v>307</v>
      </c>
      <c r="C8" s="856"/>
      <c r="D8" s="856"/>
      <c r="E8" s="856"/>
      <c r="F8" s="856"/>
      <c r="G8" s="856"/>
      <c r="H8" s="856"/>
      <c r="I8" s="856"/>
      <c r="J8" s="133"/>
      <c r="K8" s="180"/>
    </row>
    <row r="9" spans="2:16" ht="9" customHeight="1"/>
    <row r="10" spans="2:16" ht="20" customHeight="1">
      <c r="B10" s="864" t="s">
        <v>293</v>
      </c>
      <c r="C10" s="865"/>
      <c r="E10" s="862" t="s">
        <v>145</v>
      </c>
      <c r="F10" s="863"/>
      <c r="H10" s="860" t="s">
        <v>267</v>
      </c>
      <c r="I10" s="861"/>
      <c r="M10" s="685"/>
      <c r="N10" s="685"/>
      <c r="O10" s="685"/>
      <c r="P10" s="685"/>
    </row>
    <row r="11" spans="2:16">
      <c r="B11" s="181" t="s">
        <v>480</v>
      </c>
      <c r="C11" s="198">
        <v>0</v>
      </c>
      <c r="E11" s="781" t="s">
        <v>363</v>
      </c>
      <c r="F11" s="198">
        <v>0</v>
      </c>
      <c r="H11" s="181" t="s">
        <v>481</v>
      </c>
      <c r="I11" s="198">
        <v>0</v>
      </c>
      <c r="L11" s="686"/>
      <c r="M11" s="687"/>
      <c r="N11" s="687"/>
      <c r="O11" s="688"/>
      <c r="P11" s="689"/>
    </row>
    <row r="12" spans="2:16">
      <c r="B12" s="182" t="s">
        <v>482</v>
      </c>
      <c r="C12" s="194">
        <v>0</v>
      </c>
      <c r="E12" s="196"/>
      <c r="F12" s="194">
        <v>0</v>
      </c>
      <c r="H12" s="181" t="s">
        <v>483</v>
      </c>
      <c r="I12" s="194">
        <v>0</v>
      </c>
      <c r="L12" s="788"/>
      <c r="M12" s="687"/>
      <c r="N12" s="687"/>
      <c r="O12" s="688"/>
      <c r="P12" s="689"/>
    </row>
    <row r="13" spans="2:16">
      <c r="B13" s="182" t="s">
        <v>364</v>
      </c>
      <c r="C13" s="194">
        <v>0</v>
      </c>
      <c r="E13" s="196"/>
      <c r="F13" s="194">
        <v>0</v>
      </c>
      <c r="H13" s="182" t="s">
        <v>365</v>
      </c>
      <c r="I13" s="194">
        <v>0</v>
      </c>
      <c r="L13" s="686"/>
      <c r="M13" s="687"/>
      <c r="N13" s="687"/>
      <c r="O13" s="688"/>
      <c r="P13" s="689"/>
    </row>
    <row r="14" spans="2:16">
      <c r="B14" s="196" t="s">
        <v>366</v>
      </c>
      <c r="C14" s="194">
        <v>0</v>
      </c>
      <c r="E14" s="196"/>
      <c r="F14" s="194">
        <v>0</v>
      </c>
      <c r="H14" s="196" t="s">
        <v>367</v>
      </c>
      <c r="I14" s="194">
        <v>0</v>
      </c>
      <c r="L14" s="686"/>
      <c r="M14" s="687"/>
      <c r="N14" s="687"/>
      <c r="O14" s="688"/>
      <c r="P14" s="689"/>
    </row>
    <row r="15" spans="2:16">
      <c r="B15" s="196"/>
      <c r="C15" s="194">
        <v>0</v>
      </c>
      <c r="E15" s="196"/>
      <c r="F15" s="194">
        <v>0</v>
      </c>
      <c r="H15" s="196" t="s">
        <v>368</v>
      </c>
      <c r="I15" s="194">
        <v>0</v>
      </c>
      <c r="L15" s="686"/>
      <c r="M15" s="687"/>
      <c r="N15" s="687"/>
      <c r="O15" s="688"/>
      <c r="P15" s="689"/>
    </row>
    <row r="16" spans="2:16">
      <c r="B16" s="196"/>
      <c r="C16" s="194">
        <v>0</v>
      </c>
      <c r="E16" s="196"/>
      <c r="F16" s="194">
        <v>0</v>
      </c>
      <c r="H16" s="196"/>
      <c r="I16" s="194">
        <v>0</v>
      </c>
      <c r="L16" s="686"/>
      <c r="M16" s="687"/>
      <c r="N16" s="687"/>
      <c r="O16" s="688"/>
      <c r="P16" s="689"/>
    </row>
    <row r="17" spans="2:16">
      <c r="B17" s="196"/>
      <c r="C17" s="194">
        <v>0</v>
      </c>
      <c r="E17" s="196"/>
      <c r="F17" s="194">
        <v>0</v>
      </c>
      <c r="H17" s="196"/>
      <c r="I17" s="194">
        <v>0</v>
      </c>
      <c r="L17" s="686"/>
      <c r="M17" s="789"/>
      <c r="N17" s="687"/>
      <c r="O17" s="688"/>
      <c r="P17" s="689"/>
    </row>
    <row r="18" spans="2:16">
      <c r="B18" s="196"/>
      <c r="C18" s="194">
        <v>0</v>
      </c>
      <c r="E18" s="196"/>
      <c r="F18" s="194">
        <v>0</v>
      </c>
      <c r="H18" s="196"/>
      <c r="I18" s="194">
        <v>0</v>
      </c>
      <c r="L18" s="686"/>
      <c r="M18" s="687"/>
      <c r="N18" s="687"/>
      <c r="O18" s="688"/>
      <c r="P18" s="689"/>
    </row>
    <row r="19" spans="2:16">
      <c r="B19" s="196"/>
      <c r="C19" s="194">
        <v>0</v>
      </c>
      <c r="E19" s="196"/>
      <c r="F19" s="194">
        <v>0</v>
      </c>
      <c r="H19" s="196"/>
      <c r="I19" s="194">
        <v>0</v>
      </c>
      <c r="L19" s="687"/>
      <c r="M19" s="686"/>
      <c r="N19" s="686"/>
      <c r="O19" s="686"/>
      <c r="P19" s="687"/>
    </row>
    <row r="20" spans="2:16">
      <c r="B20" s="196"/>
      <c r="C20" s="194">
        <v>0</v>
      </c>
      <c r="E20" s="196"/>
      <c r="F20" s="194">
        <v>0</v>
      </c>
      <c r="H20" s="196"/>
      <c r="I20" s="194">
        <v>0</v>
      </c>
      <c r="L20" s="687"/>
      <c r="M20" s="686"/>
      <c r="N20" s="687"/>
      <c r="O20" s="687"/>
      <c r="P20" s="690"/>
    </row>
    <row r="21" spans="2:16">
      <c r="B21" s="196"/>
      <c r="C21" s="194">
        <v>0</v>
      </c>
      <c r="E21" s="196"/>
      <c r="F21" s="194">
        <v>0</v>
      </c>
      <c r="H21" s="196"/>
      <c r="I21" s="194">
        <v>0</v>
      </c>
    </row>
    <row r="22" spans="2:16">
      <c r="B22" s="196"/>
      <c r="C22" s="194">
        <v>0</v>
      </c>
      <c r="E22" s="196"/>
      <c r="F22" s="194">
        <v>0</v>
      </c>
      <c r="H22" s="196"/>
      <c r="I22" s="194">
        <v>0</v>
      </c>
      <c r="L22" s="213"/>
      <c r="M22" s="213"/>
      <c r="N22" s="213"/>
    </row>
    <row r="23" spans="2:16">
      <c r="B23" s="196"/>
      <c r="C23" s="194">
        <v>0</v>
      </c>
      <c r="E23" s="196"/>
      <c r="F23" s="194">
        <v>0</v>
      </c>
      <c r="H23" s="196"/>
      <c r="I23" s="194">
        <v>0</v>
      </c>
    </row>
    <row r="24" spans="2:16">
      <c r="B24" s="196"/>
      <c r="C24" s="194">
        <v>0</v>
      </c>
      <c r="E24" s="196"/>
      <c r="F24" s="194">
        <v>0</v>
      </c>
      <c r="H24" s="196"/>
      <c r="I24" s="194">
        <v>0</v>
      </c>
      <c r="N24" s="213"/>
    </row>
    <row r="25" spans="2:16">
      <c r="B25" s="196"/>
      <c r="C25" s="194">
        <v>0</v>
      </c>
      <c r="E25" s="196"/>
      <c r="F25" s="194">
        <v>0</v>
      </c>
      <c r="H25" s="196"/>
      <c r="I25" s="194">
        <v>0</v>
      </c>
      <c r="L25" s="691"/>
      <c r="M25" s="275"/>
    </row>
    <row r="26" spans="2:16">
      <c r="B26" s="196"/>
      <c r="C26" s="194">
        <v>0</v>
      </c>
      <c r="E26" s="196"/>
      <c r="F26" s="194">
        <v>0</v>
      </c>
      <c r="H26" s="196"/>
      <c r="I26" s="194">
        <v>0</v>
      </c>
      <c r="L26" s="691"/>
      <c r="M26" s="275"/>
    </row>
    <row r="27" spans="2:16">
      <c r="B27" s="196"/>
      <c r="C27" s="194">
        <v>0</v>
      </c>
      <c r="E27" s="196"/>
      <c r="F27" s="194">
        <v>0</v>
      </c>
      <c r="H27" s="196"/>
      <c r="I27" s="194">
        <v>0</v>
      </c>
      <c r="L27" s="691"/>
      <c r="M27" s="213"/>
    </row>
    <row r="28" spans="2:16">
      <c r="B28" s="196"/>
      <c r="C28" s="194">
        <v>0</v>
      </c>
      <c r="E28" s="196"/>
      <c r="F28" s="194">
        <v>0</v>
      </c>
      <c r="H28" s="196"/>
      <c r="I28" s="194">
        <v>0</v>
      </c>
      <c r="M28" s="692"/>
    </row>
    <row r="29" spans="2:16">
      <c r="B29" s="196"/>
      <c r="C29" s="194">
        <v>0</v>
      </c>
      <c r="E29" s="196"/>
      <c r="F29" s="194">
        <v>0</v>
      </c>
      <c r="H29" s="196"/>
      <c r="I29" s="194">
        <v>0</v>
      </c>
      <c r="M29" s="213"/>
    </row>
    <row r="30" spans="2:16">
      <c r="B30" s="196"/>
      <c r="C30" s="194">
        <v>0</v>
      </c>
      <c r="E30" s="196"/>
      <c r="F30" s="194">
        <v>0</v>
      </c>
      <c r="H30" s="196"/>
      <c r="I30" s="194">
        <v>0</v>
      </c>
    </row>
    <row r="31" spans="2:16">
      <c r="B31" s="196"/>
      <c r="C31" s="194">
        <v>0</v>
      </c>
      <c r="E31" s="196"/>
      <c r="F31" s="194">
        <v>0</v>
      </c>
      <c r="H31" s="196"/>
      <c r="I31" s="194">
        <v>0</v>
      </c>
    </row>
    <row r="32" spans="2:16">
      <c r="B32" s="196"/>
      <c r="C32" s="194">
        <v>0</v>
      </c>
      <c r="E32" s="196"/>
      <c r="F32" s="194">
        <v>0</v>
      </c>
      <c r="H32" s="196"/>
      <c r="I32" s="194">
        <v>0</v>
      </c>
    </row>
    <row r="33" spans="2:10">
      <c r="B33" s="196"/>
      <c r="C33" s="194">
        <v>0</v>
      </c>
      <c r="E33" s="196"/>
      <c r="F33" s="194">
        <v>0</v>
      </c>
      <c r="H33" s="196"/>
      <c r="I33" s="194">
        <v>0</v>
      </c>
    </row>
    <row r="34" spans="2:10">
      <c r="B34" s="196"/>
      <c r="C34" s="194">
        <v>0</v>
      </c>
      <c r="E34" s="196"/>
      <c r="F34" s="194">
        <v>0</v>
      </c>
      <c r="H34" s="196"/>
      <c r="I34" s="194">
        <v>0</v>
      </c>
    </row>
    <row r="35" spans="2:10">
      <c r="C35" s="214">
        <f>SUM(C11:C34)</f>
        <v>0</v>
      </c>
      <c r="F35" s="214">
        <f>SUM(F11:F34)</f>
        <v>0</v>
      </c>
      <c r="I35" s="214">
        <f>SUM(I11:I34)</f>
        <v>0</v>
      </c>
    </row>
    <row r="37" spans="2:10" ht="20">
      <c r="B37" s="866" t="str">
        <f>IF(I37&gt;=0,"S U P E R Á B I T","D É F I C I T")</f>
        <v>S U P E R Á B I T</v>
      </c>
      <c r="C37" s="866"/>
      <c r="D37" s="866"/>
      <c r="E37" s="866"/>
      <c r="F37" s="866"/>
      <c r="G37" s="866"/>
      <c r="H37" s="866"/>
      <c r="I37" s="859">
        <f>(SUM(C11:C34)+SUM(F11:F34)-SUM(I11:I34))</f>
        <v>0</v>
      </c>
      <c r="J37" s="859"/>
    </row>
  </sheetData>
  <sheetProtection sheet="1" formatCells="0" formatColumns="0" formatRows="0" insertHyperlinks="0" sort="0" autoFilter="0" pivotTables="0"/>
  <mergeCells count="10">
    <mergeCell ref="B7:I7"/>
    <mergeCell ref="B6:I6"/>
    <mergeCell ref="B5:I5"/>
    <mergeCell ref="B2:I3"/>
    <mergeCell ref="I37:J37"/>
    <mergeCell ref="H10:I10"/>
    <mergeCell ref="E10:F10"/>
    <mergeCell ref="B10:C10"/>
    <mergeCell ref="B8:I8"/>
    <mergeCell ref="B37:H37"/>
  </mergeCells>
  <conditionalFormatting sqref="B37 I37:J37">
    <cfRule type="expression" dxfId="1" priority="1" stopIfTrue="1">
      <formula>$I$37&gt;=0</formula>
    </cfRule>
    <cfRule type="expression" dxfId="0" priority="2">
      <formula>$I$37&lt;0</formula>
    </cfRule>
  </conditionalFormatting>
  <pageMargins left="0.7" right="0.7" top="0.75" bottom="0.75" header="0.3" footer="0.3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23B4B-26B5-144D-B372-4D7027E5D2DB}">
  <dimension ref="A1:S72"/>
  <sheetViews>
    <sheetView showGridLines="0" workbookViewId="0">
      <selection activeCell="C6" sqref="C6"/>
    </sheetView>
  </sheetViews>
  <sheetFormatPr baseColWidth="10" defaultColWidth="10.83203125" defaultRowHeight="16"/>
  <cols>
    <col min="1" max="1" width="2.83203125" style="195" customWidth="1"/>
    <col min="2" max="2" width="28.83203125" style="195" customWidth="1"/>
    <col min="3" max="3" width="20.83203125" style="195" bestFit="1" customWidth="1"/>
    <col min="4" max="4" width="1" style="195" customWidth="1"/>
    <col min="5" max="5" width="27.83203125" style="195" customWidth="1"/>
    <col min="6" max="6" width="18.83203125" style="195" customWidth="1"/>
    <col min="7" max="7" width="1" style="195" customWidth="1"/>
    <col min="8" max="8" width="36" style="195" bestFit="1" customWidth="1"/>
    <col min="9" max="9" width="18.83203125" style="195" customWidth="1"/>
    <col min="10" max="10" width="1" style="195" customWidth="1"/>
    <col min="11" max="11" width="26.5" style="195" customWidth="1"/>
    <col min="12" max="12" width="22.33203125" style="195" bestFit="1" customWidth="1"/>
    <col min="13" max="13" width="1" style="195" customWidth="1"/>
    <col min="14" max="14" width="24.83203125" style="195" customWidth="1"/>
    <col min="15" max="15" width="22.1640625" style="178" customWidth="1"/>
    <col min="16" max="16384" width="10.83203125" style="178"/>
  </cols>
  <sheetData>
    <row r="1" spans="1:19" ht="60" customHeight="1"/>
    <row r="2" spans="1:19" ht="19" customHeight="1">
      <c r="B2" s="870" t="s">
        <v>163</v>
      </c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</row>
    <row r="3" spans="1:19" ht="19" customHeight="1">
      <c r="B3" s="870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</row>
    <row r="4" spans="1:19" ht="5" customHeight="1"/>
    <row r="5" spans="1:19" ht="20" customHeight="1">
      <c r="A5" s="233"/>
      <c r="B5" s="872" t="s">
        <v>164</v>
      </c>
      <c r="C5" s="872"/>
      <c r="D5" s="233"/>
      <c r="E5" s="868" t="s">
        <v>488</v>
      </c>
      <c r="F5" s="873"/>
      <c r="G5" s="233"/>
      <c r="H5" s="874" t="s">
        <v>492</v>
      </c>
      <c r="I5" s="875"/>
      <c r="K5" s="868" t="s">
        <v>496</v>
      </c>
      <c r="L5" s="869"/>
      <c r="N5" s="868" t="s">
        <v>495</v>
      </c>
      <c r="O5" s="869"/>
    </row>
    <row r="6" spans="1:19">
      <c r="B6" s="829" t="s">
        <v>167</v>
      </c>
      <c r="C6" s="234"/>
      <c r="E6" s="829" t="s">
        <v>168</v>
      </c>
      <c r="F6" s="262"/>
      <c r="H6" s="829" t="s">
        <v>499</v>
      </c>
      <c r="I6" s="827"/>
      <c r="K6" s="831" t="s">
        <v>173</v>
      </c>
      <c r="L6" s="237">
        <f>(SUM('FLUJO DE CAJA'!D482:O482))/12</f>
        <v>2004464.541960397</v>
      </c>
      <c r="M6" s="520"/>
      <c r="N6" s="831" t="s">
        <v>173</v>
      </c>
      <c r="O6" s="236"/>
      <c r="P6" s="817"/>
      <c r="Q6" s="817"/>
      <c r="R6" s="817"/>
      <c r="S6" s="817"/>
    </row>
    <row r="7" spans="1:19" ht="15" customHeight="1">
      <c r="B7" s="830" t="s">
        <v>505</v>
      </c>
      <c r="C7" s="401">
        <f>AVERAGE('FLUJO DE CAJA'!D482:O482)</f>
        <v>2004464.541960397</v>
      </c>
      <c r="E7" s="831" t="s">
        <v>170</v>
      </c>
      <c r="F7" s="263"/>
      <c r="H7" s="831" t="s">
        <v>498</v>
      </c>
      <c r="I7" s="828">
        <v>0.04</v>
      </c>
      <c r="K7" s="831" t="s">
        <v>494</v>
      </c>
      <c r="L7" s="237">
        <f>IFERROR((L6*12)/I10,0)</f>
        <v>0</v>
      </c>
      <c r="N7" s="831" t="s">
        <v>494</v>
      </c>
      <c r="O7" s="237">
        <f>IFERROR((O6*12)/I10,0)</f>
        <v>0</v>
      </c>
    </row>
    <row r="8" spans="1:19">
      <c r="B8" s="344" t="s">
        <v>169</v>
      </c>
      <c r="C8" s="564"/>
      <c r="E8" s="831" t="s">
        <v>172</v>
      </c>
      <c r="F8" s="265">
        <f>F7-F6</f>
        <v>0</v>
      </c>
      <c r="H8" s="831" t="s">
        <v>497</v>
      </c>
      <c r="I8" s="828">
        <v>0.01</v>
      </c>
      <c r="J8" s="213"/>
      <c r="K8" s="832" t="s">
        <v>215</v>
      </c>
      <c r="L8" s="802">
        <f>IFERROR(PMT(((1+(I9))^(1/12)-1),(F8*12),F9,-L7),0)</f>
        <v>0</v>
      </c>
      <c r="N8" s="832" t="s">
        <v>215</v>
      </c>
      <c r="O8" s="802">
        <f>IFERROR(PMT(((1+(I9))^(1/12)-1),(F8*12),F9,-O7),0)</f>
        <v>0</v>
      </c>
    </row>
    <row r="9" spans="1:19" ht="15" customHeight="1">
      <c r="B9" s="829" t="s">
        <v>183</v>
      </c>
      <c r="C9" s="235">
        <f>C7-C8</f>
        <v>2004464.541960397</v>
      </c>
      <c r="E9" s="831" t="s">
        <v>174</v>
      </c>
      <c r="F9" s="237">
        <f>RESUMEN!E15</f>
        <v>470000000</v>
      </c>
      <c r="H9" s="831" t="s">
        <v>500</v>
      </c>
      <c r="I9" s="826">
        <f>((1+I6)*(1+I8)/(1+I7))-1</f>
        <v>-2.8846153846153855E-2</v>
      </c>
      <c r="K9" s="867" t="s">
        <v>216</v>
      </c>
      <c r="L9" s="867"/>
      <c r="N9" s="867" t="s">
        <v>216</v>
      </c>
      <c r="O9" s="867"/>
    </row>
    <row r="10" spans="1:19" ht="16" customHeight="1">
      <c r="H10" s="831" t="s">
        <v>220</v>
      </c>
      <c r="I10" s="810"/>
      <c r="K10" s="867"/>
      <c r="L10" s="867"/>
      <c r="N10" s="867"/>
      <c r="O10" s="867"/>
    </row>
    <row r="11" spans="1:19" ht="17" customHeight="1">
      <c r="C11" s="275"/>
      <c r="H11" s="829" t="s">
        <v>489</v>
      </c>
      <c r="I11" s="236"/>
      <c r="K11" s="816"/>
      <c r="L11" s="813"/>
    </row>
    <row r="12" spans="1:19">
      <c r="C12" s="213"/>
      <c r="H12" s="831" t="s">
        <v>184</v>
      </c>
      <c r="I12" s="824">
        <f>FV(I9,F8,(-I11*12),-F9,0)</f>
        <v>470000000</v>
      </c>
      <c r="K12" s="814"/>
      <c r="L12" s="814"/>
      <c r="M12" s="805"/>
    </row>
    <row r="13" spans="1:19" ht="16" customHeight="1">
      <c r="H13" s="832" t="s">
        <v>491</v>
      </c>
      <c r="I13" s="802">
        <f>(I12*I10)/12</f>
        <v>0</v>
      </c>
      <c r="K13" s="814"/>
      <c r="L13" s="815"/>
    </row>
    <row r="14" spans="1:19" ht="16" customHeight="1">
      <c r="H14" s="195" t="s">
        <v>490</v>
      </c>
      <c r="I14" s="822">
        <f>I13*(1+I7)^F8</f>
        <v>0</v>
      </c>
      <c r="K14" s="814"/>
      <c r="L14" s="815"/>
    </row>
    <row r="15" spans="1:19" ht="16" customHeight="1">
      <c r="H15" s="833" t="s">
        <v>493</v>
      </c>
      <c r="I15" s="823">
        <f>I13/(SUM('FLUJO DE CAJA'!D482:O482)/12)</f>
        <v>0</v>
      </c>
      <c r="K15" s="803"/>
      <c r="L15" s="804"/>
    </row>
    <row r="16" spans="1:19" ht="16" customHeight="1">
      <c r="H16" s="867" t="s">
        <v>216</v>
      </c>
      <c r="I16" s="867"/>
      <c r="K16" s="803"/>
      <c r="L16" s="804"/>
    </row>
    <row r="17" spans="8:12" ht="16" customHeight="1">
      <c r="H17" s="867"/>
      <c r="I17" s="867"/>
      <c r="K17" s="803"/>
      <c r="L17" s="804"/>
    </row>
    <row r="18" spans="8:12" ht="16" customHeight="1">
      <c r="H18" s="178"/>
      <c r="I18" s="178"/>
      <c r="K18" s="803"/>
      <c r="L18" s="804"/>
    </row>
    <row r="19" spans="8:12" ht="16" customHeight="1">
      <c r="H19" s="178"/>
      <c r="I19" s="178"/>
      <c r="K19" s="818"/>
      <c r="L19" s="818"/>
    </row>
    <row r="20" spans="8:12" ht="16" customHeight="1">
      <c r="H20" s="178"/>
      <c r="I20" s="825"/>
      <c r="K20" s="808"/>
      <c r="L20" s="819"/>
    </row>
    <row r="21" spans="8:12" ht="16" customHeight="1">
      <c r="H21" s="178"/>
      <c r="I21" s="812"/>
      <c r="K21" s="808"/>
      <c r="L21" s="820"/>
    </row>
    <row r="22" spans="8:12" ht="16" customHeight="1">
      <c r="H22" s="178"/>
      <c r="I22" s="400"/>
      <c r="K22" s="808"/>
      <c r="L22" s="821"/>
    </row>
    <row r="23" spans="8:12" ht="16" customHeight="1">
      <c r="H23" s="178"/>
      <c r="I23" s="811"/>
      <c r="K23" s="814"/>
      <c r="L23" s="815"/>
    </row>
    <row r="24" spans="8:12" ht="16" customHeight="1">
      <c r="H24" s="178"/>
      <c r="I24" s="178"/>
      <c r="K24" s="803"/>
      <c r="L24" s="804"/>
    </row>
    <row r="25" spans="8:12" ht="16" customHeight="1">
      <c r="H25" s="178"/>
      <c r="I25" s="178"/>
      <c r="K25" s="803"/>
      <c r="L25" s="804"/>
    </row>
    <row r="26" spans="8:12" ht="16" customHeight="1">
      <c r="H26" s="178"/>
      <c r="I26" s="178"/>
      <c r="K26" s="803"/>
      <c r="L26" s="804"/>
    </row>
    <row r="27" spans="8:12" ht="16" customHeight="1">
      <c r="H27" s="178"/>
      <c r="I27" s="178"/>
      <c r="K27" s="803"/>
      <c r="L27" s="804"/>
    </row>
    <row r="28" spans="8:12" ht="16" customHeight="1">
      <c r="H28" s="178"/>
      <c r="I28" s="178"/>
      <c r="K28" s="803"/>
      <c r="L28" s="804"/>
    </row>
    <row r="29" spans="8:12" ht="16" customHeight="1">
      <c r="H29" s="178"/>
      <c r="I29" s="178"/>
      <c r="K29" s="803"/>
      <c r="L29" s="804"/>
    </row>
    <row r="30" spans="8:12" ht="16" customHeight="1">
      <c r="H30" s="178"/>
      <c r="I30" s="178"/>
      <c r="K30" s="803"/>
      <c r="L30" s="804"/>
    </row>
    <row r="31" spans="8:12" ht="16" customHeight="1">
      <c r="H31" s="178"/>
      <c r="I31" s="178"/>
      <c r="K31" s="803"/>
      <c r="L31" s="804"/>
    </row>
    <row r="32" spans="8:12" ht="16" customHeight="1">
      <c r="H32" s="178"/>
      <c r="I32" s="178"/>
      <c r="K32" s="803"/>
      <c r="L32" s="804"/>
    </row>
    <row r="33" spans="2:12" ht="16" customHeight="1">
      <c r="H33" s="178"/>
      <c r="I33" s="178"/>
      <c r="K33" s="803"/>
      <c r="L33" s="804"/>
    </row>
    <row r="34" spans="2:12" ht="16" customHeight="1">
      <c r="H34" s="178"/>
      <c r="I34" s="178"/>
      <c r="K34" s="803"/>
      <c r="L34" s="804"/>
    </row>
    <row r="35" spans="2:12" ht="16" customHeight="1">
      <c r="H35" s="178"/>
      <c r="I35" s="178"/>
      <c r="K35" s="803"/>
      <c r="L35" s="804"/>
    </row>
    <row r="36" spans="2:12" ht="16" customHeight="1">
      <c r="H36" s="178"/>
      <c r="I36" s="178"/>
      <c r="K36" s="803"/>
      <c r="L36" s="804"/>
    </row>
    <row r="37" spans="2:12" ht="16" customHeight="1">
      <c r="H37" s="178"/>
      <c r="I37" s="178"/>
      <c r="K37" s="803"/>
      <c r="L37" s="804"/>
    </row>
    <row r="38" spans="2:12" ht="16" customHeight="1">
      <c r="H38" s="178"/>
      <c r="I38" s="178"/>
      <c r="K38" s="803"/>
      <c r="L38" s="804"/>
    </row>
    <row r="39" spans="2:12" ht="16" customHeight="1">
      <c r="H39" s="178"/>
      <c r="I39" s="178"/>
      <c r="K39" s="803"/>
      <c r="L39" s="804"/>
    </row>
    <row r="40" spans="2:12" ht="16" customHeight="1">
      <c r="H40" s="178"/>
      <c r="I40" s="178"/>
      <c r="K40" s="803"/>
      <c r="L40" s="804"/>
    </row>
    <row r="41" spans="2:12">
      <c r="C41" s="790"/>
      <c r="H41" s="178"/>
      <c r="I41" s="178"/>
      <c r="K41" s="806"/>
      <c r="L41" s="806"/>
    </row>
    <row r="42" spans="2:12">
      <c r="C42" s="791"/>
      <c r="H42" s="178"/>
      <c r="I42" s="178"/>
      <c r="K42" s="807"/>
      <c r="L42" s="807"/>
    </row>
    <row r="43" spans="2:12">
      <c r="H43" s="178"/>
      <c r="I43" s="178"/>
    </row>
    <row r="44" spans="2:12">
      <c r="H44" s="178"/>
      <c r="I44" s="178"/>
    </row>
    <row r="45" spans="2:12">
      <c r="H45" s="808"/>
      <c r="I45" s="809"/>
    </row>
    <row r="46" spans="2:12" ht="20" hidden="1" customHeight="1">
      <c r="B46" s="349" t="s">
        <v>217</v>
      </c>
      <c r="C46" s="396">
        <f>SUM(C47:C52)</f>
        <v>616666.66666666663</v>
      </c>
      <c r="D46" s="345"/>
      <c r="E46" s="349" t="s">
        <v>218</v>
      </c>
      <c r="F46" s="396">
        <f>SUM(F47:F57)</f>
        <v>1962797.8752937303</v>
      </c>
      <c r="G46" s="345"/>
      <c r="H46" s="349" t="s">
        <v>219</v>
      </c>
      <c r="I46" s="397">
        <f>SUM(I47:I62)</f>
        <v>4004464.5419603968</v>
      </c>
    </row>
    <row r="47" spans="2:12" hidden="1">
      <c r="B47" s="290" t="str">
        <f>PRESUPUESTO!$B$64</f>
        <v>HOGAR Y OTRAS PROPIEDADES</v>
      </c>
      <c r="C47" s="347">
        <f>PRESUPUESTO!$D$64</f>
        <v>616666.66666666663</v>
      </c>
      <c r="E47" s="290" t="str">
        <f>PRESUPUESTO!$B$64</f>
        <v>HOGAR Y OTRAS PROPIEDADES</v>
      </c>
      <c r="F47" s="347">
        <f>PRESUPUESTO!$D$64</f>
        <v>616666.66666666663</v>
      </c>
      <c r="H47" s="290" t="str">
        <f>PRESUPUESTO!$B$64</f>
        <v>HOGAR Y OTRAS PROPIEDADES</v>
      </c>
      <c r="I47" s="347">
        <f>PRESUPUESTO!$D$64</f>
        <v>616666.66666666663</v>
      </c>
    </row>
    <row r="48" spans="2:12" hidden="1">
      <c r="B48" s="290" t="str">
        <f>PRESUPUESTO!$B$88</f>
        <v>SERVICIOS Y SUSCRIPCIONES</v>
      </c>
      <c r="C48" s="347">
        <f>PRESUPUESTO!$D$88</f>
        <v>0</v>
      </c>
      <c r="E48" s="290" t="str">
        <f>PRESUPUESTO!$B$88</f>
        <v>SERVICIOS Y SUSCRIPCIONES</v>
      </c>
      <c r="F48" s="347">
        <f>PRESUPUESTO!$D$88</f>
        <v>0</v>
      </c>
      <c r="H48" s="290" t="str">
        <f>PRESUPUESTO!$B$88</f>
        <v>SERVICIOS Y SUSCRIPCIONES</v>
      </c>
      <c r="I48" s="347">
        <f>PRESUPUESTO!$D$88</f>
        <v>0</v>
      </c>
    </row>
    <row r="49" spans="2:9" hidden="1">
      <c r="B49" s="290" t="str">
        <f>PRESUPUESTO!$B$76</f>
        <v>MERCADO</v>
      </c>
      <c r="C49" s="347">
        <f>PRESUPUESTO!$D$76</f>
        <v>0</v>
      </c>
      <c r="E49" s="290" t="str">
        <f>PRESUPUESTO!$B$76</f>
        <v>MERCADO</v>
      </c>
      <c r="F49" s="347">
        <f>PRESUPUESTO!$D$76</f>
        <v>0</v>
      </c>
      <c r="H49" s="290" t="str">
        <f>PRESUPUESTO!$B$76</f>
        <v>MERCADO</v>
      </c>
      <c r="I49" s="347">
        <f>PRESUPUESTO!$D$76</f>
        <v>0</v>
      </c>
    </row>
    <row r="50" spans="2:9" hidden="1">
      <c r="B50" s="290" t="str">
        <f>PRESUPUESTO!$B$176</f>
        <v>SALUD</v>
      </c>
      <c r="C50" s="264">
        <f>PRESUPUESTO!$D$176</f>
        <v>0</v>
      </c>
      <c r="E50" s="290" t="str">
        <f>PRESUPUESTO!$B$176</f>
        <v>SALUD</v>
      </c>
      <c r="F50" s="264">
        <f>PRESUPUESTO!$D$176</f>
        <v>0</v>
      </c>
      <c r="H50" s="290" t="str">
        <f>PRESUPUESTO!$B$176</f>
        <v>SALUD</v>
      </c>
      <c r="I50" s="264">
        <f>PRESUPUESTO!$D$176</f>
        <v>0</v>
      </c>
    </row>
    <row r="51" spans="2:9" hidden="1">
      <c r="B51" s="290" t="str">
        <f>PRESUPUESTO!$B$193</f>
        <v>HIJOS / PERSONAS A CARGO</v>
      </c>
      <c r="C51" s="264">
        <f>PRESUPUESTO!$D$193</f>
        <v>0</v>
      </c>
      <c r="E51" s="290" t="str">
        <f>PRESUPUESTO!$B$193</f>
        <v>HIJOS / PERSONAS A CARGO</v>
      </c>
      <c r="F51" s="264">
        <f>PRESUPUESTO!$D$193</f>
        <v>0</v>
      </c>
      <c r="H51" s="290" t="str">
        <f>PRESUPUESTO!$B$193</f>
        <v>HIJOS / PERSONAS A CARGO</v>
      </c>
      <c r="I51" s="264">
        <f>PRESUPUESTO!$D$193</f>
        <v>0</v>
      </c>
    </row>
    <row r="52" spans="2:9" hidden="1">
      <c r="B52" s="290" t="str">
        <f>PRESUPUESTO!$B$218</f>
        <v>MASCOTAS</v>
      </c>
      <c r="C52" s="347">
        <f>PRESUPUESTO!$D$218</f>
        <v>0</v>
      </c>
      <c r="E52" s="290" t="str">
        <f>PRESUPUESTO!$B$218</f>
        <v>MASCOTAS</v>
      </c>
      <c r="F52" s="347">
        <f>PRESUPUESTO!$D$218</f>
        <v>0</v>
      </c>
      <c r="H52" s="290" t="str">
        <f>PRESUPUESTO!$B$218</f>
        <v>MASCOTAS</v>
      </c>
      <c r="I52" s="347">
        <f>PRESUPUESTO!$D$218</f>
        <v>0</v>
      </c>
    </row>
    <row r="53" spans="2:9" hidden="1">
      <c r="B53" s="343" t="s">
        <v>184</v>
      </c>
      <c r="C53" s="481" t="e">
        <f>(C46*12)/$L$20</f>
        <v>#DIV/0!</v>
      </c>
      <c r="E53" s="290" t="str">
        <f>PRESUPUESTO!$B$123</f>
        <v>PERSONAL</v>
      </c>
      <c r="F53" s="264">
        <f>PRESUPUESTO!$D$123</f>
        <v>0</v>
      </c>
      <c r="H53" s="290" t="str">
        <f>PRESUPUESTO!$B$123</f>
        <v>PERSONAL</v>
      </c>
      <c r="I53" s="264">
        <f>PRESUPUESTO!$D$123</f>
        <v>0</v>
      </c>
    </row>
    <row r="54" spans="2:9" hidden="1">
      <c r="B54" s="343" t="s">
        <v>215</v>
      </c>
      <c r="C54" s="194">
        <f>L8</f>
        <v>0</v>
      </c>
      <c r="E54" s="290" t="str">
        <f>PRESUPUESTO!$B$162</f>
        <v>TRANSPORTE</v>
      </c>
      <c r="F54" s="347">
        <f>PRESUPUESTO!$D$162</f>
        <v>0</v>
      </c>
      <c r="H54" s="290" t="str">
        <f>PRESUPUESTO!$B$162</f>
        <v>TRANSPORTE</v>
      </c>
      <c r="I54" s="347">
        <f>PRESUPUESTO!$D$162</f>
        <v>0</v>
      </c>
    </row>
    <row r="55" spans="2:9" hidden="1">
      <c r="B55" s="344" t="s">
        <v>206</v>
      </c>
      <c r="C55" s="398" t="e">
        <f>(NPER((1+($I$6+$I$45))^(1/12)-1,C54,RESUMEN!$E$15,-C53))/12</f>
        <v>#DIV/0!</v>
      </c>
      <c r="E55" s="290" t="str">
        <f>PRESUPUESTO!$B$151</f>
        <v>EMPLEADOS</v>
      </c>
      <c r="F55" s="348">
        <f>PRESUPUESTO!$D$151</f>
        <v>0</v>
      </c>
      <c r="H55" s="290" t="str">
        <f>PRESUPUESTO!$B$151</f>
        <v>EMPLEADOS</v>
      </c>
      <c r="I55" s="348">
        <f>PRESUPUESTO!$D$151</f>
        <v>0</v>
      </c>
    </row>
    <row r="56" spans="2:9" hidden="1">
      <c r="C56" s="346" t="s">
        <v>205</v>
      </c>
      <c r="E56" s="290" t="str">
        <f>PRESUPUESTO!$B$245</f>
        <v>EDUCACIÓN</v>
      </c>
      <c r="F56" s="347">
        <f>PRESUPUESTO!$D$245</f>
        <v>0</v>
      </c>
      <c r="H56" s="290" t="str">
        <f>PRESUPUESTO!$B$245</f>
        <v>EDUCACIÓN</v>
      </c>
      <c r="I56" s="347">
        <f>PRESUPUESTO!$D$245</f>
        <v>0</v>
      </c>
    </row>
    <row r="57" spans="2:9" hidden="1">
      <c r="C57" s="266"/>
      <c r="E57" s="290" t="str">
        <f>PRESUPUESTO!$C$229</f>
        <v>OBLIGACIONES FINANCIERAS</v>
      </c>
      <c r="F57" s="459">
        <f>PRESUPUESTO!$D$229</f>
        <v>1346131.2086270638</v>
      </c>
      <c r="H57" s="290" t="str">
        <f>PRESUPUESTO!$C$229</f>
        <v>OBLIGACIONES FINANCIERAS</v>
      </c>
      <c r="I57" s="459">
        <f>PRESUPUESTO!$D$229</f>
        <v>1346131.2086270638</v>
      </c>
    </row>
    <row r="58" spans="2:9" hidden="1">
      <c r="E58" s="343" t="s">
        <v>184</v>
      </c>
      <c r="F58" s="481" t="e">
        <f>(F46*12)/$L$20</f>
        <v>#DIV/0!</v>
      </c>
      <c r="H58" s="290" t="str">
        <f>PRESUPUESTO!$B$107</f>
        <v>ENTRETENIMIENTO</v>
      </c>
      <c r="I58" s="348">
        <f>PRESUPUESTO!$D$107</f>
        <v>0</v>
      </c>
    </row>
    <row r="59" spans="2:9" hidden="1">
      <c r="E59" s="343" t="s">
        <v>215</v>
      </c>
      <c r="F59" s="194">
        <f>C54</f>
        <v>0</v>
      </c>
      <c r="H59" s="290" t="str">
        <f>PRESUPUESTO!$B$255</f>
        <v xml:space="preserve">DONACIONES </v>
      </c>
      <c r="I59" s="348">
        <f>PRESUPUESTO!$D$255</f>
        <v>0</v>
      </c>
    </row>
    <row r="60" spans="2:9" hidden="1">
      <c r="E60" s="344" t="s">
        <v>206</v>
      </c>
      <c r="F60" s="398" t="e">
        <f>(NPER((1+($I$6+$I$45))^(1/12)-1,F59,RESUMEN!$E$15,-F58))/12</f>
        <v>#DIV/0!</v>
      </c>
      <c r="H60" s="290" t="str">
        <f>PRESUPUESTO!$B$265</f>
        <v>REGALOS</v>
      </c>
      <c r="I60" s="348">
        <f>PRESUPUESTO!$D$265</f>
        <v>41666.666666666664</v>
      </c>
    </row>
    <row r="61" spans="2:9" hidden="1">
      <c r="F61" s="346" t="s">
        <v>205</v>
      </c>
      <c r="H61" s="290" t="str">
        <f>PRESUPUESTO!$B$299</f>
        <v>IMPUESTOS Y APORTES LEGALES</v>
      </c>
      <c r="I61" s="348">
        <f>PRESUPUESTO!$D$299</f>
        <v>0</v>
      </c>
    </row>
    <row r="62" spans="2:9" hidden="1">
      <c r="H62" s="290" t="str">
        <f>PRESUPUESTO!$B$46</f>
        <v>AHORROS / INVERSIONES</v>
      </c>
      <c r="I62" s="348">
        <f>PRESUPUESTO!$D$46</f>
        <v>2000000</v>
      </c>
    </row>
    <row r="63" spans="2:9" hidden="1">
      <c r="H63" s="343" t="s">
        <v>184</v>
      </c>
      <c r="I63" s="481" t="e">
        <f>(I46*12)/$L$20</f>
        <v>#DIV/0!</v>
      </c>
    </row>
    <row r="64" spans="2:9" hidden="1">
      <c r="H64" s="343" t="s">
        <v>215</v>
      </c>
      <c r="I64" s="194">
        <f>C54</f>
        <v>0</v>
      </c>
    </row>
    <row r="65" spans="3:11" hidden="1">
      <c r="H65" s="344" t="s">
        <v>206</v>
      </c>
      <c r="I65" s="398" t="e">
        <f>(NPER((1+($I$6+$I$45))^(1/12)-1,I64,RESUMEN!$E$15,-I63))/12</f>
        <v>#DIV/0!</v>
      </c>
    </row>
    <row r="66" spans="3:11" hidden="1">
      <c r="I66" s="346" t="s">
        <v>205</v>
      </c>
    </row>
    <row r="67" spans="3:11">
      <c r="C67" s="275"/>
    </row>
    <row r="68" spans="3:11">
      <c r="K68"/>
    </row>
    <row r="69" spans="3:11">
      <c r="K69"/>
    </row>
    <row r="70" spans="3:11">
      <c r="K70"/>
    </row>
    <row r="71" spans="3:11">
      <c r="K71"/>
    </row>
    <row r="72" spans="3:11">
      <c r="K72"/>
    </row>
  </sheetData>
  <sheetProtection sheet="1" formatCells="0" formatColumns="0" formatRows="0" sort="0" autoFilter="0" pivotTables="0"/>
  <mergeCells count="9">
    <mergeCell ref="H16:I17"/>
    <mergeCell ref="N5:O5"/>
    <mergeCell ref="B2:O3"/>
    <mergeCell ref="K9:L10"/>
    <mergeCell ref="N9:O10"/>
    <mergeCell ref="K5:L5"/>
    <mergeCell ref="B5:C5"/>
    <mergeCell ref="E5:F5"/>
    <mergeCell ref="H5:I5"/>
  </mergeCells>
  <pageMargins left="0.7" right="0.7" top="0.75" bottom="0.75" header="0.3" footer="0.3"/>
  <pageSetup orientation="portrait" horizontalDpi="0" verticalDpi="0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1AF9-952C-CB4D-AB40-BE64558D918F}">
  <dimension ref="A1:Y303"/>
  <sheetViews>
    <sheetView showGridLines="0" workbookViewId="0">
      <selection activeCell="C6" sqref="C6"/>
    </sheetView>
  </sheetViews>
  <sheetFormatPr baseColWidth="10" defaultColWidth="10.83203125" defaultRowHeight="16"/>
  <cols>
    <col min="1" max="1" width="2.5" style="178" customWidth="1"/>
    <col min="2" max="2" width="19.33203125" style="178" customWidth="1"/>
    <col min="3" max="3" width="15.33203125" style="178" customWidth="1"/>
    <col min="4" max="4" width="1.83203125" style="178" customWidth="1"/>
    <col min="5" max="5" width="29.1640625" style="178" customWidth="1"/>
    <col min="6" max="6" width="17.6640625" style="178" customWidth="1"/>
    <col min="7" max="7" width="9.83203125" style="178" customWidth="1"/>
    <col min="8" max="8" width="24.6640625" style="178" bestFit="1" customWidth="1"/>
    <col min="9" max="9" width="8.6640625" style="178" hidden="1" customWidth="1"/>
    <col min="10" max="10" width="16.1640625" style="178" hidden="1" customWidth="1"/>
    <col min="11" max="11" width="17" style="178" customWidth="1"/>
    <col min="12" max="15" width="15.6640625" style="178" customWidth="1"/>
    <col min="16" max="16" width="17" style="178" customWidth="1"/>
    <col min="17" max="17" width="18.5" style="178" bestFit="1" customWidth="1"/>
    <col min="18" max="18" width="17.1640625" style="178" bestFit="1" customWidth="1"/>
    <col min="19" max="19" width="14.1640625" style="178" customWidth="1"/>
    <col min="20" max="20" width="9.83203125" style="178" customWidth="1"/>
    <col min="21" max="21" width="30.6640625" style="178" bestFit="1" customWidth="1"/>
    <col min="22" max="22" width="20.83203125" style="178" customWidth="1"/>
    <col min="23" max="23" width="14.1640625" style="178" customWidth="1"/>
    <col min="24" max="24" width="19.6640625" style="178" bestFit="1" customWidth="1"/>
    <col min="25" max="25" width="11.5" style="178" bestFit="1" customWidth="1"/>
    <col min="26" max="16384" width="10.83203125" style="178"/>
  </cols>
  <sheetData>
    <row r="1" spans="1:25" ht="60" customHeight="1"/>
    <row r="2" spans="1:25" ht="20" customHeight="1">
      <c r="B2" s="876" t="s">
        <v>166</v>
      </c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  <c r="Q2" s="877"/>
      <c r="R2" s="877"/>
      <c r="S2" s="877"/>
      <c r="T2" s="877"/>
      <c r="U2" s="877"/>
      <c r="V2" s="878"/>
      <c r="W2" s="195"/>
    </row>
    <row r="3" spans="1:25" ht="20" customHeight="1">
      <c r="B3" s="879"/>
      <c r="C3" s="880"/>
      <c r="D3" s="880"/>
      <c r="E3" s="880"/>
      <c r="F3" s="880"/>
      <c r="G3" s="880"/>
      <c r="H3" s="880"/>
      <c r="I3" s="880"/>
      <c r="J3" s="880"/>
      <c r="K3" s="880"/>
      <c r="L3" s="880"/>
      <c r="M3" s="880"/>
      <c r="N3" s="880"/>
      <c r="O3" s="880"/>
      <c r="P3" s="880"/>
      <c r="Q3" s="880"/>
      <c r="R3" s="880"/>
      <c r="S3" s="880"/>
      <c r="T3" s="880"/>
      <c r="U3" s="880"/>
      <c r="V3" s="881"/>
      <c r="W3" s="195"/>
    </row>
    <row r="4" spans="1:25" ht="6" customHeight="1">
      <c r="W4" s="195"/>
    </row>
    <row r="5" spans="1:25" s="318" customFormat="1" ht="25" customHeight="1">
      <c r="A5" s="267"/>
      <c r="B5" s="882" t="s">
        <v>185</v>
      </c>
      <c r="C5" s="883"/>
      <c r="D5" s="267"/>
      <c r="E5" s="882" t="s">
        <v>262</v>
      </c>
      <c r="F5" s="883"/>
      <c r="G5" s="268"/>
      <c r="H5" s="884" t="s">
        <v>186</v>
      </c>
      <c r="I5" s="885"/>
      <c r="J5" s="885"/>
      <c r="K5" s="885"/>
      <c r="L5" s="885"/>
      <c r="M5" s="885"/>
      <c r="N5" s="885"/>
      <c r="O5" s="885"/>
      <c r="P5" s="885"/>
      <c r="Q5" s="885"/>
      <c r="R5" s="885"/>
      <c r="S5" s="886"/>
      <c r="T5" s="268"/>
      <c r="U5" s="882" t="s">
        <v>265</v>
      </c>
      <c r="V5" s="883"/>
      <c r="W5" s="268"/>
    </row>
    <row r="6" spans="1:25">
      <c r="B6" s="269" t="s">
        <v>171</v>
      </c>
      <c r="C6" s="198">
        <v>0</v>
      </c>
      <c r="E6" s="270" t="s">
        <v>187</v>
      </c>
      <c r="F6" s="291"/>
      <c r="G6" s="195"/>
      <c r="H6" s="782" t="s">
        <v>208</v>
      </c>
      <c r="I6" s="782"/>
      <c r="J6" s="782"/>
      <c r="K6" s="783" t="s">
        <v>214</v>
      </c>
      <c r="L6" s="783" t="s">
        <v>188</v>
      </c>
      <c r="M6" s="783" t="s">
        <v>196</v>
      </c>
      <c r="N6" s="783" t="s">
        <v>212</v>
      </c>
      <c r="O6" s="783" t="s">
        <v>213</v>
      </c>
      <c r="P6" s="783" t="s">
        <v>189</v>
      </c>
      <c r="Q6" s="783" t="s">
        <v>190</v>
      </c>
      <c r="R6" s="783" t="s">
        <v>191</v>
      </c>
      <c r="S6" s="783" t="s">
        <v>192</v>
      </c>
      <c r="T6" s="195"/>
      <c r="U6" s="270" t="s">
        <v>187</v>
      </c>
      <c r="V6" s="291">
        <v>0</v>
      </c>
      <c r="W6" s="195"/>
      <c r="X6" s="399"/>
    </row>
    <row r="7" spans="1:25">
      <c r="B7" s="290" t="s">
        <v>207</v>
      </c>
      <c r="C7" s="194">
        <v>0</v>
      </c>
      <c r="E7" s="270" t="s">
        <v>263</v>
      </c>
      <c r="F7" s="264">
        <f>RESUMEN!I30</f>
        <v>0</v>
      </c>
      <c r="G7" s="195"/>
      <c r="H7" s="270" t="s">
        <v>193</v>
      </c>
      <c r="I7" s="270"/>
      <c r="J7" s="270"/>
      <c r="K7" s="272"/>
      <c r="L7" s="271"/>
      <c r="M7" s="560"/>
      <c r="N7" s="272"/>
      <c r="O7" s="272">
        <f>C6</f>
        <v>0</v>
      </c>
      <c r="P7" s="271">
        <v>2</v>
      </c>
      <c r="Q7" s="273">
        <f t="shared" ref="Q7:Q12" si="0">(L7-P7)/12</f>
        <v>-0.16666666666666666</v>
      </c>
      <c r="R7" s="319"/>
      <c r="S7" s="274"/>
      <c r="T7" s="195"/>
      <c r="U7" s="270" t="s">
        <v>264</v>
      </c>
      <c r="V7" s="264">
        <f>F8</f>
        <v>2004464.541960397</v>
      </c>
      <c r="W7" s="195"/>
    </row>
    <row r="8" spans="1:25">
      <c r="B8" s="195"/>
      <c r="C8" s="195"/>
      <c r="E8" s="270" t="s">
        <v>264</v>
      </c>
      <c r="F8" s="565">
        <f>AVERAGE('FLUJO DE CAJA'!D482:O482)</f>
        <v>2004464.541960397</v>
      </c>
      <c r="G8" s="195"/>
      <c r="H8" s="270" t="s">
        <v>194</v>
      </c>
      <c r="I8" s="270"/>
      <c r="J8" s="270"/>
      <c r="K8" s="272"/>
      <c r="L8" s="271"/>
      <c r="M8" s="560"/>
      <c r="N8" s="272"/>
      <c r="O8" s="272"/>
      <c r="P8" s="271">
        <v>2</v>
      </c>
      <c r="Q8" s="273">
        <f t="shared" si="0"/>
        <v>-0.16666666666666666</v>
      </c>
      <c r="R8" s="319"/>
      <c r="S8" s="274"/>
      <c r="T8" s="195"/>
      <c r="U8" s="270" t="s">
        <v>266</v>
      </c>
      <c r="V8" s="264">
        <f>RESUMEN!F30</f>
        <v>12026787.251762383</v>
      </c>
      <c r="W8" s="195"/>
      <c r="X8" s="400"/>
      <c r="Y8" s="321"/>
    </row>
    <row r="9" spans="1:25" ht="16" customHeight="1">
      <c r="B9" s="195"/>
      <c r="C9" s="195"/>
      <c r="E9" s="270" t="s">
        <v>171</v>
      </c>
      <c r="F9" s="194">
        <f>C6</f>
        <v>0</v>
      </c>
      <c r="G9" s="195"/>
      <c r="H9" s="270" t="s">
        <v>195</v>
      </c>
      <c r="I9" s="270"/>
      <c r="J9" s="270"/>
      <c r="K9" s="272"/>
      <c r="L9" s="271"/>
      <c r="M9" s="560"/>
      <c r="N9" s="272"/>
      <c r="O9" s="272"/>
      <c r="P9" s="271">
        <v>2</v>
      </c>
      <c r="Q9" s="273">
        <f t="shared" si="0"/>
        <v>-0.16666666666666666</v>
      </c>
      <c r="R9" s="319"/>
      <c r="S9" s="274"/>
      <c r="T9" s="195"/>
      <c r="U9" s="270" t="s">
        <v>171</v>
      </c>
      <c r="V9" s="194">
        <v>0</v>
      </c>
      <c r="W9" s="195"/>
      <c r="X9" s="321"/>
    </row>
    <row r="10" spans="1:25">
      <c r="B10" s="195"/>
      <c r="C10" s="195"/>
      <c r="E10" s="270" t="s">
        <v>196</v>
      </c>
      <c r="F10" s="276">
        <v>0</v>
      </c>
      <c r="G10" s="195"/>
      <c r="H10" s="270" t="s">
        <v>197</v>
      </c>
      <c r="I10" s="270"/>
      <c r="J10" s="270"/>
      <c r="K10" s="272"/>
      <c r="L10" s="271"/>
      <c r="M10" s="560"/>
      <c r="N10" s="272"/>
      <c r="O10" s="272"/>
      <c r="P10" s="271">
        <v>2</v>
      </c>
      <c r="Q10" s="273">
        <f t="shared" si="0"/>
        <v>-0.16666666666666666</v>
      </c>
      <c r="R10" s="319"/>
      <c r="S10" s="274"/>
      <c r="T10" s="195"/>
      <c r="U10" s="270" t="s">
        <v>196</v>
      </c>
      <c r="V10" s="276">
        <v>0</v>
      </c>
      <c r="W10" s="195"/>
    </row>
    <row r="11" spans="1:25">
      <c r="B11" s="195"/>
      <c r="C11" s="195"/>
      <c r="E11" s="270" t="s">
        <v>198</v>
      </c>
      <c r="F11" s="277">
        <f>(1+F10)^(1/12)-1</f>
        <v>0</v>
      </c>
      <c r="G11" s="195"/>
      <c r="H11" s="270" t="s">
        <v>199</v>
      </c>
      <c r="I11" s="270"/>
      <c r="J11" s="270"/>
      <c r="K11" s="272"/>
      <c r="L11" s="271"/>
      <c r="M11" s="560"/>
      <c r="N11" s="272"/>
      <c r="O11" s="272"/>
      <c r="P11" s="271">
        <v>2</v>
      </c>
      <c r="Q11" s="273">
        <f t="shared" si="0"/>
        <v>-0.16666666666666666</v>
      </c>
      <c r="R11" s="319"/>
      <c r="S11" s="274"/>
      <c r="T11" s="195"/>
      <c r="U11" s="270" t="s">
        <v>198</v>
      </c>
      <c r="V11" s="277">
        <f>(1+V10)^(1/12)-1</f>
        <v>0</v>
      </c>
      <c r="W11" s="195"/>
    </row>
    <row r="12" spans="1:25" ht="16" customHeight="1">
      <c r="B12" s="195"/>
      <c r="C12" s="195"/>
      <c r="E12" s="270" t="s">
        <v>200</v>
      </c>
      <c r="F12" s="278">
        <f>IFERROR(NPER(F11,-F9,-F7,F8),0)</f>
        <v>0</v>
      </c>
      <c r="G12" s="127" t="s">
        <v>142</v>
      </c>
      <c r="H12" s="270" t="s">
        <v>201</v>
      </c>
      <c r="I12" s="270"/>
      <c r="J12" s="270"/>
      <c r="K12" s="272"/>
      <c r="L12" s="271"/>
      <c r="M12" s="560"/>
      <c r="N12" s="272"/>
      <c r="O12" s="272"/>
      <c r="P12" s="271">
        <v>2</v>
      </c>
      <c r="Q12" s="292">
        <f t="shared" si="0"/>
        <v>-0.16666666666666666</v>
      </c>
      <c r="R12" s="320"/>
      <c r="S12" s="274"/>
      <c r="T12" s="195"/>
      <c r="U12" s="270" t="s">
        <v>200</v>
      </c>
      <c r="V12" s="278">
        <f>IFERROR(NPER(V11,-V9,-V7,V8),0)</f>
        <v>0</v>
      </c>
      <c r="W12" s="127" t="s">
        <v>202</v>
      </c>
    </row>
    <row r="13" spans="1:25" s="322" customFormat="1" ht="16" customHeight="1">
      <c r="B13" s="323"/>
      <c r="C13" s="323"/>
      <c r="E13" s="333" t="s">
        <v>203</v>
      </c>
      <c r="F13" s="334">
        <f>F6+(F12*30)</f>
        <v>0</v>
      </c>
      <c r="G13" s="323"/>
      <c r="H13" s="333" t="s">
        <v>204</v>
      </c>
      <c r="I13" s="335"/>
      <c r="J13" s="335"/>
      <c r="K13" s="335"/>
      <c r="L13" s="335"/>
      <c r="M13" s="335"/>
      <c r="N13" s="335"/>
      <c r="O13" s="335"/>
      <c r="P13" s="335"/>
      <c r="Q13" s="336"/>
      <c r="R13" s="337">
        <f>SUM(R7:R12)</f>
        <v>0</v>
      </c>
      <c r="S13" s="338">
        <f>(S12-F6)/365</f>
        <v>0</v>
      </c>
      <c r="T13" s="324" t="s">
        <v>205</v>
      </c>
      <c r="U13" s="339" t="s">
        <v>203</v>
      </c>
      <c r="V13" s="340">
        <f>V6+(V12*30)</f>
        <v>0</v>
      </c>
      <c r="W13" s="323"/>
    </row>
    <row r="14" spans="1:25" ht="16" customHeight="1"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279"/>
      <c r="T14" s="195"/>
      <c r="U14" s="341" t="s">
        <v>206</v>
      </c>
      <c r="V14" s="342">
        <f>(V13-F6)/360</f>
        <v>0</v>
      </c>
      <c r="W14" s="127" t="s">
        <v>205</v>
      </c>
    </row>
    <row r="15" spans="1:25" ht="16" customHeight="1">
      <c r="A15" s="195"/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</row>
    <row r="16" spans="1:25" ht="17" customHeight="1">
      <c r="A16" s="195"/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</row>
    <row r="17" spans="1:23" hidden="1">
      <c r="A17" s="195"/>
      <c r="B17" s="195"/>
      <c r="C17" s="195"/>
      <c r="D17" s="195"/>
      <c r="E17" s="195"/>
      <c r="F17" s="195"/>
      <c r="G17" s="195"/>
      <c r="H17" s="195"/>
      <c r="I17" s="195"/>
      <c r="J17" s="195"/>
      <c r="K17" s="27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266"/>
      <c r="W17" s="195"/>
    </row>
    <row r="18" spans="1:23" ht="25" hidden="1" customHeight="1">
      <c r="A18" s="195"/>
      <c r="B18" s="195"/>
      <c r="C18" s="195"/>
      <c r="D18" s="195"/>
      <c r="E18" s="195"/>
      <c r="F18" s="266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</row>
    <row r="19" spans="1:23" hidden="1">
      <c r="A19" s="195"/>
      <c r="B19" s="195"/>
      <c r="C19" s="280"/>
      <c r="D19" s="195"/>
      <c r="E19" s="195"/>
      <c r="F19" s="266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280"/>
      <c r="T19" s="195"/>
      <c r="U19" s="195"/>
      <c r="V19" s="195"/>
      <c r="W19" s="195"/>
    </row>
    <row r="20" spans="1:23" hidden="1">
      <c r="A20" s="195"/>
      <c r="B20" s="195"/>
      <c r="C20" s="280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</row>
    <row r="21" spans="1:23" hidden="1">
      <c r="A21" s="195"/>
      <c r="B21" s="195"/>
      <c r="C21" s="280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</row>
    <row r="22" spans="1:23" hidden="1">
      <c r="A22" s="195"/>
      <c r="B22" s="195"/>
      <c r="C22" s="195"/>
      <c r="D22" s="195"/>
      <c r="E22" s="195"/>
      <c r="F22" s="195"/>
      <c r="G22" s="195"/>
      <c r="H22" s="281"/>
      <c r="I22" s="281"/>
      <c r="J22" s="281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</row>
    <row r="23" spans="1:23" hidden="1">
      <c r="A23" s="195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</row>
    <row r="24" spans="1:23" hidden="1">
      <c r="A24" s="195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</row>
    <row r="25" spans="1:23" hidden="1">
      <c r="A25" s="195"/>
      <c r="B25" s="195"/>
      <c r="C25" s="282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</row>
    <row r="26" spans="1:23" hidden="1">
      <c r="A26" s="195"/>
      <c r="B26" s="195"/>
      <c r="C26" s="275"/>
      <c r="D26" s="283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</row>
    <row r="27" spans="1:23" hidden="1">
      <c r="A27" s="195"/>
      <c r="B27" s="195"/>
      <c r="C27" s="195"/>
      <c r="D27" s="283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</row>
    <row r="28" spans="1:23" hidden="1">
      <c r="A28" s="195"/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</row>
    <row r="29" spans="1:23" hidden="1">
      <c r="A29" s="195"/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</row>
    <row r="30" spans="1:23" hidden="1">
      <c r="A30" s="195"/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</row>
    <row r="31" spans="1:23" hidden="1">
      <c r="A31" s="195"/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</row>
    <row r="32" spans="1:23" hidden="1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</row>
    <row r="33" spans="1:23" hidden="1">
      <c r="A33" s="195"/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</row>
    <row r="34" spans="1:23" hidden="1">
      <c r="A34" s="195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</row>
    <row r="35" spans="1:23" hidden="1">
      <c r="A35" s="195"/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</row>
    <row r="36" spans="1:23" hidden="1">
      <c r="A36" s="195"/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</row>
    <row r="37" spans="1:23" hidden="1">
      <c r="A37" s="195"/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</row>
    <row r="38" spans="1:23" hidden="1">
      <c r="A38" s="195"/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</row>
    <row r="39" spans="1:23" hidden="1">
      <c r="A39" s="195"/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</row>
    <row r="40" spans="1:23">
      <c r="A40" s="195"/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</row>
    <row r="41" spans="1:23">
      <c r="A41" s="195"/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</row>
    <row r="42" spans="1:23">
      <c r="A42" s="195"/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</row>
    <row r="43" spans="1:23">
      <c r="A43" s="195"/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</row>
    <row r="44" spans="1:23">
      <c r="A44" s="195"/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</row>
    <row r="45" spans="1:23">
      <c r="A45" s="195"/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</row>
    <row r="46" spans="1:23">
      <c r="A46" s="195"/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</row>
    <row r="47" spans="1:23">
      <c r="A47" s="195"/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</row>
    <row r="48" spans="1:23">
      <c r="A48" s="195"/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</row>
    <row r="49" spans="1:23">
      <c r="A49" s="195"/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</row>
    <row r="50" spans="1:23">
      <c r="A50" s="195"/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</row>
    <row r="51" spans="1:23">
      <c r="A51" s="195"/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</row>
    <row r="52" spans="1:23">
      <c r="A52" s="195"/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</row>
    <row r="53" spans="1:23">
      <c r="A53" s="195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</row>
    <row r="54" spans="1:23">
      <c r="A54" s="195"/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</row>
    <row r="55" spans="1:23">
      <c r="A55" s="195"/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</row>
    <row r="56" spans="1:23">
      <c r="A56" s="195"/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195"/>
      <c r="W56" s="195"/>
    </row>
    <row r="57" spans="1:23">
      <c r="A57" s="195"/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</row>
    <row r="58" spans="1:23">
      <c r="A58" s="195"/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</row>
    <row r="59" spans="1:23">
      <c r="A59" s="195"/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</row>
    <row r="60" spans="1:23">
      <c r="A60" s="195"/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</row>
    <row r="61" spans="1:23">
      <c r="A61" s="195"/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</row>
    <row r="62" spans="1:23">
      <c r="A62" s="195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</row>
    <row r="63" spans="1:23">
      <c r="A63" s="195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</row>
    <row r="64" spans="1:23">
      <c r="A64" s="195"/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</row>
    <row r="65" spans="1:23">
      <c r="A65" s="195"/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5"/>
      <c r="W65" s="195"/>
    </row>
    <row r="66" spans="1:23">
      <c r="A66" s="195"/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</row>
    <row r="67" spans="1:23">
      <c r="A67" s="195"/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195"/>
      <c r="W67" s="195"/>
    </row>
    <row r="68" spans="1:23">
      <c r="A68" s="195"/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</row>
    <row r="69" spans="1:23">
      <c r="A69" s="195"/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</row>
    <row r="70" spans="1:23">
      <c r="A70" s="195"/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5"/>
      <c r="S70" s="195"/>
      <c r="T70" s="195"/>
      <c r="U70" s="195"/>
      <c r="V70" s="195"/>
      <c r="W70" s="195"/>
    </row>
    <row r="71" spans="1:23">
      <c r="A71" s="195"/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</row>
    <row r="72" spans="1:23">
      <c r="A72" s="195"/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</row>
    <row r="73" spans="1:23">
      <c r="A73" s="195"/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95"/>
      <c r="T73" s="195"/>
      <c r="U73" s="195"/>
      <c r="V73" s="195"/>
      <c r="W73" s="195"/>
    </row>
    <row r="74" spans="1:23">
      <c r="A74" s="195"/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95"/>
      <c r="W74" s="195"/>
    </row>
    <row r="75" spans="1:23">
      <c r="A75" s="195"/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195"/>
    </row>
    <row r="76" spans="1:23">
      <c r="A76" s="195"/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</row>
    <row r="77" spans="1:23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  <c r="W77" s="195"/>
    </row>
    <row r="78" spans="1:23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W78" s="195"/>
    </row>
    <row r="79" spans="1:23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</row>
    <row r="80" spans="1:23">
      <c r="A80" s="195"/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</row>
    <row r="81" spans="1:23">
      <c r="A81" s="195"/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</row>
    <row r="82" spans="1:23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  <c r="W82" s="195"/>
    </row>
    <row r="83" spans="1:23">
      <c r="A83" s="195"/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  <c r="W83" s="195"/>
    </row>
    <row r="84" spans="1:23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  <c r="W84" s="195"/>
    </row>
    <row r="85" spans="1:23">
      <c r="A85" s="195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</row>
    <row r="86" spans="1:23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  <c r="W86" s="195"/>
    </row>
    <row r="87" spans="1:23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  <c r="W87" s="195"/>
    </row>
    <row r="88" spans="1:23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</row>
    <row r="89" spans="1:23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</row>
    <row r="90" spans="1:23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</row>
    <row r="91" spans="1:23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  <c r="W91" s="195"/>
    </row>
    <row r="92" spans="1:23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</row>
    <row r="93" spans="1:23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</row>
    <row r="94" spans="1:23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  <c r="W94" s="195"/>
    </row>
    <row r="95" spans="1:23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</row>
    <row r="96" spans="1:23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</row>
    <row r="97" spans="1:23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</row>
    <row r="98" spans="1:23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</row>
    <row r="99" spans="1:23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</row>
    <row r="100" spans="1:23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</row>
    <row r="101" spans="1:23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  <c r="W101" s="195"/>
    </row>
    <row r="102" spans="1:23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</row>
    <row r="103" spans="1:23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  <c r="W103" s="195"/>
    </row>
    <row r="104" spans="1:23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</row>
    <row r="105" spans="1:23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  <c r="W105" s="195"/>
    </row>
    <row r="106" spans="1:23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  <c r="W106" s="195"/>
    </row>
    <row r="107" spans="1:23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</row>
    <row r="108" spans="1:23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  <c r="W108" s="195"/>
    </row>
    <row r="109" spans="1:23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  <c r="W109" s="195"/>
    </row>
    <row r="110" spans="1:23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</row>
    <row r="111" spans="1:23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  <c r="W111" s="195"/>
    </row>
    <row r="112" spans="1:23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5"/>
      <c r="W112" s="195"/>
    </row>
    <row r="113" spans="1:23">
      <c r="A113" s="195"/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  <c r="W113" s="195"/>
    </row>
    <row r="114" spans="1:23">
      <c r="A114" s="195"/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</row>
    <row r="115" spans="1:23">
      <c r="A115" s="195"/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</row>
    <row r="116" spans="1:23">
      <c r="A116" s="195"/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</row>
    <row r="117" spans="1:23">
      <c r="A117" s="195"/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</row>
    <row r="118" spans="1:23">
      <c r="A118" s="195"/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  <c r="W118" s="195"/>
    </row>
    <row r="119" spans="1:23">
      <c r="A119" s="195"/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</row>
    <row r="120" spans="1:23">
      <c r="A120" s="195"/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</row>
    <row r="121" spans="1:23">
      <c r="A121" s="195"/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</row>
    <row r="122" spans="1:23">
      <c r="A122" s="195"/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</row>
    <row r="123" spans="1:23">
      <c r="A123" s="195"/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  <c r="W123" s="195"/>
    </row>
    <row r="124" spans="1:23">
      <c r="A124" s="195"/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  <c r="W124" s="195"/>
    </row>
    <row r="125" spans="1:23">
      <c r="A125" s="195"/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  <c r="W125" s="195"/>
    </row>
    <row r="126" spans="1:23">
      <c r="A126" s="195"/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  <c r="W126" s="195"/>
    </row>
    <row r="127" spans="1:23">
      <c r="A127" s="195"/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  <c r="W127" s="195"/>
    </row>
    <row r="128" spans="1:23">
      <c r="A128" s="195"/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  <c r="W128" s="195"/>
    </row>
    <row r="129" spans="1:23">
      <c r="A129" s="195"/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  <c r="W129" s="195"/>
    </row>
    <row r="130" spans="1:23">
      <c r="A130" s="195"/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  <c r="W130" s="195"/>
    </row>
    <row r="131" spans="1:23">
      <c r="A131" s="195"/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  <c r="W131" s="195"/>
    </row>
    <row r="132" spans="1:23">
      <c r="A132" s="195"/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  <c r="W132" s="195"/>
    </row>
    <row r="133" spans="1:23">
      <c r="A133" s="195"/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  <c r="W133" s="195"/>
    </row>
    <row r="134" spans="1:23">
      <c r="A134" s="195"/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5"/>
      <c r="W134" s="195"/>
    </row>
    <row r="135" spans="1:23">
      <c r="A135" s="195"/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  <c r="W135" s="195"/>
    </row>
    <row r="136" spans="1:23">
      <c r="A136" s="195"/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  <c r="W136" s="195"/>
    </row>
    <row r="137" spans="1:23">
      <c r="A137" s="195"/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  <c r="W137" s="195"/>
    </row>
    <row r="138" spans="1:23">
      <c r="A138" s="195"/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  <c r="W138" s="195"/>
    </row>
    <row r="139" spans="1:23">
      <c r="A139" s="195"/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  <c r="W139" s="195"/>
    </row>
    <row r="140" spans="1:23">
      <c r="A140" s="195"/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  <c r="R140" s="195"/>
      <c r="S140" s="195"/>
      <c r="T140" s="195"/>
      <c r="U140" s="195"/>
      <c r="V140" s="195"/>
      <c r="W140" s="195"/>
    </row>
    <row r="141" spans="1:23">
      <c r="A141" s="195"/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  <c r="V141" s="195"/>
      <c r="W141" s="195"/>
    </row>
    <row r="142" spans="1:23">
      <c r="A142" s="195"/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  <c r="R142" s="195"/>
      <c r="S142" s="195"/>
      <c r="T142" s="195"/>
      <c r="U142" s="195"/>
      <c r="V142" s="195"/>
      <c r="W142" s="195"/>
    </row>
    <row r="143" spans="1:23">
      <c r="A143" s="195"/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  <c r="W143" s="195"/>
    </row>
    <row r="144" spans="1:23">
      <c r="A144" s="195"/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  <c r="R144" s="195"/>
      <c r="S144" s="195"/>
      <c r="T144" s="195"/>
      <c r="U144" s="195"/>
      <c r="V144" s="195"/>
      <c r="W144" s="195"/>
    </row>
    <row r="145" spans="1:23">
      <c r="A145" s="195"/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  <c r="S145" s="195"/>
      <c r="T145" s="195"/>
      <c r="U145" s="195"/>
      <c r="V145" s="195"/>
      <c r="W145" s="195"/>
    </row>
    <row r="146" spans="1:23">
      <c r="A146" s="195"/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  <c r="S146" s="195"/>
      <c r="T146" s="195"/>
      <c r="U146" s="195"/>
      <c r="V146" s="195"/>
      <c r="W146" s="195"/>
    </row>
    <row r="147" spans="1:23">
      <c r="A147" s="195"/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  <c r="S147" s="195"/>
      <c r="T147" s="195"/>
      <c r="U147" s="195"/>
      <c r="V147" s="195"/>
      <c r="W147" s="195"/>
    </row>
    <row r="148" spans="1:23">
      <c r="A148" s="195"/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  <c r="R148" s="195"/>
      <c r="S148" s="195"/>
      <c r="T148" s="195"/>
      <c r="U148" s="195"/>
      <c r="V148" s="195"/>
      <c r="W148" s="195"/>
    </row>
    <row r="149" spans="1:23">
      <c r="A149" s="195"/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  <c r="V149" s="195"/>
      <c r="W149" s="195"/>
    </row>
    <row r="150" spans="1:23">
      <c r="A150" s="195"/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  <c r="W150" s="195"/>
    </row>
    <row r="151" spans="1:23">
      <c r="A151" s="195"/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  <c r="R151" s="195"/>
      <c r="S151" s="195"/>
      <c r="T151" s="195"/>
      <c r="U151" s="195"/>
      <c r="V151" s="195"/>
      <c r="W151" s="195"/>
    </row>
    <row r="152" spans="1:23">
      <c r="A152" s="195"/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  <c r="R152" s="195"/>
      <c r="S152" s="195"/>
      <c r="T152" s="195"/>
      <c r="U152" s="195"/>
      <c r="V152" s="195"/>
      <c r="W152" s="195"/>
    </row>
    <row r="153" spans="1:23">
      <c r="A153" s="195"/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  <c r="W153" s="195"/>
    </row>
    <row r="154" spans="1:23">
      <c r="A154" s="195"/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  <c r="R154" s="195"/>
      <c r="S154" s="195"/>
      <c r="T154" s="195"/>
      <c r="U154" s="195"/>
      <c r="V154" s="195"/>
      <c r="W154" s="195"/>
    </row>
    <row r="155" spans="1:23">
      <c r="A155" s="195"/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  <c r="R155" s="195"/>
      <c r="S155" s="195"/>
      <c r="T155" s="195"/>
      <c r="U155" s="195"/>
      <c r="V155" s="195"/>
      <c r="W155" s="195"/>
    </row>
    <row r="156" spans="1:23">
      <c r="A156" s="195"/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  <c r="R156" s="195"/>
      <c r="S156" s="195"/>
      <c r="T156" s="195"/>
      <c r="U156" s="195"/>
      <c r="V156" s="195"/>
      <c r="W156" s="195"/>
    </row>
    <row r="157" spans="1:23">
      <c r="A157" s="195"/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  <c r="R157" s="195"/>
      <c r="S157" s="195"/>
      <c r="T157" s="195"/>
      <c r="U157" s="195"/>
      <c r="V157" s="195"/>
      <c r="W157" s="195"/>
    </row>
    <row r="158" spans="1:23">
      <c r="A158" s="195"/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  <c r="R158" s="195"/>
      <c r="S158" s="195"/>
      <c r="T158" s="195"/>
      <c r="U158" s="195"/>
      <c r="V158" s="195"/>
      <c r="W158" s="195"/>
    </row>
    <row r="159" spans="1:23">
      <c r="A159" s="195"/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  <c r="R159" s="195"/>
      <c r="S159" s="195"/>
      <c r="T159" s="195"/>
      <c r="U159" s="195"/>
      <c r="V159" s="195"/>
      <c r="W159" s="195"/>
    </row>
    <row r="160" spans="1:23">
      <c r="A160" s="195"/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  <c r="R160" s="195"/>
      <c r="S160" s="195"/>
      <c r="T160" s="195"/>
      <c r="U160" s="195"/>
      <c r="V160" s="195"/>
      <c r="W160" s="195"/>
    </row>
    <row r="161" spans="1:23">
      <c r="A161" s="195"/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  <c r="R161" s="195"/>
      <c r="S161" s="195"/>
      <c r="T161" s="195"/>
      <c r="U161" s="195"/>
      <c r="V161" s="195"/>
      <c r="W161" s="195"/>
    </row>
    <row r="162" spans="1:23">
      <c r="A162" s="195"/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  <c r="R162" s="195"/>
      <c r="S162" s="195"/>
      <c r="T162" s="195"/>
      <c r="U162" s="195"/>
      <c r="V162" s="195"/>
      <c r="W162" s="195"/>
    </row>
    <row r="163" spans="1:23">
      <c r="A163" s="195"/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  <c r="R163" s="195"/>
      <c r="S163" s="195"/>
      <c r="T163" s="195"/>
      <c r="U163" s="195"/>
      <c r="V163" s="195"/>
      <c r="W163" s="195"/>
    </row>
    <row r="164" spans="1:23">
      <c r="A164" s="195"/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  <c r="W164" s="195"/>
    </row>
    <row r="165" spans="1:23">
      <c r="A165" s="195"/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  <c r="W165" s="195"/>
    </row>
    <row r="166" spans="1:23">
      <c r="A166" s="195"/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  <c r="W166" s="195"/>
    </row>
    <row r="167" spans="1:23">
      <c r="A167" s="195"/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195"/>
      <c r="W167" s="195"/>
    </row>
    <row r="168" spans="1:23">
      <c r="A168" s="195"/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195"/>
      <c r="W168" s="195"/>
    </row>
    <row r="169" spans="1:23">
      <c r="A169" s="195"/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195"/>
      <c r="W169" s="195"/>
    </row>
    <row r="170" spans="1:23">
      <c r="A170" s="195"/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5"/>
      <c r="W170" s="195"/>
    </row>
    <row r="171" spans="1:23">
      <c r="A171" s="195"/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  <c r="R171" s="195"/>
      <c r="S171" s="195"/>
      <c r="T171" s="195"/>
      <c r="U171" s="195"/>
      <c r="V171" s="195"/>
      <c r="W171" s="195"/>
    </row>
    <row r="172" spans="1:23">
      <c r="A172" s="195"/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  <c r="R172" s="195"/>
      <c r="S172" s="195"/>
      <c r="T172" s="195"/>
      <c r="U172" s="195"/>
      <c r="V172" s="195"/>
      <c r="W172" s="195"/>
    </row>
    <row r="173" spans="1:23">
      <c r="A173" s="195"/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  <c r="R173" s="195"/>
      <c r="S173" s="195"/>
      <c r="T173" s="195"/>
      <c r="U173" s="195"/>
      <c r="V173" s="195"/>
      <c r="W173" s="195"/>
    </row>
    <row r="174" spans="1:23">
      <c r="A174" s="195"/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  <c r="R174" s="195"/>
      <c r="S174" s="195"/>
      <c r="T174" s="195"/>
      <c r="U174" s="195"/>
      <c r="V174" s="195"/>
      <c r="W174" s="195"/>
    </row>
    <row r="175" spans="1:23">
      <c r="A175" s="195"/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  <c r="R175" s="195"/>
      <c r="S175" s="195"/>
      <c r="T175" s="195"/>
      <c r="U175" s="195"/>
      <c r="V175" s="195"/>
      <c r="W175" s="195"/>
    </row>
    <row r="176" spans="1:23">
      <c r="A176" s="195"/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  <c r="R176" s="195"/>
      <c r="S176" s="195"/>
      <c r="T176" s="195"/>
      <c r="U176" s="195"/>
      <c r="V176" s="195"/>
      <c r="W176" s="195"/>
    </row>
    <row r="177" spans="1:23">
      <c r="A177" s="195"/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  <c r="R177" s="195"/>
      <c r="S177" s="195"/>
      <c r="T177" s="195"/>
      <c r="U177" s="195"/>
      <c r="V177" s="195"/>
      <c r="W177" s="195"/>
    </row>
    <row r="178" spans="1:23">
      <c r="A178" s="195"/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  <c r="W178" s="195"/>
    </row>
    <row r="179" spans="1:23">
      <c r="A179" s="195"/>
      <c r="B179" s="195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  <c r="R179" s="195"/>
      <c r="S179" s="195"/>
      <c r="T179" s="195"/>
      <c r="U179" s="195"/>
      <c r="V179" s="195"/>
      <c r="W179" s="195"/>
    </row>
    <row r="180" spans="1:23">
      <c r="A180" s="195"/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  <c r="W180" s="195"/>
    </row>
    <row r="181" spans="1:23">
      <c r="A181" s="195"/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  <c r="R181" s="195"/>
      <c r="S181" s="195"/>
      <c r="T181" s="195"/>
      <c r="U181" s="195"/>
      <c r="V181" s="195"/>
      <c r="W181" s="195"/>
    </row>
    <row r="182" spans="1:23">
      <c r="A182" s="195"/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  <c r="R182" s="195"/>
      <c r="S182" s="195"/>
      <c r="T182" s="195"/>
      <c r="U182" s="195"/>
      <c r="V182" s="195"/>
      <c r="W182" s="195"/>
    </row>
    <row r="183" spans="1:23">
      <c r="A183" s="195"/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  <c r="R183" s="195"/>
      <c r="S183" s="195"/>
      <c r="T183" s="195"/>
      <c r="U183" s="195"/>
      <c r="V183" s="195"/>
      <c r="W183" s="195"/>
    </row>
    <row r="184" spans="1:23">
      <c r="A184" s="195"/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  <c r="R184" s="195"/>
      <c r="S184" s="195"/>
      <c r="T184" s="195"/>
      <c r="U184" s="195"/>
      <c r="V184" s="195"/>
      <c r="W184" s="195"/>
    </row>
    <row r="185" spans="1:23">
      <c r="A185" s="195"/>
      <c r="B185" s="195"/>
      <c r="C185" s="195"/>
      <c r="D185" s="195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  <c r="R185" s="195"/>
      <c r="S185" s="195"/>
      <c r="T185" s="195"/>
      <c r="U185" s="195"/>
      <c r="V185" s="195"/>
      <c r="W185" s="195"/>
    </row>
    <row r="186" spans="1:23">
      <c r="A186" s="195"/>
      <c r="B186" s="195"/>
      <c r="C186" s="195"/>
      <c r="D186" s="195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5"/>
      <c r="Q186" s="195"/>
      <c r="R186" s="195"/>
      <c r="S186" s="195"/>
      <c r="T186" s="195"/>
      <c r="U186" s="195"/>
      <c r="V186" s="195"/>
      <c r="W186" s="195"/>
    </row>
    <row r="187" spans="1:23">
      <c r="A187" s="195"/>
      <c r="B187" s="195"/>
      <c r="C187" s="195"/>
      <c r="D187" s="195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  <c r="R187" s="195"/>
      <c r="S187" s="195"/>
      <c r="T187" s="195"/>
      <c r="U187" s="195"/>
      <c r="V187" s="195"/>
      <c r="W187" s="195"/>
    </row>
    <row r="188" spans="1:23">
      <c r="A188" s="195"/>
      <c r="B188" s="195"/>
      <c r="C188" s="195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  <c r="R188" s="195"/>
      <c r="S188" s="195"/>
      <c r="T188" s="195"/>
      <c r="U188" s="195"/>
      <c r="V188" s="195"/>
      <c r="W188" s="195"/>
    </row>
    <row r="189" spans="1:23">
      <c r="A189" s="195"/>
      <c r="B189" s="195"/>
      <c r="C189" s="195"/>
      <c r="D189" s="195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  <c r="R189" s="195"/>
      <c r="S189" s="195"/>
      <c r="T189" s="195"/>
      <c r="U189" s="195"/>
      <c r="V189" s="195"/>
      <c r="W189" s="195"/>
    </row>
    <row r="190" spans="1:23">
      <c r="A190" s="195"/>
      <c r="B190" s="195"/>
      <c r="C190" s="195"/>
      <c r="D190" s="195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  <c r="R190" s="195"/>
      <c r="S190" s="195"/>
      <c r="T190" s="195"/>
      <c r="U190" s="195"/>
      <c r="V190" s="195"/>
      <c r="W190" s="195"/>
    </row>
    <row r="191" spans="1:23">
      <c r="A191" s="195"/>
      <c r="B191" s="195"/>
      <c r="C191" s="195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  <c r="R191" s="195"/>
      <c r="S191" s="195"/>
      <c r="T191" s="195"/>
      <c r="U191" s="195"/>
      <c r="V191" s="195"/>
      <c r="W191" s="195"/>
    </row>
    <row r="192" spans="1:23">
      <c r="A192" s="195"/>
      <c r="B192" s="195"/>
      <c r="C192" s="195"/>
      <c r="D192" s="195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  <c r="O192" s="195"/>
      <c r="P192" s="195"/>
      <c r="Q192" s="195"/>
      <c r="R192" s="195"/>
      <c r="S192" s="195"/>
      <c r="T192" s="195"/>
      <c r="U192" s="195"/>
      <c r="V192" s="195"/>
      <c r="W192" s="195"/>
    </row>
    <row r="193" spans="1:23">
      <c r="A193" s="195"/>
      <c r="B193" s="195"/>
      <c r="C193" s="195"/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  <c r="R193" s="195"/>
      <c r="S193" s="195"/>
      <c r="T193" s="195"/>
      <c r="U193" s="195"/>
      <c r="V193" s="195"/>
      <c r="W193" s="195"/>
    </row>
    <row r="194" spans="1:23">
      <c r="A194" s="195"/>
      <c r="B194" s="195"/>
      <c r="C194" s="195"/>
      <c r="D194" s="195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  <c r="O194" s="195"/>
      <c r="P194" s="195"/>
      <c r="Q194" s="195"/>
      <c r="R194" s="195"/>
      <c r="S194" s="195"/>
      <c r="T194" s="195"/>
      <c r="U194" s="195"/>
      <c r="V194" s="195"/>
      <c r="W194" s="195"/>
    </row>
    <row r="195" spans="1:23">
      <c r="A195" s="195"/>
      <c r="B195" s="195"/>
      <c r="C195" s="19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  <c r="R195" s="195"/>
      <c r="S195" s="195"/>
      <c r="T195" s="195"/>
      <c r="U195" s="195"/>
      <c r="V195" s="195"/>
      <c r="W195" s="195"/>
    </row>
    <row r="196" spans="1:23">
      <c r="A196" s="195"/>
      <c r="B196" s="195"/>
      <c r="C196" s="195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  <c r="R196" s="195"/>
      <c r="S196" s="195"/>
      <c r="T196" s="195"/>
      <c r="U196" s="195"/>
      <c r="V196" s="195"/>
      <c r="W196" s="195"/>
    </row>
    <row r="197" spans="1:23">
      <c r="A197" s="195"/>
      <c r="B197" s="195"/>
      <c r="C197" s="195"/>
      <c r="D197" s="195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  <c r="O197" s="195"/>
      <c r="P197" s="195"/>
      <c r="Q197" s="195"/>
      <c r="R197" s="195"/>
      <c r="S197" s="195"/>
      <c r="T197" s="195"/>
      <c r="U197" s="195"/>
      <c r="V197" s="195"/>
      <c r="W197" s="195"/>
    </row>
    <row r="198" spans="1:23">
      <c r="A198" s="195"/>
      <c r="B198" s="195"/>
      <c r="C198" s="195"/>
      <c r="D198" s="195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  <c r="R198" s="195"/>
      <c r="S198" s="195"/>
      <c r="T198" s="195"/>
      <c r="U198" s="195"/>
      <c r="V198" s="195"/>
      <c r="W198" s="195"/>
    </row>
    <row r="199" spans="1:23">
      <c r="A199" s="195"/>
      <c r="B199" s="195"/>
      <c r="C199" s="195"/>
      <c r="D199" s="195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  <c r="R199" s="195"/>
      <c r="S199" s="195"/>
      <c r="T199" s="195"/>
      <c r="U199" s="195"/>
      <c r="V199" s="195"/>
      <c r="W199" s="195"/>
    </row>
    <row r="200" spans="1:23">
      <c r="A200" s="195"/>
      <c r="B200" s="195"/>
      <c r="C200" s="195"/>
      <c r="D200" s="195"/>
      <c r="E200" s="195"/>
      <c r="F200" s="195"/>
      <c r="G200" s="195"/>
      <c r="H200" s="195"/>
      <c r="I200" s="195"/>
      <c r="J200" s="195"/>
      <c r="K200" s="195"/>
      <c r="L200" s="195"/>
      <c r="M200" s="195"/>
      <c r="N200" s="195"/>
      <c r="O200" s="195"/>
      <c r="P200" s="195"/>
      <c r="Q200" s="195"/>
      <c r="R200" s="195"/>
      <c r="S200" s="195"/>
      <c r="T200" s="195"/>
      <c r="U200" s="195"/>
      <c r="V200" s="195"/>
      <c r="W200" s="195"/>
    </row>
    <row r="201" spans="1:23">
      <c r="A201" s="195"/>
      <c r="B201" s="195"/>
      <c r="C201" s="195"/>
      <c r="D201" s="195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  <c r="R201" s="195"/>
      <c r="S201" s="195"/>
      <c r="T201" s="195"/>
      <c r="U201" s="195"/>
      <c r="V201" s="195"/>
      <c r="W201" s="195"/>
    </row>
    <row r="202" spans="1:23">
      <c r="A202" s="195"/>
      <c r="B202" s="195"/>
      <c r="C202" s="195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  <c r="R202" s="195"/>
      <c r="S202" s="195"/>
      <c r="T202" s="195"/>
      <c r="U202" s="195"/>
      <c r="V202" s="195"/>
      <c r="W202" s="195"/>
    </row>
    <row r="203" spans="1:23">
      <c r="A203" s="195"/>
      <c r="B203" s="195"/>
      <c r="C203" s="195"/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  <c r="R203" s="195"/>
      <c r="S203" s="195"/>
      <c r="T203" s="195"/>
      <c r="U203" s="195"/>
      <c r="V203" s="195"/>
      <c r="W203" s="195"/>
    </row>
    <row r="204" spans="1:23">
      <c r="A204" s="195"/>
      <c r="B204" s="195"/>
      <c r="C204" s="195"/>
      <c r="D204" s="195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  <c r="R204" s="195"/>
      <c r="S204" s="195"/>
      <c r="T204" s="195"/>
      <c r="U204" s="195"/>
      <c r="V204" s="195"/>
      <c r="W204" s="195"/>
    </row>
    <row r="205" spans="1:23">
      <c r="A205" s="195"/>
      <c r="B205" s="195"/>
      <c r="C205" s="195"/>
      <c r="D205" s="195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  <c r="R205" s="195"/>
      <c r="S205" s="195"/>
      <c r="T205" s="195"/>
      <c r="U205" s="195"/>
      <c r="V205" s="195"/>
      <c r="W205" s="195"/>
    </row>
    <row r="206" spans="1:23">
      <c r="A206" s="195"/>
      <c r="B206" s="195"/>
      <c r="C206" s="195"/>
      <c r="D206" s="195"/>
      <c r="E206" s="195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  <c r="R206" s="195"/>
      <c r="S206" s="195"/>
      <c r="T206" s="195"/>
      <c r="U206" s="195"/>
      <c r="V206" s="195"/>
      <c r="W206" s="195"/>
    </row>
    <row r="207" spans="1:23">
      <c r="A207" s="195"/>
      <c r="B207" s="195"/>
      <c r="C207" s="195"/>
      <c r="D207" s="195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  <c r="R207" s="195"/>
      <c r="S207" s="195"/>
      <c r="T207" s="195"/>
      <c r="U207" s="195"/>
      <c r="V207" s="195"/>
      <c r="W207" s="195"/>
    </row>
    <row r="208" spans="1:23">
      <c r="A208" s="195"/>
      <c r="B208" s="195"/>
      <c r="C208" s="195"/>
      <c r="D208" s="195"/>
      <c r="E208" s="195"/>
      <c r="F208" s="195"/>
      <c r="G208" s="195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  <c r="R208" s="195"/>
      <c r="S208" s="195"/>
      <c r="T208" s="195"/>
      <c r="U208" s="195"/>
      <c r="V208" s="195"/>
      <c r="W208" s="195"/>
    </row>
    <row r="209" spans="1:23">
      <c r="A209" s="195"/>
      <c r="B209" s="195"/>
      <c r="C209" s="195"/>
      <c r="D209" s="195"/>
      <c r="E209" s="195"/>
      <c r="F209" s="195"/>
      <c r="G209" s="195"/>
      <c r="H209" s="195"/>
      <c r="I209" s="195"/>
      <c r="J209" s="195"/>
      <c r="K209" s="195"/>
      <c r="L209" s="195"/>
      <c r="M209" s="195"/>
      <c r="N209" s="195"/>
      <c r="O209" s="195"/>
      <c r="P209" s="195"/>
      <c r="Q209" s="195"/>
      <c r="R209" s="195"/>
      <c r="S209" s="195"/>
      <c r="T209" s="195"/>
      <c r="U209" s="195"/>
      <c r="V209" s="195"/>
      <c r="W209" s="195"/>
    </row>
    <row r="210" spans="1:23">
      <c r="A210" s="195"/>
      <c r="B210" s="195"/>
      <c r="C210" s="195"/>
      <c r="D210" s="195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  <c r="R210" s="195"/>
      <c r="S210" s="195"/>
      <c r="T210" s="195"/>
      <c r="U210" s="195"/>
      <c r="V210" s="195"/>
      <c r="W210" s="195"/>
    </row>
    <row r="211" spans="1:23">
      <c r="A211" s="195"/>
      <c r="B211" s="195"/>
      <c r="C211" s="195"/>
      <c r="D211" s="195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  <c r="R211" s="195"/>
      <c r="S211" s="195"/>
      <c r="T211" s="195"/>
      <c r="U211" s="195"/>
      <c r="V211" s="195"/>
      <c r="W211" s="195"/>
    </row>
    <row r="212" spans="1:23">
      <c r="A212" s="195"/>
      <c r="B212" s="195"/>
      <c r="C212" s="195"/>
      <c r="D212" s="195"/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  <c r="R212" s="195"/>
      <c r="S212" s="195"/>
      <c r="T212" s="195"/>
      <c r="U212" s="195"/>
      <c r="V212" s="195"/>
      <c r="W212" s="195"/>
    </row>
    <row r="213" spans="1:23">
      <c r="A213" s="195"/>
      <c r="B213" s="195"/>
      <c r="C213" s="195"/>
      <c r="D213" s="195"/>
      <c r="E213" s="195"/>
      <c r="F213" s="195"/>
      <c r="G213" s="195"/>
      <c r="H213" s="195"/>
      <c r="I213" s="195"/>
      <c r="J213" s="195"/>
      <c r="K213" s="195"/>
      <c r="L213" s="195"/>
      <c r="M213" s="195"/>
      <c r="N213" s="195"/>
      <c r="O213" s="195"/>
      <c r="P213" s="195"/>
      <c r="Q213" s="195"/>
      <c r="R213" s="195"/>
      <c r="S213" s="195"/>
      <c r="T213" s="195"/>
      <c r="U213" s="195"/>
      <c r="V213" s="195"/>
      <c r="W213" s="195"/>
    </row>
    <row r="214" spans="1:23">
      <c r="A214" s="195"/>
      <c r="B214" s="195"/>
      <c r="C214" s="195"/>
      <c r="D214" s="195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  <c r="O214" s="195"/>
      <c r="P214" s="195"/>
      <c r="Q214" s="195"/>
      <c r="R214" s="195"/>
      <c r="S214" s="195"/>
      <c r="T214" s="195"/>
      <c r="U214" s="195"/>
      <c r="V214" s="195"/>
      <c r="W214" s="195"/>
    </row>
    <row r="215" spans="1:23">
      <c r="A215" s="195"/>
      <c r="B215" s="195"/>
      <c r="C215" s="195"/>
      <c r="D215" s="195"/>
      <c r="E215" s="195"/>
      <c r="F215" s="195"/>
      <c r="G215" s="195"/>
      <c r="H215" s="195"/>
      <c r="I215" s="195"/>
      <c r="J215" s="195"/>
      <c r="K215" s="195"/>
      <c r="L215" s="195"/>
      <c r="M215" s="195"/>
      <c r="N215" s="195"/>
      <c r="O215" s="195"/>
      <c r="P215" s="195"/>
      <c r="Q215" s="195"/>
      <c r="R215" s="195"/>
      <c r="S215" s="195"/>
      <c r="T215" s="195"/>
      <c r="U215" s="195"/>
      <c r="V215" s="195"/>
      <c r="W215" s="195"/>
    </row>
    <row r="216" spans="1:23">
      <c r="A216" s="195"/>
      <c r="B216" s="195"/>
      <c r="C216" s="195"/>
      <c r="D216" s="195"/>
      <c r="E216" s="195"/>
      <c r="F216" s="195"/>
      <c r="G216" s="195"/>
      <c r="H216" s="195"/>
      <c r="I216" s="195"/>
      <c r="J216" s="195"/>
      <c r="K216" s="195"/>
      <c r="L216" s="195"/>
      <c r="M216" s="195"/>
      <c r="N216" s="195"/>
      <c r="O216" s="195"/>
      <c r="P216" s="195"/>
      <c r="Q216" s="195"/>
      <c r="R216" s="195"/>
      <c r="S216" s="195"/>
      <c r="T216" s="195"/>
      <c r="U216" s="195"/>
      <c r="V216" s="195"/>
      <c r="W216" s="195"/>
    </row>
    <row r="217" spans="1:23">
      <c r="A217" s="195"/>
      <c r="B217" s="195"/>
      <c r="C217" s="195"/>
      <c r="D217" s="195"/>
      <c r="E217" s="195"/>
      <c r="F217" s="195"/>
      <c r="G217" s="195"/>
      <c r="H217" s="195"/>
      <c r="I217" s="195"/>
      <c r="J217" s="195"/>
      <c r="K217" s="195"/>
      <c r="L217" s="195"/>
      <c r="M217" s="195"/>
      <c r="N217" s="195"/>
      <c r="O217" s="195"/>
      <c r="P217" s="195"/>
      <c r="Q217" s="195"/>
      <c r="R217" s="195"/>
      <c r="S217" s="195"/>
      <c r="T217" s="195"/>
      <c r="U217" s="195"/>
      <c r="V217" s="195"/>
      <c r="W217" s="195"/>
    </row>
    <row r="218" spans="1:23">
      <c r="A218" s="195"/>
      <c r="B218" s="195"/>
      <c r="C218" s="195"/>
      <c r="D218" s="195"/>
      <c r="E218" s="195"/>
      <c r="F218" s="195"/>
      <c r="G218" s="195"/>
      <c r="H218" s="195"/>
      <c r="I218" s="195"/>
      <c r="J218" s="195"/>
      <c r="K218" s="195"/>
      <c r="L218" s="195"/>
      <c r="M218" s="195"/>
      <c r="N218" s="195"/>
      <c r="O218" s="195"/>
      <c r="P218" s="195"/>
      <c r="Q218" s="195"/>
      <c r="R218" s="195"/>
      <c r="S218" s="195"/>
      <c r="T218" s="195"/>
      <c r="U218" s="195"/>
      <c r="V218" s="195"/>
      <c r="W218" s="195"/>
    </row>
    <row r="219" spans="1:23">
      <c r="A219" s="195"/>
      <c r="B219" s="195"/>
      <c r="C219" s="195"/>
      <c r="D219" s="195"/>
      <c r="E219" s="195"/>
      <c r="F219" s="195"/>
      <c r="G219" s="195"/>
      <c r="H219" s="195"/>
      <c r="I219" s="195"/>
      <c r="J219" s="195"/>
      <c r="K219" s="195"/>
      <c r="L219" s="195"/>
      <c r="M219" s="195"/>
      <c r="N219" s="195"/>
      <c r="O219" s="195"/>
      <c r="P219" s="195"/>
      <c r="Q219" s="195"/>
      <c r="R219" s="195"/>
      <c r="S219" s="195"/>
      <c r="T219" s="195"/>
      <c r="U219" s="195"/>
      <c r="V219" s="195"/>
      <c r="W219" s="195"/>
    </row>
    <row r="220" spans="1:23">
      <c r="A220" s="195"/>
      <c r="B220" s="195"/>
      <c r="C220" s="195"/>
      <c r="D220" s="195"/>
      <c r="E220" s="195"/>
      <c r="F220" s="195"/>
      <c r="G220" s="195"/>
      <c r="H220" s="195"/>
      <c r="I220" s="195"/>
      <c r="J220" s="195"/>
      <c r="K220" s="195"/>
      <c r="L220" s="195"/>
      <c r="M220" s="195"/>
      <c r="N220" s="195"/>
      <c r="O220" s="195"/>
      <c r="P220" s="195"/>
      <c r="Q220" s="195"/>
      <c r="R220" s="195"/>
      <c r="S220" s="195"/>
      <c r="T220" s="195"/>
      <c r="U220" s="195"/>
      <c r="V220" s="195"/>
      <c r="W220" s="195"/>
    </row>
    <row r="221" spans="1:23">
      <c r="A221" s="195"/>
      <c r="B221" s="195"/>
      <c r="C221" s="195"/>
      <c r="D221" s="195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  <c r="O221" s="195"/>
      <c r="P221" s="195"/>
      <c r="Q221" s="195"/>
      <c r="R221" s="195"/>
      <c r="S221" s="195"/>
      <c r="T221" s="195"/>
      <c r="U221" s="195"/>
      <c r="V221" s="195"/>
      <c r="W221" s="195"/>
    </row>
    <row r="222" spans="1:23">
      <c r="A222" s="195"/>
      <c r="B222" s="195"/>
      <c r="C222" s="195"/>
      <c r="D222" s="195"/>
      <c r="E222" s="195"/>
      <c r="F222" s="195"/>
      <c r="G222" s="195"/>
      <c r="H222" s="195"/>
      <c r="I222" s="195"/>
      <c r="J222" s="195"/>
      <c r="K222" s="195"/>
      <c r="L222" s="195"/>
      <c r="M222" s="195"/>
      <c r="N222" s="195"/>
      <c r="O222" s="195"/>
      <c r="P222" s="195"/>
      <c r="Q222" s="195"/>
      <c r="R222" s="195"/>
      <c r="S222" s="195"/>
      <c r="T222" s="195"/>
      <c r="U222" s="195"/>
      <c r="V222" s="195"/>
      <c r="W222" s="195"/>
    </row>
    <row r="223" spans="1:23">
      <c r="A223" s="195"/>
      <c r="B223" s="195"/>
      <c r="C223" s="195"/>
      <c r="D223" s="195"/>
      <c r="E223" s="195"/>
      <c r="F223" s="195"/>
      <c r="G223" s="195"/>
      <c r="H223" s="195"/>
      <c r="I223" s="195"/>
      <c r="J223" s="195"/>
      <c r="K223" s="195"/>
      <c r="L223" s="195"/>
      <c r="M223" s="195"/>
      <c r="N223" s="195"/>
      <c r="O223" s="195"/>
      <c r="P223" s="195"/>
      <c r="Q223" s="195"/>
      <c r="R223" s="195"/>
      <c r="S223" s="195"/>
      <c r="T223" s="195"/>
      <c r="U223" s="195"/>
      <c r="V223" s="195"/>
      <c r="W223" s="195"/>
    </row>
    <row r="224" spans="1:23">
      <c r="A224" s="195"/>
      <c r="B224" s="195"/>
      <c r="C224" s="195"/>
      <c r="D224" s="195"/>
      <c r="E224" s="195"/>
      <c r="F224" s="195"/>
      <c r="G224" s="195"/>
      <c r="H224" s="195"/>
      <c r="I224" s="195"/>
      <c r="J224" s="195"/>
      <c r="K224" s="195"/>
      <c r="L224" s="195"/>
      <c r="M224" s="195"/>
      <c r="N224" s="195"/>
      <c r="O224" s="195"/>
      <c r="P224" s="195"/>
      <c r="Q224" s="195"/>
      <c r="R224" s="195"/>
      <c r="S224" s="195"/>
      <c r="T224" s="195"/>
      <c r="U224" s="195"/>
      <c r="V224" s="195"/>
      <c r="W224" s="195"/>
    </row>
    <row r="225" spans="1:23">
      <c r="A225" s="195"/>
      <c r="B225" s="195"/>
      <c r="C225" s="195"/>
      <c r="D225" s="195"/>
      <c r="E225" s="195"/>
      <c r="F225" s="195"/>
      <c r="G225" s="195"/>
      <c r="H225" s="195"/>
      <c r="I225" s="195"/>
      <c r="J225" s="195"/>
      <c r="K225" s="195"/>
      <c r="L225" s="195"/>
      <c r="M225" s="195"/>
      <c r="N225" s="195"/>
      <c r="O225" s="195"/>
      <c r="P225" s="195"/>
      <c r="Q225" s="195"/>
      <c r="R225" s="195"/>
      <c r="S225" s="195"/>
      <c r="T225" s="195"/>
      <c r="U225" s="195"/>
      <c r="V225" s="195"/>
      <c r="W225" s="195"/>
    </row>
    <row r="226" spans="1:23">
      <c r="A226" s="195"/>
      <c r="B226" s="195"/>
      <c r="C226" s="195"/>
      <c r="D226" s="195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  <c r="O226" s="195"/>
      <c r="P226" s="195"/>
      <c r="Q226" s="195"/>
      <c r="R226" s="195"/>
      <c r="S226" s="195"/>
      <c r="T226" s="195"/>
      <c r="U226" s="195"/>
      <c r="V226" s="195"/>
      <c r="W226" s="195"/>
    </row>
    <row r="227" spans="1:23">
      <c r="A227" s="195"/>
      <c r="B227" s="195"/>
      <c r="C227" s="195"/>
      <c r="D227" s="195"/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  <c r="O227" s="195"/>
      <c r="P227" s="195"/>
      <c r="Q227" s="195"/>
      <c r="R227" s="195"/>
      <c r="S227" s="195"/>
      <c r="T227" s="195"/>
      <c r="U227" s="195"/>
      <c r="V227" s="195"/>
      <c r="W227" s="195"/>
    </row>
    <row r="228" spans="1:23">
      <c r="A228" s="195"/>
      <c r="B228" s="195"/>
      <c r="C228" s="195"/>
      <c r="D228" s="195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  <c r="O228" s="195"/>
      <c r="P228" s="195"/>
      <c r="Q228" s="195"/>
      <c r="R228" s="195"/>
      <c r="S228" s="195"/>
      <c r="T228" s="195"/>
      <c r="U228" s="195"/>
      <c r="V228" s="195"/>
      <c r="W228" s="195"/>
    </row>
    <row r="229" spans="1:23">
      <c r="A229" s="195"/>
      <c r="B229" s="195"/>
      <c r="C229" s="195"/>
      <c r="D229" s="195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  <c r="O229" s="195"/>
      <c r="P229" s="195"/>
      <c r="Q229" s="195"/>
      <c r="R229" s="195"/>
      <c r="S229" s="195"/>
      <c r="T229" s="195"/>
      <c r="U229" s="195"/>
      <c r="V229" s="195"/>
      <c r="W229" s="195"/>
    </row>
    <row r="230" spans="1:23">
      <c r="A230" s="195"/>
      <c r="B230" s="195"/>
      <c r="C230" s="195"/>
      <c r="D230" s="195"/>
      <c r="E230" s="195"/>
      <c r="F230" s="195"/>
      <c r="G230" s="195"/>
      <c r="H230" s="195"/>
      <c r="I230" s="195"/>
      <c r="J230" s="195"/>
      <c r="K230" s="195"/>
      <c r="L230" s="195"/>
      <c r="M230" s="195"/>
      <c r="N230" s="195"/>
      <c r="O230" s="195"/>
      <c r="P230" s="195"/>
      <c r="Q230" s="195"/>
      <c r="R230" s="195"/>
      <c r="S230" s="195"/>
      <c r="T230" s="195"/>
      <c r="U230" s="195"/>
      <c r="V230" s="195"/>
      <c r="W230" s="195"/>
    </row>
    <row r="231" spans="1:23">
      <c r="A231" s="195"/>
      <c r="B231" s="195"/>
      <c r="C231" s="195"/>
      <c r="D231" s="195"/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  <c r="O231" s="195"/>
      <c r="P231" s="195"/>
      <c r="Q231" s="195"/>
      <c r="R231" s="195"/>
      <c r="S231" s="195"/>
      <c r="T231" s="195"/>
      <c r="U231" s="195"/>
      <c r="V231" s="195"/>
      <c r="W231" s="195"/>
    </row>
    <row r="232" spans="1:23">
      <c r="A232" s="195"/>
      <c r="B232" s="195"/>
      <c r="C232" s="195"/>
      <c r="D232" s="195"/>
      <c r="E232" s="195"/>
      <c r="F232" s="195"/>
      <c r="G232" s="195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  <c r="R232" s="195"/>
      <c r="S232" s="195"/>
      <c r="T232" s="195"/>
      <c r="U232" s="195"/>
      <c r="V232" s="195"/>
      <c r="W232" s="195"/>
    </row>
    <row r="233" spans="1:23">
      <c r="A233" s="195"/>
      <c r="B233" s="195"/>
      <c r="C233" s="195"/>
      <c r="D233" s="195"/>
      <c r="E233" s="195"/>
      <c r="F233" s="195"/>
      <c r="G233" s="195"/>
      <c r="H233" s="195"/>
      <c r="I233" s="195"/>
      <c r="J233" s="195"/>
      <c r="K233" s="195"/>
      <c r="L233" s="195"/>
      <c r="M233" s="195"/>
      <c r="N233" s="195"/>
      <c r="O233" s="195"/>
      <c r="P233" s="195"/>
      <c r="Q233" s="195"/>
      <c r="R233" s="195"/>
      <c r="S233" s="195"/>
      <c r="T233" s="195"/>
      <c r="U233" s="195"/>
      <c r="V233" s="195"/>
      <c r="W233" s="195"/>
    </row>
    <row r="234" spans="1:23">
      <c r="A234" s="195"/>
      <c r="B234" s="195"/>
      <c r="C234" s="195"/>
      <c r="D234" s="195"/>
      <c r="E234" s="195"/>
      <c r="F234" s="195"/>
      <c r="G234" s="195"/>
      <c r="H234" s="195"/>
      <c r="I234" s="195"/>
      <c r="J234" s="195"/>
      <c r="K234" s="195"/>
      <c r="L234" s="195"/>
      <c r="M234" s="195"/>
      <c r="N234" s="195"/>
      <c r="O234" s="195"/>
      <c r="P234" s="195"/>
      <c r="Q234" s="195"/>
      <c r="R234" s="195"/>
      <c r="S234" s="195"/>
      <c r="T234" s="195"/>
      <c r="U234" s="195"/>
      <c r="V234" s="195"/>
      <c r="W234" s="195"/>
    </row>
    <row r="235" spans="1:23">
      <c r="A235" s="195"/>
      <c r="B235" s="195"/>
      <c r="C235" s="195"/>
      <c r="D235" s="195"/>
      <c r="E235" s="195"/>
      <c r="F235" s="195"/>
      <c r="G235" s="195"/>
      <c r="H235" s="195"/>
      <c r="I235" s="195"/>
      <c r="J235" s="195"/>
      <c r="K235" s="195"/>
      <c r="L235" s="195"/>
      <c r="M235" s="195"/>
      <c r="N235" s="195"/>
      <c r="O235" s="195"/>
      <c r="P235" s="195"/>
      <c r="Q235" s="195"/>
      <c r="R235" s="195"/>
      <c r="S235" s="195"/>
      <c r="T235" s="195"/>
      <c r="U235" s="195"/>
      <c r="V235" s="195"/>
      <c r="W235" s="195"/>
    </row>
    <row r="236" spans="1:23">
      <c r="A236" s="195"/>
      <c r="B236" s="195"/>
      <c r="C236" s="195"/>
      <c r="D236" s="195"/>
      <c r="E236" s="195"/>
      <c r="F236" s="195"/>
      <c r="G236" s="195"/>
      <c r="H236" s="195"/>
      <c r="I236" s="195"/>
      <c r="J236" s="195"/>
      <c r="K236" s="195"/>
      <c r="L236" s="195"/>
      <c r="M236" s="195"/>
      <c r="N236" s="195"/>
      <c r="O236" s="195"/>
      <c r="P236" s="195"/>
      <c r="Q236" s="195"/>
      <c r="R236" s="195"/>
      <c r="S236" s="195"/>
      <c r="T236" s="195"/>
      <c r="U236" s="195"/>
      <c r="V236" s="195"/>
      <c r="W236" s="195"/>
    </row>
    <row r="237" spans="1:23">
      <c r="A237" s="195"/>
      <c r="B237" s="195"/>
      <c r="C237" s="195"/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  <c r="R237" s="195"/>
      <c r="S237" s="195"/>
      <c r="T237" s="195"/>
      <c r="U237" s="195"/>
      <c r="V237" s="195"/>
      <c r="W237" s="195"/>
    </row>
    <row r="238" spans="1:23">
      <c r="A238" s="195"/>
      <c r="B238" s="195"/>
      <c r="C238" s="195"/>
      <c r="D238" s="195"/>
      <c r="E238" s="195"/>
      <c r="F238" s="195"/>
      <c r="G238" s="195"/>
      <c r="H238" s="195"/>
      <c r="I238" s="195"/>
      <c r="J238" s="195"/>
      <c r="K238" s="195"/>
      <c r="L238" s="195"/>
      <c r="M238" s="195"/>
      <c r="N238" s="195"/>
      <c r="O238" s="195"/>
      <c r="P238" s="195"/>
      <c r="Q238" s="195"/>
      <c r="R238" s="195"/>
      <c r="S238" s="195"/>
      <c r="T238" s="195"/>
      <c r="U238" s="195"/>
      <c r="V238" s="195"/>
      <c r="W238" s="195"/>
    </row>
    <row r="239" spans="1:23">
      <c r="A239" s="195"/>
      <c r="B239" s="195"/>
      <c r="C239" s="195"/>
      <c r="D239" s="195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  <c r="R239" s="195"/>
      <c r="S239" s="195"/>
      <c r="T239" s="195"/>
      <c r="U239" s="195"/>
      <c r="V239" s="195"/>
      <c r="W239" s="195"/>
    </row>
    <row r="240" spans="1:23">
      <c r="A240" s="195"/>
      <c r="B240" s="195"/>
      <c r="C240" s="195"/>
      <c r="D240" s="195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  <c r="R240" s="195"/>
      <c r="S240" s="195"/>
      <c r="T240" s="195"/>
      <c r="U240" s="195"/>
      <c r="V240" s="195"/>
      <c r="W240" s="195"/>
    </row>
    <row r="241" spans="1:23">
      <c r="A241" s="195"/>
      <c r="B241" s="195"/>
      <c r="C241" s="195"/>
      <c r="D241" s="195"/>
      <c r="E241" s="195"/>
      <c r="F241" s="195"/>
      <c r="G241" s="195"/>
      <c r="H241" s="195"/>
      <c r="I241" s="195"/>
      <c r="J241" s="195"/>
      <c r="K241" s="195"/>
      <c r="L241" s="195"/>
      <c r="M241" s="195"/>
      <c r="N241" s="195"/>
      <c r="O241" s="195"/>
      <c r="P241" s="195"/>
      <c r="Q241" s="195"/>
      <c r="R241" s="195"/>
      <c r="S241" s="195"/>
      <c r="T241" s="195"/>
      <c r="U241" s="195"/>
      <c r="V241" s="195"/>
      <c r="W241" s="195"/>
    </row>
    <row r="242" spans="1:23">
      <c r="A242" s="195"/>
      <c r="B242" s="195"/>
      <c r="C242" s="195"/>
      <c r="D242" s="195"/>
      <c r="E242" s="195"/>
      <c r="F242" s="195"/>
      <c r="G242" s="195"/>
      <c r="H242" s="195"/>
      <c r="I242" s="195"/>
      <c r="J242" s="195"/>
      <c r="K242" s="195"/>
      <c r="L242" s="195"/>
      <c r="M242" s="195"/>
      <c r="N242" s="195"/>
      <c r="O242" s="195"/>
      <c r="P242" s="195"/>
      <c r="Q242" s="195"/>
      <c r="R242" s="195"/>
      <c r="S242" s="195"/>
      <c r="T242" s="195"/>
      <c r="U242" s="195"/>
      <c r="V242" s="195"/>
      <c r="W242" s="195"/>
    </row>
    <row r="243" spans="1:23">
      <c r="A243" s="195"/>
      <c r="B243" s="195"/>
      <c r="C243" s="195"/>
      <c r="D243" s="195"/>
      <c r="E243" s="195"/>
      <c r="F243" s="195"/>
      <c r="G243" s="195"/>
      <c r="H243" s="195"/>
      <c r="I243" s="195"/>
      <c r="J243" s="195"/>
      <c r="K243" s="195"/>
      <c r="L243" s="195"/>
      <c r="M243" s="195"/>
      <c r="N243" s="195"/>
      <c r="O243" s="195"/>
      <c r="P243" s="195"/>
      <c r="Q243" s="195"/>
      <c r="R243" s="195"/>
      <c r="S243" s="195"/>
      <c r="T243" s="195"/>
      <c r="U243" s="195"/>
      <c r="V243" s="195"/>
      <c r="W243" s="195"/>
    </row>
    <row r="244" spans="1:23">
      <c r="A244" s="195"/>
      <c r="B244" s="195"/>
      <c r="C244" s="195"/>
      <c r="D244" s="195"/>
      <c r="E244" s="195"/>
      <c r="F244" s="195"/>
      <c r="G244" s="195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  <c r="R244" s="195"/>
      <c r="S244" s="195"/>
      <c r="T244" s="195"/>
      <c r="U244" s="195"/>
      <c r="V244" s="195"/>
      <c r="W244" s="195"/>
    </row>
    <row r="245" spans="1:23">
      <c r="A245" s="195"/>
      <c r="B245" s="195"/>
      <c r="C245" s="195"/>
      <c r="D245" s="195"/>
      <c r="E245" s="195"/>
      <c r="F245" s="195"/>
      <c r="G245" s="195"/>
      <c r="H245" s="195"/>
      <c r="I245" s="195"/>
      <c r="J245" s="195"/>
      <c r="K245" s="195"/>
      <c r="L245" s="195"/>
      <c r="M245" s="195"/>
      <c r="N245" s="195"/>
      <c r="O245" s="195"/>
      <c r="P245" s="195"/>
      <c r="Q245" s="195"/>
      <c r="R245" s="195"/>
      <c r="S245" s="195"/>
      <c r="T245" s="195"/>
      <c r="U245" s="195"/>
      <c r="V245" s="195"/>
      <c r="W245" s="195"/>
    </row>
    <row r="246" spans="1:23">
      <c r="A246" s="195"/>
      <c r="B246" s="195"/>
      <c r="C246" s="195"/>
      <c r="D246" s="195"/>
      <c r="E246" s="195"/>
      <c r="F246" s="195"/>
      <c r="G246" s="195"/>
      <c r="H246" s="195"/>
      <c r="I246" s="195"/>
      <c r="J246" s="195"/>
      <c r="K246" s="195"/>
      <c r="L246" s="195"/>
      <c r="M246" s="195"/>
      <c r="N246" s="195"/>
      <c r="O246" s="195"/>
      <c r="P246" s="195"/>
      <c r="Q246" s="195"/>
      <c r="R246" s="195"/>
      <c r="S246" s="195"/>
      <c r="T246" s="195"/>
      <c r="U246" s="195"/>
      <c r="V246" s="195"/>
      <c r="W246" s="195"/>
    </row>
    <row r="247" spans="1:23">
      <c r="A247" s="195"/>
      <c r="B247" s="195"/>
      <c r="C247" s="195"/>
      <c r="D247" s="195"/>
      <c r="E247" s="195"/>
      <c r="F247" s="195"/>
      <c r="G247" s="195"/>
      <c r="H247" s="195"/>
      <c r="I247" s="195"/>
      <c r="J247" s="195"/>
      <c r="K247" s="195"/>
      <c r="L247" s="195"/>
      <c r="M247" s="195"/>
      <c r="N247" s="195"/>
      <c r="O247" s="195"/>
      <c r="P247" s="195"/>
      <c r="Q247" s="195"/>
      <c r="R247" s="195"/>
      <c r="S247" s="195"/>
      <c r="T247" s="195"/>
      <c r="U247" s="195"/>
      <c r="V247" s="195"/>
      <c r="W247" s="195"/>
    </row>
    <row r="248" spans="1:23">
      <c r="A248" s="195"/>
      <c r="B248" s="195"/>
      <c r="C248" s="195"/>
      <c r="D248" s="195"/>
      <c r="E248" s="195"/>
      <c r="F248" s="195"/>
      <c r="G248" s="195"/>
      <c r="H248" s="195"/>
      <c r="I248" s="195"/>
      <c r="J248" s="195"/>
      <c r="K248" s="195"/>
      <c r="L248" s="195"/>
      <c r="M248" s="195"/>
      <c r="N248" s="195"/>
      <c r="O248" s="195"/>
      <c r="P248" s="195"/>
      <c r="Q248" s="195"/>
      <c r="R248" s="195"/>
      <c r="S248" s="195"/>
      <c r="T248" s="195"/>
      <c r="U248" s="195"/>
      <c r="V248" s="195"/>
      <c r="W248" s="195"/>
    </row>
    <row r="249" spans="1:23">
      <c r="A249" s="195"/>
      <c r="B249" s="195"/>
      <c r="C249" s="195"/>
      <c r="D249" s="195"/>
      <c r="E249" s="195"/>
      <c r="F249" s="195"/>
      <c r="G249" s="195"/>
      <c r="H249" s="195"/>
      <c r="I249" s="195"/>
      <c r="J249" s="195"/>
      <c r="K249" s="195"/>
      <c r="L249" s="195"/>
      <c r="M249" s="195"/>
      <c r="N249" s="195"/>
      <c r="O249" s="195"/>
      <c r="P249" s="195"/>
      <c r="Q249" s="195"/>
      <c r="R249" s="195"/>
      <c r="S249" s="195"/>
      <c r="T249" s="195"/>
      <c r="U249" s="195"/>
      <c r="V249" s="195"/>
      <c r="W249" s="195"/>
    </row>
    <row r="250" spans="1:23">
      <c r="A250" s="195"/>
      <c r="B250" s="195"/>
      <c r="C250" s="195"/>
      <c r="D250" s="195"/>
      <c r="E250" s="195"/>
      <c r="F250" s="195"/>
      <c r="G250" s="195"/>
      <c r="H250" s="195"/>
      <c r="I250" s="195"/>
      <c r="J250" s="195"/>
      <c r="K250" s="195"/>
      <c r="L250" s="195"/>
      <c r="M250" s="195"/>
      <c r="N250" s="195"/>
      <c r="O250" s="195"/>
      <c r="P250" s="195"/>
      <c r="Q250" s="195"/>
      <c r="R250" s="195"/>
      <c r="S250" s="195"/>
      <c r="T250" s="195"/>
      <c r="U250" s="195"/>
      <c r="V250" s="195"/>
      <c r="W250" s="195"/>
    </row>
    <row r="251" spans="1:23">
      <c r="A251" s="195"/>
      <c r="B251" s="195"/>
      <c r="C251" s="195"/>
      <c r="D251" s="195"/>
      <c r="E251" s="195"/>
      <c r="F251" s="195"/>
      <c r="G251" s="195"/>
      <c r="H251" s="195"/>
      <c r="I251" s="195"/>
      <c r="J251" s="195"/>
      <c r="K251" s="195"/>
      <c r="L251" s="195"/>
      <c r="M251" s="195"/>
      <c r="N251" s="195"/>
      <c r="O251" s="195"/>
      <c r="P251" s="195"/>
      <c r="Q251" s="195"/>
      <c r="R251" s="195"/>
      <c r="S251" s="195"/>
      <c r="T251" s="195"/>
      <c r="U251" s="195"/>
      <c r="V251" s="195"/>
      <c r="W251" s="195"/>
    </row>
    <row r="252" spans="1:23">
      <c r="A252" s="195"/>
      <c r="B252" s="195"/>
      <c r="C252" s="195"/>
      <c r="D252" s="195"/>
      <c r="E252" s="195"/>
      <c r="F252" s="195"/>
      <c r="G252" s="195"/>
      <c r="H252" s="195"/>
      <c r="I252" s="195"/>
      <c r="J252" s="195"/>
      <c r="K252" s="195"/>
      <c r="L252" s="195"/>
      <c r="M252" s="195"/>
      <c r="N252" s="195"/>
      <c r="O252" s="195"/>
      <c r="P252" s="195"/>
      <c r="Q252" s="195"/>
      <c r="R252" s="195"/>
      <c r="S252" s="195"/>
      <c r="T252" s="195"/>
      <c r="U252" s="195"/>
      <c r="V252" s="195"/>
      <c r="W252" s="195"/>
    </row>
    <row r="253" spans="1:23">
      <c r="A253" s="195"/>
      <c r="B253" s="195"/>
      <c r="C253" s="195"/>
      <c r="D253" s="195"/>
      <c r="E253" s="195"/>
      <c r="F253" s="195"/>
      <c r="G253" s="195"/>
      <c r="H253" s="195"/>
      <c r="I253" s="195"/>
      <c r="J253" s="195"/>
      <c r="K253" s="195"/>
      <c r="L253" s="195"/>
      <c r="M253" s="195"/>
      <c r="N253" s="195"/>
      <c r="O253" s="195"/>
      <c r="P253" s="195"/>
      <c r="Q253" s="195"/>
      <c r="R253" s="195"/>
      <c r="S253" s="195"/>
      <c r="T253" s="195"/>
      <c r="U253" s="195"/>
      <c r="V253" s="195"/>
      <c r="W253" s="195"/>
    </row>
    <row r="254" spans="1:23">
      <c r="A254" s="195"/>
      <c r="B254" s="195"/>
      <c r="C254" s="195"/>
      <c r="D254" s="195"/>
      <c r="E254" s="195"/>
      <c r="F254" s="195"/>
      <c r="G254" s="195"/>
      <c r="H254" s="195"/>
      <c r="I254" s="195"/>
      <c r="J254" s="195"/>
      <c r="K254" s="195"/>
      <c r="L254" s="195"/>
      <c r="M254" s="195"/>
      <c r="N254" s="195"/>
      <c r="O254" s="195"/>
      <c r="P254" s="195"/>
      <c r="Q254" s="195"/>
      <c r="R254" s="195"/>
      <c r="S254" s="195"/>
      <c r="T254" s="195"/>
      <c r="U254" s="195"/>
      <c r="V254" s="195"/>
      <c r="W254" s="195"/>
    </row>
    <row r="255" spans="1:23">
      <c r="A255" s="195"/>
      <c r="B255" s="195"/>
      <c r="C255" s="195"/>
      <c r="D255" s="195"/>
      <c r="E255" s="195"/>
      <c r="F255" s="195"/>
      <c r="G255" s="195"/>
      <c r="H255" s="195"/>
      <c r="I255" s="195"/>
      <c r="J255" s="195"/>
      <c r="K255" s="195"/>
      <c r="L255" s="195"/>
      <c r="M255" s="195"/>
      <c r="N255" s="195"/>
      <c r="O255" s="195"/>
      <c r="P255" s="195"/>
      <c r="Q255" s="195"/>
      <c r="R255" s="195"/>
      <c r="S255" s="195"/>
      <c r="T255" s="195"/>
      <c r="U255" s="195"/>
      <c r="V255" s="195"/>
      <c r="W255" s="195"/>
    </row>
    <row r="256" spans="1:23">
      <c r="A256" s="195"/>
      <c r="B256" s="195"/>
      <c r="C256" s="195"/>
      <c r="D256" s="195"/>
      <c r="E256" s="195"/>
      <c r="F256" s="195"/>
      <c r="G256" s="195"/>
      <c r="H256" s="195"/>
      <c r="I256" s="195"/>
      <c r="J256" s="195"/>
      <c r="K256" s="195"/>
      <c r="L256" s="195"/>
      <c r="M256" s="195"/>
      <c r="N256" s="195"/>
      <c r="O256" s="195"/>
      <c r="P256" s="195"/>
      <c r="Q256" s="195"/>
      <c r="R256" s="195"/>
      <c r="S256" s="195"/>
      <c r="T256" s="195"/>
      <c r="U256" s="195"/>
      <c r="V256" s="195"/>
      <c r="W256" s="195"/>
    </row>
    <row r="257" spans="1:23">
      <c r="A257" s="195"/>
      <c r="B257" s="195"/>
      <c r="C257" s="195"/>
      <c r="D257" s="195"/>
      <c r="E257" s="195"/>
      <c r="F257" s="195"/>
      <c r="G257" s="195"/>
      <c r="H257" s="195"/>
      <c r="I257" s="195"/>
      <c r="J257" s="195"/>
      <c r="K257" s="195"/>
      <c r="L257" s="195"/>
      <c r="M257" s="195"/>
      <c r="N257" s="195"/>
      <c r="O257" s="195"/>
      <c r="P257" s="195"/>
      <c r="Q257" s="195"/>
      <c r="R257" s="195"/>
      <c r="S257" s="195"/>
      <c r="T257" s="195"/>
      <c r="U257" s="195"/>
      <c r="V257" s="195"/>
      <c r="W257" s="195"/>
    </row>
    <row r="258" spans="1:23">
      <c r="A258" s="195"/>
      <c r="B258" s="195"/>
      <c r="C258" s="195"/>
      <c r="D258" s="195"/>
      <c r="E258" s="195"/>
      <c r="F258" s="195"/>
      <c r="G258" s="195"/>
      <c r="H258" s="195"/>
      <c r="I258" s="195"/>
      <c r="J258" s="195"/>
      <c r="K258" s="195"/>
      <c r="L258" s="195"/>
      <c r="M258" s="195"/>
      <c r="N258" s="195"/>
      <c r="O258" s="195"/>
      <c r="P258" s="195"/>
      <c r="Q258" s="195"/>
      <c r="R258" s="195"/>
      <c r="S258" s="195"/>
      <c r="T258" s="195"/>
      <c r="U258" s="195"/>
      <c r="V258" s="195"/>
      <c r="W258" s="195"/>
    </row>
    <row r="259" spans="1:23">
      <c r="A259" s="195"/>
      <c r="B259" s="195"/>
      <c r="C259" s="195"/>
      <c r="D259" s="195"/>
      <c r="E259" s="195"/>
      <c r="F259" s="195"/>
      <c r="G259" s="195"/>
      <c r="H259" s="195"/>
      <c r="I259" s="195"/>
      <c r="J259" s="195"/>
      <c r="K259" s="195"/>
      <c r="L259" s="195"/>
      <c r="M259" s="195"/>
      <c r="N259" s="195"/>
      <c r="O259" s="195"/>
      <c r="P259" s="195"/>
      <c r="Q259" s="195"/>
      <c r="R259" s="195"/>
      <c r="S259" s="195"/>
      <c r="T259" s="195"/>
      <c r="U259" s="195"/>
      <c r="V259" s="195"/>
      <c r="W259" s="195"/>
    </row>
    <row r="260" spans="1:23">
      <c r="A260" s="195"/>
      <c r="B260" s="195"/>
      <c r="C260" s="195"/>
      <c r="D260" s="195"/>
      <c r="E260" s="195"/>
      <c r="F260" s="195"/>
      <c r="G260" s="195"/>
      <c r="H260" s="195"/>
      <c r="I260" s="195"/>
      <c r="J260" s="195"/>
      <c r="K260" s="195"/>
      <c r="L260" s="195"/>
      <c r="M260" s="195"/>
      <c r="N260" s="195"/>
      <c r="O260" s="195"/>
      <c r="P260" s="195"/>
      <c r="Q260" s="195"/>
      <c r="R260" s="195"/>
      <c r="S260" s="195"/>
      <c r="T260" s="195"/>
      <c r="U260" s="195"/>
      <c r="V260" s="195"/>
      <c r="W260" s="195"/>
    </row>
    <row r="261" spans="1:23">
      <c r="A261" s="195"/>
      <c r="B261" s="195"/>
      <c r="C261" s="195"/>
      <c r="D261" s="195"/>
      <c r="E261" s="195"/>
      <c r="F261" s="195"/>
      <c r="G261" s="195"/>
      <c r="H261" s="195"/>
      <c r="I261" s="195"/>
      <c r="J261" s="195"/>
      <c r="K261" s="195"/>
      <c r="L261" s="195"/>
      <c r="M261" s="195"/>
      <c r="N261" s="195"/>
      <c r="O261" s="195"/>
      <c r="P261" s="195"/>
      <c r="Q261" s="195"/>
      <c r="R261" s="195"/>
      <c r="S261" s="195"/>
      <c r="T261" s="195"/>
      <c r="U261" s="195"/>
      <c r="V261" s="195"/>
      <c r="W261" s="195"/>
    </row>
    <row r="262" spans="1:23">
      <c r="A262" s="195"/>
      <c r="B262" s="195"/>
      <c r="C262" s="195"/>
      <c r="D262" s="195"/>
      <c r="E262" s="195"/>
      <c r="F262" s="195"/>
      <c r="G262" s="195"/>
      <c r="H262" s="195"/>
      <c r="I262" s="195"/>
      <c r="J262" s="195"/>
      <c r="K262" s="195"/>
      <c r="L262" s="195"/>
      <c r="M262" s="195"/>
      <c r="N262" s="195"/>
      <c r="O262" s="195"/>
      <c r="P262" s="195"/>
      <c r="Q262" s="195"/>
      <c r="R262" s="195"/>
      <c r="S262" s="195"/>
      <c r="T262" s="195"/>
      <c r="U262" s="195"/>
      <c r="V262" s="195"/>
      <c r="W262" s="195"/>
    </row>
    <row r="263" spans="1:23">
      <c r="A263" s="195"/>
      <c r="B263" s="195"/>
      <c r="C263" s="195"/>
      <c r="D263" s="195"/>
      <c r="E263" s="195"/>
      <c r="F263" s="195"/>
      <c r="G263" s="195"/>
      <c r="H263" s="195"/>
      <c r="I263" s="195"/>
      <c r="J263" s="195"/>
      <c r="K263" s="195"/>
      <c r="L263" s="195"/>
      <c r="M263" s="195"/>
      <c r="N263" s="195"/>
      <c r="O263" s="195"/>
      <c r="P263" s="195"/>
      <c r="Q263" s="195"/>
      <c r="R263" s="195"/>
      <c r="S263" s="195"/>
      <c r="T263" s="195"/>
      <c r="U263" s="195"/>
      <c r="V263" s="195"/>
      <c r="W263" s="195"/>
    </row>
    <row r="264" spans="1:23">
      <c r="A264" s="195"/>
      <c r="B264" s="195"/>
      <c r="C264" s="195"/>
      <c r="D264" s="195"/>
      <c r="E264" s="195"/>
      <c r="F264" s="195"/>
      <c r="G264" s="195"/>
      <c r="H264" s="195"/>
      <c r="I264" s="195"/>
      <c r="J264" s="195"/>
      <c r="K264" s="195"/>
      <c r="L264" s="195"/>
      <c r="M264" s="195"/>
      <c r="N264" s="195"/>
      <c r="O264" s="195"/>
      <c r="P264" s="195"/>
      <c r="Q264" s="195"/>
      <c r="R264" s="195"/>
      <c r="S264" s="195"/>
      <c r="T264" s="195"/>
      <c r="U264" s="195"/>
      <c r="V264" s="195"/>
      <c r="W264" s="195"/>
    </row>
    <row r="265" spans="1:23">
      <c r="A265" s="195"/>
      <c r="B265" s="195"/>
      <c r="C265" s="195"/>
      <c r="D265" s="195"/>
      <c r="E265" s="195"/>
      <c r="F265" s="195"/>
      <c r="G265" s="195"/>
      <c r="H265" s="195"/>
      <c r="I265" s="195"/>
      <c r="J265" s="195"/>
      <c r="K265" s="195"/>
      <c r="L265" s="195"/>
      <c r="M265" s="195"/>
      <c r="N265" s="195"/>
      <c r="O265" s="195"/>
      <c r="P265" s="195"/>
      <c r="Q265" s="195"/>
      <c r="R265" s="195"/>
      <c r="S265" s="195"/>
      <c r="T265" s="195"/>
      <c r="U265" s="195"/>
      <c r="V265" s="195"/>
      <c r="W265" s="195"/>
    </row>
    <row r="266" spans="1:23">
      <c r="A266" s="195"/>
      <c r="B266" s="195"/>
      <c r="C266" s="195"/>
      <c r="D266" s="195"/>
      <c r="E266" s="195"/>
      <c r="F266" s="195"/>
      <c r="G266" s="195"/>
      <c r="H266" s="195"/>
      <c r="I266" s="195"/>
      <c r="J266" s="195"/>
      <c r="K266" s="195"/>
      <c r="L266" s="195"/>
      <c r="M266" s="195"/>
      <c r="N266" s="195"/>
      <c r="O266" s="195"/>
      <c r="P266" s="195"/>
      <c r="Q266" s="195"/>
      <c r="R266" s="195"/>
      <c r="S266" s="195"/>
      <c r="T266" s="195"/>
      <c r="U266" s="195"/>
      <c r="V266" s="195"/>
      <c r="W266" s="195"/>
    </row>
    <row r="267" spans="1:23">
      <c r="A267" s="195"/>
      <c r="B267" s="195"/>
      <c r="C267" s="195"/>
      <c r="D267" s="195"/>
      <c r="E267" s="195"/>
      <c r="F267" s="195"/>
      <c r="G267" s="195"/>
      <c r="H267" s="195"/>
      <c r="I267" s="195"/>
      <c r="J267" s="195"/>
      <c r="K267" s="195"/>
      <c r="L267" s="195"/>
      <c r="M267" s="195"/>
      <c r="N267" s="195"/>
      <c r="O267" s="195"/>
      <c r="P267" s="195"/>
      <c r="Q267" s="195"/>
      <c r="R267" s="195"/>
      <c r="S267" s="195"/>
      <c r="T267" s="195"/>
      <c r="U267" s="195"/>
      <c r="V267" s="195"/>
      <c r="W267" s="195"/>
    </row>
    <row r="268" spans="1:23">
      <c r="A268" s="195"/>
      <c r="B268" s="195"/>
      <c r="C268" s="195"/>
      <c r="D268" s="195"/>
      <c r="E268" s="195"/>
      <c r="F268" s="195"/>
      <c r="G268" s="195"/>
      <c r="H268" s="195"/>
      <c r="I268" s="195"/>
      <c r="J268" s="195"/>
      <c r="K268" s="195"/>
      <c r="L268" s="195"/>
      <c r="M268" s="195"/>
      <c r="N268" s="195"/>
      <c r="O268" s="195"/>
      <c r="P268" s="195"/>
      <c r="Q268" s="195"/>
      <c r="R268" s="195"/>
      <c r="S268" s="195"/>
      <c r="T268" s="195"/>
      <c r="U268" s="195"/>
      <c r="V268" s="195"/>
      <c r="W268" s="195"/>
    </row>
    <row r="269" spans="1:23">
      <c r="A269" s="195"/>
      <c r="B269" s="195"/>
      <c r="C269" s="195"/>
      <c r="D269" s="195"/>
      <c r="E269" s="195"/>
      <c r="F269" s="195"/>
      <c r="G269" s="195"/>
      <c r="H269" s="195"/>
      <c r="I269" s="195"/>
      <c r="J269" s="195"/>
      <c r="K269" s="195"/>
      <c r="L269" s="195"/>
      <c r="M269" s="195"/>
      <c r="N269" s="195"/>
      <c r="O269" s="195"/>
      <c r="P269" s="195"/>
      <c r="Q269" s="195"/>
      <c r="R269" s="195"/>
      <c r="S269" s="195"/>
      <c r="T269" s="195"/>
      <c r="U269" s="195"/>
      <c r="V269" s="195"/>
      <c r="W269" s="195"/>
    </row>
    <row r="270" spans="1:23">
      <c r="A270" s="195"/>
      <c r="B270" s="195"/>
      <c r="C270" s="195"/>
      <c r="D270" s="195"/>
      <c r="E270" s="195"/>
      <c r="F270" s="195"/>
      <c r="G270" s="195"/>
      <c r="H270" s="195"/>
      <c r="I270" s="195"/>
      <c r="J270" s="195"/>
      <c r="K270" s="195"/>
      <c r="L270" s="195"/>
      <c r="M270" s="195"/>
      <c r="N270" s="195"/>
      <c r="O270" s="195"/>
      <c r="P270" s="195"/>
      <c r="Q270" s="195"/>
      <c r="R270" s="195"/>
      <c r="S270" s="195"/>
      <c r="T270" s="195"/>
      <c r="U270" s="195"/>
      <c r="V270" s="195"/>
      <c r="W270" s="195"/>
    </row>
    <row r="271" spans="1:23">
      <c r="A271" s="195"/>
      <c r="B271" s="195"/>
      <c r="C271" s="195"/>
      <c r="D271" s="195"/>
      <c r="E271" s="195"/>
      <c r="F271" s="195"/>
      <c r="G271" s="195"/>
      <c r="H271" s="195"/>
      <c r="I271" s="195"/>
      <c r="J271" s="195"/>
      <c r="K271" s="195"/>
      <c r="L271" s="195"/>
      <c r="M271" s="195"/>
      <c r="N271" s="195"/>
      <c r="O271" s="195"/>
      <c r="P271" s="195"/>
      <c r="Q271" s="195"/>
      <c r="R271" s="195"/>
      <c r="S271" s="195"/>
      <c r="T271" s="195"/>
      <c r="U271" s="195"/>
      <c r="V271" s="195"/>
      <c r="W271" s="195"/>
    </row>
    <row r="272" spans="1:23">
      <c r="A272" s="195"/>
      <c r="B272" s="195"/>
      <c r="C272" s="195"/>
      <c r="D272" s="195"/>
      <c r="E272" s="195"/>
      <c r="F272" s="195"/>
      <c r="G272" s="195"/>
      <c r="H272" s="195"/>
      <c r="I272" s="195"/>
      <c r="J272" s="195"/>
      <c r="K272" s="195"/>
      <c r="L272" s="195"/>
      <c r="M272" s="195"/>
      <c r="N272" s="195"/>
      <c r="O272" s="195"/>
      <c r="P272" s="195"/>
      <c r="Q272" s="195"/>
      <c r="R272" s="195"/>
      <c r="S272" s="195"/>
      <c r="T272" s="195"/>
      <c r="U272" s="195"/>
      <c r="V272" s="195"/>
      <c r="W272" s="195"/>
    </row>
    <row r="273" spans="1:23">
      <c r="A273" s="195"/>
      <c r="B273" s="195"/>
      <c r="C273" s="195"/>
      <c r="D273" s="195"/>
      <c r="E273" s="195"/>
      <c r="F273" s="195"/>
      <c r="G273" s="195"/>
      <c r="H273" s="195"/>
      <c r="I273" s="195"/>
      <c r="J273" s="195"/>
      <c r="K273" s="195"/>
      <c r="L273" s="195"/>
      <c r="M273" s="195"/>
      <c r="N273" s="195"/>
      <c r="O273" s="195"/>
      <c r="P273" s="195"/>
      <c r="Q273" s="195"/>
      <c r="R273" s="195"/>
      <c r="S273" s="195"/>
      <c r="T273" s="195"/>
      <c r="U273" s="195"/>
      <c r="V273" s="195"/>
      <c r="W273" s="195"/>
    </row>
    <row r="274" spans="1:23">
      <c r="A274" s="195"/>
      <c r="B274" s="195"/>
      <c r="C274" s="195"/>
      <c r="D274" s="195"/>
      <c r="E274" s="195"/>
      <c r="F274" s="195"/>
      <c r="G274" s="195"/>
      <c r="H274" s="195"/>
      <c r="I274" s="195"/>
      <c r="J274" s="195"/>
      <c r="K274" s="195"/>
      <c r="L274" s="195"/>
      <c r="M274" s="195"/>
      <c r="N274" s="195"/>
      <c r="O274" s="195"/>
      <c r="P274" s="195"/>
      <c r="Q274" s="195"/>
      <c r="R274" s="195"/>
      <c r="S274" s="195"/>
      <c r="T274" s="195"/>
      <c r="U274" s="195"/>
      <c r="V274" s="195"/>
      <c r="W274" s="195"/>
    </row>
    <row r="275" spans="1:23">
      <c r="A275" s="195"/>
      <c r="B275" s="195"/>
      <c r="C275" s="195"/>
      <c r="D275" s="195"/>
      <c r="E275" s="195"/>
      <c r="F275" s="195"/>
      <c r="G275" s="195"/>
      <c r="H275" s="195"/>
      <c r="I275" s="195"/>
      <c r="J275" s="195"/>
      <c r="K275" s="195"/>
      <c r="L275" s="195"/>
      <c r="M275" s="195"/>
      <c r="N275" s="195"/>
      <c r="O275" s="195"/>
      <c r="P275" s="195"/>
      <c r="Q275" s="195"/>
      <c r="R275" s="195"/>
      <c r="S275" s="195"/>
      <c r="T275" s="195"/>
      <c r="U275" s="195"/>
      <c r="V275" s="195"/>
      <c r="W275" s="195"/>
    </row>
    <row r="276" spans="1:23">
      <c r="A276" s="195"/>
      <c r="B276" s="195"/>
      <c r="C276" s="195"/>
      <c r="D276" s="195"/>
      <c r="E276" s="195"/>
      <c r="F276" s="195"/>
      <c r="G276" s="195"/>
      <c r="H276" s="195"/>
      <c r="I276" s="195"/>
      <c r="J276" s="195"/>
      <c r="K276" s="195"/>
      <c r="L276" s="195"/>
      <c r="M276" s="195"/>
      <c r="N276" s="195"/>
      <c r="O276" s="195"/>
      <c r="P276" s="195"/>
      <c r="Q276" s="195"/>
      <c r="R276" s="195"/>
      <c r="S276" s="195"/>
      <c r="T276" s="195"/>
      <c r="U276" s="195"/>
      <c r="V276" s="195"/>
      <c r="W276" s="195"/>
    </row>
    <row r="277" spans="1:23">
      <c r="A277" s="195"/>
      <c r="B277" s="195"/>
      <c r="C277" s="195"/>
      <c r="D277" s="195"/>
      <c r="E277" s="195"/>
      <c r="F277" s="195"/>
      <c r="G277" s="195"/>
      <c r="H277" s="195"/>
      <c r="I277" s="195"/>
      <c r="J277" s="195"/>
      <c r="K277" s="195"/>
      <c r="L277" s="195"/>
      <c r="M277" s="195"/>
      <c r="N277" s="195"/>
      <c r="O277" s="195"/>
      <c r="P277" s="195"/>
      <c r="Q277" s="195"/>
      <c r="R277" s="195"/>
      <c r="S277" s="195"/>
      <c r="T277" s="195"/>
      <c r="U277" s="195"/>
      <c r="V277" s="195"/>
      <c r="W277" s="195"/>
    </row>
    <row r="278" spans="1:23">
      <c r="A278" s="195"/>
      <c r="B278" s="195"/>
      <c r="C278" s="195"/>
      <c r="D278" s="195"/>
      <c r="E278" s="195"/>
      <c r="F278" s="195"/>
      <c r="G278" s="195"/>
      <c r="H278" s="195"/>
      <c r="I278" s="195"/>
      <c r="J278" s="195"/>
      <c r="K278" s="195"/>
      <c r="L278" s="195"/>
      <c r="M278" s="195"/>
      <c r="N278" s="195"/>
      <c r="O278" s="195"/>
      <c r="P278" s="195"/>
      <c r="Q278" s="195"/>
      <c r="R278" s="195"/>
      <c r="S278" s="195"/>
      <c r="T278" s="195"/>
      <c r="U278" s="195"/>
      <c r="V278" s="195"/>
      <c r="W278" s="195"/>
    </row>
    <row r="279" spans="1:23">
      <c r="A279" s="195"/>
      <c r="B279" s="195"/>
      <c r="C279" s="195"/>
      <c r="D279" s="195"/>
      <c r="E279" s="195"/>
      <c r="F279" s="195"/>
      <c r="G279" s="195"/>
      <c r="H279" s="195"/>
      <c r="I279" s="195"/>
      <c r="J279" s="195"/>
      <c r="K279" s="195"/>
      <c r="L279" s="195"/>
      <c r="M279" s="195"/>
      <c r="N279" s="195"/>
      <c r="O279" s="195"/>
      <c r="P279" s="195"/>
      <c r="Q279" s="195"/>
      <c r="R279" s="195"/>
      <c r="S279" s="195"/>
      <c r="T279" s="195"/>
      <c r="U279" s="195"/>
      <c r="V279" s="195"/>
      <c r="W279" s="195"/>
    </row>
    <row r="280" spans="1:23">
      <c r="A280" s="195"/>
      <c r="B280" s="195"/>
      <c r="C280" s="195"/>
      <c r="D280" s="195"/>
      <c r="E280" s="195"/>
      <c r="F280" s="195"/>
      <c r="G280" s="195"/>
      <c r="H280" s="195"/>
      <c r="I280" s="195"/>
      <c r="J280" s="195"/>
      <c r="K280" s="195"/>
      <c r="L280" s="195"/>
      <c r="M280" s="195"/>
      <c r="N280" s="195"/>
      <c r="O280" s="195"/>
      <c r="P280" s="195"/>
      <c r="Q280" s="195"/>
      <c r="R280" s="195"/>
      <c r="S280" s="195"/>
      <c r="T280" s="195"/>
      <c r="U280" s="195"/>
      <c r="V280" s="195"/>
      <c r="W280" s="195"/>
    </row>
    <row r="281" spans="1:23">
      <c r="A281" s="195"/>
      <c r="B281" s="195"/>
      <c r="C281" s="195"/>
      <c r="D281" s="195"/>
      <c r="E281" s="195"/>
      <c r="F281" s="195"/>
      <c r="G281" s="195"/>
      <c r="H281" s="195"/>
      <c r="I281" s="195"/>
      <c r="J281" s="195"/>
      <c r="K281" s="195"/>
      <c r="L281" s="195"/>
      <c r="M281" s="195"/>
      <c r="N281" s="195"/>
      <c r="O281" s="195"/>
      <c r="P281" s="195"/>
      <c r="Q281" s="195"/>
      <c r="R281" s="195"/>
      <c r="S281" s="195"/>
      <c r="T281" s="195"/>
      <c r="U281" s="195"/>
      <c r="V281" s="195"/>
      <c r="W281" s="195"/>
    </row>
    <row r="282" spans="1:23">
      <c r="A282" s="195"/>
      <c r="B282" s="195"/>
      <c r="C282" s="195"/>
      <c r="D282" s="195"/>
      <c r="E282" s="195"/>
      <c r="F282" s="195"/>
      <c r="G282" s="195"/>
      <c r="H282" s="195"/>
      <c r="I282" s="195"/>
      <c r="J282" s="195"/>
      <c r="K282" s="195"/>
      <c r="L282" s="195"/>
      <c r="M282" s="195"/>
      <c r="N282" s="195"/>
      <c r="O282" s="195"/>
      <c r="P282" s="195"/>
      <c r="Q282" s="195"/>
      <c r="R282" s="195"/>
      <c r="S282" s="195"/>
      <c r="T282" s="195"/>
      <c r="U282" s="195"/>
      <c r="V282" s="195"/>
      <c r="W282" s="195"/>
    </row>
    <row r="283" spans="1:23">
      <c r="A283" s="195"/>
      <c r="B283" s="195"/>
      <c r="C283" s="195"/>
      <c r="D283" s="195"/>
      <c r="E283" s="195"/>
      <c r="F283" s="195"/>
      <c r="G283" s="195"/>
      <c r="H283" s="195"/>
      <c r="I283" s="195"/>
      <c r="J283" s="195"/>
      <c r="K283" s="195"/>
      <c r="L283" s="195"/>
      <c r="M283" s="195"/>
      <c r="N283" s="195"/>
      <c r="O283" s="195"/>
      <c r="P283" s="195"/>
      <c r="Q283" s="195"/>
      <c r="R283" s="195"/>
      <c r="S283" s="195"/>
      <c r="T283" s="195"/>
      <c r="U283" s="195"/>
      <c r="V283" s="195"/>
      <c r="W283" s="195"/>
    </row>
    <row r="284" spans="1:23">
      <c r="A284" s="195"/>
      <c r="B284" s="195"/>
      <c r="C284" s="195"/>
      <c r="D284" s="195"/>
      <c r="E284" s="195"/>
      <c r="F284" s="195"/>
      <c r="G284" s="195"/>
      <c r="H284" s="195"/>
      <c r="I284" s="195"/>
      <c r="J284" s="195"/>
      <c r="K284" s="195"/>
      <c r="L284" s="195"/>
      <c r="M284" s="195"/>
      <c r="N284" s="195"/>
      <c r="O284" s="195"/>
      <c r="P284" s="195"/>
      <c r="Q284" s="195"/>
      <c r="R284" s="195"/>
      <c r="S284" s="195"/>
      <c r="T284" s="195"/>
      <c r="U284" s="195"/>
      <c r="V284" s="195"/>
      <c r="W284" s="195"/>
    </row>
    <row r="285" spans="1:23">
      <c r="A285" s="195"/>
      <c r="B285" s="195"/>
      <c r="C285" s="195"/>
      <c r="D285" s="195"/>
      <c r="E285" s="195"/>
      <c r="F285" s="195"/>
      <c r="G285" s="195"/>
      <c r="H285" s="195"/>
      <c r="I285" s="195"/>
      <c r="J285" s="195"/>
      <c r="K285" s="195"/>
      <c r="L285" s="195"/>
      <c r="M285" s="195"/>
      <c r="N285" s="195"/>
      <c r="O285" s="195"/>
      <c r="P285" s="195"/>
      <c r="Q285" s="195"/>
      <c r="R285" s="195"/>
      <c r="S285" s="195"/>
      <c r="T285" s="195"/>
      <c r="U285" s="195"/>
      <c r="V285" s="195"/>
      <c r="W285" s="195"/>
    </row>
    <row r="286" spans="1:23">
      <c r="A286" s="195"/>
      <c r="B286" s="195"/>
      <c r="C286" s="195"/>
      <c r="D286" s="195"/>
      <c r="E286" s="195"/>
      <c r="F286" s="195"/>
      <c r="G286" s="195"/>
      <c r="H286" s="195"/>
      <c r="I286" s="195"/>
      <c r="J286" s="195"/>
      <c r="K286" s="195"/>
      <c r="L286" s="195"/>
      <c r="M286" s="195"/>
      <c r="N286" s="195"/>
      <c r="O286" s="195"/>
      <c r="P286" s="195"/>
      <c r="Q286" s="195"/>
      <c r="R286" s="195"/>
      <c r="S286" s="195"/>
      <c r="T286" s="195"/>
      <c r="U286" s="195"/>
      <c r="V286" s="195"/>
      <c r="W286" s="195"/>
    </row>
    <row r="287" spans="1:23">
      <c r="A287" s="195"/>
      <c r="B287" s="195"/>
      <c r="C287" s="195"/>
      <c r="D287" s="195"/>
      <c r="E287" s="195"/>
      <c r="F287" s="195"/>
      <c r="G287" s="195"/>
      <c r="H287" s="195"/>
      <c r="I287" s="195"/>
      <c r="J287" s="195"/>
      <c r="K287" s="195"/>
      <c r="L287" s="195"/>
      <c r="M287" s="195"/>
      <c r="N287" s="195"/>
      <c r="O287" s="195"/>
      <c r="P287" s="195"/>
      <c r="Q287" s="195"/>
      <c r="R287" s="195"/>
      <c r="S287" s="195"/>
      <c r="T287" s="195"/>
      <c r="U287" s="195"/>
      <c r="V287" s="195"/>
      <c r="W287" s="195"/>
    </row>
    <row r="288" spans="1:23">
      <c r="A288" s="195"/>
      <c r="B288" s="195"/>
      <c r="C288" s="195"/>
      <c r="D288" s="195"/>
      <c r="E288" s="195"/>
      <c r="F288" s="195"/>
      <c r="G288" s="195"/>
      <c r="H288" s="195"/>
      <c r="I288" s="195"/>
      <c r="J288" s="195"/>
      <c r="K288" s="195"/>
      <c r="L288" s="195"/>
      <c r="M288" s="195"/>
      <c r="N288" s="195"/>
      <c r="O288" s="195"/>
      <c r="P288" s="195"/>
      <c r="Q288" s="195"/>
      <c r="R288" s="195"/>
      <c r="S288" s="195"/>
      <c r="T288" s="195"/>
      <c r="U288" s="195"/>
      <c r="V288" s="195"/>
      <c r="W288" s="195"/>
    </row>
    <row r="289" spans="1:23">
      <c r="A289" s="195"/>
      <c r="B289" s="195"/>
      <c r="C289" s="195"/>
      <c r="D289" s="195"/>
      <c r="E289" s="195"/>
      <c r="F289" s="195"/>
      <c r="G289" s="195"/>
      <c r="H289" s="195"/>
      <c r="I289" s="195"/>
      <c r="J289" s="195"/>
      <c r="K289" s="195"/>
      <c r="L289" s="195"/>
      <c r="M289" s="195"/>
      <c r="N289" s="195"/>
      <c r="O289" s="195"/>
      <c r="P289" s="195"/>
      <c r="Q289" s="195"/>
      <c r="R289" s="195"/>
      <c r="S289" s="195"/>
      <c r="T289" s="195"/>
      <c r="U289" s="195"/>
      <c r="V289" s="195"/>
      <c r="W289" s="195"/>
    </row>
    <row r="290" spans="1:23">
      <c r="A290" s="195"/>
      <c r="B290" s="195"/>
      <c r="C290" s="195"/>
      <c r="D290" s="195"/>
      <c r="E290" s="195"/>
      <c r="F290" s="195"/>
      <c r="G290" s="195"/>
      <c r="H290" s="195"/>
      <c r="I290" s="195"/>
      <c r="J290" s="195"/>
      <c r="K290" s="195"/>
      <c r="L290" s="195"/>
      <c r="M290" s="195"/>
      <c r="N290" s="195"/>
      <c r="O290" s="195"/>
      <c r="P290" s="195"/>
      <c r="Q290" s="195"/>
      <c r="R290" s="195"/>
      <c r="S290" s="195"/>
      <c r="T290" s="195"/>
      <c r="U290" s="195"/>
      <c r="V290" s="195"/>
      <c r="W290" s="195"/>
    </row>
    <row r="291" spans="1:23">
      <c r="A291" s="195"/>
      <c r="B291" s="195"/>
      <c r="C291" s="195"/>
      <c r="D291" s="195"/>
      <c r="E291" s="195"/>
      <c r="F291" s="195"/>
      <c r="G291" s="195"/>
      <c r="H291" s="195"/>
      <c r="I291" s="195"/>
      <c r="J291" s="195"/>
      <c r="K291" s="195"/>
      <c r="L291" s="195"/>
      <c r="M291" s="195"/>
      <c r="N291" s="195"/>
      <c r="O291" s="195"/>
      <c r="P291" s="195"/>
      <c r="Q291" s="195"/>
      <c r="R291" s="195"/>
      <c r="S291" s="195"/>
      <c r="T291" s="195"/>
      <c r="U291" s="195"/>
      <c r="V291" s="195"/>
      <c r="W291" s="195"/>
    </row>
    <row r="292" spans="1:23">
      <c r="A292" s="195"/>
      <c r="B292" s="195"/>
      <c r="C292" s="195"/>
      <c r="D292" s="195"/>
      <c r="E292" s="195"/>
      <c r="F292" s="195"/>
      <c r="G292" s="195"/>
      <c r="H292" s="195"/>
      <c r="I292" s="195"/>
      <c r="J292" s="195"/>
      <c r="K292" s="195"/>
      <c r="L292" s="195"/>
      <c r="M292" s="195"/>
      <c r="N292" s="195"/>
      <c r="O292" s="195"/>
      <c r="P292" s="195"/>
      <c r="Q292" s="195"/>
      <c r="R292" s="195"/>
      <c r="S292" s="195"/>
      <c r="T292" s="195"/>
      <c r="U292" s="195"/>
      <c r="V292" s="195"/>
      <c r="W292" s="195"/>
    </row>
    <row r="293" spans="1:23">
      <c r="A293" s="195"/>
      <c r="B293" s="195"/>
      <c r="C293" s="195"/>
      <c r="D293" s="195"/>
      <c r="E293" s="195"/>
      <c r="F293" s="195"/>
      <c r="G293" s="195"/>
      <c r="H293" s="195"/>
      <c r="I293" s="195"/>
      <c r="J293" s="195"/>
      <c r="K293" s="195"/>
      <c r="L293" s="195"/>
      <c r="M293" s="195"/>
      <c r="N293" s="195"/>
      <c r="O293" s="195"/>
      <c r="P293" s="195"/>
      <c r="Q293" s="195"/>
      <c r="R293" s="195"/>
      <c r="S293" s="195"/>
      <c r="T293" s="195"/>
      <c r="U293" s="195"/>
      <c r="V293" s="195"/>
      <c r="W293" s="195"/>
    </row>
    <row r="294" spans="1:23">
      <c r="A294" s="195"/>
      <c r="B294" s="195"/>
      <c r="C294" s="195"/>
      <c r="D294" s="195"/>
      <c r="E294" s="195"/>
      <c r="F294" s="195"/>
      <c r="G294" s="195"/>
      <c r="H294" s="195"/>
      <c r="I294" s="195"/>
      <c r="J294" s="195"/>
      <c r="K294" s="195"/>
      <c r="L294" s="195"/>
      <c r="M294" s="195"/>
      <c r="N294" s="195"/>
      <c r="O294" s="195"/>
      <c r="P294" s="195"/>
      <c r="Q294" s="195"/>
      <c r="R294" s="195"/>
      <c r="S294" s="195"/>
      <c r="T294" s="195"/>
      <c r="U294" s="195"/>
      <c r="V294" s="195"/>
      <c r="W294" s="195"/>
    </row>
    <row r="295" spans="1:23">
      <c r="A295" s="195"/>
      <c r="B295" s="195"/>
      <c r="C295" s="195"/>
      <c r="D295" s="195"/>
      <c r="E295" s="195"/>
      <c r="F295" s="195"/>
      <c r="G295" s="195"/>
      <c r="H295" s="195"/>
      <c r="I295" s="195"/>
      <c r="J295" s="195"/>
      <c r="K295" s="195"/>
      <c r="L295" s="195"/>
      <c r="M295" s="195"/>
      <c r="N295" s="195"/>
      <c r="O295" s="195"/>
      <c r="P295" s="195"/>
      <c r="Q295" s="195"/>
      <c r="R295" s="195"/>
      <c r="S295" s="195"/>
      <c r="T295" s="195"/>
      <c r="U295" s="195"/>
      <c r="V295" s="195"/>
      <c r="W295" s="195"/>
    </row>
    <row r="296" spans="1:23">
      <c r="A296" s="195"/>
      <c r="B296" s="195"/>
      <c r="C296" s="195"/>
      <c r="D296" s="195"/>
      <c r="E296" s="195"/>
      <c r="F296" s="195"/>
      <c r="G296" s="195"/>
      <c r="H296" s="195"/>
      <c r="I296" s="195"/>
      <c r="J296" s="195"/>
      <c r="K296" s="195"/>
      <c r="L296" s="195"/>
      <c r="M296" s="195"/>
      <c r="N296" s="195"/>
      <c r="O296" s="195"/>
      <c r="P296" s="195"/>
      <c r="Q296" s="195"/>
      <c r="R296" s="195"/>
      <c r="S296" s="195"/>
      <c r="T296" s="195"/>
      <c r="U296" s="195"/>
      <c r="V296" s="195"/>
      <c r="W296" s="195"/>
    </row>
    <row r="297" spans="1:23">
      <c r="A297" s="195"/>
      <c r="B297" s="195"/>
      <c r="C297" s="195"/>
      <c r="D297" s="195"/>
      <c r="E297" s="195"/>
      <c r="F297" s="195"/>
      <c r="G297" s="195"/>
      <c r="H297" s="195"/>
      <c r="I297" s="195"/>
      <c r="J297" s="195"/>
      <c r="K297" s="195"/>
      <c r="L297" s="195"/>
      <c r="M297" s="195"/>
      <c r="N297" s="195"/>
      <c r="O297" s="195"/>
      <c r="P297" s="195"/>
      <c r="Q297" s="195"/>
      <c r="R297" s="195"/>
      <c r="S297" s="195"/>
      <c r="T297" s="195"/>
      <c r="U297" s="195"/>
      <c r="V297" s="195"/>
      <c r="W297" s="195"/>
    </row>
    <row r="298" spans="1:23">
      <c r="A298" s="195"/>
      <c r="B298" s="195"/>
      <c r="C298" s="195"/>
      <c r="D298" s="195"/>
      <c r="E298" s="195"/>
      <c r="F298" s="195"/>
      <c r="G298" s="195"/>
      <c r="H298" s="195"/>
      <c r="I298" s="195"/>
      <c r="J298" s="195"/>
      <c r="K298" s="195"/>
      <c r="L298" s="195"/>
      <c r="M298" s="195"/>
      <c r="N298" s="195"/>
      <c r="O298" s="195"/>
      <c r="P298" s="195"/>
      <c r="Q298" s="195"/>
      <c r="R298" s="195"/>
      <c r="S298" s="195"/>
      <c r="T298" s="195"/>
      <c r="U298" s="195"/>
      <c r="V298" s="195"/>
      <c r="W298" s="195"/>
    </row>
    <row r="299" spans="1:23">
      <c r="A299" s="195"/>
      <c r="B299" s="195"/>
      <c r="C299" s="195"/>
      <c r="D299" s="195"/>
      <c r="E299" s="195"/>
      <c r="F299" s="195"/>
      <c r="G299" s="195"/>
      <c r="H299" s="195"/>
      <c r="I299" s="195"/>
      <c r="J299" s="195"/>
      <c r="K299" s="195"/>
      <c r="L299" s="195"/>
      <c r="M299" s="195"/>
      <c r="N299" s="195"/>
      <c r="O299" s="195"/>
      <c r="P299" s="195"/>
      <c r="Q299" s="195"/>
      <c r="R299" s="195"/>
      <c r="S299" s="195"/>
      <c r="T299" s="195"/>
      <c r="U299" s="195"/>
      <c r="V299" s="195"/>
      <c r="W299" s="195"/>
    </row>
    <row r="300" spans="1:23">
      <c r="A300" s="195"/>
      <c r="B300" s="195"/>
      <c r="C300" s="195"/>
      <c r="D300" s="195"/>
      <c r="E300" s="195"/>
      <c r="F300" s="195"/>
      <c r="G300" s="195"/>
      <c r="H300" s="195"/>
      <c r="I300" s="195"/>
      <c r="J300" s="195"/>
      <c r="K300" s="195"/>
      <c r="L300" s="195"/>
      <c r="M300" s="195"/>
      <c r="N300" s="195"/>
      <c r="O300" s="195"/>
      <c r="P300" s="195"/>
      <c r="Q300" s="195"/>
      <c r="R300" s="195"/>
      <c r="S300" s="195"/>
      <c r="T300" s="195"/>
      <c r="U300" s="195"/>
      <c r="V300" s="195"/>
      <c r="W300" s="195"/>
    </row>
    <row r="301" spans="1:23">
      <c r="A301" s="195"/>
      <c r="B301" s="195"/>
      <c r="C301" s="195"/>
      <c r="D301" s="195"/>
      <c r="E301" s="195"/>
      <c r="F301" s="195"/>
      <c r="G301" s="195"/>
      <c r="H301" s="195"/>
      <c r="I301" s="195"/>
      <c r="J301" s="195"/>
      <c r="K301" s="195"/>
      <c r="L301" s="195"/>
      <c r="M301" s="195"/>
      <c r="N301" s="195"/>
      <c r="O301" s="195"/>
      <c r="P301" s="195"/>
      <c r="Q301" s="195"/>
      <c r="R301" s="195"/>
      <c r="S301" s="195"/>
      <c r="T301" s="195"/>
      <c r="U301" s="195"/>
      <c r="V301" s="195"/>
      <c r="W301" s="195"/>
    </row>
    <row r="302" spans="1:23">
      <c r="A302" s="195"/>
      <c r="B302" s="195"/>
      <c r="C302" s="195"/>
      <c r="D302" s="195"/>
      <c r="E302" s="195"/>
      <c r="F302" s="195"/>
      <c r="G302" s="195"/>
      <c r="H302" s="195"/>
      <c r="I302" s="195"/>
      <c r="J302" s="195"/>
      <c r="K302" s="195"/>
      <c r="L302" s="195"/>
      <c r="M302" s="195"/>
      <c r="N302" s="195"/>
      <c r="O302" s="195"/>
      <c r="P302" s="195"/>
      <c r="Q302" s="195"/>
      <c r="R302" s="195"/>
      <c r="S302" s="195"/>
      <c r="T302" s="195"/>
      <c r="U302" s="195"/>
      <c r="V302" s="195"/>
      <c r="W302" s="195"/>
    </row>
    <row r="303" spans="1:23">
      <c r="A303" s="195"/>
      <c r="B303" s="195"/>
      <c r="C303" s="195"/>
      <c r="D303" s="195"/>
      <c r="E303" s="195"/>
      <c r="F303" s="195"/>
      <c r="G303" s="195"/>
      <c r="H303" s="195"/>
      <c r="I303" s="195"/>
      <c r="J303" s="195"/>
      <c r="K303" s="195"/>
      <c r="L303" s="195"/>
      <c r="M303" s="195"/>
      <c r="N303" s="195"/>
      <c r="O303" s="195"/>
      <c r="P303" s="195"/>
      <c r="Q303" s="195"/>
      <c r="R303" s="195"/>
      <c r="S303" s="195"/>
      <c r="T303" s="195"/>
      <c r="U303" s="195"/>
      <c r="V303" s="195"/>
      <c r="W303" s="195"/>
    </row>
  </sheetData>
  <sheetProtection sheet="1" formatCells="0" formatColumns="0" formatRows="0" sort="0" autoFilter="0" pivotTables="0"/>
  <mergeCells count="5">
    <mergeCell ref="B2:V3"/>
    <mergeCell ref="B5:C5"/>
    <mergeCell ref="E5:F5"/>
    <mergeCell ref="H5:S5"/>
    <mergeCell ref="U5:V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E9EDB-882B-6149-82A0-445703BED09A}">
  <dimension ref="A1:AG84"/>
  <sheetViews>
    <sheetView showGridLines="0" workbookViewId="0">
      <selection activeCell="B5" sqref="B5"/>
    </sheetView>
  </sheetViews>
  <sheetFormatPr baseColWidth="10" defaultRowHeight="16"/>
  <cols>
    <col min="1" max="1" width="4.83203125" style="8" customWidth="1"/>
    <col min="2" max="2" width="50.33203125" style="216" customWidth="1"/>
    <col min="3" max="3" width="92" style="8" customWidth="1"/>
    <col min="4" max="5" width="18" style="217" customWidth="1"/>
    <col min="6" max="6" width="21.1640625" style="217" customWidth="1"/>
    <col min="7" max="7" width="22.6640625" style="217" hidden="1" customWidth="1"/>
    <col min="8" max="8" width="7.33203125" style="217" customWidth="1"/>
    <col min="9" max="27" width="10.83203125" style="3"/>
    <col min="28" max="28" width="10.83203125" style="8"/>
    <col min="29" max="29" width="17.83203125" style="8" hidden="1" customWidth="1"/>
    <col min="30" max="30" width="10.83203125" style="8" hidden="1" customWidth="1"/>
    <col min="31" max="33" width="10.83203125" style="8"/>
  </cols>
  <sheetData>
    <row r="1" spans="1:33" ht="60" customHeight="1">
      <c r="AC1" s="64" t="s">
        <v>162</v>
      </c>
      <c r="AD1" s="64">
        <f>SUM(AD5:AD17)</f>
        <v>0</v>
      </c>
    </row>
    <row r="2" spans="1:33" ht="40" customHeight="1">
      <c r="B2" s="431" t="s">
        <v>159</v>
      </c>
      <c r="C2" s="432"/>
      <c r="D2" s="432"/>
      <c r="E2" s="432"/>
      <c r="F2" s="432"/>
      <c r="G2" s="432"/>
      <c r="H2" s="432"/>
      <c r="AC2" s="64" t="s">
        <v>133</v>
      </c>
      <c r="AD2" s="222">
        <f>COUNT(A5:A17)</f>
        <v>13</v>
      </c>
    </row>
    <row r="3" spans="1:33" ht="6" customHeight="1">
      <c r="A3" s="218"/>
      <c r="B3" s="217"/>
      <c r="C3" s="217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18"/>
      <c r="AC3" s="223"/>
      <c r="AD3" s="64"/>
      <c r="AE3" s="219"/>
      <c r="AF3" s="219"/>
      <c r="AG3" s="218"/>
    </row>
    <row r="4" spans="1:33" ht="22" customHeight="1">
      <c r="A4" s="220"/>
      <c r="B4" s="615" t="s">
        <v>165</v>
      </c>
      <c r="C4" s="616" t="s">
        <v>160</v>
      </c>
      <c r="D4" s="616" t="s">
        <v>161</v>
      </c>
      <c r="E4" s="616" t="s">
        <v>178</v>
      </c>
      <c r="F4" s="616" t="s">
        <v>179</v>
      </c>
      <c r="G4" s="616" t="s">
        <v>180</v>
      </c>
      <c r="H4" s="617">
        <f>AD1/AD2</f>
        <v>0</v>
      </c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20"/>
      <c r="AC4" s="224"/>
      <c r="AD4" s="79" t="s">
        <v>158</v>
      </c>
      <c r="AE4" s="220"/>
      <c r="AF4" s="220"/>
      <c r="AG4" s="220"/>
    </row>
    <row r="5" spans="1:33" ht="17">
      <c r="A5" s="221">
        <v>1</v>
      </c>
      <c r="B5" s="284"/>
      <c r="C5" s="285"/>
      <c r="D5" s="286">
        <v>0</v>
      </c>
      <c r="E5" s="287"/>
      <c r="F5" s="288">
        <f>IFERROR((D5/E5)/12,0)</f>
        <v>0</v>
      </c>
      <c r="G5" s="288">
        <f>IFERROR(-PMT(((1+7%)^(1/12)-1),(E5*12),,D5),0)</f>
        <v>0</v>
      </c>
      <c r="H5" s="289"/>
      <c r="AC5" s="64"/>
      <c r="AD5" s="224">
        <f t="shared" ref="AD5:AD17" si="0">IF(H5=$AD$4,1,0)</f>
        <v>0</v>
      </c>
    </row>
    <row r="6" spans="1:33" ht="17">
      <c r="A6" s="221">
        <v>2</v>
      </c>
      <c r="B6" s="225"/>
      <c r="C6" s="226"/>
      <c r="D6" s="227">
        <v>0</v>
      </c>
      <c r="E6" s="402"/>
      <c r="F6" s="238">
        <f t="shared" ref="F6:F17" si="1">IFERROR((D6/E6)/12,0)</f>
        <v>0</v>
      </c>
      <c r="G6" s="238">
        <f t="shared" ref="G6:G17" si="2">IFERROR(-PMT(((1+7%)^(1/12)-1),(E6*12),,D6),0)</f>
        <v>0</v>
      </c>
      <c r="H6" s="232"/>
      <c r="AC6" s="64"/>
      <c r="AD6" s="224">
        <f t="shared" si="0"/>
        <v>0</v>
      </c>
    </row>
    <row r="7" spans="1:33" ht="17">
      <c r="A7" s="221">
        <v>3</v>
      </c>
      <c r="B7" s="225"/>
      <c r="C7" s="226"/>
      <c r="D7" s="227">
        <v>0</v>
      </c>
      <c r="E7" s="402"/>
      <c r="F7" s="238">
        <f t="shared" si="1"/>
        <v>0</v>
      </c>
      <c r="G7" s="238">
        <f t="shared" si="2"/>
        <v>0</v>
      </c>
      <c r="H7" s="232"/>
      <c r="AC7" s="64"/>
      <c r="AD7" s="224">
        <f t="shared" si="0"/>
        <v>0</v>
      </c>
    </row>
    <row r="8" spans="1:33" ht="17">
      <c r="A8" s="221">
        <v>4</v>
      </c>
      <c r="B8" s="226"/>
      <c r="C8" s="226"/>
      <c r="D8" s="227">
        <v>0</v>
      </c>
      <c r="E8" s="402"/>
      <c r="F8" s="238">
        <f t="shared" si="1"/>
        <v>0</v>
      </c>
      <c r="G8" s="238">
        <f t="shared" si="2"/>
        <v>0</v>
      </c>
      <c r="H8" s="232"/>
      <c r="AC8" s="64"/>
      <c r="AD8" s="224">
        <f t="shared" si="0"/>
        <v>0</v>
      </c>
    </row>
    <row r="9" spans="1:33" ht="17">
      <c r="A9" s="221">
        <v>5</v>
      </c>
      <c r="B9" s="226"/>
      <c r="C9" s="226"/>
      <c r="D9" s="227">
        <v>0</v>
      </c>
      <c r="E9" s="402"/>
      <c r="F9" s="238">
        <f t="shared" si="1"/>
        <v>0</v>
      </c>
      <c r="G9" s="238">
        <f t="shared" si="2"/>
        <v>0</v>
      </c>
      <c r="H9" s="232"/>
      <c r="AC9" s="64"/>
      <c r="AD9" s="224">
        <f t="shared" si="0"/>
        <v>0</v>
      </c>
    </row>
    <row r="10" spans="1:33" ht="17">
      <c r="A10" s="221">
        <v>6</v>
      </c>
      <c r="B10" s="226"/>
      <c r="C10" s="226"/>
      <c r="D10" s="227">
        <v>0</v>
      </c>
      <c r="E10" s="402"/>
      <c r="F10" s="238">
        <f t="shared" si="1"/>
        <v>0</v>
      </c>
      <c r="G10" s="238">
        <f t="shared" si="2"/>
        <v>0</v>
      </c>
      <c r="H10" s="232"/>
      <c r="AC10" s="64"/>
      <c r="AD10" s="224">
        <f t="shared" si="0"/>
        <v>0</v>
      </c>
    </row>
    <row r="11" spans="1:33" ht="17">
      <c r="A11" s="221">
        <v>7</v>
      </c>
      <c r="B11" s="226"/>
      <c r="C11" s="228"/>
      <c r="D11" s="227">
        <v>0</v>
      </c>
      <c r="E11" s="402"/>
      <c r="F11" s="238">
        <f t="shared" si="1"/>
        <v>0</v>
      </c>
      <c r="G11" s="238">
        <f t="shared" si="2"/>
        <v>0</v>
      </c>
      <c r="H11" s="232"/>
      <c r="AC11" s="64"/>
      <c r="AD11" s="224">
        <f t="shared" si="0"/>
        <v>0</v>
      </c>
    </row>
    <row r="12" spans="1:33" ht="17">
      <c r="A12" s="221">
        <v>8</v>
      </c>
      <c r="B12" s="226"/>
      <c r="C12" s="228"/>
      <c r="D12" s="227">
        <v>0</v>
      </c>
      <c r="E12" s="402"/>
      <c r="F12" s="238">
        <f t="shared" si="1"/>
        <v>0</v>
      </c>
      <c r="G12" s="238">
        <f t="shared" si="2"/>
        <v>0</v>
      </c>
      <c r="H12" s="232"/>
      <c r="AC12" s="64"/>
      <c r="AD12" s="224">
        <f t="shared" si="0"/>
        <v>0</v>
      </c>
    </row>
    <row r="13" spans="1:33" ht="17">
      <c r="A13" s="221">
        <v>9</v>
      </c>
      <c r="B13" s="226"/>
      <c r="C13" s="228"/>
      <c r="D13" s="227">
        <v>0</v>
      </c>
      <c r="E13" s="402"/>
      <c r="F13" s="238">
        <f t="shared" si="1"/>
        <v>0</v>
      </c>
      <c r="G13" s="238">
        <f t="shared" si="2"/>
        <v>0</v>
      </c>
      <c r="H13" s="232"/>
      <c r="AC13" s="64"/>
      <c r="AD13" s="224">
        <f t="shared" si="0"/>
        <v>0</v>
      </c>
    </row>
    <row r="14" spans="1:33" ht="17">
      <c r="A14" s="221">
        <v>10</v>
      </c>
      <c r="B14" s="226"/>
      <c r="C14" s="228"/>
      <c r="D14" s="227">
        <v>0</v>
      </c>
      <c r="E14" s="402"/>
      <c r="F14" s="238">
        <f t="shared" si="1"/>
        <v>0</v>
      </c>
      <c r="G14" s="238">
        <f t="shared" si="2"/>
        <v>0</v>
      </c>
      <c r="H14" s="232"/>
      <c r="AC14" s="64"/>
      <c r="AD14" s="224">
        <f t="shared" si="0"/>
        <v>0</v>
      </c>
    </row>
    <row r="15" spans="1:33" ht="17">
      <c r="A15" s="221">
        <v>11</v>
      </c>
      <c r="B15" s="226"/>
      <c r="C15" s="226"/>
      <c r="D15" s="227">
        <v>0</v>
      </c>
      <c r="E15" s="402"/>
      <c r="F15" s="238">
        <f t="shared" si="1"/>
        <v>0</v>
      </c>
      <c r="G15" s="238">
        <f t="shared" si="2"/>
        <v>0</v>
      </c>
      <c r="H15" s="232"/>
      <c r="AC15" s="64"/>
      <c r="AD15" s="224">
        <f t="shared" si="0"/>
        <v>0</v>
      </c>
    </row>
    <row r="16" spans="1:33" ht="17">
      <c r="A16" s="221">
        <v>12</v>
      </c>
      <c r="B16" s="226"/>
      <c r="C16" s="226"/>
      <c r="D16" s="227">
        <v>0</v>
      </c>
      <c r="E16" s="402"/>
      <c r="F16" s="238">
        <f t="shared" si="1"/>
        <v>0</v>
      </c>
      <c r="G16" s="238">
        <f t="shared" si="2"/>
        <v>0</v>
      </c>
      <c r="H16" s="232"/>
      <c r="AC16" s="64"/>
      <c r="AD16" s="224">
        <f t="shared" si="0"/>
        <v>0</v>
      </c>
    </row>
    <row r="17" spans="1:33" ht="17">
      <c r="A17" s="221">
        <v>13</v>
      </c>
      <c r="B17" s="225"/>
      <c r="C17" s="226"/>
      <c r="D17" s="227">
        <v>0</v>
      </c>
      <c r="E17" s="402"/>
      <c r="F17" s="293">
        <f t="shared" si="1"/>
        <v>0</v>
      </c>
      <c r="G17" s="293">
        <f t="shared" si="2"/>
        <v>0</v>
      </c>
      <c r="H17" s="232"/>
      <c r="AC17" s="64"/>
      <c r="AD17" s="224">
        <f t="shared" si="0"/>
        <v>0</v>
      </c>
    </row>
    <row r="18" spans="1:33" s="188" customFormat="1">
      <c r="A18" s="3"/>
      <c r="B18" s="229"/>
      <c r="C18" s="89"/>
      <c r="D18" s="83"/>
      <c r="E18" s="83"/>
      <c r="F18" s="316">
        <f>SUM(F5:F17)</f>
        <v>0</v>
      </c>
      <c r="G18" s="317">
        <f>SUM(G5:G17)</f>
        <v>0</v>
      </c>
      <c r="H18" s="8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s="188" customFormat="1">
      <c r="A19" s="3"/>
      <c r="B19" s="229"/>
      <c r="C19" s="89"/>
      <c r="D19" s="83"/>
      <c r="E19" s="83"/>
      <c r="F19" s="83"/>
      <c r="G19" s="83"/>
      <c r="H19" s="8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s="188" customFormat="1">
      <c r="A20" s="3"/>
      <c r="B20" s="229"/>
      <c r="C20" s="89"/>
      <c r="D20" s="83"/>
      <c r="E20" s="83"/>
      <c r="F20" s="83"/>
      <c r="G20" s="83"/>
      <c r="H20" s="8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s="188" customFormat="1">
      <c r="A21" s="3"/>
      <c r="B21" s="229"/>
      <c r="C21" s="89"/>
      <c r="D21" s="83"/>
      <c r="E21" s="83"/>
      <c r="F21" s="83"/>
      <c r="G21" s="83"/>
      <c r="H21" s="8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s="188" customFormat="1">
      <c r="A22" s="3"/>
      <c r="B22" s="229"/>
      <c r="C22" s="89"/>
      <c r="D22" s="83"/>
      <c r="E22" s="83"/>
      <c r="F22" s="83"/>
      <c r="G22" s="83"/>
      <c r="H22" s="8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s="188" customFormat="1">
      <c r="A23" s="3"/>
      <c r="B23" s="229"/>
      <c r="C23" s="89"/>
      <c r="D23" s="83"/>
      <c r="E23" s="83"/>
      <c r="F23" s="83"/>
      <c r="G23" s="83"/>
      <c r="H23" s="8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s="188" customFormat="1">
      <c r="A24" s="3"/>
      <c r="B24" s="229"/>
      <c r="C24" s="89"/>
      <c r="D24" s="83"/>
      <c r="E24" s="83"/>
      <c r="F24" s="83"/>
      <c r="G24" s="83"/>
      <c r="H24" s="8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s="188" customFormat="1">
      <c r="A25" s="3"/>
      <c r="B25" s="229"/>
      <c r="C25" s="89"/>
      <c r="D25" s="83"/>
      <c r="E25" s="83"/>
      <c r="F25" s="83"/>
      <c r="G25" s="83"/>
      <c r="H25" s="8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s="188" customFormat="1">
      <c r="A26" s="3"/>
      <c r="B26" s="229"/>
      <c r="C26" s="89"/>
      <c r="D26" s="83"/>
      <c r="E26" s="83"/>
      <c r="F26" s="83"/>
      <c r="G26" s="83"/>
      <c r="H26" s="8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s="188" customFormat="1">
      <c r="A27" s="3"/>
      <c r="B27" s="229"/>
      <c r="C27" s="89"/>
      <c r="D27" s="83"/>
      <c r="E27" s="83"/>
      <c r="F27" s="83"/>
      <c r="G27" s="83"/>
      <c r="H27" s="8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s="188" customFormat="1">
      <c r="A28" s="3"/>
      <c r="B28" s="229"/>
      <c r="C28" s="89"/>
      <c r="D28" s="83"/>
      <c r="E28" s="83"/>
      <c r="F28" s="83"/>
      <c r="G28" s="83"/>
      <c r="H28" s="8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s="188" customFormat="1">
      <c r="A29" s="3"/>
      <c r="B29" s="229"/>
      <c r="C29" s="89"/>
      <c r="D29" s="83"/>
      <c r="E29" s="83"/>
      <c r="F29" s="83"/>
      <c r="G29" s="83"/>
      <c r="H29" s="8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s="188" customFormat="1">
      <c r="A30" s="3"/>
      <c r="B30" s="229"/>
      <c r="C30" s="89"/>
      <c r="D30" s="83"/>
      <c r="E30" s="83"/>
      <c r="F30" s="83"/>
      <c r="G30" s="83"/>
      <c r="H30" s="8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s="188" customFormat="1">
      <c r="A31" s="3"/>
      <c r="B31" s="229"/>
      <c r="C31" s="89"/>
      <c r="D31" s="83"/>
      <c r="E31" s="83"/>
      <c r="F31" s="83"/>
      <c r="G31" s="83"/>
      <c r="H31" s="8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s="188" customFormat="1">
      <c r="A32" s="3"/>
      <c r="B32" s="229"/>
      <c r="C32" s="89"/>
      <c r="D32" s="83"/>
      <c r="E32" s="83"/>
      <c r="F32" s="83"/>
      <c r="G32" s="83"/>
      <c r="H32" s="8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s="188" customFormat="1">
      <c r="A33" s="3"/>
      <c r="B33" s="229"/>
      <c r="C33" s="89"/>
      <c r="D33" s="83"/>
      <c r="E33" s="83"/>
      <c r="F33" s="83"/>
      <c r="G33" s="83"/>
      <c r="H33" s="8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s="188" customFormat="1">
      <c r="A34" s="3"/>
      <c r="B34" s="229"/>
      <c r="C34" s="89"/>
      <c r="D34" s="83"/>
      <c r="E34" s="83"/>
      <c r="F34" s="83"/>
      <c r="G34" s="83"/>
      <c r="H34" s="8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s="188" customFormat="1">
      <c r="A35" s="3"/>
      <c r="B35" s="229"/>
      <c r="C35" s="89"/>
      <c r="D35" s="83"/>
      <c r="E35" s="83"/>
      <c r="F35" s="83"/>
      <c r="G35" s="83"/>
      <c r="H35" s="8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s="188" customFormat="1">
      <c r="A36" s="83"/>
      <c r="B36" s="229"/>
      <c r="C36" s="89"/>
      <c r="D36" s="83"/>
      <c r="E36" s="83"/>
      <c r="F36" s="83"/>
      <c r="G36" s="83"/>
      <c r="H36" s="8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s="188" customFormat="1">
      <c r="A37" s="3"/>
      <c r="B37" s="229"/>
      <c r="C37" s="89"/>
      <c r="D37" s="83"/>
      <c r="E37" s="83"/>
      <c r="F37" s="83"/>
      <c r="G37" s="83"/>
      <c r="H37" s="8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s="188" customFormat="1">
      <c r="A38" s="3"/>
      <c r="B38" s="229"/>
      <c r="C38" s="89"/>
      <c r="D38" s="83"/>
      <c r="E38" s="83"/>
      <c r="F38" s="83"/>
      <c r="G38" s="83"/>
      <c r="H38" s="8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s="188" customFormat="1">
      <c r="A39" s="3"/>
      <c r="B39" s="229"/>
      <c r="C39" s="89"/>
      <c r="D39" s="83"/>
      <c r="E39" s="83"/>
      <c r="F39" s="83"/>
      <c r="G39" s="83"/>
      <c r="H39" s="8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s="188" customFormat="1">
      <c r="A40" s="3"/>
      <c r="B40" s="229"/>
      <c r="C40" s="89"/>
      <c r="D40" s="83"/>
      <c r="E40" s="83"/>
      <c r="F40" s="83"/>
      <c r="G40" s="83"/>
      <c r="H40" s="8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s="188" customFormat="1">
      <c r="A41" s="3"/>
      <c r="B41" s="229"/>
      <c r="C41" s="89"/>
      <c r="D41" s="83"/>
      <c r="E41" s="83"/>
      <c r="F41" s="83"/>
      <c r="G41" s="83"/>
      <c r="H41" s="8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s="188" customFormat="1">
      <c r="A42" s="3"/>
      <c r="B42" s="229"/>
      <c r="C42" s="89"/>
      <c r="D42" s="83"/>
      <c r="E42" s="83"/>
      <c r="F42" s="83"/>
      <c r="G42" s="83"/>
      <c r="H42" s="8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s="188" customFormat="1">
      <c r="A43" s="3"/>
      <c r="B43" s="229"/>
      <c r="C43" s="89"/>
      <c r="D43" s="83"/>
      <c r="E43" s="83"/>
      <c r="F43" s="83"/>
      <c r="G43" s="83"/>
      <c r="H43" s="8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s="188" customFormat="1">
      <c r="A44" s="3"/>
      <c r="B44" s="229"/>
      <c r="C44" s="89"/>
      <c r="D44" s="83"/>
      <c r="E44" s="83"/>
      <c r="F44" s="83"/>
      <c r="G44" s="83"/>
      <c r="H44" s="8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s="188" customFormat="1">
      <c r="A45" s="3"/>
      <c r="B45" s="229"/>
      <c r="C45" s="89"/>
      <c r="D45" s="83"/>
      <c r="E45" s="83"/>
      <c r="F45" s="83"/>
      <c r="G45" s="83"/>
      <c r="H45" s="8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s="188" customFormat="1">
      <c r="A46" s="3"/>
      <c r="B46" s="229"/>
      <c r="C46" s="89"/>
      <c r="D46" s="83"/>
      <c r="E46" s="83"/>
      <c r="F46" s="83"/>
      <c r="G46" s="83"/>
      <c r="H46" s="8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s="188" customFormat="1">
      <c r="A47" s="3"/>
      <c r="B47" s="229"/>
      <c r="C47" s="89"/>
      <c r="D47" s="83"/>
      <c r="E47" s="83"/>
      <c r="F47" s="83"/>
      <c r="G47" s="83"/>
      <c r="H47" s="8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s="188" customFormat="1">
      <c r="A48" s="3"/>
      <c r="B48" s="229"/>
      <c r="C48" s="89"/>
      <c r="D48" s="83"/>
      <c r="E48" s="83"/>
      <c r="F48" s="83"/>
      <c r="G48" s="83"/>
      <c r="H48" s="8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s="188" customFormat="1">
      <c r="A49" s="3"/>
      <c r="B49" s="229"/>
      <c r="C49" s="89"/>
      <c r="D49" s="83"/>
      <c r="E49" s="83"/>
      <c r="F49" s="83"/>
      <c r="G49" s="83"/>
      <c r="H49" s="8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s="188" customFormat="1">
      <c r="A50" s="3"/>
      <c r="B50" s="229"/>
      <c r="C50" s="89"/>
      <c r="D50" s="83"/>
      <c r="E50" s="83"/>
      <c r="F50" s="83"/>
      <c r="G50" s="83"/>
      <c r="H50" s="8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s="188" customFormat="1">
      <c r="A51" s="3"/>
      <c r="B51" s="229"/>
      <c r="C51" s="89"/>
      <c r="D51" s="83"/>
      <c r="E51" s="83"/>
      <c r="F51" s="83"/>
      <c r="G51" s="83"/>
      <c r="H51" s="8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s="188" customFormat="1">
      <c r="A52" s="3"/>
      <c r="B52" s="229"/>
      <c r="C52" s="89"/>
      <c r="D52" s="83"/>
      <c r="E52" s="83"/>
      <c r="F52" s="83"/>
      <c r="G52" s="83"/>
      <c r="H52" s="8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s="188" customFormat="1">
      <c r="A53" s="3"/>
      <c r="B53" s="229"/>
      <c r="C53" s="89"/>
      <c r="D53" s="83"/>
      <c r="E53" s="83"/>
      <c r="F53" s="83"/>
      <c r="G53" s="83"/>
      <c r="H53" s="8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s="188" customFormat="1">
      <c r="A54" s="3"/>
      <c r="B54" s="229"/>
      <c r="C54" s="3"/>
      <c r="D54" s="83"/>
      <c r="E54" s="83"/>
      <c r="F54" s="83"/>
      <c r="G54" s="83"/>
      <c r="H54" s="8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s="188" customFormat="1">
      <c r="A55" s="3"/>
      <c r="B55" s="229"/>
      <c r="C55" s="3"/>
      <c r="D55" s="83"/>
      <c r="E55" s="83"/>
      <c r="F55" s="83"/>
      <c r="G55" s="83"/>
      <c r="H55" s="8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s="188" customFormat="1">
      <c r="A56" s="3"/>
      <c r="B56" s="229"/>
      <c r="C56" s="3"/>
      <c r="D56" s="83"/>
      <c r="E56" s="83"/>
      <c r="F56" s="83"/>
      <c r="G56" s="83"/>
      <c r="H56" s="8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s="188" customFormat="1">
      <c r="A57" s="3"/>
      <c r="B57" s="229"/>
      <c r="C57" s="3"/>
      <c r="D57" s="83"/>
      <c r="E57" s="83"/>
      <c r="F57" s="83"/>
      <c r="G57" s="83"/>
      <c r="H57" s="8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s="188" customFormat="1">
      <c r="A58" s="3"/>
      <c r="B58" s="229"/>
      <c r="C58" s="3"/>
      <c r="D58" s="83"/>
      <c r="E58" s="83"/>
      <c r="F58" s="83"/>
      <c r="G58" s="83"/>
      <c r="H58" s="8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s="188" customFormat="1">
      <c r="A59" s="3"/>
      <c r="B59" s="229"/>
      <c r="C59" s="3"/>
      <c r="D59" s="83"/>
      <c r="E59" s="83"/>
      <c r="F59" s="83"/>
      <c r="G59" s="83"/>
      <c r="H59" s="8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s="188" customFormat="1">
      <c r="A60" s="3"/>
      <c r="B60" s="229"/>
      <c r="C60" s="3"/>
      <c r="D60" s="83"/>
      <c r="E60" s="83"/>
      <c r="F60" s="83"/>
      <c r="G60" s="83"/>
      <c r="H60" s="8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s="188" customFormat="1">
      <c r="A61" s="3"/>
      <c r="B61" s="229"/>
      <c r="C61" s="3"/>
      <c r="D61" s="83"/>
      <c r="E61" s="83"/>
      <c r="F61" s="83"/>
      <c r="G61" s="83"/>
      <c r="H61" s="8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s="188" customFormat="1">
      <c r="A62" s="3"/>
      <c r="B62" s="229"/>
      <c r="C62" s="3"/>
      <c r="D62" s="83"/>
      <c r="E62" s="83"/>
      <c r="F62" s="83"/>
      <c r="G62" s="83"/>
      <c r="H62" s="8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s="188" customFormat="1">
      <c r="A63" s="3"/>
      <c r="B63" s="229"/>
      <c r="C63" s="3"/>
      <c r="D63" s="83"/>
      <c r="E63" s="83"/>
      <c r="F63" s="83"/>
      <c r="G63" s="83"/>
      <c r="H63" s="8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s="188" customFormat="1">
      <c r="A64" s="3"/>
      <c r="B64" s="229"/>
      <c r="C64" s="3"/>
      <c r="D64" s="83"/>
      <c r="E64" s="83"/>
      <c r="F64" s="83"/>
      <c r="G64" s="83"/>
      <c r="H64" s="8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s="188" customFormat="1">
      <c r="A65" s="3"/>
      <c r="B65" s="229"/>
      <c r="C65" s="3"/>
      <c r="D65" s="83"/>
      <c r="E65" s="83"/>
      <c r="F65" s="83"/>
      <c r="G65" s="83"/>
      <c r="H65" s="8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s="188" customFormat="1">
      <c r="A66" s="3"/>
      <c r="B66" s="229"/>
      <c r="C66" s="3"/>
      <c r="D66" s="83"/>
      <c r="E66" s="83"/>
      <c r="F66" s="83"/>
      <c r="G66" s="83"/>
      <c r="H66" s="8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s="188" customFormat="1">
      <c r="A67" s="3"/>
      <c r="B67" s="229"/>
      <c r="C67" s="3"/>
      <c r="D67" s="83"/>
      <c r="E67" s="83"/>
      <c r="F67" s="83"/>
      <c r="G67" s="83"/>
      <c r="H67" s="8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s="188" customFormat="1">
      <c r="A68" s="3"/>
      <c r="B68" s="229"/>
      <c r="C68" s="3"/>
      <c r="D68" s="83"/>
      <c r="E68" s="83"/>
      <c r="F68" s="83"/>
      <c r="G68" s="83"/>
      <c r="H68" s="8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s="188" customFormat="1">
      <c r="A69" s="3"/>
      <c r="B69" s="229"/>
      <c r="C69" s="3"/>
      <c r="D69" s="83"/>
      <c r="E69" s="83"/>
      <c r="F69" s="83"/>
      <c r="G69" s="83"/>
      <c r="H69" s="8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s="188" customFormat="1">
      <c r="A70" s="3"/>
      <c r="B70" s="229"/>
      <c r="C70" s="3"/>
      <c r="D70" s="83"/>
      <c r="E70" s="83"/>
      <c r="F70" s="83"/>
      <c r="G70" s="83"/>
      <c r="H70" s="8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s="188" customFormat="1">
      <c r="A71" s="3"/>
      <c r="B71" s="229"/>
      <c r="C71" s="3"/>
      <c r="D71" s="83"/>
      <c r="E71" s="83"/>
      <c r="F71" s="83"/>
      <c r="G71" s="83"/>
      <c r="H71" s="8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s="188" customFormat="1">
      <c r="A72" s="3"/>
      <c r="B72" s="229"/>
      <c r="C72" s="3"/>
      <c r="D72" s="83"/>
      <c r="E72" s="83"/>
      <c r="F72" s="83"/>
      <c r="G72" s="83"/>
      <c r="H72" s="8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s="188" customFormat="1">
      <c r="A73" s="3"/>
      <c r="B73" s="229"/>
      <c r="C73" s="3"/>
      <c r="D73" s="83"/>
      <c r="E73" s="83"/>
      <c r="F73" s="83"/>
      <c r="G73" s="83"/>
      <c r="H73" s="8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s="188" customFormat="1">
      <c r="A74" s="3"/>
      <c r="B74" s="229"/>
      <c r="C74" s="3"/>
      <c r="D74" s="83"/>
      <c r="E74" s="83"/>
      <c r="F74" s="83"/>
      <c r="G74" s="83"/>
      <c r="H74" s="8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s="188" customFormat="1">
      <c r="A75" s="3"/>
      <c r="B75" s="229"/>
      <c r="C75" s="3"/>
      <c r="D75" s="83"/>
      <c r="E75" s="83"/>
      <c r="F75" s="83"/>
      <c r="G75" s="83"/>
      <c r="H75" s="8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s="188" customFormat="1">
      <c r="A76" s="3"/>
      <c r="B76" s="229"/>
      <c r="C76" s="3"/>
      <c r="D76" s="83"/>
      <c r="E76" s="83"/>
      <c r="F76" s="83"/>
      <c r="G76" s="83"/>
      <c r="H76" s="8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s="188" customFormat="1">
      <c r="A77" s="3"/>
      <c r="B77" s="229"/>
      <c r="C77" s="3"/>
      <c r="D77" s="83"/>
      <c r="E77" s="83"/>
      <c r="F77" s="83"/>
      <c r="G77" s="83"/>
      <c r="H77" s="8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s="188" customFormat="1">
      <c r="A78" s="3"/>
      <c r="B78" s="229"/>
      <c r="C78" s="3"/>
      <c r="D78" s="83"/>
      <c r="E78" s="83"/>
      <c r="F78" s="83"/>
      <c r="G78" s="83"/>
      <c r="H78" s="8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s="188" customFormat="1">
      <c r="A79" s="3"/>
      <c r="B79" s="229"/>
      <c r="C79" s="3"/>
      <c r="D79" s="83"/>
      <c r="E79" s="83"/>
      <c r="F79" s="83"/>
      <c r="G79" s="83"/>
      <c r="H79" s="8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s="188" customFormat="1">
      <c r="A80" s="3"/>
      <c r="B80" s="229"/>
      <c r="C80" s="3"/>
      <c r="D80" s="83"/>
      <c r="E80" s="83"/>
      <c r="F80" s="83"/>
      <c r="G80" s="83"/>
      <c r="H80" s="8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s="188" customFormat="1">
      <c r="A81" s="3"/>
      <c r="B81" s="229"/>
      <c r="C81" s="3"/>
      <c r="D81" s="83"/>
      <c r="E81" s="83"/>
      <c r="F81" s="83"/>
      <c r="G81" s="83"/>
      <c r="H81" s="8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s="188" customFormat="1">
      <c r="A82" s="3"/>
      <c r="B82" s="229"/>
      <c r="C82" s="3"/>
      <c r="D82" s="83"/>
      <c r="E82" s="83"/>
      <c r="F82" s="83"/>
      <c r="G82" s="83"/>
      <c r="H82" s="8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s="188" customFormat="1">
      <c r="A83" s="3"/>
      <c r="B83" s="229"/>
      <c r="C83" s="3"/>
      <c r="D83" s="83"/>
      <c r="E83" s="83"/>
      <c r="F83" s="83"/>
      <c r="G83" s="83"/>
      <c r="H83" s="8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s="188" customFormat="1">
      <c r="A84" s="3"/>
      <c r="B84" s="229"/>
      <c r="C84" s="3"/>
      <c r="D84" s="83"/>
      <c r="E84" s="83"/>
      <c r="F84" s="83"/>
      <c r="G84" s="83"/>
      <c r="H84" s="8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</sheetData>
  <sheetProtection sheet="1" formatCells="0" formatColumns="0" formatRows="0" insertHyperlinks="0" sort="0" autoFilter="0" pivotTables="0"/>
  <dataValidations count="2">
    <dataValidation type="list" allowBlank="1" showInputMessage="1" showErrorMessage="1" sqref="A36 AD4 H18:H23" xr:uid="{E590F960-C328-574E-9C46-460C6768F14A}">
      <formula1>#REF!</formula1>
    </dataValidation>
    <dataValidation type="list" allowBlank="1" showInputMessage="1" showErrorMessage="1" sqref="H5:H17" xr:uid="{2A8C72B7-A822-5040-B888-1BF1C0EF3A66}">
      <formula1>$AD$4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26B82-1618-EF4C-8223-32468F284BD9}">
  <dimension ref="A1:AM141"/>
  <sheetViews>
    <sheetView showGridLines="0" zoomScaleNormal="100" workbookViewId="0">
      <pane ySplit="9" topLeftCell="A10" activePane="bottomLeft" state="frozen"/>
      <selection pane="bottomLeft" activeCell="B11" sqref="B11"/>
    </sheetView>
  </sheetViews>
  <sheetFormatPr baseColWidth="10" defaultRowHeight="16"/>
  <cols>
    <col min="1" max="1" width="2.83203125" customWidth="1"/>
    <col min="2" max="2" width="58.33203125" style="2" bestFit="1" customWidth="1"/>
    <col min="3" max="3" width="1" style="18" customWidth="1"/>
    <col min="4" max="4" width="17.6640625" style="10" customWidth="1"/>
    <col min="5" max="5" width="1" style="18" customWidth="1"/>
    <col min="6" max="6" width="38.5" style="10" customWidth="1"/>
    <col min="7" max="7" width="1" style="18" customWidth="1"/>
    <col min="8" max="8" width="18.33203125" style="10" customWidth="1"/>
    <col min="9" max="9" width="1" style="18" customWidth="1"/>
    <col min="10" max="10" width="18.83203125" style="10" customWidth="1"/>
    <col min="11" max="11" width="1" style="18" customWidth="1"/>
    <col min="12" max="12" width="19.83203125" style="2" customWidth="1"/>
    <col min="13" max="13" width="1" customWidth="1"/>
    <col min="14" max="14" width="15.1640625" style="195" bestFit="1" customWidth="1"/>
    <col min="15" max="15" width="10.83203125" style="195"/>
    <col min="16" max="16" width="12.5" style="195" bestFit="1" customWidth="1"/>
    <col min="17" max="17" width="28.33203125" style="195" bestFit="1" customWidth="1"/>
    <col min="18" max="18" width="13.5" style="195" bestFit="1" customWidth="1"/>
    <col min="19" max="19" width="11" style="195" bestFit="1" customWidth="1"/>
    <col min="20" max="29" width="10.83203125" style="195"/>
    <col min="30" max="39" width="10.83203125" style="178"/>
  </cols>
  <sheetData>
    <row r="1" spans="1:39" ht="60" customHeight="1"/>
    <row r="2" spans="1:39" s="188" customFormat="1" ht="40" customHeight="1">
      <c r="B2" s="416" t="s">
        <v>105</v>
      </c>
      <c r="C2" s="416"/>
      <c r="D2" s="416"/>
      <c r="E2" s="416"/>
      <c r="F2" s="416"/>
      <c r="G2" s="416"/>
      <c r="H2" s="416"/>
      <c r="I2" s="416"/>
      <c r="J2" s="416"/>
      <c r="K2" s="416"/>
      <c r="L2" s="416"/>
      <c r="N2" s="189" t="str">
        <f>PRESUPUESTO!W2</f>
        <v>USD / COP</v>
      </c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</row>
    <row r="3" spans="1:39" s="188" customFormat="1" ht="6" customHeight="1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</row>
    <row r="4" spans="1:39" s="1" customFormat="1" ht="19" customHeight="1">
      <c r="A4" s="2"/>
      <c r="B4" s="774" t="s">
        <v>110</v>
      </c>
      <c r="C4" s="774"/>
      <c r="D4" s="774"/>
      <c r="E4" s="774"/>
      <c r="F4" s="774"/>
      <c r="G4" s="774"/>
      <c r="H4" s="774"/>
      <c r="I4" s="774"/>
      <c r="J4" s="774"/>
      <c r="K4" s="774"/>
      <c r="L4" s="774"/>
      <c r="M4" s="131"/>
      <c r="N4" s="433">
        <f>PRESUPUESTO!W4</f>
        <v>3800</v>
      </c>
      <c r="O4" s="131"/>
      <c r="P4" s="131"/>
      <c r="Q4" s="180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</row>
    <row r="5" spans="1:39" s="1" customFormat="1" ht="19" hidden="1" customHeight="1">
      <c r="A5" s="2"/>
      <c r="B5" s="775" t="s">
        <v>341</v>
      </c>
      <c r="C5" s="775"/>
      <c r="D5" s="775"/>
      <c r="E5" s="775"/>
      <c r="F5" s="775"/>
      <c r="G5" s="775"/>
      <c r="H5" s="775"/>
      <c r="I5" s="775"/>
      <c r="J5" s="775"/>
      <c r="K5" s="775"/>
      <c r="L5" s="775"/>
      <c r="M5" s="132"/>
      <c r="N5" s="132"/>
      <c r="O5" s="132"/>
      <c r="P5" s="132"/>
      <c r="Q5" s="180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</row>
    <row r="6" spans="1:39" s="1" customFormat="1" ht="19" hidden="1" customHeight="1">
      <c r="A6" s="2"/>
      <c r="B6" s="775" t="s">
        <v>342</v>
      </c>
      <c r="C6" s="775"/>
      <c r="D6" s="775"/>
      <c r="E6" s="775"/>
      <c r="F6" s="775"/>
      <c r="G6" s="775"/>
      <c r="H6" s="775"/>
      <c r="I6" s="775"/>
      <c r="J6" s="775"/>
      <c r="K6" s="775"/>
      <c r="L6" s="775"/>
      <c r="M6" s="133"/>
      <c r="N6" s="133"/>
      <c r="O6" s="133"/>
      <c r="P6" s="133"/>
      <c r="Q6" s="180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</row>
    <row r="7" spans="1:39" s="1" customFormat="1" ht="19" hidden="1" customHeight="1">
      <c r="A7" s="2"/>
      <c r="B7" s="775" t="s">
        <v>343</v>
      </c>
      <c r="C7" s="775"/>
      <c r="D7" s="775"/>
      <c r="E7" s="775"/>
      <c r="F7" s="775"/>
      <c r="G7" s="775"/>
      <c r="H7" s="775"/>
      <c r="I7" s="775"/>
      <c r="J7" s="775"/>
      <c r="K7" s="775"/>
      <c r="L7" s="775"/>
      <c r="M7" s="133"/>
      <c r="N7" s="133"/>
      <c r="O7" s="133"/>
      <c r="P7" s="133"/>
      <c r="Q7" s="180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</row>
    <row r="8" spans="1:39" s="135" customFormat="1" ht="6" customHeight="1">
      <c r="A8" s="18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3"/>
      <c r="N8" s="133"/>
      <c r="O8" s="133"/>
      <c r="P8" s="133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</row>
    <row r="9" spans="1:39" s="261" customFormat="1" ht="20" customHeight="1">
      <c r="A9" s="259"/>
      <c r="B9" s="325" t="s">
        <v>105</v>
      </c>
      <c r="C9" s="326"/>
      <c r="D9" s="327" t="s">
        <v>106</v>
      </c>
      <c r="E9" s="327"/>
      <c r="F9" s="327" t="s">
        <v>148</v>
      </c>
      <c r="G9" s="327"/>
      <c r="H9" s="327" t="s">
        <v>154</v>
      </c>
      <c r="I9" s="327"/>
      <c r="J9" s="327" t="s">
        <v>149</v>
      </c>
      <c r="K9" s="327"/>
      <c r="L9" s="328" t="s">
        <v>111</v>
      </c>
      <c r="M9" s="260"/>
      <c r="N9" s="260"/>
      <c r="O9" s="260"/>
      <c r="P9" s="260"/>
      <c r="Q9" s="313"/>
      <c r="R9" s="314"/>
      <c r="S9" s="314"/>
      <c r="T9" s="314"/>
      <c r="U9" s="314"/>
      <c r="V9" s="314"/>
      <c r="W9" s="314"/>
      <c r="X9" s="314"/>
      <c r="Y9" s="314"/>
      <c r="Z9" s="314"/>
      <c r="AA9" s="314"/>
      <c r="AB9" s="314"/>
      <c r="AC9" s="314"/>
      <c r="AD9" s="314"/>
      <c r="AE9" s="314"/>
      <c r="AF9" s="314"/>
      <c r="AG9" s="314"/>
      <c r="AH9" s="314"/>
      <c r="AI9" s="314"/>
      <c r="AJ9" s="314"/>
      <c r="AK9" s="314"/>
      <c r="AL9" s="314"/>
      <c r="AM9" s="314"/>
    </row>
    <row r="10" spans="1:39" ht="7" customHeight="1">
      <c r="B10" s="136"/>
      <c r="D10" s="137"/>
      <c r="F10" s="137"/>
      <c r="H10" s="137"/>
      <c r="J10" s="137"/>
      <c r="L10" s="138"/>
    </row>
    <row r="11" spans="1:39">
      <c r="B11" s="99" t="s">
        <v>384</v>
      </c>
      <c r="C11" s="497"/>
      <c r="D11" s="199" t="s">
        <v>108</v>
      </c>
      <c r="E11" s="497"/>
      <c r="F11" s="199" t="s">
        <v>152</v>
      </c>
      <c r="G11" s="497"/>
      <c r="H11" s="203"/>
      <c r="I11" s="497"/>
      <c r="J11" s="128"/>
      <c r="L11" s="128">
        <v>710000000</v>
      </c>
      <c r="Q11" s="537" t="str">
        <f>B104</f>
        <v xml:space="preserve">Fondo de Tranquilidad </v>
      </c>
      <c r="R11" s="538">
        <f>SUMIF($F$11:$F$76,B104,$L$11:$L$76)</f>
        <v>0</v>
      </c>
      <c r="S11" s="539">
        <f>IFERROR((R11/$L$78),0)</f>
        <v>0</v>
      </c>
    </row>
    <row r="12" spans="1:39">
      <c r="B12" s="42" t="s">
        <v>385</v>
      </c>
      <c r="C12" s="497"/>
      <c r="D12" s="200" t="s">
        <v>108</v>
      </c>
      <c r="E12" s="497"/>
      <c r="F12" s="200" t="s">
        <v>304</v>
      </c>
      <c r="G12" s="497"/>
      <c r="H12" s="204"/>
      <c r="I12" s="497"/>
      <c r="J12" s="128"/>
      <c r="L12" s="128">
        <v>90000000</v>
      </c>
      <c r="Q12" s="537" t="str">
        <f>B105</f>
        <v>Cuenta de Ahorros / Efectivo</v>
      </c>
      <c r="R12" s="538">
        <f>SUMIF($F$11:$F$76,B105,$L$11:$L$76)</f>
        <v>0</v>
      </c>
      <c r="S12" s="539">
        <f>IFERROR((R12/$L$78),0)</f>
        <v>0</v>
      </c>
    </row>
    <row r="13" spans="1:39">
      <c r="B13" s="42" t="s">
        <v>386</v>
      </c>
      <c r="C13" s="497"/>
      <c r="D13" s="200" t="s">
        <v>107</v>
      </c>
      <c r="E13" s="497"/>
      <c r="F13" s="200" t="s">
        <v>288</v>
      </c>
      <c r="G13" s="497"/>
      <c r="H13" s="204"/>
      <c r="I13" s="497"/>
      <c r="J13" s="128"/>
      <c r="L13" s="128">
        <v>40000000</v>
      </c>
      <c r="Q13" s="537" t="str">
        <f t="shared" ref="Q13:Q24" si="0">B106</f>
        <v>Fondo de Pensiones Obligatorias</v>
      </c>
      <c r="R13" s="538">
        <f t="shared" ref="R13:R24" si="1">SUMIF($F$11:$F$76,B106,$L$11:$L$76)</f>
        <v>300000000</v>
      </c>
      <c r="S13" s="539">
        <f t="shared" ref="S13:S24" si="2">IFERROR((R13/$L$78),0)</f>
        <v>0.23622047244094488</v>
      </c>
    </row>
    <row r="14" spans="1:39">
      <c r="B14" s="42" t="s">
        <v>387</v>
      </c>
      <c r="C14" s="497"/>
      <c r="D14" s="200" t="s">
        <v>107</v>
      </c>
      <c r="E14" s="497"/>
      <c r="F14" s="200" t="s">
        <v>287</v>
      </c>
      <c r="G14" s="497"/>
      <c r="H14" s="204"/>
      <c r="I14" s="497"/>
      <c r="J14" s="128"/>
      <c r="L14" s="128">
        <v>300000000</v>
      </c>
      <c r="Q14" s="537" t="str">
        <f t="shared" si="0"/>
        <v>Fondo de Pensiones Voluntarias</v>
      </c>
      <c r="R14" s="538">
        <f t="shared" si="1"/>
        <v>100000000</v>
      </c>
      <c r="S14" s="539">
        <f t="shared" si="2"/>
        <v>7.874015748031496E-2</v>
      </c>
    </row>
    <row r="15" spans="1:39">
      <c r="B15" s="42" t="s">
        <v>387</v>
      </c>
      <c r="C15" s="497"/>
      <c r="D15" s="200" t="s">
        <v>107</v>
      </c>
      <c r="E15" s="497"/>
      <c r="F15" s="200" t="s">
        <v>284</v>
      </c>
      <c r="G15" s="497"/>
      <c r="H15" s="204"/>
      <c r="I15" s="497"/>
      <c r="J15" s="128"/>
      <c r="L15" s="128">
        <v>100000000</v>
      </c>
      <c r="Q15" s="537" t="str">
        <f t="shared" si="0"/>
        <v>Fondo de Cesantías</v>
      </c>
      <c r="R15" s="538">
        <f t="shared" si="1"/>
        <v>30000000</v>
      </c>
      <c r="S15" s="539">
        <f t="shared" si="2"/>
        <v>2.3622047244094488E-2</v>
      </c>
    </row>
    <row r="16" spans="1:39">
      <c r="B16" s="42" t="s">
        <v>388</v>
      </c>
      <c r="C16" s="497"/>
      <c r="D16" s="200" t="s">
        <v>107</v>
      </c>
      <c r="E16" s="497"/>
      <c r="F16" s="200" t="s">
        <v>301</v>
      </c>
      <c r="G16" s="497"/>
      <c r="H16" s="204"/>
      <c r="I16" s="497"/>
      <c r="J16" s="128"/>
      <c r="L16" s="128">
        <v>30000000</v>
      </c>
      <c r="Q16" s="537" t="str">
        <f t="shared" si="0"/>
        <v>Seguros</v>
      </c>
      <c r="R16" s="538">
        <f t="shared" si="1"/>
        <v>0</v>
      </c>
      <c r="S16" s="539">
        <f t="shared" si="2"/>
        <v>0</v>
      </c>
    </row>
    <row r="17" spans="2:19">
      <c r="B17" s="42"/>
      <c r="C17" s="497"/>
      <c r="D17" s="200"/>
      <c r="E17" s="497"/>
      <c r="F17" s="200"/>
      <c r="G17" s="497"/>
      <c r="H17" s="204"/>
      <c r="I17" s="497"/>
      <c r="J17" s="128"/>
      <c r="L17" s="128"/>
      <c r="Q17" s="537" t="str">
        <f t="shared" si="0"/>
        <v>Fondos de Inversión</v>
      </c>
      <c r="R17" s="538">
        <f t="shared" si="1"/>
        <v>40000000</v>
      </c>
      <c r="S17" s="539">
        <f t="shared" si="2"/>
        <v>3.1496062992125984E-2</v>
      </c>
    </row>
    <row r="18" spans="2:19">
      <c r="B18" s="42"/>
      <c r="C18" s="497"/>
      <c r="D18" s="200"/>
      <c r="E18" s="497"/>
      <c r="F18" s="200"/>
      <c r="G18" s="497"/>
      <c r="H18" s="204"/>
      <c r="I18" s="497"/>
      <c r="J18" s="128"/>
      <c r="L18" s="128"/>
      <c r="Q18" s="537" t="str">
        <f t="shared" si="0"/>
        <v>Renta Fija (CDT's, Bonos, etc.)</v>
      </c>
      <c r="R18" s="538">
        <f t="shared" si="1"/>
        <v>0</v>
      </c>
      <c r="S18" s="539">
        <f t="shared" si="2"/>
        <v>0</v>
      </c>
    </row>
    <row r="19" spans="2:19">
      <c r="B19" s="42"/>
      <c r="C19" s="497"/>
      <c r="D19" s="200"/>
      <c r="E19" s="497"/>
      <c r="F19" s="200"/>
      <c r="G19" s="497"/>
      <c r="H19" s="204"/>
      <c r="I19" s="497"/>
      <c r="J19" s="128"/>
      <c r="L19" s="128"/>
      <c r="Q19" s="537" t="str">
        <f t="shared" si="0"/>
        <v>Acciones / ETF's</v>
      </c>
      <c r="R19" s="538">
        <f t="shared" si="1"/>
        <v>0</v>
      </c>
      <c r="S19" s="539">
        <f t="shared" si="2"/>
        <v>0</v>
      </c>
    </row>
    <row r="20" spans="2:19">
      <c r="B20" s="42"/>
      <c r="C20" s="497"/>
      <c r="D20" s="200"/>
      <c r="E20" s="497"/>
      <c r="F20" s="200"/>
      <c r="G20" s="497"/>
      <c r="H20" s="204"/>
      <c r="I20" s="497"/>
      <c r="J20" s="128"/>
      <c r="L20" s="128"/>
      <c r="Q20" s="537" t="str">
        <f t="shared" si="0"/>
        <v>Propiedad Raíz</v>
      </c>
      <c r="R20" s="538">
        <f t="shared" si="1"/>
        <v>710000000</v>
      </c>
      <c r="S20" s="539">
        <f t="shared" si="2"/>
        <v>0.55905511811023623</v>
      </c>
    </row>
    <row r="21" spans="2:19">
      <c r="B21" s="42"/>
      <c r="C21" s="497"/>
      <c r="D21" s="200"/>
      <c r="E21" s="497"/>
      <c r="F21" s="200"/>
      <c r="G21" s="497"/>
      <c r="H21" s="204"/>
      <c r="I21" s="497"/>
      <c r="J21" s="128"/>
      <c r="L21" s="128"/>
      <c r="Q21" s="537" t="str">
        <f t="shared" si="0"/>
        <v>Commodities / Materias Primas</v>
      </c>
      <c r="R21" s="538">
        <f t="shared" si="1"/>
        <v>0</v>
      </c>
      <c r="S21" s="539">
        <f t="shared" si="2"/>
        <v>0</v>
      </c>
    </row>
    <row r="22" spans="2:19">
      <c r="B22" s="42"/>
      <c r="C22" s="497"/>
      <c r="D22" s="200"/>
      <c r="E22" s="497"/>
      <c r="F22" s="200"/>
      <c r="G22" s="497"/>
      <c r="H22" s="204"/>
      <c r="I22" s="497"/>
      <c r="J22" s="128"/>
      <c r="L22" s="128"/>
      <c r="Q22" s="537" t="str">
        <f t="shared" si="0"/>
        <v>Criptomonedas</v>
      </c>
      <c r="R22" s="538">
        <f t="shared" si="1"/>
        <v>0</v>
      </c>
      <c r="S22" s="539">
        <f t="shared" si="2"/>
        <v>0</v>
      </c>
    </row>
    <row r="23" spans="2:19">
      <c r="B23" s="42"/>
      <c r="C23" s="497"/>
      <c r="D23" s="200"/>
      <c r="E23" s="497"/>
      <c r="F23" s="200"/>
      <c r="G23" s="497"/>
      <c r="H23" s="204"/>
      <c r="I23" s="497"/>
      <c r="J23" s="128"/>
      <c r="L23" s="128"/>
      <c r="Q23" s="537" t="str">
        <f t="shared" si="0"/>
        <v>Vehículos</v>
      </c>
      <c r="R23" s="538">
        <f t="shared" si="1"/>
        <v>90000000</v>
      </c>
      <c r="S23" s="539">
        <f t="shared" si="2"/>
        <v>7.0866141732283464E-2</v>
      </c>
    </row>
    <row r="24" spans="2:19">
      <c r="B24" s="42"/>
      <c r="C24" s="497"/>
      <c r="D24" s="200"/>
      <c r="E24" s="497"/>
      <c r="F24" s="200"/>
      <c r="G24" s="497"/>
      <c r="H24" s="204"/>
      <c r="I24" s="497"/>
      <c r="J24" s="128"/>
      <c r="L24" s="128"/>
      <c r="Q24" s="537">
        <f t="shared" si="0"/>
        <v>0</v>
      </c>
      <c r="R24" s="538">
        <f t="shared" si="1"/>
        <v>0</v>
      </c>
      <c r="S24" s="539">
        <f t="shared" si="2"/>
        <v>0</v>
      </c>
    </row>
    <row r="25" spans="2:19">
      <c r="B25" s="42"/>
      <c r="C25" s="497"/>
      <c r="D25" s="200"/>
      <c r="E25" s="497"/>
      <c r="F25" s="200"/>
      <c r="G25" s="497"/>
      <c r="H25" s="204"/>
      <c r="I25" s="497"/>
      <c r="J25" s="128"/>
      <c r="L25" s="128"/>
      <c r="Q25" s="561"/>
      <c r="R25" s="562"/>
      <c r="S25" s="563"/>
    </row>
    <row r="26" spans="2:19">
      <c r="B26" s="42"/>
      <c r="C26" s="497"/>
      <c r="D26" s="200"/>
      <c r="E26" s="497"/>
      <c r="F26" s="200"/>
      <c r="G26" s="497"/>
      <c r="H26" s="204"/>
      <c r="I26" s="497"/>
      <c r="J26" s="128"/>
      <c r="L26" s="128"/>
      <c r="Q26" s="561"/>
      <c r="R26" s="562"/>
      <c r="S26" s="563"/>
    </row>
    <row r="27" spans="2:19">
      <c r="B27" s="42"/>
      <c r="C27" s="497"/>
      <c r="D27" s="200"/>
      <c r="E27" s="497"/>
      <c r="F27" s="200"/>
      <c r="G27" s="497"/>
      <c r="H27" s="204"/>
      <c r="I27" s="497"/>
      <c r="J27" s="128"/>
      <c r="L27" s="128"/>
      <c r="Q27" s="561"/>
    </row>
    <row r="28" spans="2:19">
      <c r="B28" s="42"/>
      <c r="C28" s="497"/>
      <c r="D28" s="200"/>
      <c r="E28" s="497"/>
      <c r="F28" s="200"/>
      <c r="G28" s="497"/>
      <c r="H28" s="204"/>
      <c r="I28" s="497"/>
      <c r="J28" s="128"/>
      <c r="L28" s="128"/>
    </row>
    <row r="29" spans="2:19">
      <c r="B29" s="42"/>
      <c r="C29" s="497"/>
      <c r="D29" s="200"/>
      <c r="E29" s="497"/>
      <c r="F29" s="200"/>
      <c r="G29" s="497"/>
      <c r="H29" s="204"/>
      <c r="I29" s="497"/>
      <c r="J29" s="128"/>
      <c r="L29" s="128"/>
    </row>
    <row r="30" spans="2:19">
      <c r="B30" s="42"/>
      <c r="C30" s="497"/>
      <c r="D30" s="200"/>
      <c r="E30" s="497"/>
      <c r="F30" s="200"/>
      <c r="G30" s="497"/>
      <c r="H30" s="204"/>
      <c r="I30" s="497"/>
      <c r="J30" s="128"/>
      <c r="L30" s="128"/>
    </row>
    <row r="31" spans="2:19">
      <c r="B31" s="42"/>
      <c r="C31" s="497"/>
      <c r="D31" s="200"/>
      <c r="E31" s="497"/>
      <c r="F31" s="200"/>
      <c r="G31" s="497"/>
      <c r="H31" s="204"/>
      <c r="I31" s="497"/>
      <c r="J31" s="128"/>
      <c r="L31" s="128"/>
    </row>
    <row r="32" spans="2:19">
      <c r="B32" s="42"/>
      <c r="C32" s="497"/>
      <c r="D32" s="200"/>
      <c r="E32" s="497"/>
      <c r="F32" s="200"/>
      <c r="G32" s="497"/>
      <c r="H32" s="204"/>
      <c r="I32" s="497"/>
      <c r="J32" s="128"/>
      <c r="L32" s="128"/>
    </row>
    <row r="33" spans="1:39">
      <c r="B33" s="42"/>
      <c r="C33" s="497"/>
      <c r="D33" s="200"/>
      <c r="E33" s="497"/>
      <c r="F33" s="200"/>
      <c r="G33" s="497"/>
      <c r="H33" s="204"/>
      <c r="I33" s="497"/>
      <c r="J33" s="128"/>
      <c r="L33" s="128"/>
    </row>
    <row r="34" spans="1:39">
      <c r="B34" s="42"/>
      <c r="C34" s="497"/>
      <c r="D34" s="200"/>
      <c r="E34" s="497"/>
      <c r="F34" s="200"/>
      <c r="G34" s="497"/>
      <c r="H34" s="204"/>
      <c r="I34" s="497"/>
      <c r="J34" s="128"/>
      <c r="L34" s="128"/>
    </row>
    <row r="35" spans="1:39">
      <c r="B35" s="42"/>
      <c r="C35" s="497"/>
      <c r="D35" s="200"/>
      <c r="E35" s="497"/>
      <c r="F35" s="200"/>
      <c r="G35" s="497"/>
      <c r="H35" s="204"/>
      <c r="I35" s="497"/>
      <c r="J35" s="128"/>
      <c r="L35" s="128"/>
    </row>
    <row r="36" spans="1:39">
      <c r="B36" s="42"/>
      <c r="C36" s="497"/>
      <c r="D36" s="200"/>
      <c r="E36" s="497"/>
      <c r="F36" s="200"/>
      <c r="G36" s="497"/>
      <c r="H36" s="204"/>
      <c r="I36" s="497"/>
      <c r="J36" s="128"/>
      <c r="L36" s="128"/>
    </row>
    <row r="37" spans="1:39">
      <c r="B37" s="42"/>
      <c r="C37" s="497"/>
      <c r="D37" s="200"/>
      <c r="E37" s="497"/>
      <c r="F37" s="200"/>
      <c r="G37" s="497"/>
      <c r="H37" s="204"/>
      <c r="I37" s="497"/>
      <c r="J37" s="128"/>
      <c r="L37" s="128"/>
    </row>
    <row r="38" spans="1:39">
      <c r="B38" s="544"/>
      <c r="C38" s="497"/>
      <c r="D38" s="545"/>
      <c r="E38" s="497"/>
      <c r="F38" s="545"/>
      <c r="G38" s="497"/>
      <c r="H38" s="546"/>
      <c r="I38" s="497"/>
      <c r="J38" s="547"/>
      <c r="L38" s="547"/>
    </row>
    <row r="39" spans="1:39" s="261" customFormat="1" ht="20" hidden="1" customHeight="1">
      <c r="A39" s="259"/>
      <c r="B39" s="325" t="s">
        <v>297</v>
      </c>
      <c r="C39" s="326"/>
      <c r="D39" s="327"/>
      <c r="E39" s="327"/>
      <c r="F39" s="327"/>
      <c r="G39" s="327"/>
      <c r="H39" s="327"/>
      <c r="I39" s="327"/>
      <c r="J39" s="327"/>
      <c r="K39" s="327"/>
      <c r="L39" s="328"/>
      <c r="M39" s="260"/>
      <c r="N39" s="260"/>
      <c r="O39" s="260"/>
      <c r="P39" s="260"/>
      <c r="Q39" s="313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</row>
    <row r="40" spans="1:39" hidden="1">
      <c r="B40" s="553" t="str">
        <f>IF(L101=FALSE,'PORTAFOLIO 1'!D7,"")</f>
        <v>IB01 - iShares USD Treasury Bond 0-1yr UCITS ETF (Acc)</v>
      </c>
      <c r="D40" s="199"/>
      <c r="F40" s="199"/>
      <c r="H40" s="203"/>
      <c r="J40" s="552">
        <f>SUMIF('REGISTRO ACCIONES'!$K:$K,ACTIVOS!$B:$B,'REGISTRO ACCIONES'!$R:$R)</f>
        <v>0</v>
      </c>
      <c r="K40" s="120"/>
      <c r="L40" s="552">
        <f>SUMIF('REGISTRO ACCIONES'!$T:$T,ACTIVOS!$B:$B,'REGISTRO ACCIONES'!$X:$X)*$N$4</f>
        <v>0</v>
      </c>
      <c r="N40" s="275"/>
      <c r="P40" s="548"/>
      <c r="T40" s="548"/>
    </row>
    <row r="41" spans="1:39" hidden="1">
      <c r="B41" s="554" t="str">
        <f>IF(L102=FALSE,'PORTAFOLIO 1'!D8,"")</f>
        <v>ISAC - iShares MSCI ACWI UCITS ETF USD (Acc)</v>
      </c>
      <c r="D41" s="200"/>
      <c r="F41" s="200"/>
      <c r="H41" s="204"/>
      <c r="J41" s="552">
        <f>SUMIF('REGISTRO ACCIONES'!$K:$K,ACTIVOS!$B:$B,'REGISTRO ACCIONES'!$R:$R)</f>
        <v>0</v>
      </c>
      <c r="K41" s="120"/>
      <c r="L41" s="552">
        <f>SUMIF('REGISTRO ACCIONES'!$T:$T,ACTIVOS!$B:$B,'REGISTRO ACCIONES'!$X:$X)*$N$4</f>
        <v>0</v>
      </c>
      <c r="N41" s="275"/>
      <c r="P41" s="548"/>
      <c r="T41" s="548"/>
    </row>
    <row r="42" spans="1:39" hidden="1">
      <c r="B42" s="554" t="str">
        <f>IF(L103=FALSE,'PORTAFOLIO 1'!D9,"")</f>
        <v>SGLD - Invesco Physical Gold A</v>
      </c>
      <c r="D42" s="200"/>
      <c r="F42" s="200"/>
      <c r="H42" s="204"/>
      <c r="J42" s="552">
        <f>SUMIF('REGISTRO ACCIONES'!$K:$K,ACTIVOS!$B:$B,'REGISTRO ACCIONES'!$R:$R)</f>
        <v>0</v>
      </c>
      <c r="K42" s="120"/>
      <c r="L42" s="552">
        <f>SUMIF('REGISTRO ACCIONES'!$T:$T,ACTIVOS!$B:$B,'REGISTRO ACCIONES'!$X:$X)*$N$4</f>
        <v>0</v>
      </c>
      <c r="N42" s="275"/>
      <c r="P42" s="548"/>
      <c r="T42" s="548"/>
    </row>
    <row r="43" spans="1:39" hidden="1">
      <c r="B43" s="554" t="str">
        <f>IF(L104=FALSE,'PORTAFOLIO 1'!D10,"")</f>
        <v/>
      </c>
      <c r="D43" s="200"/>
      <c r="F43" s="200"/>
      <c r="H43" s="204"/>
      <c r="J43" s="552">
        <f>SUMIF('REGISTRO ACCIONES'!$K:$K,ACTIVOS!$B:$B,'REGISTRO ACCIONES'!$R:$R)</f>
        <v>0</v>
      </c>
      <c r="K43" s="120"/>
      <c r="L43" s="552">
        <f>SUMIF('REGISTRO ACCIONES'!$T:$T,ACTIVOS!$B:$B,'REGISTRO ACCIONES'!$X:$X)*$N$4</f>
        <v>0</v>
      </c>
      <c r="N43" s="275"/>
      <c r="P43" s="548"/>
      <c r="T43" s="548"/>
    </row>
    <row r="44" spans="1:39" hidden="1">
      <c r="B44" s="554" t="str">
        <f>IF(L105=FALSE,'PORTAFOLIO 1'!D11,"")</f>
        <v/>
      </c>
      <c r="C44" s="497"/>
      <c r="D44" s="200"/>
      <c r="E44" s="497"/>
      <c r="F44" s="200"/>
      <c r="G44" s="497"/>
      <c r="H44" s="204"/>
      <c r="I44" s="497"/>
      <c r="J44" s="552">
        <f>SUMIF('REGISTRO ACCIONES'!$K:$K,ACTIVOS!$B:$B,'REGISTRO ACCIONES'!$R:$R)</f>
        <v>0</v>
      </c>
      <c r="K44" s="120"/>
      <c r="L44" s="552">
        <f>SUMIF('REGISTRO ACCIONES'!$T:$T,ACTIVOS!$B:$B,'REGISTRO ACCIONES'!$X:$X)*$N$4</f>
        <v>0</v>
      </c>
      <c r="N44" s="275"/>
      <c r="P44" s="548"/>
      <c r="T44" s="548"/>
    </row>
    <row r="45" spans="1:39" hidden="1">
      <c r="B45" s="554" t="str">
        <f>IF(L106=FALSE,'PORTAFOLIO 1'!D12,"")</f>
        <v/>
      </c>
      <c r="D45" s="200"/>
      <c r="F45" s="200"/>
      <c r="H45" s="204"/>
      <c r="J45" s="552">
        <f>SUMIF('REGISTRO ACCIONES'!$K:$K,ACTIVOS!$B:$B,'REGISTRO ACCIONES'!$R:$R)</f>
        <v>0</v>
      </c>
      <c r="K45" s="120"/>
      <c r="L45" s="552">
        <f>SUMIF('REGISTRO ACCIONES'!$T:$T,ACTIVOS!$B:$B,'REGISTRO ACCIONES'!$X:$X)*$N$4</f>
        <v>0</v>
      </c>
      <c r="N45" s="275"/>
      <c r="P45" s="548"/>
      <c r="T45" s="548"/>
    </row>
    <row r="46" spans="1:39" hidden="1">
      <c r="B46" s="554" t="str">
        <f>IF(L107=FALSE,'PORTAFOLIO 1'!D13,"")</f>
        <v/>
      </c>
      <c r="D46" s="200"/>
      <c r="F46" s="200"/>
      <c r="H46" s="204"/>
      <c r="J46" s="552">
        <f>SUMIF('REGISTRO ACCIONES'!$K:$K,ACTIVOS!$B:$B,'REGISTRO ACCIONES'!$R:$R)</f>
        <v>0</v>
      </c>
      <c r="K46" s="120"/>
      <c r="L46" s="552">
        <f>SUMIF('REGISTRO ACCIONES'!$T:$T,ACTIVOS!$B:$B,'REGISTRO ACCIONES'!$X:$X)*$N$4</f>
        <v>0</v>
      </c>
      <c r="N46" s="275"/>
      <c r="P46" s="548"/>
      <c r="T46" s="548"/>
    </row>
    <row r="47" spans="1:39" hidden="1">
      <c r="B47" s="554" t="str">
        <f>IF(L108=FALSE,'PORTAFOLIO 1'!D14,"")</f>
        <v/>
      </c>
      <c r="D47" s="200"/>
      <c r="F47" s="200"/>
      <c r="H47" s="204"/>
      <c r="J47" s="552">
        <f>SUMIF('REGISTRO ACCIONES'!$K:$K,ACTIVOS!$B:$B,'REGISTRO ACCIONES'!$R:$R)</f>
        <v>0</v>
      </c>
      <c r="K47" s="120"/>
      <c r="L47" s="552">
        <f>SUMIF('REGISTRO ACCIONES'!$T:$T,ACTIVOS!$B:$B,'REGISTRO ACCIONES'!$X:$X)*$N$4</f>
        <v>0</v>
      </c>
      <c r="N47" s="275"/>
      <c r="P47" s="548"/>
      <c r="T47" s="548"/>
    </row>
    <row r="48" spans="1:39" hidden="1">
      <c r="B48" s="554" t="str">
        <f>IF(L109=FALSE,'PORTAFOLIO 1'!D15,"")</f>
        <v/>
      </c>
      <c r="D48" s="200"/>
      <c r="F48" s="200"/>
      <c r="H48" s="204"/>
      <c r="J48" s="552">
        <f>SUMIF('REGISTRO ACCIONES'!$K:$K,ACTIVOS!$B:$B,'REGISTRO ACCIONES'!$R:$R)</f>
        <v>0</v>
      </c>
      <c r="K48" s="120"/>
      <c r="L48" s="552">
        <f>SUMIF('REGISTRO ACCIONES'!$T:$T,ACTIVOS!$B:$B,'REGISTRO ACCIONES'!$X:$X)*$N$4</f>
        <v>0</v>
      </c>
      <c r="N48" s="275"/>
      <c r="P48" s="548"/>
      <c r="T48" s="548"/>
    </row>
    <row r="49" spans="1:39" hidden="1">
      <c r="B49" s="554" t="str">
        <f>IF(L110=FALSE,'PORTAFOLIO 1'!D16,"")</f>
        <v/>
      </c>
      <c r="D49" s="200"/>
      <c r="F49" s="200"/>
      <c r="H49" s="204"/>
      <c r="J49" s="552">
        <f>SUMIF('REGISTRO ACCIONES'!$K:$K,ACTIVOS!$B:$B,'REGISTRO ACCIONES'!$R:$R)</f>
        <v>0</v>
      </c>
      <c r="K49" s="120"/>
      <c r="L49" s="552">
        <f>SUMIF('REGISTRO ACCIONES'!$T:$T,ACTIVOS!$B:$B,'REGISTRO ACCIONES'!$X:$X)*$N$4</f>
        <v>0</v>
      </c>
      <c r="N49" s="275"/>
      <c r="P49" s="548"/>
      <c r="T49" s="548"/>
    </row>
    <row r="50" spans="1:39" hidden="1">
      <c r="B50" s="554" t="str">
        <f>IF(L111=FALSE,'PORTAFOLIO 1'!D17,"")</f>
        <v/>
      </c>
      <c r="D50" s="200"/>
      <c r="F50" s="200"/>
      <c r="H50" s="204"/>
      <c r="J50" s="552">
        <f>SUMIF('REGISTRO ACCIONES'!$K:$K,ACTIVOS!$B:$B,'REGISTRO ACCIONES'!$R:$R)</f>
        <v>0</v>
      </c>
      <c r="K50" s="120"/>
      <c r="L50" s="552">
        <f>SUMIF('REGISTRO ACCIONES'!$T:$T,ACTIVOS!$B:$B,'REGISTRO ACCIONES'!$X:$X)*$N$4</f>
        <v>0</v>
      </c>
      <c r="N50" s="275"/>
      <c r="P50" s="548"/>
      <c r="T50" s="548"/>
    </row>
    <row r="51" spans="1:39" hidden="1">
      <c r="B51" s="554" t="str">
        <f>IF(L112=FALSE,'PORTAFOLIO 1'!D18,"")</f>
        <v/>
      </c>
      <c r="D51" s="200"/>
      <c r="F51" s="200"/>
      <c r="H51" s="204"/>
      <c r="J51" s="552">
        <f>SUMIF('REGISTRO ACCIONES'!$K:$K,ACTIVOS!$B:$B,'REGISTRO ACCIONES'!$R:$R)</f>
        <v>0</v>
      </c>
      <c r="K51" s="120"/>
      <c r="L51" s="552">
        <f>SUMIF('REGISTRO ACCIONES'!$T:$T,ACTIVOS!$B:$B,'REGISTRO ACCIONES'!$X:$X)*$N$4</f>
        <v>0</v>
      </c>
      <c r="N51" s="275"/>
      <c r="P51" s="548"/>
      <c r="T51" s="548"/>
    </row>
    <row r="52" spans="1:39" hidden="1">
      <c r="B52" s="554" t="str">
        <f>IF(L113=FALSE,'PORTAFOLIO 1'!D19,"")</f>
        <v/>
      </c>
      <c r="D52" s="200"/>
      <c r="F52" s="200"/>
      <c r="G52" s="497"/>
      <c r="H52" s="204"/>
      <c r="I52" s="497"/>
      <c r="J52" s="552">
        <f>SUMIF('REGISTRO ACCIONES'!$K:$K,ACTIVOS!$B:$B,'REGISTRO ACCIONES'!$R:$R)</f>
        <v>0</v>
      </c>
      <c r="K52" s="120"/>
      <c r="L52" s="552">
        <f>SUMIF('REGISTRO ACCIONES'!$T:$T,ACTIVOS!$B:$B,'REGISTRO ACCIONES'!$X:$X)*$N$4</f>
        <v>0</v>
      </c>
      <c r="N52" s="275"/>
    </row>
    <row r="53" spans="1:39" hidden="1">
      <c r="B53" s="554" t="str">
        <f>IF(L114=FALSE,'PORTAFOLIO 1'!D20,"")</f>
        <v/>
      </c>
      <c r="D53" s="200"/>
      <c r="F53" s="200"/>
      <c r="H53" s="204"/>
      <c r="J53" s="552">
        <f>SUMIF('REGISTRO ACCIONES'!$K:$K,ACTIVOS!$B:$B,'REGISTRO ACCIONES'!$R:$R)</f>
        <v>0</v>
      </c>
      <c r="K53" s="120"/>
      <c r="L53" s="552">
        <f>SUMIF('REGISTRO ACCIONES'!$T:$T,ACTIVOS!$B:$B,'REGISTRO ACCIONES'!$X:$X)*$N$4</f>
        <v>0</v>
      </c>
      <c r="N53" s="275"/>
    </row>
    <row r="54" spans="1:39" hidden="1">
      <c r="B54" s="554" t="str">
        <f>IF(L115=FALSE,'PORTAFOLIO 1'!D21,"")</f>
        <v/>
      </c>
      <c r="D54" s="200"/>
      <c r="F54" s="200"/>
      <c r="H54" s="204"/>
      <c r="J54" s="552">
        <f>SUMIF('REGISTRO ACCIONES'!$K:$K,ACTIVOS!$B:$B,'REGISTRO ACCIONES'!$R:$R)</f>
        <v>0</v>
      </c>
      <c r="K54" s="120"/>
      <c r="L54" s="552">
        <f>SUMIF('REGISTRO ACCIONES'!$T:$T,ACTIVOS!$B:$B,'REGISTRO ACCIONES'!$X:$X)*$N$4</f>
        <v>0</v>
      </c>
      <c r="N54" s="275"/>
    </row>
    <row r="55" spans="1:39" hidden="1">
      <c r="B55" s="554" t="str">
        <f>IF(L116=FALSE,'PORTAFOLIO 1'!D22,"")</f>
        <v/>
      </c>
      <c r="C55" s="497"/>
      <c r="D55" s="200"/>
      <c r="E55" s="497"/>
      <c r="F55" s="199"/>
      <c r="G55" s="497"/>
      <c r="H55" s="203"/>
      <c r="I55" s="497"/>
      <c r="J55" s="552">
        <f>SUMIF('REGISTRO ACCIONES'!$K:$K,ACTIVOS!$B:$B,'REGISTRO ACCIONES'!$R:$R)</f>
        <v>0</v>
      </c>
      <c r="K55" s="120"/>
      <c r="L55" s="552">
        <f>SUMIF('REGISTRO ACCIONES'!$T:$T,ACTIVOS!$B:$B,'REGISTRO ACCIONES'!$X:$X)*$N$4</f>
        <v>0</v>
      </c>
      <c r="N55" s="275"/>
    </row>
    <row r="56" spans="1:39" hidden="1">
      <c r="B56" s="554" t="str">
        <f>IF(L117=FALSE,'PORTAFOLIO 1'!D23,"")</f>
        <v/>
      </c>
      <c r="C56" s="497"/>
      <c r="D56" s="200"/>
      <c r="E56" s="497"/>
      <c r="F56" s="200"/>
      <c r="G56" s="497"/>
      <c r="H56" s="204"/>
      <c r="I56" s="497"/>
      <c r="J56" s="552">
        <f>SUMIF('REGISTRO ACCIONES'!$K:$K,ACTIVOS!$B:$B,'REGISTRO ACCIONES'!$R:$R)</f>
        <v>0</v>
      </c>
      <c r="K56" s="120"/>
      <c r="L56" s="552">
        <f>SUMIF('REGISTRO ACCIONES'!$T:$T,ACTIVOS!$B:$B,'REGISTRO ACCIONES'!$X:$X)*$N$4</f>
        <v>0</v>
      </c>
      <c r="N56" s="275"/>
    </row>
    <row r="57" spans="1:39" hidden="1">
      <c r="B57" s="554" t="str">
        <f>IF(L118=FALSE,'PORTAFOLIO 1'!D24,"")</f>
        <v/>
      </c>
      <c r="D57" s="200"/>
      <c r="F57" s="200"/>
      <c r="H57" s="204"/>
      <c r="I57" s="497"/>
      <c r="J57" s="552">
        <f>SUMIF('REGISTRO ACCIONES'!$K:$K,ACTIVOS!$B:$B,'REGISTRO ACCIONES'!$R:$R)</f>
        <v>0</v>
      </c>
      <c r="K57" s="120"/>
      <c r="L57" s="552">
        <f>SUMIF('REGISTRO ACCIONES'!$T:$T,ACTIVOS!$B:$B,'REGISTRO ACCIONES'!$X:$X)*$N$4</f>
        <v>0</v>
      </c>
      <c r="N57" s="275"/>
    </row>
    <row r="58" spans="1:39" s="261" customFormat="1" ht="20" hidden="1" customHeight="1">
      <c r="A58" s="259"/>
      <c r="B58" s="325" t="s">
        <v>298</v>
      </c>
      <c r="C58" s="326"/>
      <c r="D58" s="327"/>
      <c r="E58" s="327"/>
      <c r="F58" s="327"/>
      <c r="G58" s="327"/>
      <c r="H58" s="327"/>
      <c r="I58" s="327"/>
      <c r="J58" s="327"/>
      <c r="K58" s="327"/>
      <c r="L58" s="328"/>
      <c r="M58" s="260"/>
      <c r="N58" s="260"/>
      <c r="O58" s="260"/>
      <c r="P58" s="260"/>
      <c r="Q58" s="313"/>
      <c r="R58" s="314"/>
      <c r="S58" s="314"/>
      <c r="T58" s="314"/>
      <c r="U58" s="314"/>
      <c r="V58" s="314"/>
      <c r="W58" s="314"/>
      <c r="X58" s="314"/>
      <c r="Y58" s="314"/>
      <c r="Z58" s="314"/>
      <c r="AA58" s="314"/>
      <c r="AB58" s="314"/>
      <c r="AC58" s="314"/>
      <c r="AD58" s="314"/>
      <c r="AE58" s="314"/>
      <c r="AF58" s="314"/>
      <c r="AG58" s="314"/>
      <c r="AH58" s="314"/>
      <c r="AI58" s="314"/>
      <c r="AJ58" s="314"/>
      <c r="AK58" s="314"/>
      <c r="AL58" s="314"/>
      <c r="AM58" s="314"/>
    </row>
    <row r="59" spans="1:39" hidden="1">
      <c r="B59" s="554" t="str">
        <f>IF(L120=FALSE,'PORTAFOLIO 2'!D7,"")</f>
        <v>VDST - Vanguard U.S. Treasury 0-1 Year Bond UCITS ETF (USD) </v>
      </c>
      <c r="D59" s="200"/>
      <c r="F59" s="199"/>
      <c r="H59" s="204"/>
      <c r="I59" s="497"/>
      <c r="J59" s="552">
        <f>SUMIF('REGISTRO ACCIONES'!$K:$K,ACTIVOS!$B:$B,'REGISTRO ACCIONES'!$R:$R)</f>
        <v>0</v>
      </c>
      <c r="K59" s="120"/>
      <c r="L59" s="552">
        <f>SUMIF('REGISTRO ACCIONES'!$AA:$AA,ACTIVOS!$B:$B,'REGISTRO ACCIONES'!$AE:$AE)*$N$4</f>
        <v>0</v>
      </c>
      <c r="N59" s="275"/>
    </row>
    <row r="60" spans="1:39" hidden="1">
      <c r="B60" s="554" t="str">
        <f>IF(L121=FALSE,'PORTAFOLIO 2'!D8,"")</f>
        <v>DTLA - iShares USD Treasury Bond 20+yr UCITS ETF USD</v>
      </c>
      <c r="D60" s="200"/>
      <c r="F60" s="200"/>
      <c r="H60" s="204"/>
      <c r="I60" s="497"/>
      <c r="J60" s="552">
        <f>SUMIF('REGISTRO ACCIONES'!$K:$K,ACTIVOS!$B:$B,'REGISTRO ACCIONES'!$R:$R)</f>
        <v>0</v>
      </c>
      <c r="K60" s="120"/>
      <c r="L60" s="552">
        <f>SUMIF('REGISTRO ACCIONES'!$AA:$AA,ACTIVOS!$B:$B,'REGISTRO ACCIONES'!$AE:$AE)*$N$4</f>
        <v>0</v>
      </c>
      <c r="N60" s="275"/>
    </row>
    <row r="61" spans="1:39" hidden="1">
      <c r="B61" s="554" t="str">
        <f>IF(L122=FALSE,'PORTAFOLIO 2'!D9,"")</f>
        <v>CSPX - iShares Core S&amp;P 500 UCITS ETF</v>
      </c>
      <c r="D61" s="200"/>
      <c r="F61" s="200"/>
      <c r="H61" s="204"/>
      <c r="I61" s="497"/>
      <c r="J61" s="552">
        <f>SUMIF('REGISTRO ACCIONES'!$K:$K,ACTIVOS!$B:$B,'REGISTRO ACCIONES'!$R:$R)</f>
        <v>0</v>
      </c>
      <c r="K61" s="120"/>
      <c r="L61" s="552">
        <f>SUMIF('REGISTRO ACCIONES'!$AA:$AA,ACTIVOS!$B:$B,'REGISTRO ACCIONES'!$AE:$AE)*$N$4</f>
        <v>0</v>
      </c>
      <c r="N61" s="275"/>
    </row>
    <row r="62" spans="1:39" hidden="1">
      <c r="B62" s="554" t="str">
        <f>IF(L123=FALSE,'PORTAFOLIO 2'!D10,"")</f>
        <v>USSC - SPDR MSCI USA Small Cap Value Weighted UCITS ETF</v>
      </c>
      <c r="D62" s="200"/>
      <c r="F62" s="200"/>
      <c r="H62" s="204"/>
      <c r="I62" s="497"/>
      <c r="J62" s="552">
        <f>SUMIF('REGISTRO ACCIONES'!$K:$K,ACTIVOS!$B:$B,'REGISTRO ACCIONES'!$R:$R)</f>
        <v>0</v>
      </c>
      <c r="K62" s="120"/>
      <c r="L62" s="552">
        <f>SUMIF('REGISTRO ACCIONES'!$AA:$AA,ACTIVOS!$B:$B,'REGISTRO ACCIONES'!$AE:$AE)*$N$4</f>
        <v>0</v>
      </c>
      <c r="N62" s="275"/>
    </row>
    <row r="63" spans="1:39" hidden="1">
      <c r="B63" s="554" t="str">
        <f>IF(L124=FALSE,'PORTAFOLIO 2'!D11,"")</f>
        <v>XUSE - iShares MSCI World ex-USA UCITS ETF USD (Acc)</v>
      </c>
      <c r="D63" s="200"/>
      <c r="F63" s="200"/>
      <c r="H63" s="204"/>
      <c r="I63" s="497"/>
      <c r="J63" s="552">
        <f>SUMIF('REGISTRO ACCIONES'!$K:$K,ACTIVOS!$B:$B,'REGISTRO ACCIONES'!$R:$R)</f>
        <v>0</v>
      </c>
      <c r="K63" s="120"/>
      <c r="L63" s="552">
        <f>SUMIF('REGISTRO ACCIONES'!$AA:$AA,ACTIVOS!$B:$B,'REGISTRO ACCIONES'!$AE:$AE)*$N$4</f>
        <v>0</v>
      </c>
      <c r="N63" s="275"/>
    </row>
    <row r="64" spans="1:39" hidden="1">
      <c r="B64" s="554" t="str">
        <f>IF(L125=FALSE,'PORTAFOLIO 2'!D12,"")</f>
        <v>EIMI - iShares Core MSCI Emerging Markets IMI UCITS ETF</v>
      </c>
      <c r="D64" s="200"/>
      <c r="F64" s="200"/>
      <c r="H64" s="204"/>
      <c r="I64" s="497"/>
      <c r="J64" s="552">
        <f>SUMIF('REGISTRO ACCIONES'!$K:$K,ACTIVOS!$B:$B,'REGISTRO ACCIONES'!$R:$R)</f>
        <v>0</v>
      </c>
      <c r="K64" s="120"/>
      <c r="L64" s="552">
        <f>SUMIF('REGISTRO ACCIONES'!$AA:$AA,ACTIVOS!$B:$B,'REGISTRO ACCIONES'!$AE:$AE)*$N$4</f>
        <v>0</v>
      </c>
      <c r="N64" s="275"/>
    </row>
    <row r="65" spans="2:29" hidden="1">
      <c r="B65" s="554" t="str">
        <f>IF(L126=FALSE,'PORTAFOLIO 2'!D13,"")</f>
        <v>IGLN - iShares Physical Gold ETC</v>
      </c>
      <c r="D65" s="200"/>
      <c r="F65" s="200"/>
      <c r="H65" s="204"/>
      <c r="I65" s="497"/>
      <c r="J65" s="552">
        <f>SUMIF('REGISTRO ACCIONES'!$K:$K,ACTIVOS!$B:$B,'REGISTRO ACCIONES'!$R:$R)</f>
        <v>0</v>
      </c>
      <c r="K65" s="120"/>
      <c r="L65" s="552">
        <f>SUMIF('REGISTRO ACCIONES'!$AA:$AA,ACTIVOS!$B:$B,'REGISTRO ACCIONES'!$AE:$AE)*$N$4</f>
        <v>0</v>
      </c>
      <c r="N65" s="275"/>
    </row>
    <row r="66" spans="2:29" hidden="1">
      <c r="B66" s="554" t="str">
        <f>IF(L127=FALSE,'PORTAFOLIO 2'!D14,"")</f>
        <v/>
      </c>
      <c r="D66" s="200"/>
      <c r="F66" s="200"/>
      <c r="H66" s="204"/>
      <c r="I66" s="497"/>
      <c r="J66" s="552">
        <f>SUMIF('REGISTRO ACCIONES'!$K:$K,ACTIVOS!$B:$B,'REGISTRO ACCIONES'!$R:$R)</f>
        <v>0</v>
      </c>
      <c r="K66" s="120"/>
      <c r="L66" s="552">
        <f>SUMIF('REGISTRO ACCIONES'!$AA:$AA,ACTIVOS!$B:$B,'REGISTRO ACCIONES'!$AE:$AE)*$N$4</f>
        <v>0</v>
      </c>
      <c r="N66" s="275"/>
    </row>
    <row r="67" spans="2:29" hidden="1">
      <c r="B67" s="554" t="str">
        <f>IF(L128=FALSE,'PORTAFOLIO 2'!D15,"")</f>
        <v/>
      </c>
      <c r="D67" s="200"/>
      <c r="F67" s="200"/>
      <c r="H67" s="204"/>
      <c r="I67" s="497"/>
      <c r="J67" s="552">
        <f>SUMIF('REGISTRO ACCIONES'!$K:$K,ACTIVOS!$B:$B,'REGISTRO ACCIONES'!$R:$R)</f>
        <v>0</v>
      </c>
      <c r="K67" s="120"/>
      <c r="L67" s="552">
        <f>SUMIF('REGISTRO ACCIONES'!$AA:$AA,ACTIVOS!$B:$B,'REGISTRO ACCIONES'!$AE:$AE)*$N$4</f>
        <v>0</v>
      </c>
      <c r="N67" s="275"/>
    </row>
    <row r="68" spans="2:29" hidden="1">
      <c r="B68" s="554" t="str">
        <f>IF(L129=FALSE,'PORTAFOLIO 2'!D16,"")</f>
        <v/>
      </c>
      <c r="D68" s="200"/>
      <c r="F68" s="200"/>
      <c r="H68" s="204"/>
      <c r="I68" s="497"/>
      <c r="J68" s="552">
        <f>SUMIF('REGISTRO ACCIONES'!$K:$K,ACTIVOS!$B:$B,'REGISTRO ACCIONES'!$R:$R)</f>
        <v>0</v>
      </c>
      <c r="K68" s="120"/>
      <c r="L68" s="552">
        <f>SUMIF('REGISTRO ACCIONES'!$AA:$AA,ACTIVOS!$B:$B,'REGISTRO ACCIONES'!$AE:$AE)*$N$4</f>
        <v>0</v>
      </c>
      <c r="N68" s="275"/>
    </row>
    <row r="69" spans="2:29" hidden="1">
      <c r="B69" s="554" t="str">
        <f>IF(L130=FALSE,'PORTAFOLIO 2'!D17,"")</f>
        <v/>
      </c>
      <c r="D69" s="200"/>
      <c r="F69" s="200"/>
      <c r="H69" s="204"/>
      <c r="I69" s="497"/>
      <c r="J69" s="552">
        <f>SUMIF('REGISTRO ACCIONES'!$K:$K,ACTIVOS!$B:$B,'REGISTRO ACCIONES'!$R:$R)</f>
        <v>0</v>
      </c>
      <c r="K69" s="120"/>
      <c r="L69" s="552">
        <f>SUMIF('REGISTRO ACCIONES'!$AA:$AA,ACTIVOS!$B:$B,'REGISTRO ACCIONES'!$AE:$AE)*$N$4</f>
        <v>0</v>
      </c>
      <c r="N69" s="275"/>
    </row>
    <row r="70" spans="2:29" hidden="1">
      <c r="B70" s="554" t="str">
        <f>IF(L131=FALSE,'PORTAFOLIO 2'!D18,"")</f>
        <v/>
      </c>
      <c r="D70" s="200"/>
      <c r="F70" s="200"/>
      <c r="H70" s="204"/>
      <c r="I70" s="497"/>
      <c r="J70" s="552">
        <f>SUMIF('REGISTRO ACCIONES'!$K:$K,ACTIVOS!$B:$B,'REGISTRO ACCIONES'!$R:$R)</f>
        <v>0</v>
      </c>
      <c r="K70" s="120"/>
      <c r="L70" s="552">
        <f>SUMIF('REGISTRO ACCIONES'!$AA:$AA,ACTIVOS!$B:$B,'REGISTRO ACCIONES'!$AE:$AE)*$N$4</f>
        <v>0</v>
      </c>
      <c r="N70" s="275"/>
    </row>
    <row r="71" spans="2:29" hidden="1">
      <c r="B71" s="554" t="str">
        <f>IF(L132=FALSE,'PORTAFOLIO 2'!D19,"")</f>
        <v/>
      </c>
      <c r="D71" s="200"/>
      <c r="F71" s="200"/>
      <c r="H71" s="204"/>
      <c r="I71" s="497"/>
      <c r="J71" s="552">
        <f>SUMIF('REGISTRO ACCIONES'!$K:$K,ACTIVOS!$B:$B,'REGISTRO ACCIONES'!$R:$R)</f>
        <v>0</v>
      </c>
      <c r="K71" s="120"/>
      <c r="L71" s="552">
        <f>SUMIF('REGISTRO ACCIONES'!$AA:$AA,ACTIVOS!$B:$B,'REGISTRO ACCIONES'!$AE:$AE)*$N$4</f>
        <v>0</v>
      </c>
      <c r="N71" s="275"/>
    </row>
    <row r="72" spans="2:29" hidden="1">
      <c r="B72" s="554" t="str">
        <f>IF(L133=FALSE,'PORTAFOLIO 2'!D20,"")</f>
        <v/>
      </c>
      <c r="D72" s="200"/>
      <c r="F72" s="200"/>
      <c r="H72" s="204"/>
      <c r="I72" s="497"/>
      <c r="J72" s="552">
        <f>SUMIF('REGISTRO ACCIONES'!$K:$K,ACTIVOS!$B:$B,'REGISTRO ACCIONES'!$R:$R)</f>
        <v>0</v>
      </c>
      <c r="K72" s="120"/>
      <c r="L72" s="552">
        <f>SUMIF('REGISTRO ACCIONES'!$AA:$AA,ACTIVOS!$B:$B,'REGISTRO ACCIONES'!$AE:$AE)*$N$4</f>
        <v>0</v>
      </c>
      <c r="N72" s="275"/>
    </row>
    <row r="73" spans="2:29" hidden="1">
      <c r="B73" s="554" t="str">
        <f>IF(L134=FALSE,'PORTAFOLIO 2'!D21,"")</f>
        <v/>
      </c>
      <c r="D73" s="200"/>
      <c r="F73" s="200"/>
      <c r="H73" s="204"/>
      <c r="I73" s="497"/>
      <c r="J73" s="552">
        <f>SUMIF('REGISTRO ACCIONES'!$K:$K,ACTIVOS!$B:$B,'REGISTRO ACCIONES'!$R:$R)</f>
        <v>0</v>
      </c>
      <c r="K73" s="120"/>
      <c r="L73" s="552">
        <f>SUMIF('REGISTRO ACCIONES'!$AA:$AA,ACTIVOS!$B:$B,'REGISTRO ACCIONES'!$AE:$AE)*$N$4</f>
        <v>0</v>
      </c>
      <c r="N73" s="275"/>
    </row>
    <row r="74" spans="2:29" hidden="1">
      <c r="B74" s="554" t="str">
        <f>IF(L135=FALSE,'PORTAFOLIO 2'!D22,"")</f>
        <v/>
      </c>
      <c r="D74" s="200"/>
      <c r="F74" s="199"/>
      <c r="H74" s="204"/>
      <c r="I74" s="497"/>
      <c r="J74" s="552">
        <f>SUMIF('REGISTRO ACCIONES'!$K:$K,ACTIVOS!$B:$B,'REGISTRO ACCIONES'!$R:$R)</f>
        <v>0</v>
      </c>
      <c r="K74" s="120"/>
      <c r="L74" s="552">
        <f>SUMIF('REGISTRO ACCIONES'!$AA:$AA,ACTIVOS!$B:$B,'REGISTRO ACCIONES'!$AE:$AE)*$N$4</f>
        <v>0</v>
      </c>
      <c r="N74" s="275"/>
    </row>
    <row r="75" spans="2:29" hidden="1">
      <c r="B75" s="554" t="str">
        <f>IF(L136=FALSE,'PORTAFOLIO 2'!D23,"")</f>
        <v/>
      </c>
      <c r="D75" s="200"/>
      <c r="F75" s="200"/>
      <c r="H75" s="204"/>
      <c r="I75" s="497"/>
      <c r="J75" s="552">
        <f>SUMIF('REGISTRO ACCIONES'!$K:$K,ACTIVOS!$B:$B,'REGISTRO ACCIONES'!$R:$R)</f>
        <v>0</v>
      </c>
      <c r="K75" s="120"/>
      <c r="L75" s="552">
        <f>SUMIF('REGISTRO ACCIONES'!$AA:$AA,ACTIVOS!$B:$B,'REGISTRO ACCIONES'!$AE:$AE)*$N$4</f>
        <v>0</v>
      </c>
      <c r="N75" s="275"/>
    </row>
    <row r="76" spans="2:29" hidden="1">
      <c r="B76" s="554" t="str">
        <f>IF(L137=FALSE,'PORTAFOLIO 2'!D24,"")</f>
        <v/>
      </c>
      <c r="D76" s="200"/>
      <c r="F76" s="200"/>
      <c r="H76" s="204"/>
      <c r="I76" s="497"/>
      <c r="J76" s="552">
        <f>SUMIF('REGISTRO ACCIONES'!$K:$K,ACTIVOS!$B:$B,'REGISTRO ACCIONES'!$R:$R)</f>
        <v>0</v>
      </c>
      <c r="K76" s="120"/>
      <c r="L76" s="552">
        <f>SUMIF('REGISTRO ACCIONES'!$AA:$AA,ACTIVOS!$B:$B,'REGISTRO ACCIONES'!$AE:$AE)*$N$4</f>
        <v>0</v>
      </c>
      <c r="N76" s="275"/>
    </row>
    <row r="77" spans="2:29" ht="7" customHeight="1">
      <c r="B77" s="239"/>
      <c r="D77" s="240"/>
      <c r="F77" s="240"/>
      <c r="H77" s="240"/>
      <c r="J77" s="240"/>
      <c r="L77" s="241"/>
    </row>
    <row r="78" spans="2:29" ht="20">
      <c r="B78" s="836" t="s">
        <v>109</v>
      </c>
      <c r="C78" s="837"/>
      <c r="D78" s="837"/>
      <c r="E78" s="612"/>
      <c r="F78" s="612"/>
      <c r="G78" s="612"/>
      <c r="H78" s="612"/>
      <c r="I78" s="612"/>
      <c r="J78" s="613">
        <f>SUM(J11:J76)</f>
        <v>0</v>
      </c>
      <c r="K78" s="613">
        <f>SUM(K11:K76)</f>
        <v>0</v>
      </c>
      <c r="L78" s="614">
        <f>SUM(L11:L76)</f>
        <v>1270000000</v>
      </c>
      <c r="N78" s="275"/>
    </row>
    <row r="79" spans="2:29" s="178" customFormat="1">
      <c r="B79" s="179"/>
      <c r="C79" s="180"/>
      <c r="D79" s="298"/>
      <c r="E79" s="180"/>
      <c r="F79" s="298"/>
      <c r="G79" s="180"/>
      <c r="H79" s="298"/>
      <c r="I79" s="180"/>
      <c r="J79" s="298"/>
      <c r="K79" s="180"/>
      <c r="L79" s="179"/>
      <c r="N79" s="195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  <c r="AC79" s="195"/>
    </row>
    <row r="80" spans="2:29" s="178" customFormat="1">
      <c r="B80" s="179"/>
      <c r="C80" s="180"/>
      <c r="D80" s="298"/>
      <c r="E80" s="180"/>
      <c r="F80" s="298"/>
      <c r="G80" s="180"/>
      <c r="H80" s="298"/>
      <c r="I80" s="180"/>
      <c r="J80" s="298"/>
      <c r="K80" s="180"/>
      <c r="L80" s="179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</row>
    <row r="81" spans="2:29" s="178" customFormat="1">
      <c r="B81" s="179"/>
      <c r="C81" s="180"/>
      <c r="D81" s="298"/>
      <c r="E81" s="180"/>
      <c r="F81" s="298"/>
      <c r="G81" s="180"/>
      <c r="H81" s="298"/>
      <c r="I81" s="180"/>
      <c r="J81" s="298"/>
      <c r="K81" s="180"/>
      <c r="L81" s="179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</row>
    <row r="82" spans="2:29" s="178" customFormat="1">
      <c r="B82" s="179"/>
      <c r="C82" s="180"/>
      <c r="D82" s="298"/>
      <c r="E82" s="180"/>
      <c r="F82" s="298"/>
      <c r="G82" s="180"/>
      <c r="H82" s="298"/>
      <c r="I82" s="180"/>
      <c r="J82" s="298"/>
      <c r="K82" s="180"/>
      <c r="L82" s="179"/>
      <c r="N82" s="195"/>
      <c r="O82" s="195"/>
      <c r="P82" s="195"/>
      <c r="Q82" s="195"/>
      <c r="R82" s="195"/>
      <c r="S82" s="195"/>
      <c r="T82" s="195"/>
      <c r="U82" s="195"/>
      <c r="V82" s="195"/>
      <c r="W82" s="195"/>
      <c r="X82" s="195"/>
      <c r="Y82" s="195"/>
      <c r="Z82" s="195"/>
      <c r="AA82" s="195"/>
      <c r="AB82" s="195"/>
      <c r="AC82" s="195"/>
    </row>
    <row r="83" spans="2:29" s="178" customFormat="1">
      <c r="B83" s="179"/>
      <c r="C83" s="180"/>
      <c r="D83" s="298"/>
      <c r="E83" s="180"/>
      <c r="F83" s="298"/>
      <c r="G83" s="180"/>
      <c r="H83" s="298"/>
      <c r="I83" s="180"/>
      <c r="J83" s="298"/>
      <c r="K83" s="180"/>
      <c r="L83" s="179"/>
      <c r="N83" s="195"/>
      <c r="O83" s="195"/>
      <c r="P83" s="195"/>
      <c r="Q83" s="195"/>
      <c r="R83" s="195"/>
      <c r="S83" s="195"/>
      <c r="T83" s="195"/>
      <c r="U83" s="195"/>
      <c r="V83" s="195"/>
      <c r="W83" s="195"/>
      <c r="X83" s="195"/>
      <c r="Y83" s="195"/>
      <c r="Z83" s="195"/>
      <c r="AA83" s="195"/>
      <c r="AB83" s="195"/>
      <c r="AC83" s="195"/>
    </row>
    <row r="84" spans="2:29" s="178" customFormat="1">
      <c r="B84" s="179"/>
      <c r="C84" s="180"/>
      <c r="D84" s="298"/>
      <c r="E84" s="180"/>
      <c r="F84" s="298"/>
      <c r="G84" s="180"/>
      <c r="H84" s="298"/>
      <c r="I84" s="180"/>
      <c r="J84" s="298"/>
      <c r="K84" s="180"/>
      <c r="L84" s="179"/>
      <c r="N84" s="195"/>
      <c r="O84" s="195"/>
      <c r="P84" s="195"/>
      <c r="Q84" s="195"/>
      <c r="R84" s="1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</row>
    <row r="85" spans="2:29" s="178" customFormat="1">
      <c r="B85" s="179"/>
      <c r="C85" s="180"/>
      <c r="D85" s="298"/>
      <c r="E85" s="180"/>
      <c r="F85" s="298"/>
      <c r="G85" s="180"/>
      <c r="H85" s="298"/>
      <c r="I85" s="180"/>
      <c r="J85" s="298"/>
      <c r="K85" s="180"/>
      <c r="L85" s="179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</row>
    <row r="86" spans="2:29" s="178" customFormat="1">
      <c r="B86" s="179"/>
      <c r="C86" s="180"/>
      <c r="D86" s="298"/>
      <c r="E86" s="180"/>
      <c r="F86" s="298"/>
      <c r="G86" s="180"/>
      <c r="H86" s="298"/>
      <c r="I86" s="180"/>
      <c r="J86" s="298"/>
      <c r="K86" s="180"/>
      <c r="L86" s="179"/>
      <c r="N86" s="195"/>
      <c r="O86" s="195"/>
      <c r="P86" s="195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</row>
    <row r="87" spans="2:29" s="178" customFormat="1">
      <c r="B87" s="179"/>
      <c r="C87" s="180"/>
      <c r="D87" s="298"/>
      <c r="E87" s="180"/>
      <c r="F87" s="298"/>
      <c r="G87" s="180"/>
      <c r="H87" s="298"/>
      <c r="I87" s="180"/>
      <c r="J87" s="298"/>
      <c r="K87" s="180"/>
      <c r="L87" s="179"/>
      <c r="N87" s="195"/>
      <c r="O87" s="195"/>
      <c r="P87" s="195"/>
      <c r="Q87" s="195"/>
      <c r="R87" s="195"/>
      <c r="S87" s="195"/>
      <c r="T87" s="195"/>
      <c r="U87" s="195"/>
      <c r="V87" s="195"/>
      <c r="W87" s="195"/>
      <c r="X87" s="195"/>
      <c r="Y87" s="195"/>
      <c r="Z87" s="195"/>
      <c r="AA87" s="195"/>
      <c r="AB87" s="195"/>
      <c r="AC87" s="195"/>
    </row>
    <row r="88" spans="2:29" s="178" customFormat="1">
      <c r="B88" s="179"/>
      <c r="C88" s="180"/>
      <c r="D88" s="298"/>
      <c r="E88" s="180"/>
      <c r="F88" s="298"/>
      <c r="G88" s="180"/>
      <c r="H88" s="298"/>
      <c r="I88" s="180"/>
      <c r="J88" s="298"/>
      <c r="K88" s="180"/>
      <c r="L88" s="179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5"/>
      <c r="Y88" s="195"/>
      <c r="Z88" s="195"/>
      <c r="AA88" s="195"/>
      <c r="AB88" s="195"/>
      <c r="AC88" s="195"/>
    </row>
    <row r="89" spans="2:29" s="178" customFormat="1">
      <c r="B89" s="179"/>
      <c r="C89" s="180"/>
      <c r="D89" s="298"/>
      <c r="E89" s="180"/>
      <c r="F89" s="298"/>
      <c r="G89" s="180"/>
      <c r="H89" s="298"/>
      <c r="I89" s="180"/>
      <c r="J89" s="298"/>
      <c r="K89" s="180"/>
      <c r="L89" s="179"/>
      <c r="N89" s="195"/>
      <c r="O89" s="195"/>
      <c r="P89" s="195"/>
      <c r="Q89" s="195"/>
      <c r="R89" s="195"/>
      <c r="S89" s="195"/>
      <c r="T89" s="195"/>
      <c r="U89" s="195"/>
      <c r="V89" s="195"/>
      <c r="W89" s="195"/>
      <c r="X89" s="195"/>
      <c r="Y89" s="195"/>
      <c r="Z89" s="195"/>
      <c r="AA89" s="195"/>
      <c r="AB89" s="195"/>
      <c r="AC89" s="195"/>
    </row>
    <row r="90" spans="2:29" s="178" customFormat="1">
      <c r="B90" s="179"/>
      <c r="C90" s="180"/>
      <c r="D90" s="298"/>
      <c r="E90" s="180"/>
      <c r="F90" s="298"/>
      <c r="G90" s="180"/>
      <c r="H90" s="298"/>
      <c r="I90" s="180"/>
      <c r="J90" s="298"/>
      <c r="K90" s="180"/>
      <c r="L90" s="179"/>
      <c r="N90" s="195"/>
      <c r="O90" s="195"/>
      <c r="S90" s="195"/>
      <c r="T90" s="195"/>
      <c r="U90" s="195"/>
      <c r="V90" s="195"/>
      <c r="W90" s="195"/>
      <c r="X90" s="195"/>
      <c r="Y90" s="195"/>
      <c r="Z90" s="195"/>
      <c r="AA90" s="195"/>
      <c r="AB90" s="195"/>
      <c r="AC90" s="195"/>
    </row>
    <row r="91" spans="2:29" s="178" customFormat="1">
      <c r="B91" s="179"/>
      <c r="C91" s="195"/>
      <c r="D91" s="195"/>
      <c r="E91" s="180"/>
      <c r="F91" s="298"/>
      <c r="G91" s="180"/>
      <c r="H91" s="298"/>
      <c r="I91" s="180"/>
      <c r="J91" s="298"/>
      <c r="K91" s="180"/>
      <c r="L91" s="179"/>
      <c r="N91" s="195"/>
      <c r="O91" s="195"/>
      <c r="S91" s="195"/>
      <c r="T91" s="195"/>
      <c r="U91" s="195"/>
      <c r="V91" s="195"/>
      <c r="W91" s="195"/>
      <c r="X91" s="195"/>
      <c r="Y91" s="195"/>
      <c r="Z91" s="195"/>
      <c r="AA91" s="195"/>
      <c r="AB91" s="195"/>
      <c r="AC91" s="195"/>
    </row>
    <row r="92" spans="2:29" s="178" customFormat="1">
      <c r="B92" s="179"/>
      <c r="C92" s="195"/>
      <c r="D92" s="195"/>
      <c r="E92" s="180"/>
      <c r="F92" s="298"/>
      <c r="G92" s="180"/>
      <c r="H92" s="298"/>
      <c r="I92" s="180"/>
      <c r="J92" s="298"/>
      <c r="K92" s="180"/>
      <c r="L92" s="179"/>
      <c r="N92" s="195"/>
      <c r="O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</row>
    <row r="93" spans="2:29" s="178" customFormat="1">
      <c r="B93" s="179"/>
      <c r="C93" s="195"/>
      <c r="D93" s="195"/>
      <c r="E93" s="180"/>
      <c r="F93" s="298"/>
      <c r="G93" s="180"/>
      <c r="H93" s="298"/>
      <c r="I93" s="180"/>
      <c r="J93" s="298"/>
      <c r="K93" s="180"/>
      <c r="L93" s="179"/>
      <c r="N93" s="195"/>
      <c r="O93" s="195"/>
      <c r="S93" s="195"/>
      <c r="T93" s="195"/>
      <c r="U93" s="195"/>
      <c r="V93" s="195"/>
      <c r="W93" s="195"/>
      <c r="X93" s="195"/>
      <c r="Y93" s="195"/>
      <c r="Z93" s="195"/>
      <c r="AA93" s="195"/>
      <c r="AB93" s="195"/>
      <c r="AC93" s="195"/>
    </row>
    <row r="94" spans="2:29" s="178" customFormat="1">
      <c r="B94" s="179"/>
      <c r="C94" s="195"/>
      <c r="D94" s="195"/>
      <c r="E94" s="180"/>
      <c r="F94" s="298"/>
      <c r="G94" s="180"/>
      <c r="H94" s="298"/>
      <c r="I94" s="180"/>
      <c r="J94" s="298"/>
      <c r="K94" s="180"/>
      <c r="L94" s="179"/>
      <c r="N94" s="195"/>
      <c r="O94" s="195"/>
      <c r="S94" s="195"/>
      <c r="T94" s="195"/>
      <c r="U94" s="195"/>
      <c r="V94" s="195"/>
      <c r="W94" s="195"/>
      <c r="X94" s="195"/>
      <c r="Y94" s="195"/>
      <c r="Z94" s="195"/>
      <c r="AA94" s="195"/>
      <c r="AB94" s="195"/>
      <c r="AC94" s="195"/>
    </row>
    <row r="95" spans="2:29" s="178" customFormat="1">
      <c r="B95" s="179"/>
      <c r="C95" s="195"/>
      <c r="D95" s="195"/>
      <c r="E95" s="180"/>
      <c r="F95" s="298"/>
      <c r="G95" s="180"/>
      <c r="H95" s="298"/>
      <c r="I95" s="180"/>
      <c r="J95" s="298"/>
      <c r="K95" s="180"/>
      <c r="L95" s="179"/>
      <c r="N95" s="195"/>
      <c r="O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</row>
    <row r="96" spans="2:29" s="178" customFormat="1">
      <c r="B96" s="179"/>
      <c r="C96" s="195"/>
      <c r="D96" s="195"/>
      <c r="E96" s="180"/>
      <c r="F96" s="298"/>
      <c r="G96" s="180"/>
      <c r="H96" s="298"/>
      <c r="I96" s="180"/>
      <c r="J96" s="298"/>
      <c r="K96" s="180"/>
      <c r="L96" s="179"/>
      <c r="N96" s="195"/>
      <c r="O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</row>
    <row r="97" spans="2:29" s="178" customFormat="1">
      <c r="B97" s="179"/>
      <c r="C97" s="195"/>
      <c r="D97" s="195"/>
      <c r="E97" s="180"/>
      <c r="F97" s="298"/>
      <c r="G97" s="180"/>
      <c r="H97" s="298"/>
      <c r="I97" s="180"/>
      <c r="J97" s="298"/>
      <c r="K97" s="180"/>
      <c r="L97" s="179"/>
      <c r="N97" s="195"/>
      <c r="O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</row>
    <row r="98" spans="2:29" s="178" customFormat="1" ht="20">
      <c r="B98" s="315"/>
      <c r="C98" s="195"/>
      <c r="D98" s="195"/>
      <c r="E98" s="212"/>
      <c r="F98" s="307"/>
      <c r="G98" s="212"/>
      <c r="H98" s="307"/>
      <c r="I98" s="212"/>
      <c r="J98" s="307"/>
      <c r="K98" s="212"/>
      <c r="L98" s="179"/>
      <c r="N98" s="195"/>
      <c r="O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</row>
    <row r="99" spans="2:29" s="178" customFormat="1">
      <c r="B99" s="179"/>
      <c r="C99" s="195"/>
      <c r="D99" s="195"/>
      <c r="E99" s="180"/>
      <c r="F99" s="298"/>
      <c r="G99" s="180"/>
      <c r="H99" s="298"/>
      <c r="I99" s="180"/>
      <c r="J99" s="298"/>
      <c r="K99" s="180"/>
      <c r="L99" s="299"/>
      <c r="N99" s="195"/>
      <c r="O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</row>
    <row r="100" spans="2:29" s="178" customFormat="1" hidden="1">
      <c r="B100" s="179"/>
      <c r="C100" s="195"/>
      <c r="D100" s="691" t="s">
        <v>297</v>
      </c>
      <c r="E100" s="180"/>
      <c r="F100" s="298"/>
      <c r="G100" s="180"/>
      <c r="H100" s="298"/>
      <c r="I100" s="180"/>
      <c r="J100" s="298"/>
      <c r="K100" s="180"/>
      <c r="L100" s="299"/>
      <c r="N100" s="195"/>
      <c r="O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</row>
    <row r="101" spans="2:29" hidden="1">
      <c r="B101" s="64" t="s">
        <v>107</v>
      </c>
      <c r="C101" s="509" t="str">
        <f>'PORTAFOLIO 1'!D7</f>
        <v>IB01 - iShares USD Treasury Bond 0-1yr UCITS ETF (Acc)</v>
      </c>
      <c r="D101" s="510"/>
      <c r="E101" s="511"/>
      <c r="F101" s="510"/>
      <c r="G101" s="511"/>
      <c r="H101" s="510"/>
      <c r="I101" s="511"/>
      <c r="J101" s="510"/>
      <c r="K101" s="511"/>
      <c r="L101" s="509" t="b">
        <f>ISBLANK('PORTAFOLIO 1'!D7)</f>
        <v>0</v>
      </c>
    </row>
    <row r="102" spans="2:29" hidden="1">
      <c r="B102" s="64" t="s">
        <v>108</v>
      </c>
      <c r="C102" s="509" t="str">
        <f>'PORTAFOLIO 1'!D8</f>
        <v>ISAC - iShares MSCI ACWI UCITS ETF USD (Acc)</v>
      </c>
      <c r="D102" s="510"/>
      <c r="E102" s="511"/>
      <c r="F102" s="510"/>
      <c r="G102" s="511"/>
      <c r="H102" s="510"/>
      <c r="I102" s="511"/>
      <c r="J102" s="510"/>
      <c r="K102" s="511"/>
      <c r="L102" s="509" t="b">
        <f>ISBLANK('PORTAFOLIO 1'!D8)</f>
        <v>0</v>
      </c>
    </row>
    <row r="103" spans="2:29" hidden="1">
      <c r="B103" s="168"/>
      <c r="C103" s="509" t="str">
        <f>'PORTAFOLIO 1'!D9</f>
        <v>SGLD - Invesco Physical Gold A</v>
      </c>
      <c r="D103" s="510"/>
      <c r="E103" s="511"/>
      <c r="F103" s="510"/>
      <c r="G103" s="511"/>
      <c r="H103" s="510"/>
      <c r="I103" s="511"/>
      <c r="J103" s="510"/>
      <c r="K103" s="511"/>
      <c r="L103" s="509" t="b">
        <f>ISBLANK('PORTAFOLIO 1'!D9)</f>
        <v>0</v>
      </c>
    </row>
    <row r="104" spans="2:29" hidden="1">
      <c r="B104" s="168" t="s">
        <v>259</v>
      </c>
      <c r="C104" s="509">
        <f>'PORTAFOLIO 1'!D10</f>
        <v>0</v>
      </c>
      <c r="D104" s="510"/>
      <c r="E104" s="511"/>
      <c r="F104" s="510"/>
      <c r="G104" s="511"/>
      <c r="H104" s="510"/>
      <c r="I104" s="511"/>
      <c r="J104" s="510"/>
      <c r="K104" s="511"/>
      <c r="L104" s="509" t="b">
        <f>ISBLANK('PORTAFOLIO 1'!D10)</f>
        <v>1</v>
      </c>
    </row>
    <row r="105" spans="2:29" hidden="1">
      <c r="B105" s="168" t="s">
        <v>303</v>
      </c>
      <c r="C105" s="509">
        <f>'PORTAFOLIO 1'!D11</f>
        <v>0</v>
      </c>
      <c r="D105" s="510"/>
      <c r="E105" s="511"/>
      <c r="F105" s="510"/>
      <c r="G105" s="511"/>
      <c r="H105" s="510"/>
      <c r="I105" s="511"/>
      <c r="J105" s="510"/>
      <c r="K105" s="511"/>
      <c r="L105" s="509" t="b">
        <f>ISBLANK('PORTAFOLIO 1'!D11)</f>
        <v>1</v>
      </c>
    </row>
    <row r="106" spans="2:29" hidden="1">
      <c r="B106" s="168" t="s">
        <v>287</v>
      </c>
      <c r="C106" s="509">
        <f>'PORTAFOLIO 1'!D12</f>
        <v>0</v>
      </c>
      <c r="D106" s="510"/>
      <c r="E106" s="511"/>
      <c r="F106" s="510"/>
      <c r="G106" s="511"/>
      <c r="H106" s="510"/>
      <c r="I106" s="511"/>
      <c r="J106" s="510"/>
      <c r="K106" s="511"/>
      <c r="L106" s="509" t="b">
        <f>ISBLANK('PORTAFOLIO 1'!D12)</f>
        <v>1</v>
      </c>
    </row>
    <row r="107" spans="2:29" hidden="1">
      <c r="B107" s="168" t="s">
        <v>284</v>
      </c>
      <c r="C107" s="509">
        <f>'PORTAFOLIO 1'!D13</f>
        <v>0</v>
      </c>
      <c r="D107" s="510"/>
      <c r="E107" s="511"/>
      <c r="F107" s="510"/>
      <c r="G107" s="511"/>
      <c r="H107" s="510"/>
      <c r="I107" s="511"/>
      <c r="J107" s="510"/>
      <c r="K107" s="511"/>
      <c r="L107" s="509" t="b">
        <f>ISBLANK('PORTAFOLIO 1'!D13)</f>
        <v>1</v>
      </c>
    </row>
    <row r="108" spans="2:29" hidden="1">
      <c r="B108" s="168" t="s">
        <v>301</v>
      </c>
      <c r="C108" s="509">
        <f>'PORTAFOLIO 1'!D14</f>
        <v>0</v>
      </c>
      <c r="D108" s="510"/>
      <c r="E108" s="511"/>
      <c r="F108" s="510"/>
      <c r="G108" s="511"/>
      <c r="H108" s="510"/>
      <c r="I108" s="511"/>
      <c r="J108" s="510"/>
      <c r="K108" s="511"/>
      <c r="L108" s="509" t="b">
        <f>ISBLANK('PORTAFOLIO 1'!D14)</f>
        <v>1</v>
      </c>
    </row>
    <row r="109" spans="2:29" hidden="1">
      <c r="B109" s="168" t="s">
        <v>302</v>
      </c>
      <c r="C109" s="509">
        <f>'PORTAFOLIO 1'!D15</f>
        <v>0</v>
      </c>
      <c r="D109" s="510"/>
      <c r="E109" s="511"/>
      <c r="F109" s="510"/>
      <c r="G109" s="511"/>
      <c r="H109" s="510"/>
      <c r="I109" s="511"/>
      <c r="J109" s="510"/>
      <c r="K109" s="511"/>
      <c r="L109" s="509" t="b">
        <f>ISBLANK('PORTAFOLIO 1'!D15)</f>
        <v>1</v>
      </c>
    </row>
    <row r="110" spans="2:29" hidden="1">
      <c r="B110" s="168" t="s">
        <v>288</v>
      </c>
      <c r="C110" s="509">
        <f>'PORTAFOLIO 1'!D16</f>
        <v>0</v>
      </c>
      <c r="D110" s="510"/>
      <c r="E110" s="511"/>
      <c r="F110" s="510"/>
      <c r="G110" s="511"/>
      <c r="H110" s="510"/>
      <c r="I110" s="511"/>
      <c r="J110" s="510"/>
      <c r="K110" s="511"/>
      <c r="L110" s="509" t="b">
        <f>ISBLANK('PORTAFOLIO 1'!D16)</f>
        <v>1</v>
      </c>
    </row>
    <row r="111" spans="2:29" hidden="1">
      <c r="B111" s="168" t="s">
        <v>504</v>
      </c>
      <c r="C111" s="509">
        <f>'PORTAFOLIO 1'!D17</f>
        <v>0</v>
      </c>
      <c r="D111" s="510"/>
      <c r="E111" s="511"/>
      <c r="F111" s="510"/>
      <c r="G111" s="511"/>
      <c r="H111" s="510"/>
      <c r="I111" s="511"/>
      <c r="J111" s="510"/>
      <c r="K111" s="511"/>
      <c r="L111" s="509" t="b">
        <f>ISBLANK('PORTAFOLIO 1'!D17)</f>
        <v>1</v>
      </c>
    </row>
    <row r="112" spans="2:29" hidden="1">
      <c r="B112" s="168" t="s">
        <v>501</v>
      </c>
      <c r="C112" s="509">
        <f>'PORTAFOLIO 1'!D18</f>
        <v>0</v>
      </c>
      <c r="D112" s="510"/>
      <c r="E112" s="511"/>
      <c r="F112" s="510"/>
      <c r="G112" s="511"/>
      <c r="H112" s="510"/>
      <c r="I112" s="511"/>
      <c r="J112" s="510"/>
      <c r="K112" s="511"/>
      <c r="L112" s="509" t="b">
        <f>ISBLANK('PORTAFOLIO 1'!D18)</f>
        <v>1</v>
      </c>
    </row>
    <row r="113" spans="2:12" hidden="1">
      <c r="B113" s="168" t="s">
        <v>152</v>
      </c>
      <c r="C113" s="509">
        <f>'PORTAFOLIO 1'!D19</f>
        <v>0</v>
      </c>
      <c r="D113" s="510"/>
      <c r="E113" s="511"/>
      <c r="F113" s="510"/>
      <c r="G113" s="511"/>
      <c r="H113" s="510"/>
      <c r="I113" s="511"/>
      <c r="J113" s="510"/>
      <c r="K113" s="511"/>
      <c r="L113" s="509" t="b">
        <f>ISBLANK('PORTAFOLIO 1'!D19)</f>
        <v>1</v>
      </c>
    </row>
    <row r="114" spans="2:12" hidden="1">
      <c r="B114" s="168" t="s">
        <v>285</v>
      </c>
      <c r="C114" s="509">
        <f>'PORTAFOLIO 1'!D20</f>
        <v>0</v>
      </c>
      <c r="D114" s="510"/>
      <c r="E114" s="511"/>
      <c r="F114" s="510"/>
      <c r="G114" s="511"/>
      <c r="H114" s="510"/>
      <c r="I114" s="511"/>
      <c r="J114" s="510"/>
      <c r="K114" s="511"/>
      <c r="L114" s="509" t="b">
        <f>ISBLANK('PORTAFOLIO 1'!D20)</f>
        <v>1</v>
      </c>
    </row>
    <row r="115" spans="2:12" hidden="1">
      <c r="B115" s="168" t="s">
        <v>286</v>
      </c>
      <c r="C115" s="509">
        <f>'PORTAFOLIO 1'!D21</f>
        <v>0</v>
      </c>
      <c r="D115" s="510"/>
      <c r="E115" s="511"/>
      <c r="F115" s="510"/>
      <c r="G115" s="511"/>
      <c r="H115" s="510"/>
      <c r="I115" s="511"/>
      <c r="J115" s="510"/>
      <c r="K115" s="511"/>
      <c r="L115" s="509" t="b">
        <f>ISBLANK('PORTAFOLIO 1'!D21)</f>
        <v>1</v>
      </c>
    </row>
    <row r="116" spans="2:12" hidden="1">
      <c r="B116" s="168" t="s">
        <v>304</v>
      </c>
      <c r="C116" s="509">
        <f>'PORTAFOLIO 1'!D22</f>
        <v>0</v>
      </c>
      <c r="D116" s="510"/>
      <c r="E116" s="511"/>
      <c r="F116" s="510"/>
      <c r="G116" s="511"/>
      <c r="H116" s="510"/>
      <c r="I116" s="511"/>
      <c r="J116" s="510"/>
      <c r="K116" s="511"/>
      <c r="L116" s="509" t="b">
        <f>ISBLANK('PORTAFOLIO 1'!D22)</f>
        <v>1</v>
      </c>
    </row>
    <row r="117" spans="2:12" hidden="1">
      <c r="B117" s="168"/>
      <c r="C117" s="509">
        <f>'PORTAFOLIO 1'!D23</f>
        <v>0</v>
      </c>
      <c r="D117" s="510"/>
      <c r="E117" s="511"/>
      <c r="F117" s="510"/>
      <c r="G117" s="511"/>
      <c r="H117" s="510"/>
      <c r="I117" s="511"/>
      <c r="J117" s="510"/>
      <c r="K117" s="511"/>
      <c r="L117" s="509" t="b">
        <f>ISBLANK('PORTAFOLIO 1'!D23)</f>
        <v>1</v>
      </c>
    </row>
    <row r="118" spans="2:12" hidden="1">
      <c r="B118" s="168"/>
      <c r="C118" s="509">
        <f>'PORTAFOLIO 1'!D24</f>
        <v>0</v>
      </c>
      <c r="D118" s="512"/>
      <c r="E118" s="511"/>
      <c r="F118" s="510"/>
      <c r="G118" s="511"/>
      <c r="H118" s="510"/>
      <c r="I118" s="511"/>
      <c r="J118" s="510"/>
      <c r="K118" s="511"/>
      <c r="L118" s="509" t="b">
        <f>ISBLANK('PORTAFOLIO 1'!D24)</f>
        <v>1</v>
      </c>
    </row>
    <row r="119" spans="2:12" hidden="1">
      <c r="B119" s="168"/>
      <c r="C119" s="549">
        <f>'PORTAFOLIO 1'!D25</f>
        <v>0</v>
      </c>
      <c r="D119" s="834" t="s">
        <v>298</v>
      </c>
      <c r="E119" s="550"/>
      <c r="F119" s="551"/>
      <c r="G119" s="550"/>
      <c r="H119" s="551"/>
      <c r="I119" s="550"/>
      <c r="J119" s="551"/>
      <c r="K119" s="550"/>
      <c r="L119" s="549"/>
    </row>
    <row r="120" spans="2:12" hidden="1">
      <c r="B120" s="168"/>
      <c r="C120" s="509" t="str">
        <f>'PORTAFOLIO 2'!D7</f>
        <v>VDST - Vanguard U.S. Treasury 0-1 Year Bond UCITS ETF (USD) </v>
      </c>
      <c r="D120" s="509"/>
      <c r="E120" s="511"/>
      <c r="F120" s="510"/>
      <c r="G120" s="511"/>
      <c r="H120" s="510"/>
      <c r="I120" s="511"/>
      <c r="J120" s="510"/>
      <c r="K120" s="511"/>
      <c r="L120" s="509" t="b">
        <f>ISBLANK('PORTAFOLIO 2'!D7)</f>
        <v>0</v>
      </c>
    </row>
    <row r="121" spans="2:12" hidden="1">
      <c r="B121" s="168"/>
      <c r="C121" s="509" t="str">
        <f>'PORTAFOLIO 2'!D8</f>
        <v>DTLA - iShares USD Treasury Bond 20+yr UCITS ETF USD</v>
      </c>
      <c r="D121" s="509"/>
      <c r="E121" s="512"/>
      <c r="F121" s="511"/>
      <c r="G121" s="510"/>
      <c r="H121" s="510"/>
      <c r="I121" s="511"/>
      <c r="J121" s="510"/>
      <c r="K121" s="511"/>
      <c r="L121" s="509" t="b">
        <f>ISBLANK('PORTAFOLIO 2'!D8)</f>
        <v>0</v>
      </c>
    </row>
    <row r="122" spans="2:12" hidden="1">
      <c r="B122" s="168"/>
      <c r="C122" s="509" t="str">
        <f>'PORTAFOLIO 2'!D9</f>
        <v>CSPX - iShares Core S&amp;P 500 UCITS ETF</v>
      </c>
      <c r="D122" s="509"/>
      <c r="E122" s="512"/>
      <c r="F122" s="511"/>
      <c r="G122" s="510"/>
      <c r="H122" s="510"/>
      <c r="I122" s="510"/>
      <c r="J122" s="510"/>
      <c r="K122" s="510"/>
      <c r="L122" s="509" t="b">
        <f>ISBLANK('PORTAFOLIO 2'!D9)</f>
        <v>0</v>
      </c>
    </row>
    <row r="123" spans="2:12" hidden="1">
      <c r="B123" s="168"/>
      <c r="C123" s="509" t="str">
        <f>'PORTAFOLIO 2'!D10</f>
        <v>USSC - SPDR MSCI USA Small Cap Value Weighted UCITS ETF</v>
      </c>
      <c r="D123" s="509"/>
      <c r="E123" s="512"/>
      <c r="F123" s="511"/>
      <c r="G123" s="510"/>
      <c r="H123" s="510"/>
      <c r="I123" s="510"/>
      <c r="J123" s="510"/>
      <c r="K123" s="510"/>
      <c r="L123" s="509" t="b">
        <f>ISBLANK('PORTAFOLIO 2'!D10)</f>
        <v>0</v>
      </c>
    </row>
    <row r="124" spans="2:12" hidden="1">
      <c r="B124" s="168"/>
      <c r="C124" s="509" t="str">
        <f>'PORTAFOLIO 2'!D11</f>
        <v>XUSE - iShares MSCI World ex-USA UCITS ETF USD (Acc)</v>
      </c>
      <c r="D124" s="509"/>
      <c r="E124" s="512"/>
      <c r="F124" s="511"/>
      <c r="G124" s="510"/>
      <c r="H124" s="510"/>
      <c r="I124" s="510"/>
      <c r="J124" s="510"/>
      <c r="K124" s="510"/>
      <c r="L124" s="509" t="b">
        <f>ISBLANK('PORTAFOLIO 2'!D11)</f>
        <v>0</v>
      </c>
    </row>
    <row r="125" spans="2:12" hidden="1">
      <c r="B125" s="168"/>
      <c r="C125" s="509" t="str">
        <f>'PORTAFOLIO 2'!D12</f>
        <v>EIMI - iShares Core MSCI Emerging Markets IMI UCITS ETF</v>
      </c>
      <c r="D125" s="509"/>
      <c r="E125" s="512"/>
      <c r="F125" s="511"/>
      <c r="G125" s="510"/>
      <c r="H125" s="510"/>
      <c r="I125" s="510"/>
      <c r="J125" s="510"/>
      <c r="K125" s="510"/>
      <c r="L125" s="509" t="b">
        <f>ISBLANK('PORTAFOLIO 2'!D12)</f>
        <v>0</v>
      </c>
    </row>
    <row r="126" spans="2:12" hidden="1">
      <c r="B126" s="168"/>
      <c r="C126" s="509" t="str">
        <f>'PORTAFOLIO 2'!D13</f>
        <v>IGLN - iShares Physical Gold ETC</v>
      </c>
      <c r="D126" s="509"/>
      <c r="E126" s="512"/>
      <c r="F126" s="511"/>
      <c r="G126" s="510"/>
      <c r="H126" s="510"/>
      <c r="I126" s="510"/>
      <c r="J126" s="510"/>
      <c r="K126" s="510"/>
      <c r="L126" s="509" t="b">
        <f>ISBLANK('PORTAFOLIO 2'!D13)</f>
        <v>0</v>
      </c>
    </row>
    <row r="127" spans="2:12" hidden="1">
      <c r="B127" s="168"/>
      <c r="C127" s="509">
        <f>'PORTAFOLIO 2'!D14</f>
        <v>0</v>
      </c>
      <c r="D127" s="509"/>
      <c r="E127" s="512"/>
      <c r="F127" s="511"/>
      <c r="G127" s="510"/>
      <c r="H127" s="510"/>
      <c r="I127" s="510"/>
      <c r="J127" s="510"/>
      <c r="K127" s="510"/>
      <c r="L127" s="509" t="b">
        <f>ISBLANK('PORTAFOLIO 2'!D14)</f>
        <v>1</v>
      </c>
    </row>
    <row r="128" spans="2:12" hidden="1">
      <c r="B128" s="168"/>
      <c r="C128" s="509">
        <f>'PORTAFOLIO 2'!D15</f>
        <v>0</v>
      </c>
      <c r="D128" s="509"/>
      <c r="E128" s="512"/>
      <c r="F128" s="511"/>
      <c r="G128" s="510"/>
      <c r="H128" s="510"/>
      <c r="I128" s="510"/>
      <c r="J128" s="510"/>
      <c r="K128" s="510"/>
      <c r="L128" s="509" t="b">
        <f>ISBLANK('PORTAFOLIO 2'!D15)</f>
        <v>1</v>
      </c>
    </row>
    <row r="129" spans="3:12" hidden="1">
      <c r="C129" s="509">
        <f>'PORTAFOLIO 2'!D16</f>
        <v>0</v>
      </c>
      <c r="D129" s="509"/>
      <c r="E129" s="512"/>
      <c r="F129" s="511"/>
      <c r="G129" s="510"/>
      <c r="H129" s="510"/>
      <c r="I129" s="510"/>
      <c r="J129" s="510"/>
      <c r="K129" s="510"/>
      <c r="L129" s="509" t="b">
        <f>ISBLANK('PORTAFOLIO 2'!D16)</f>
        <v>1</v>
      </c>
    </row>
    <row r="130" spans="3:12" hidden="1">
      <c r="C130" s="509">
        <f>'PORTAFOLIO 2'!D17</f>
        <v>0</v>
      </c>
      <c r="D130" s="509"/>
      <c r="E130" s="512"/>
      <c r="F130" s="511"/>
      <c r="G130" s="510"/>
      <c r="H130" s="510"/>
      <c r="I130" s="510"/>
      <c r="J130" s="510"/>
      <c r="K130" s="510"/>
      <c r="L130" s="509" t="b">
        <f>ISBLANK('PORTAFOLIO 2'!D17)</f>
        <v>1</v>
      </c>
    </row>
    <row r="131" spans="3:12" hidden="1">
      <c r="C131" s="509">
        <f>'PORTAFOLIO 2'!D18</f>
        <v>0</v>
      </c>
      <c r="D131" s="509"/>
      <c r="E131" s="512"/>
      <c r="F131" s="511"/>
      <c r="G131" s="510"/>
      <c r="H131" s="510"/>
      <c r="I131" s="510"/>
      <c r="J131" s="510"/>
      <c r="K131" s="510"/>
      <c r="L131" s="509" t="b">
        <f>ISBLANK('PORTAFOLIO 2'!D18)</f>
        <v>1</v>
      </c>
    </row>
    <row r="132" spans="3:12" hidden="1">
      <c r="C132" s="509">
        <f>'PORTAFOLIO 2'!D19</f>
        <v>0</v>
      </c>
      <c r="D132" s="509"/>
      <c r="E132" s="512"/>
      <c r="F132" s="511"/>
      <c r="G132" s="510"/>
      <c r="H132" s="510"/>
      <c r="I132" s="510"/>
      <c r="J132" s="510"/>
      <c r="K132" s="510"/>
      <c r="L132" s="509" t="b">
        <f>ISBLANK('PORTAFOLIO 2'!D19)</f>
        <v>1</v>
      </c>
    </row>
    <row r="133" spans="3:12" hidden="1">
      <c r="C133" s="509">
        <f>'PORTAFOLIO 2'!D20</f>
        <v>0</v>
      </c>
      <c r="D133" s="509"/>
      <c r="E133" s="512"/>
      <c r="F133" s="511"/>
      <c r="G133" s="510"/>
      <c r="H133" s="510"/>
      <c r="I133" s="510"/>
      <c r="J133" s="510"/>
      <c r="K133" s="510"/>
      <c r="L133" s="509" t="b">
        <f>ISBLANK('PORTAFOLIO 2'!D20)</f>
        <v>1</v>
      </c>
    </row>
    <row r="134" spans="3:12" hidden="1">
      <c r="C134" s="509">
        <f>'PORTAFOLIO 2'!D21</f>
        <v>0</v>
      </c>
      <c r="D134" s="509"/>
      <c r="E134" s="512"/>
      <c r="F134" s="511"/>
      <c r="G134" s="510"/>
      <c r="H134" s="510"/>
      <c r="I134" s="510"/>
      <c r="J134" s="510"/>
      <c r="K134" s="510"/>
      <c r="L134" s="509" t="b">
        <f>ISBLANK('PORTAFOLIO 2'!D21)</f>
        <v>1</v>
      </c>
    </row>
    <row r="135" spans="3:12" hidden="1">
      <c r="C135" s="509">
        <f>'PORTAFOLIO 2'!D22</f>
        <v>0</v>
      </c>
      <c r="D135" s="509"/>
      <c r="E135" s="512"/>
      <c r="F135" s="511"/>
      <c r="G135" s="510"/>
      <c r="H135" s="510"/>
      <c r="I135" s="510"/>
      <c r="J135" s="510"/>
      <c r="K135" s="510"/>
      <c r="L135" s="509" t="b">
        <f>ISBLANK('PORTAFOLIO 2'!D22)</f>
        <v>1</v>
      </c>
    </row>
    <row r="136" spans="3:12" hidden="1">
      <c r="C136" s="509">
        <f>'PORTAFOLIO 2'!D23</f>
        <v>0</v>
      </c>
      <c r="D136" s="509"/>
      <c r="E136" s="512"/>
      <c r="F136" s="511"/>
      <c r="G136" s="510"/>
      <c r="H136" s="510"/>
      <c r="I136" s="510"/>
      <c r="J136" s="510"/>
      <c r="K136" s="510"/>
      <c r="L136" s="509" t="b">
        <f>ISBLANK('PORTAFOLIO 2'!D23)</f>
        <v>1</v>
      </c>
    </row>
    <row r="137" spans="3:12" hidden="1">
      <c r="C137" s="509">
        <f>'PORTAFOLIO 2'!D24</f>
        <v>0</v>
      </c>
      <c r="D137" s="509"/>
      <c r="E137" s="512"/>
      <c r="F137" s="511"/>
      <c r="G137" s="510"/>
      <c r="H137" s="510"/>
      <c r="I137" s="510"/>
      <c r="J137" s="510"/>
      <c r="K137" s="510"/>
      <c r="L137" s="509" t="b">
        <f>ISBLANK('PORTAFOLIO 2'!D24)</f>
        <v>1</v>
      </c>
    </row>
    <row r="138" spans="3:12" hidden="1">
      <c r="H138" s="386"/>
    </row>
    <row r="139" spans="3:12" hidden="1">
      <c r="H139" s="386"/>
    </row>
    <row r="140" spans="3:12" hidden="1">
      <c r="H140" s="386"/>
    </row>
    <row r="141" spans="3:12" hidden="1">
      <c r="H141" s="386"/>
    </row>
  </sheetData>
  <sheetProtection sheet="1" formatCells="0" formatColumns="0" formatRows="0" insertHyperlinks="0" sort="0" autoFilter="0" pivotTables="0"/>
  <mergeCells count="1">
    <mergeCell ref="B78:D78"/>
  </mergeCells>
  <dataValidations count="3">
    <dataValidation type="list" allowBlank="1" showInputMessage="1" showErrorMessage="1" sqref="D10 D77 F77 J77 J10 F10 H77 H10" xr:uid="{87233ED5-32C6-E84E-8621-95066893180E}">
      <formula1>#REF!</formula1>
    </dataValidation>
    <dataValidation type="list" allowBlank="1" showInputMessage="1" showErrorMessage="1" sqref="F11:F38 F59:F76 F40:F57" xr:uid="{5F261DD8-4094-C245-B3FE-126C0CD7B154}">
      <formula1>$B$104:$B$118</formula1>
    </dataValidation>
    <dataValidation type="list" allowBlank="1" showInputMessage="1" showErrorMessage="1" sqref="D11:D38 D59:D76 D40:D57" xr:uid="{9BBF0FAD-C0B1-7242-89F3-7FD8CD841C00}">
      <formula1>$B$101:$B$102</formula1>
    </dataValidation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0DB0C-3793-6141-958E-4CFB25DF630F}">
  <dimension ref="A1:AZ89"/>
  <sheetViews>
    <sheetView showGridLines="0" zoomScale="98" workbookViewId="0">
      <selection activeCell="B7" sqref="B7"/>
    </sheetView>
  </sheetViews>
  <sheetFormatPr baseColWidth="10" defaultColWidth="10.83203125" defaultRowHeight="16"/>
  <cols>
    <col min="1" max="1" width="2.83203125" style="356" customWidth="1"/>
    <col min="2" max="2" width="17.6640625" style="356" customWidth="1"/>
    <col min="3" max="3" width="36.5" style="357" customWidth="1"/>
    <col min="4" max="4" width="52" style="357" bestFit="1" customWidth="1"/>
    <col min="5" max="5" width="6" style="358" customWidth="1"/>
    <col min="6" max="6" width="1.1640625" style="357" customWidth="1"/>
    <col min="7" max="7" width="9.83203125" style="356" customWidth="1"/>
    <col min="8" max="8" width="18.33203125" style="357" customWidth="1"/>
    <col min="9" max="9" width="18.6640625" style="358" customWidth="1"/>
    <col min="10" max="10" width="18.83203125" style="357" customWidth="1"/>
    <col min="11" max="11" width="16.83203125" style="357" customWidth="1"/>
    <col min="12" max="12" width="2.33203125" style="135" customWidth="1"/>
    <col min="13" max="13" width="27" style="135" customWidth="1"/>
    <col min="14" max="14" width="15" style="135" bestFit="1" customWidth="1"/>
    <col min="15" max="15" width="1" style="135" customWidth="1"/>
    <col min="16" max="16" width="6.5" style="135" customWidth="1"/>
    <col min="17" max="17" width="15.5" style="135" customWidth="1"/>
    <col min="18" max="18" width="12.33203125" style="135" customWidth="1"/>
    <col min="19" max="20" width="14.33203125" style="135" customWidth="1"/>
    <col min="21" max="21" width="1" style="584" customWidth="1"/>
    <col min="22" max="24" width="12.83203125" style="135" customWidth="1"/>
    <col min="25" max="25" width="1" style="135" customWidth="1"/>
    <col min="26" max="26" width="14" style="135" customWidth="1"/>
    <col min="27" max="27" width="17.1640625" style="135" customWidth="1"/>
    <col min="28" max="28" width="1.83203125" style="180" customWidth="1"/>
    <col min="29" max="29" width="16.5" style="180" customWidth="1"/>
    <col min="30" max="30" width="10.83203125" style="188"/>
    <col min="31" max="32" width="15.1640625" style="188" customWidth="1"/>
    <col min="33" max="42" width="10.83203125" style="188" customWidth="1"/>
    <col min="43" max="48" width="10.83203125" style="180" customWidth="1"/>
    <col min="49" max="49" width="14.83203125" style="357" hidden="1" customWidth="1"/>
    <col min="50" max="50" width="14" style="357" hidden="1" customWidth="1"/>
    <col min="51" max="52" width="10.83203125" style="352" hidden="1" customWidth="1"/>
    <col min="53" max="53" width="10.83203125" style="352" customWidth="1"/>
    <col min="54" max="16384" width="10.83203125" style="352"/>
  </cols>
  <sheetData>
    <row r="1" spans="1:52" ht="60" customHeight="1"/>
    <row r="2" spans="1:52" ht="40" customHeight="1">
      <c r="A2" s="18"/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351"/>
      <c r="M2" s="425" t="s">
        <v>310</v>
      </c>
      <c r="N2" s="425"/>
      <c r="O2" s="425"/>
      <c r="P2" s="425"/>
      <c r="Q2" s="425"/>
      <c r="R2" s="425"/>
      <c r="S2" s="425"/>
      <c r="T2" s="425"/>
      <c r="U2" s="585"/>
      <c r="V2" s="425" t="s">
        <v>311</v>
      </c>
      <c r="W2" s="425"/>
      <c r="X2" s="425"/>
      <c r="Y2" s="425"/>
      <c r="Z2" s="425"/>
      <c r="AA2" s="425"/>
      <c r="AC2" s="694" t="s">
        <v>322</v>
      </c>
      <c r="AD2" s="694" t="s">
        <v>228</v>
      </c>
      <c r="AE2" s="694" t="s">
        <v>338</v>
      </c>
      <c r="AF2" s="694" t="s">
        <v>339</v>
      </c>
      <c r="AW2" s="425"/>
      <c r="AX2" s="425"/>
    </row>
    <row r="3" spans="1:52" ht="5" customHeight="1" thickBot="1">
      <c r="A3" s="18"/>
      <c r="B3" s="18"/>
      <c r="C3" s="353"/>
      <c r="D3" s="353"/>
      <c r="E3" s="201"/>
      <c r="F3" s="18"/>
      <c r="G3" s="18"/>
      <c r="H3" s="353"/>
      <c r="I3" s="201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497"/>
      <c r="V3" s="18"/>
      <c r="W3" s="18"/>
      <c r="X3" s="18"/>
      <c r="Y3" s="18"/>
      <c r="Z3" s="18"/>
      <c r="AA3" s="18"/>
      <c r="AD3" s="180"/>
      <c r="AE3" s="180"/>
      <c r="AF3" s="180"/>
      <c r="AW3" s="18"/>
      <c r="AX3" s="18"/>
    </row>
    <row r="4" spans="1:52" s="364" customFormat="1" ht="25" customHeight="1">
      <c r="A4" s="363"/>
      <c r="B4" s="423" t="s">
        <v>502</v>
      </c>
      <c r="C4" s="423"/>
      <c r="D4" s="423"/>
      <c r="E4" s="424"/>
      <c r="F4" s="354"/>
      <c r="G4" s="423" t="s">
        <v>503</v>
      </c>
      <c r="H4" s="423"/>
      <c r="I4" s="423"/>
      <c r="J4" s="423"/>
      <c r="K4" s="424"/>
      <c r="L4" s="355"/>
      <c r="M4" s="350"/>
      <c r="N4" s="350"/>
      <c r="O4" s="350"/>
      <c r="P4" s="350" t="s">
        <v>222</v>
      </c>
      <c r="Q4" s="350" t="s">
        <v>251</v>
      </c>
      <c r="R4" s="350" t="s">
        <v>280</v>
      </c>
      <c r="S4" s="350" t="s">
        <v>281</v>
      </c>
      <c r="T4" s="626" t="s">
        <v>308</v>
      </c>
      <c r="U4" s="586"/>
      <c r="V4" s="350" t="s">
        <v>268</v>
      </c>
      <c r="W4" s="350" t="s">
        <v>270</v>
      </c>
      <c r="X4" s="350" t="s">
        <v>272</v>
      </c>
      <c r="Y4" s="350"/>
      <c r="Z4" s="350" t="s">
        <v>270</v>
      </c>
      <c r="AA4" s="350" t="s">
        <v>277</v>
      </c>
      <c r="AB4" s="498"/>
      <c r="AC4" s="659"/>
      <c r="AD4" s="660"/>
      <c r="AE4" s="754">
        <f>RENTABILIDADES!Z6</f>
        <v>0</v>
      </c>
      <c r="AF4" s="754">
        <f>RENTABILIDADES!AA6</f>
        <v>0</v>
      </c>
      <c r="AG4" s="498"/>
      <c r="AH4" s="498"/>
      <c r="AI4" s="498"/>
      <c r="AJ4" s="498"/>
      <c r="AK4" s="498"/>
      <c r="AL4" s="498"/>
      <c r="AM4" s="498"/>
      <c r="AN4" s="498"/>
      <c r="AO4" s="498"/>
      <c r="AP4" s="498"/>
      <c r="AQ4" s="498"/>
      <c r="AR4" s="498"/>
      <c r="AS4" s="498"/>
      <c r="AT4" s="498"/>
      <c r="AU4" s="498"/>
      <c r="AV4" s="498"/>
      <c r="AW4" s="350" t="s">
        <v>270</v>
      </c>
      <c r="AX4" s="350" t="s">
        <v>275</v>
      </c>
    </row>
    <row r="5" spans="1:52" s="368" customFormat="1" ht="2" customHeight="1">
      <c r="A5" s="365"/>
      <c r="B5" s="365"/>
      <c r="C5" s="366"/>
      <c r="D5" s="366"/>
      <c r="E5" s="367"/>
      <c r="F5" s="366"/>
      <c r="G5" s="365"/>
      <c r="H5" s="366"/>
      <c r="I5" s="367"/>
      <c r="J5" s="366"/>
      <c r="K5" s="366"/>
      <c r="L5" s="499"/>
      <c r="M5" s="499"/>
      <c r="N5" s="499"/>
      <c r="O5" s="499"/>
      <c r="P5" s="499"/>
      <c r="Q5" s="499"/>
      <c r="R5" s="499"/>
      <c r="S5" s="499"/>
      <c r="T5" s="627"/>
      <c r="U5" s="587"/>
      <c r="V5" s="499"/>
      <c r="W5" s="499"/>
      <c r="X5" s="499"/>
      <c r="Y5" s="499"/>
      <c r="Z5" s="499"/>
      <c r="AA5" s="500"/>
      <c r="AB5" s="500"/>
      <c r="AC5" s="500"/>
      <c r="AD5" s="500"/>
      <c r="AE5" s="500"/>
      <c r="AF5" s="500"/>
      <c r="AG5" s="500"/>
      <c r="AH5" s="500"/>
      <c r="AI5" s="500"/>
      <c r="AJ5" s="500"/>
      <c r="AK5" s="500"/>
      <c r="AL5" s="500"/>
      <c r="AM5" s="500"/>
      <c r="AN5" s="500"/>
      <c r="AO5" s="500"/>
      <c r="AP5" s="500"/>
      <c r="AQ5" s="500"/>
      <c r="AR5" s="500"/>
      <c r="AS5" s="500"/>
      <c r="AT5" s="500"/>
      <c r="AU5" s="500"/>
      <c r="AV5" s="500"/>
      <c r="AW5" s="366"/>
      <c r="AX5" s="366"/>
    </row>
    <row r="6" spans="1:52" s="368" customFormat="1">
      <c r="A6" s="365"/>
      <c r="B6" s="469" t="s">
        <v>148</v>
      </c>
      <c r="C6" s="472" t="s">
        <v>486</v>
      </c>
      <c r="D6" s="469" t="s">
        <v>222</v>
      </c>
      <c r="E6" s="470" t="s">
        <v>54</v>
      </c>
      <c r="F6" s="366"/>
      <c r="G6" s="473"/>
      <c r="H6" s="465" t="s">
        <v>252</v>
      </c>
      <c r="I6" s="465" t="s">
        <v>235</v>
      </c>
      <c r="J6" s="465" t="s">
        <v>253</v>
      </c>
      <c r="K6" s="462" t="s">
        <v>223</v>
      </c>
      <c r="L6" s="499"/>
      <c r="M6" s="501" t="s">
        <v>255</v>
      </c>
      <c r="N6" s="784"/>
      <c r="O6" s="499"/>
      <c r="P6" s="475" t="s">
        <v>250</v>
      </c>
      <c r="Q6" s="502" t="s">
        <v>254</v>
      </c>
      <c r="R6" s="476" t="s">
        <v>54</v>
      </c>
      <c r="S6" s="476" t="s">
        <v>54</v>
      </c>
      <c r="T6" s="628" t="s">
        <v>309</v>
      </c>
      <c r="U6" s="586"/>
      <c r="V6" s="476" t="s">
        <v>269</v>
      </c>
      <c r="W6" s="476" t="s">
        <v>283</v>
      </c>
      <c r="X6" s="485" t="s">
        <v>273</v>
      </c>
      <c r="Y6" s="499"/>
      <c r="Z6" s="476" t="s">
        <v>271</v>
      </c>
      <c r="AA6" s="477" t="s">
        <v>278</v>
      </c>
      <c r="AB6" s="500"/>
      <c r="AC6" s="500"/>
      <c r="AD6" s="500"/>
      <c r="AE6" s="500"/>
      <c r="AF6" s="500"/>
      <c r="AG6" s="500"/>
      <c r="AH6" s="500"/>
      <c r="AI6" s="500"/>
      <c r="AJ6" s="500"/>
      <c r="AK6" s="500"/>
      <c r="AL6" s="500"/>
      <c r="AM6" s="500"/>
      <c r="AN6" s="500"/>
      <c r="AO6" s="500"/>
      <c r="AP6" s="500"/>
      <c r="AQ6" s="500"/>
      <c r="AR6" s="500"/>
      <c r="AS6" s="500"/>
      <c r="AT6" s="500"/>
      <c r="AU6" s="500"/>
      <c r="AV6" s="500"/>
      <c r="AW6" s="476" t="s">
        <v>274</v>
      </c>
      <c r="AX6" s="477" t="s">
        <v>276</v>
      </c>
    </row>
    <row r="7" spans="1:52" ht="16" customHeight="1">
      <c r="B7" s="793" t="s">
        <v>150</v>
      </c>
      <c r="C7" s="360" t="s">
        <v>371</v>
      </c>
      <c r="D7" s="411" t="s">
        <v>369</v>
      </c>
      <c r="E7" s="794">
        <v>0.2</v>
      </c>
      <c r="F7" s="701" t="s">
        <v>323</v>
      </c>
      <c r="G7" s="513">
        <f>IFERROR(H7/$H$25,0)</f>
        <v>0</v>
      </c>
      <c r="H7" s="495">
        <f>SUMIF(ACTIVOS!$B:$B,'PORTAFOLIO 1'!$D:$D,ACTIVOS!$L:$L)</f>
        <v>0</v>
      </c>
      <c r="I7" s="514">
        <f>SUMIF(ACTIVOS!$B:$B,'PORTAFOLIO 1'!$D:$D,ACTIVOS!$J:$J)</f>
        <v>0</v>
      </c>
      <c r="J7" s="495">
        <f>H7-I7</f>
        <v>0</v>
      </c>
      <c r="K7" s="796">
        <f>IFERROR(J7/I7,0)</f>
        <v>0</v>
      </c>
      <c r="L7" s="180"/>
      <c r="M7" s="501" t="s">
        <v>256</v>
      </c>
      <c r="N7" s="784"/>
      <c r="O7" s="180"/>
      <c r="P7" s="482" t="str">
        <f>IF(ACTIVOS!L101=FALSE,'PORTAFOLIO 1'!D7,"")</f>
        <v>IB01 - iShares USD Treasury Bond 0-1yr UCITS ETF (Acc)</v>
      </c>
      <c r="Q7" s="359"/>
      <c r="R7" s="474">
        <f t="shared" ref="R7:R24" si="0">E7</f>
        <v>0.2</v>
      </c>
      <c r="S7" s="582">
        <f>G7</f>
        <v>0</v>
      </c>
      <c r="T7" s="629">
        <f>($N$6-$N$11)*R7</f>
        <v>0</v>
      </c>
      <c r="U7" s="588"/>
      <c r="V7" s="583" t="str">
        <f>IFERROR(IF(OR(W7="",W7=0),"",IF(ROUND(((('REGISTRO ACCIONES'!$X$25+'PORTAFOLIO 1'!$N$6)*'PORTAFOLIO 1'!R7)/'PORTAFOLIO 1'!Q7)-'REGISTRO ACCIONES'!U7,0)&gt;0,"COMPRAR","VENDER")),"")</f>
        <v/>
      </c>
      <c r="W7" s="492" t="str">
        <f>IFERROR(IF(P7="","",ABS(ROUND(((('REGISTRO ACCIONES'!$X$25+'PORTAFOLIO 1'!$N$6)*'PORTAFOLIO 1'!R7)/'PORTAFOLIO 1'!Q7)-'REGISTRO ACCIONES'!U7,0))),"")</f>
        <v/>
      </c>
      <c r="X7" s="486"/>
      <c r="Y7" s="180"/>
      <c r="Z7" s="493" t="str">
        <f>IF(X7="",W7,X7)</f>
        <v/>
      </c>
      <c r="AA7" s="489">
        <f>IFERROR(IF(P7="","",AX7/$AX$25),0)</f>
        <v>0</v>
      </c>
      <c r="AC7" s="566"/>
      <c r="AW7" s="483" t="e">
        <f>IF(P7="","",IF(V7="COMPRAR",IF(X7="",W7,X7)+'REGISTRO ACCIONES'!U7,'REGISTRO ACCIONES'!U7-IF('PORTAFOLIO 1'!X7="",'PORTAFOLIO 1'!W7,'PORTAFOLIO 1'!X7)))</f>
        <v>#VALUE!</v>
      </c>
      <c r="AX7" s="484">
        <f>IF(P7="","",IF(Q7="",0,AW7*Q7))</f>
        <v>0</v>
      </c>
      <c r="AY7" s="412">
        <f>IF(Z7&gt;0,1,"")</f>
        <v>1</v>
      </c>
      <c r="AZ7" s="352">
        <f>IF(Z7="",1,"")</f>
        <v>1</v>
      </c>
    </row>
    <row r="8" spans="1:52">
      <c r="B8" s="793" t="s">
        <v>501</v>
      </c>
      <c r="C8" s="360" t="s">
        <v>377</v>
      </c>
      <c r="D8" s="360" t="s">
        <v>484</v>
      </c>
      <c r="E8" s="794">
        <v>0.7</v>
      </c>
      <c r="F8" s="701" t="s">
        <v>323</v>
      </c>
      <c r="G8" s="513">
        <f>IFERROR(H8/$H$25,0)</f>
        <v>0</v>
      </c>
      <c r="H8" s="495">
        <f>SUMIF(ACTIVOS!$B:$B,'PORTAFOLIO 1'!$D:$D,ACTIVOS!$L:$L)</f>
        <v>0</v>
      </c>
      <c r="I8" s="514">
        <f>SUMIF(ACTIVOS!$B:$B,'PORTAFOLIO 1'!$D:$D,ACTIVOS!$J:$J)</f>
        <v>0</v>
      </c>
      <c r="J8" s="495">
        <f t="shared" ref="J8:J24" si="1">H8-I8</f>
        <v>0</v>
      </c>
      <c r="K8" s="796">
        <f t="shared" ref="K8:K24" si="2">IFERROR(J8/I8,0)</f>
        <v>0</v>
      </c>
      <c r="L8" s="180"/>
      <c r="M8" s="501" t="str">
        <f>IF(N8&gt;0,"EXCEDENTE","DINERO ADICIONAL NECESARIO")</f>
        <v>DINERO ADICIONAL NECESARIO</v>
      </c>
      <c r="N8" s="567">
        <f>IFERROR(IF(N6&gt;0,'REGISTRO ACCIONES'!$X$25+'PORTAFOLIO 1'!$N$6-'PORTAFOLIO 1'!$AX$25-N11,'REGISTRO ACCIONES'!$X$25+'PORTAFOLIO 1'!$N$6-'PORTAFOLIO 1'!$AX$25+O11),0)</f>
        <v>0</v>
      </c>
      <c r="O8" s="180"/>
      <c r="P8" s="482" t="str">
        <f>IF(ACTIVOS!L102=FALSE,'PORTAFOLIO 1'!D8,"")</f>
        <v>ISAC - iShares MSCI ACWI UCITS ETF USD (Acc)</v>
      </c>
      <c r="Q8" s="359"/>
      <c r="R8" s="474">
        <f t="shared" si="0"/>
        <v>0.7</v>
      </c>
      <c r="S8" s="582">
        <f t="shared" ref="S8:S24" si="3">G8</f>
        <v>0</v>
      </c>
      <c r="T8" s="629">
        <f t="shared" ref="T8:T24" si="4">($N$6-$N$11)*R8</f>
        <v>0</v>
      </c>
      <c r="U8" s="588"/>
      <c r="V8" s="583" t="str">
        <f>IFERROR(IF(OR(W8="",W8=0),"",IF(ROUND(((('REGISTRO ACCIONES'!$X$25+'PORTAFOLIO 1'!$N$6)*'PORTAFOLIO 1'!R8)/'PORTAFOLIO 1'!Q8)-'REGISTRO ACCIONES'!U8,0)&gt;0,"COMPRAR","VENDER")),"")</f>
        <v/>
      </c>
      <c r="W8" s="492" t="str">
        <f>IFERROR(IF(P8="","",ABS(ROUND(((('REGISTRO ACCIONES'!$X$25+'PORTAFOLIO 1'!$N$6)*'PORTAFOLIO 1'!R8)/'PORTAFOLIO 1'!Q8)-'REGISTRO ACCIONES'!U8,0))),"")</f>
        <v/>
      </c>
      <c r="X8" s="487"/>
      <c r="Y8" s="180"/>
      <c r="Z8" s="493" t="str">
        <f t="shared" ref="Z8:Z24" si="5">IF(X8="",W8,X8)</f>
        <v/>
      </c>
      <c r="AA8" s="489">
        <f t="shared" ref="AA8:AA24" si="6">IFERROR(IF(P8="","",AX8/$AX$25),0)</f>
        <v>0</v>
      </c>
      <c r="AC8" s="566"/>
      <c r="AW8" s="483" t="e">
        <f>IF(P8="","",IF(V8="COMPRAR",IF(X8="",W8,X8)+'REGISTRO ACCIONES'!U8,'REGISTRO ACCIONES'!U8-IF('PORTAFOLIO 1'!X8="",'PORTAFOLIO 1'!W8,'PORTAFOLIO 1'!X8)))</f>
        <v>#VALUE!</v>
      </c>
      <c r="AX8" s="484">
        <f t="shared" ref="AX8:AX24" si="7">IF(P8="","",IF(Q8="",0,AW8*Q8))</f>
        <v>0</v>
      </c>
      <c r="AY8" s="412">
        <f t="shared" ref="AY8:AY24" si="8">IF(Z8&gt;0,1,"")</f>
        <v>1</v>
      </c>
      <c r="AZ8" s="352">
        <f t="shared" ref="AZ8:AZ24" si="9">IF(Z8="",1,"")</f>
        <v>1</v>
      </c>
    </row>
    <row r="9" spans="1:52">
      <c r="B9" s="793" t="s">
        <v>211</v>
      </c>
      <c r="C9" s="360" t="s">
        <v>376</v>
      </c>
      <c r="D9" s="360" t="s">
        <v>370</v>
      </c>
      <c r="E9" s="794">
        <v>0.1</v>
      </c>
      <c r="F9" s="701" t="s">
        <v>323</v>
      </c>
      <c r="G9" s="513">
        <f>IFERROR(H9/$H$25,0)</f>
        <v>0</v>
      </c>
      <c r="H9" s="495">
        <f>SUMIF(ACTIVOS!$B:$B,'PORTAFOLIO 1'!$D:$D,ACTIVOS!$L:$L)</f>
        <v>0</v>
      </c>
      <c r="I9" s="514">
        <f>SUMIF(ACTIVOS!$B:$B,'PORTAFOLIO 1'!$D:$D,ACTIVOS!$J:$J)</f>
        <v>0</v>
      </c>
      <c r="J9" s="495">
        <f t="shared" si="1"/>
        <v>0</v>
      </c>
      <c r="K9" s="796">
        <f t="shared" si="2"/>
        <v>0</v>
      </c>
      <c r="L9" s="180"/>
      <c r="M9" s="501" t="s">
        <v>279</v>
      </c>
      <c r="N9" s="567">
        <f>IFERROR(IF(N8&lt;0,N6-N8,N6-N8),0)</f>
        <v>0</v>
      </c>
      <c r="O9" s="180"/>
      <c r="P9" s="482" t="str">
        <f>IF(ACTIVOS!L103=FALSE,'PORTAFOLIO 1'!D9,"")</f>
        <v>SGLD - Invesco Physical Gold A</v>
      </c>
      <c r="Q9" s="359"/>
      <c r="R9" s="474">
        <f t="shared" si="0"/>
        <v>0.1</v>
      </c>
      <c r="S9" s="582">
        <f t="shared" si="3"/>
        <v>0</v>
      </c>
      <c r="T9" s="629">
        <f t="shared" si="4"/>
        <v>0</v>
      </c>
      <c r="U9" s="588"/>
      <c r="V9" s="583" t="str">
        <f>IFERROR(IF(OR(W9="",W9=0),"",IF(ROUND(((('REGISTRO ACCIONES'!$X$25+'PORTAFOLIO 1'!$N$6)*'PORTAFOLIO 1'!R9)/'PORTAFOLIO 1'!Q9)-'REGISTRO ACCIONES'!U9,0)&gt;0,"COMPRAR","VENDER")),"")</f>
        <v/>
      </c>
      <c r="W9" s="492" t="str">
        <f>IFERROR(IF(P9="","",ABS(ROUND(((('REGISTRO ACCIONES'!$X$25+'PORTAFOLIO 1'!$N$6)*'PORTAFOLIO 1'!R9)/'PORTAFOLIO 1'!Q9)-'REGISTRO ACCIONES'!U9,0))),"")</f>
        <v/>
      </c>
      <c r="X9" s="487"/>
      <c r="Y9" s="180"/>
      <c r="Z9" s="493" t="str">
        <f t="shared" si="5"/>
        <v/>
      </c>
      <c r="AA9" s="489">
        <f t="shared" si="6"/>
        <v>0</v>
      </c>
      <c r="AC9" s="566"/>
      <c r="AW9" s="483" t="e">
        <f>IF(P9="","",IF(V9="COMPRAR",IF(X9="",W9,X9)+'REGISTRO ACCIONES'!U9,'REGISTRO ACCIONES'!U9-IF('PORTAFOLIO 1'!X9="",'PORTAFOLIO 1'!W9,'PORTAFOLIO 1'!X9)))</f>
        <v>#VALUE!</v>
      </c>
      <c r="AX9" s="484">
        <f t="shared" si="7"/>
        <v>0</v>
      </c>
      <c r="AY9" s="412">
        <f t="shared" si="8"/>
        <v>1</v>
      </c>
      <c r="AZ9" s="352">
        <f t="shared" si="9"/>
        <v>1</v>
      </c>
    </row>
    <row r="10" spans="1:52" ht="17" customHeight="1">
      <c r="B10" s="797"/>
      <c r="C10" s="360"/>
      <c r="D10" s="360"/>
      <c r="E10" s="794"/>
      <c r="F10" s="701" t="s">
        <v>323</v>
      </c>
      <c r="G10" s="513">
        <f>IFERROR(H10/$H$25,0)</f>
        <v>0</v>
      </c>
      <c r="H10" s="495">
        <f>SUMIF(ACTIVOS!$B:$B,'PORTAFOLIO 1'!$D:$D,ACTIVOS!$L:$L)</f>
        <v>0</v>
      </c>
      <c r="I10" s="514">
        <f>SUMIF(ACTIVOS!$B:$B,'PORTAFOLIO 1'!$D:$D,ACTIVOS!$J:$J)</f>
        <v>0</v>
      </c>
      <c r="J10" s="495">
        <f t="shared" si="1"/>
        <v>0</v>
      </c>
      <c r="K10" s="796">
        <f t="shared" si="2"/>
        <v>0</v>
      </c>
      <c r="L10" s="180"/>
      <c r="M10" s="501" t="s">
        <v>257</v>
      </c>
      <c r="N10" s="479">
        <f>COUNT(AY7:AY24)-COUNT(AZ7:AZ24)</f>
        <v>0</v>
      </c>
      <c r="O10" s="180"/>
      <c r="P10" s="482" t="str">
        <f>IF(ACTIVOS!L104=FALSE,'PORTAFOLIO 1'!D10,"")</f>
        <v/>
      </c>
      <c r="Q10" s="359"/>
      <c r="R10" s="474">
        <f t="shared" si="0"/>
        <v>0</v>
      </c>
      <c r="S10" s="582">
        <f t="shared" si="3"/>
        <v>0</v>
      </c>
      <c r="T10" s="629">
        <f t="shared" si="4"/>
        <v>0</v>
      </c>
      <c r="U10" s="588"/>
      <c r="V10" s="583" t="str">
        <f>IFERROR(IF(OR(W10="",W10=0),"",IF(ROUND(((('REGISTRO ACCIONES'!$X$25+'PORTAFOLIO 1'!$N$6)*'PORTAFOLIO 1'!R10)/'PORTAFOLIO 1'!Q10)-'REGISTRO ACCIONES'!U10,0)&gt;0,"COMPRAR","VENDER")),"")</f>
        <v/>
      </c>
      <c r="W10" s="492" t="str">
        <f>IFERROR(IF(P10="","",ABS(ROUND(((('REGISTRO ACCIONES'!$X$25+'PORTAFOLIO 1'!$N$6)*'PORTAFOLIO 1'!R10)/'PORTAFOLIO 1'!Q10)-'REGISTRO ACCIONES'!U10,0))),"")</f>
        <v/>
      </c>
      <c r="X10" s="487"/>
      <c r="Y10" s="180"/>
      <c r="Z10" s="493" t="str">
        <f t="shared" si="5"/>
        <v/>
      </c>
      <c r="AA10" s="489" t="str">
        <f t="shared" si="6"/>
        <v/>
      </c>
      <c r="AC10" s="566"/>
      <c r="AW10" s="483" t="str">
        <f>IF(P10="","",IF(V10="COMPRAR",IF(X10="",W10,X10)+'REGISTRO ACCIONES'!U10,'REGISTRO ACCIONES'!U10-IF('PORTAFOLIO 1'!X10="",'PORTAFOLIO 1'!W10,'PORTAFOLIO 1'!X10)))</f>
        <v/>
      </c>
      <c r="AX10" s="484" t="str">
        <f t="shared" si="7"/>
        <v/>
      </c>
      <c r="AY10" s="412">
        <f t="shared" si="8"/>
        <v>1</v>
      </c>
      <c r="AZ10" s="352">
        <f t="shared" si="9"/>
        <v>1</v>
      </c>
    </row>
    <row r="11" spans="1:52" ht="16" customHeight="1">
      <c r="B11" s="797"/>
      <c r="C11" s="360"/>
      <c r="D11" s="360"/>
      <c r="E11" s="794"/>
      <c r="F11" s="701" t="s">
        <v>323</v>
      </c>
      <c r="G11" s="513">
        <f>IFERROR(H11/$H$25,0)</f>
        <v>0</v>
      </c>
      <c r="H11" s="495">
        <f>SUMIF(ACTIVOS!$B:$B,'PORTAFOLIO 1'!$D:$D,ACTIVOS!$L:$L)</f>
        <v>0</v>
      </c>
      <c r="I11" s="514">
        <f>SUMIF(ACTIVOS!$B:$B,'PORTAFOLIO 1'!$D:$D,ACTIVOS!$J:$J)</f>
        <v>0</v>
      </c>
      <c r="J11" s="495">
        <f t="shared" si="1"/>
        <v>0</v>
      </c>
      <c r="K11" s="796">
        <f t="shared" si="2"/>
        <v>0</v>
      </c>
      <c r="L11" s="180"/>
      <c r="M11" s="501" t="s">
        <v>258</v>
      </c>
      <c r="N11" s="480">
        <f>N10*N7</f>
        <v>0</v>
      </c>
      <c r="O11" s="180"/>
      <c r="P11" s="482" t="str">
        <f>IF(ACTIVOS!L105=FALSE,'PORTAFOLIO 1'!D11,"")</f>
        <v/>
      </c>
      <c r="Q11" s="359"/>
      <c r="R11" s="474">
        <f t="shared" si="0"/>
        <v>0</v>
      </c>
      <c r="S11" s="582">
        <f t="shared" si="3"/>
        <v>0</v>
      </c>
      <c r="T11" s="629">
        <f t="shared" si="4"/>
        <v>0</v>
      </c>
      <c r="U11" s="588"/>
      <c r="V11" s="583" t="str">
        <f>IFERROR(IF(OR(W11="",W11=0),"",IF(ROUND(((('REGISTRO ACCIONES'!$X$25+'PORTAFOLIO 1'!$N$6)*'PORTAFOLIO 1'!R11)/'PORTAFOLIO 1'!Q11)-'REGISTRO ACCIONES'!U11,0)&gt;0,"COMPRAR","VENDER")),"")</f>
        <v/>
      </c>
      <c r="W11" s="492" t="str">
        <f>IFERROR(IF(P11="","",ABS(ROUND(((('REGISTRO ACCIONES'!$X$25+'PORTAFOLIO 1'!$N$6)*'PORTAFOLIO 1'!R11)/'PORTAFOLIO 1'!Q11)-'REGISTRO ACCIONES'!U11,0))),"")</f>
        <v/>
      </c>
      <c r="X11" s="487"/>
      <c r="Y11" s="180"/>
      <c r="Z11" s="493" t="str">
        <f t="shared" si="5"/>
        <v/>
      </c>
      <c r="AA11" s="489" t="str">
        <f t="shared" si="6"/>
        <v/>
      </c>
      <c r="AC11" s="566"/>
      <c r="AW11" s="483" t="str">
        <f>IF(P11="","",IF(V11="COMPRAR",IF(X11="",W11,X11)+'REGISTRO ACCIONES'!U11,'REGISTRO ACCIONES'!U11-IF('PORTAFOLIO 1'!X11="",'PORTAFOLIO 1'!W11,'PORTAFOLIO 1'!X11)))</f>
        <v/>
      </c>
      <c r="AX11" s="484" t="str">
        <f t="shared" si="7"/>
        <v/>
      </c>
      <c r="AY11" s="412">
        <f t="shared" si="8"/>
        <v>1</v>
      </c>
      <c r="AZ11" s="352">
        <f t="shared" si="9"/>
        <v>1</v>
      </c>
    </row>
    <row r="12" spans="1:52">
      <c r="B12" s="797"/>
      <c r="C12" s="360"/>
      <c r="D12" s="798"/>
      <c r="E12" s="794"/>
      <c r="F12" s="701" t="s">
        <v>323</v>
      </c>
      <c r="G12" s="513">
        <f t="shared" ref="G12:G24" si="10">IFERROR(H12/$H$25,0)</f>
        <v>0</v>
      </c>
      <c r="H12" s="495">
        <f>SUMIF(ACTIVOS!$B:$B,'PORTAFOLIO 1'!$D:$D,ACTIVOS!$L:$L)</f>
        <v>0</v>
      </c>
      <c r="I12" s="514">
        <f>SUMIF(ACTIVOS!$B:$B,'PORTAFOLIO 1'!$D:$D,ACTIVOS!$J:$J)</f>
        <v>0</v>
      </c>
      <c r="J12" s="495">
        <f t="shared" si="1"/>
        <v>0</v>
      </c>
      <c r="K12" s="796">
        <f t="shared" si="2"/>
        <v>0</v>
      </c>
      <c r="L12" s="180"/>
      <c r="M12" s="180"/>
      <c r="N12" s="494">
        <f>IFERROR(N11/(N6-N8),0)</f>
        <v>0</v>
      </c>
      <c r="O12" s="180"/>
      <c r="P12" s="482" t="str">
        <f>IF(ACTIVOS!L106=FALSE,'PORTAFOLIO 1'!D12,"")</f>
        <v/>
      </c>
      <c r="Q12" s="359"/>
      <c r="R12" s="474">
        <f t="shared" si="0"/>
        <v>0</v>
      </c>
      <c r="S12" s="582">
        <f t="shared" si="3"/>
        <v>0</v>
      </c>
      <c r="T12" s="629">
        <f t="shared" si="4"/>
        <v>0</v>
      </c>
      <c r="U12" s="588"/>
      <c r="V12" s="583" t="str">
        <f>IFERROR(IF(OR(W12="",W12=0),"",IF(ROUND(((('REGISTRO ACCIONES'!$X$25+'PORTAFOLIO 1'!$N$6)*'PORTAFOLIO 1'!R12)/'PORTAFOLIO 1'!Q12)-'REGISTRO ACCIONES'!U12,0)&gt;0,"COMPRAR","VENDER")),"")</f>
        <v/>
      </c>
      <c r="W12" s="492" t="str">
        <f>IFERROR(IF(P12="","",ABS(ROUND(((('REGISTRO ACCIONES'!$X$25+'PORTAFOLIO 1'!$N$6)*'PORTAFOLIO 1'!R12)/'PORTAFOLIO 1'!Q12)-'REGISTRO ACCIONES'!U12,0))),"")</f>
        <v/>
      </c>
      <c r="X12" s="487"/>
      <c r="Y12" s="180"/>
      <c r="Z12" s="493" t="str">
        <f t="shared" si="5"/>
        <v/>
      </c>
      <c r="AA12" s="489" t="str">
        <f t="shared" si="6"/>
        <v/>
      </c>
      <c r="AC12" s="566"/>
      <c r="AW12" s="483" t="str">
        <f>IF(P12="","",IF(V12="COMPRAR",IF(X12="",W12,X12)+'REGISTRO ACCIONES'!U12,'REGISTRO ACCIONES'!U12-IF('PORTAFOLIO 1'!X12="",'PORTAFOLIO 1'!W12,'PORTAFOLIO 1'!X12)))</f>
        <v/>
      </c>
      <c r="AX12" s="484" t="str">
        <f t="shared" si="7"/>
        <v/>
      </c>
      <c r="AY12" s="412">
        <f t="shared" si="8"/>
        <v>1</v>
      </c>
      <c r="AZ12" s="352">
        <f t="shared" si="9"/>
        <v>1</v>
      </c>
    </row>
    <row r="13" spans="1:52">
      <c r="B13" s="799"/>
      <c r="C13" s="360"/>
      <c r="D13" s="411"/>
      <c r="E13" s="795"/>
      <c r="F13" s="701" t="s">
        <v>323</v>
      </c>
      <c r="G13" s="513">
        <f t="shared" si="10"/>
        <v>0</v>
      </c>
      <c r="H13" s="495">
        <f>SUMIF(ACTIVOS!$B:$B,'PORTAFOLIO 1'!$D:$D,ACTIVOS!$L:$L)</f>
        <v>0</v>
      </c>
      <c r="I13" s="514">
        <f>SUMIF(ACTIVOS!$B:$B,'PORTAFOLIO 1'!$D:$D,ACTIVOS!$J:$J)</f>
        <v>0</v>
      </c>
      <c r="J13" s="495">
        <f t="shared" si="1"/>
        <v>0</v>
      </c>
      <c r="K13" s="796">
        <f t="shared" si="2"/>
        <v>0</v>
      </c>
      <c r="L13" s="180"/>
      <c r="N13" s="508"/>
      <c r="O13" s="180"/>
      <c r="P13" s="482" t="str">
        <f>IF(ACTIVOS!L107=FALSE,'PORTAFOLIO 1'!D13,"")</f>
        <v/>
      </c>
      <c r="Q13" s="359"/>
      <c r="R13" s="474">
        <f t="shared" si="0"/>
        <v>0</v>
      </c>
      <c r="S13" s="582">
        <f t="shared" si="3"/>
        <v>0</v>
      </c>
      <c r="T13" s="629">
        <f t="shared" si="4"/>
        <v>0</v>
      </c>
      <c r="U13" s="588"/>
      <c r="V13" s="583" t="str">
        <f>IFERROR(IF(OR(W13="",W13=0),"",IF(ROUND(((('REGISTRO ACCIONES'!$X$25+'PORTAFOLIO 1'!$N$6)*'PORTAFOLIO 1'!R13)/'PORTAFOLIO 1'!Q13)-'REGISTRO ACCIONES'!U13,0)&gt;0,"COMPRAR","VENDER")),"")</f>
        <v/>
      </c>
      <c r="W13" s="492" t="str">
        <f>IFERROR(IF(P13="","",ABS(ROUND(((('REGISTRO ACCIONES'!$X$25+'PORTAFOLIO 1'!$N$6)*'PORTAFOLIO 1'!R13)/'PORTAFOLIO 1'!Q13)-'REGISTRO ACCIONES'!U13,0))),"")</f>
        <v/>
      </c>
      <c r="X13" s="487"/>
      <c r="Y13" s="180"/>
      <c r="Z13" s="493" t="str">
        <f t="shared" si="5"/>
        <v/>
      </c>
      <c r="AA13" s="489" t="str">
        <f t="shared" si="6"/>
        <v/>
      </c>
      <c r="AC13" s="566"/>
      <c r="AW13" s="483" t="str">
        <f>IF(P13="","",IF(V13="COMPRAR",IF(X13="",W13,X13)+'REGISTRO ACCIONES'!U13,'REGISTRO ACCIONES'!U13-IF('PORTAFOLIO 1'!X13="",'PORTAFOLIO 1'!W13,'PORTAFOLIO 1'!X13)))</f>
        <v/>
      </c>
      <c r="AX13" s="484" t="str">
        <f t="shared" si="7"/>
        <v/>
      </c>
      <c r="AY13" s="412">
        <f t="shared" si="8"/>
        <v>1</v>
      </c>
      <c r="AZ13" s="352">
        <f t="shared" si="9"/>
        <v>1</v>
      </c>
    </row>
    <row r="14" spans="1:52">
      <c r="B14" s="793"/>
      <c r="C14" s="360"/>
      <c r="D14" s="360"/>
      <c r="E14" s="794"/>
      <c r="F14" s="701" t="s">
        <v>323</v>
      </c>
      <c r="G14" s="513">
        <f t="shared" si="10"/>
        <v>0</v>
      </c>
      <c r="H14" s="495">
        <f>SUMIF(ACTIVOS!$B:$B,'PORTAFOLIO 1'!$D:$D,ACTIVOS!$L:$L)</f>
        <v>0</v>
      </c>
      <c r="I14" s="514">
        <f>SUMIF(ACTIVOS!$B:$B,'PORTAFOLIO 1'!$D:$D,ACTIVOS!$J:$J)</f>
        <v>0</v>
      </c>
      <c r="J14" s="495">
        <f t="shared" si="1"/>
        <v>0</v>
      </c>
      <c r="K14" s="796">
        <f t="shared" si="2"/>
        <v>0</v>
      </c>
      <c r="L14" s="180"/>
      <c r="M14" s="180"/>
      <c r="N14" s="503"/>
      <c r="O14" s="180"/>
      <c r="P14" s="482" t="str">
        <f>IF(ACTIVOS!L108=FALSE,'PORTAFOLIO 1'!D14,"")</f>
        <v/>
      </c>
      <c r="Q14" s="359"/>
      <c r="R14" s="474">
        <f t="shared" si="0"/>
        <v>0</v>
      </c>
      <c r="S14" s="582">
        <f t="shared" si="3"/>
        <v>0</v>
      </c>
      <c r="T14" s="629">
        <f t="shared" si="4"/>
        <v>0</v>
      </c>
      <c r="U14" s="588"/>
      <c r="V14" s="583" t="str">
        <f>IFERROR(IF(OR(W14="",W14=0),"",IF(ROUND(((('REGISTRO ACCIONES'!$X$25+'PORTAFOLIO 1'!$N$6)*'PORTAFOLIO 1'!R14)/'PORTAFOLIO 1'!Q14)-'REGISTRO ACCIONES'!U14,0)&gt;0,"COMPRAR","VENDER")),"")</f>
        <v/>
      </c>
      <c r="W14" s="492" t="str">
        <f>IFERROR(IF(P14="","",ABS(ROUND(((('REGISTRO ACCIONES'!$X$25+'PORTAFOLIO 1'!$N$6)*'PORTAFOLIO 1'!R14)/'PORTAFOLIO 1'!Q14)-'REGISTRO ACCIONES'!U14,0))),"")</f>
        <v/>
      </c>
      <c r="X14" s="487"/>
      <c r="Y14" s="180"/>
      <c r="Z14" s="493" t="str">
        <f t="shared" si="5"/>
        <v/>
      </c>
      <c r="AA14" s="489" t="str">
        <f t="shared" si="6"/>
        <v/>
      </c>
      <c r="AC14" s="566"/>
      <c r="AW14" s="483" t="str">
        <f>IF(P14="","",IF(V14="COMPRAR",IF(X14="",W14,X14)+'REGISTRO ACCIONES'!U14,'REGISTRO ACCIONES'!U14-IF('PORTAFOLIO 1'!X14="",'PORTAFOLIO 1'!W14,'PORTAFOLIO 1'!X14)))</f>
        <v/>
      </c>
      <c r="AX14" s="484" t="str">
        <f t="shared" si="7"/>
        <v/>
      </c>
      <c r="AY14" s="412">
        <f t="shared" si="8"/>
        <v>1</v>
      </c>
      <c r="AZ14" s="352">
        <f t="shared" si="9"/>
        <v>1</v>
      </c>
    </row>
    <row r="15" spans="1:52">
      <c r="B15" s="793"/>
      <c r="C15" s="360"/>
      <c r="D15" s="360"/>
      <c r="E15" s="794"/>
      <c r="F15" s="701" t="s">
        <v>323</v>
      </c>
      <c r="G15" s="513">
        <f t="shared" si="10"/>
        <v>0</v>
      </c>
      <c r="H15" s="495">
        <f>SUMIF(ACTIVOS!$B:$B,'PORTAFOLIO 1'!$D:$D,ACTIVOS!$L:$L)</f>
        <v>0</v>
      </c>
      <c r="I15" s="514">
        <f>SUMIF(ACTIVOS!$B:$B,'PORTAFOLIO 1'!$D:$D,ACTIVOS!$J:$J)</f>
        <v>0</v>
      </c>
      <c r="J15" s="495">
        <f t="shared" si="1"/>
        <v>0</v>
      </c>
      <c r="K15" s="796">
        <f t="shared" si="2"/>
        <v>0</v>
      </c>
      <c r="L15" s="180"/>
      <c r="M15" s="180"/>
      <c r="N15" s="785"/>
      <c r="O15" s="180"/>
      <c r="P15" s="482" t="str">
        <f>IF(ACTIVOS!L109=FALSE,'PORTAFOLIO 1'!D15,"")</f>
        <v/>
      </c>
      <c r="Q15" s="359"/>
      <c r="R15" s="474">
        <f t="shared" si="0"/>
        <v>0</v>
      </c>
      <c r="S15" s="582">
        <f t="shared" si="3"/>
        <v>0</v>
      </c>
      <c r="T15" s="629">
        <f t="shared" si="4"/>
        <v>0</v>
      </c>
      <c r="U15" s="588"/>
      <c r="V15" s="583" t="str">
        <f>IFERROR(IF(OR(W15="",W15=0),"",IF(ROUND(((('REGISTRO ACCIONES'!$X$25+'PORTAFOLIO 1'!$N$6)*'PORTAFOLIO 1'!R15)/'PORTAFOLIO 1'!Q15)-'REGISTRO ACCIONES'!U16,0)&gt;0,"COMPRAR","VENDER")),"")</f>
        <v/>
      </c>
      <c r="W15" s="492" t="str">
        <f>IFERROR(IF(P15="","",ABS(ROUND(((('REGISTRO ACCIONES'!$X$25+'PORTAFOLIO 1'!$N$6)*'PORTAFOLIO 1'!R15)/'PORTAFOLIO 1'!Q15)-'REGISTRO ACCIONES'!U15,0))),"")</f>
        <v/>
      </c>
      <c r="X15" s="487"/>
      <c r="Y15" s="180"/>
      <c r="Z15" s="493" t="str">
        <f t="shared" si="5"/>
        <v/>
      </c>
      <c r="AA15" s="489" t="str">
        <f t="shared" si="6"/>
        <v/>
      </c>
      <c r="AC15" s="566"/>
      <c r="AW15" s="483" t="str">
        <f>IF(P15="","",IF(V15="COMPRAR",IF(X15="",W15,X15)+'REGISTRO ACCIONES'!U15,'REGISTRO ACCIONES'!U15-IF('PORTAFOLIO 1'!X15="",'PORTAFOLIO 1'!W15,'PORTAFOLIO 1'!X15)))</f>
        <v/>
      </c>
      <c r="AX15" s="484" t="str">
        <f t="shared" si="7"/>
        <v/>
      </c>
      <c r="AY15" s="412">
        <f t="shared" si="8"/>
        <v>1</v>
      </c>
      <c r="AZ15" s="352">
        <f t="shared" si="9"/>
        <v>1</v>
      </c>
    </row>
    <row r="16" spans="1:52" ht="16" customHeight="1">
      <c r="B16" s="793"/>
      <c r="C16" s="360"/>
      <c r="D16" s="360"/>
      <c r="E16" s="794"/>
      <c r="F16" s="701" t="s">
        <v>323</v>
      </c>
      <c r="G16" s="513">
        <f t="shared" si="10"/>
        <v>0</v>
      </c>
      <c r="H16" s="495">
        <f>SUMIF(ACTIVOS!$B:$B,'PORTAFOLIO 1'!$D:$D,ACTIVOS!$L:$L)</f>
        <v>0</v>
      </c>
      <c r="I16" s="514">
        <f>SUMIF(ACTIVOS!$B:$B,'PORTAFOLIO 1'!$D:$D,ACTIVOS!$J:$J)</f>
        <v>0</v>
      </c>
      <c r="J16" s="495">
        <f t="shared" si="1"/>
        <v>0</v>
      </c>
      <c r="K16" s="796">
        <f t="shared" si="2"/>
        <v>0</v>
      </c>
      <c r="L16" s="180"/>
      <c r="M16" s="180"/>
      <c r="N16" s="786"/>
      <c r="O16" s="180"/>
      <c r="P16" s="482" t="str">
        <f>IF(ACTIVOS!L110=FALSE,'PORTAFOLIO 1'!D16,"")</f>
        <v/>
      </c>
      <c r="Q16" s="359"/>
      <c r="R16" s="474">
        <f t="shared" si="0"/>
        <v>0</v>
      </c>
      <c r="S16" s="582">
        <f t="shared" si="3"/>
        <v>0</v>
      </c>
      <c r="T16" s="629">
        <f t="shared" si="4"/>
        <v>0</v>
      </c>
      <c r="U16" s="588"/>
      <c r="V16" s="583" t="str">
        <f>IFERROR(IF(OR(W16="",W16=0),"",IF(ROUND(((('REGISTRO ACCIONES'!$X$25+'PORTAFOLIO 1'!$N$6)*'PORTAFOLIO 1'!R16)/'PORTAFOLIO 1'!Q16)-'REGISTRO ACCIONES'!U17,0)&gt;0,"COMPRAR","VENDER")),"")</f>
        <v/>
      </c>
      <c r="W16" s="492" t="str">
        <f>IFERROR(IF(P16="","",ABS(ROUND(((('REGISTRO ACCIONES'!$X$25+'PORTAFOLIO 1'!$N$6)*'PORTAFOLIO 1'!R16)/'PORTAFOLIO 1'!Q16)-'REGISTRO ACCIONES'!U16,0))),"")</f>
        <v/>
      </c>
      <c r="X16" s="487"/>
      <c r="Y16" s="180"/>
      <c r="Z16" s="493" t="str">
        <f t="shared" si="5"/>
        <v/>
      </c>
      <c r="AA16" s="489" t="str">
        <f t="shared" si="6"/>
        <v/>
      </c>
      <c r="AC16" s="566"/>
      <c r="AW16" s="483" t="str">
        <f>IF(P16="","",IF(V16="COMPRAR",IF(X16="",W16,X16)+'REGISTRO ACCIONES'!U16,'REGISTRO ACCIONES'!U16-IF('PORTAFOLIO 1'!X16="",'PORTAFOLIO 1'!W16,'PORTAFOLIO 1'!X16)))</f>
        <v/>
      </c>
      <c r="AX16" s="484" t="str">
        <f t="shared" si="7"/>
        <v/>
      </c>
      <c r="AY16" s="412">
        <f t="shared" si="8"/>
        <v>1</v>
      </c>
      <c r="AZ16" s="352">
        <f t="shared" si="9"/>
        <v>1</v>
      </c>
    </row>
    <row r="17" spans="2:52" ht="17" customHeight="1">
      <c r="B17" s="793"/>
      <c r="C17" s="360"/>
      <c r="D17" s="360"/>
      <c r="E17" s="794"/>
      <c r="F17" s="701" t="s">
        <v>323</v>
      </c>
      <c r="G17" s="513">
        <f t="shared" si="10"/>
        <v>0</v>
      </c>
      <c r="H17" s="495">
        <f>SUMIF(ACTIVOS!$B:$B,'PORTAFOLIO 1'!$D:$D,ACTIVOS!$L:$L)</f>
        <v>0</v>
      </c>
      <c r="I17" s="514">
        <f>SUMIF(ACTIVOS!$B:$B,'PORTAFOLIO 1'!$D:$D,ACTIVOS!$J:$J)</f>
        <v>0</v>
      </c>
      <c r="J17" s="495">
        <f t="shared" si="1"/>
        <v>0</v>
      </c>
      <c r="K17" s="796">
        <f t="shared" si="2"/>
        <v>0</v>
      </c>
      <c r="L17" s="180"/>
      <c r="M17" s="180"/>
      <c r="O17" s="180"/>
      <c r="P17" s="482" t="str">
        <f>IF(ACTIVOS!L111=FALSE,'PORTAFOLIO 1'!D17,"")</f>
        <v/>
      </c>
      <c r="Q17" s="359"/>
      <c r="R17" s="474">
        <f t="shared" si="0"/>
        <v>0</v>
      </c>
      <c r="S17" s="582">
        <f t="shared" si="3"/>
        <v>0</v>
      </c>
      <c r="T17" s="629">
        <f t="shared" si="4"/>
        <v>0</v>
      </c>
      <c r="U17" s="588"/>
      <c r="V17" s="583" t="str">
        <f>IFERROR(IF(OR(W17="",W17=0),"",IF(ROUND(((('REGISTRO ACCIONES'!$X$25+'PORTAFOLIO 1'!$N$6)*'PORTAFOLIO 1'!R17)/'PORTAFOLIO 1'!Q17)-'REGISTRO ACCIONES'!U18,0)&gt;0,"COMPRAR","VENDER")),"")</f>
        <v/>
      </c>
      <c r="W17" s="492" t="str">
        <f>IFERROR(IF(P17="","",ABS(ROUND(((('REGISTRO ACCIONES'!$X$25+'PORTAFOLIO 1'!$N$6)*'PORTAFOLIO 1'!R17)/'PORTAFOLIO 1'!Q17)-'REGISTRO ACCIONES'!U17,0))),"")</f>
        <v/>
      </c>
      <c r="X17" s="487"/>
      <c r="Y17" s="180"/>
      <c r="Z17" s="493" t="str">
        <f t="shared" si="5"/>
        <v/>
      </c>
      <c r="AA17" s="489" t="str">
        <f t="shared" si="6"/>
        <v/>
      </c>
      <c r="AC17" s="566"/>
      <c r="AW17" s="483" t="str">
        <f>IF(P17="","",IF(V17="COMPRAR",IF(X17="",W17,X17)+'REGISTRO ACCIONES'!U17,'REGISTRO ACCIONES'!U17-IF('PORTAFOLIO 1'!X17="",'PORTAFOLIO 1'!W17,'PORTAFOLIO 1'!X17)))</f>
        <v/>
      </c>
      <c r="AX17" s="484" t="str">
        <f t="shared" si="7"/>
        <v/>
      </c>
      <c r="AY17" s="412">
        <f t="shared" si="8"/>
        <v>1</v>
      </c>
      <c r="AZ17" s="352">
        <f t="shared" si="9"/>
        <v>1</v>
      </c>
    </row>
    <row r="18" spans="2:52">
      <c r="B18" s="793"/>
      <c r="C18" s="360"/>
      <c r="D18" s="360"/>
      <c r="E18" s="794"/>
      <c r="F18" s="701" t="s">
        <v>323</v>
      </c>
      <c r="G18" s="513">
        <f t="shared" si="10"/>
        <v>0</v>
      </c>
      <c r="H18" s="495">
        <f>SUMIF(ACTIVOS!$B:$B,'PORTAFOLIO 1'!$D:$D,ACTIVOS!$L:$L)</f>
        <v>0</v>
      </c>
      <c r="I18" s="514">
        <f>SUMIF(ACTIVOS!$B:$B,'PORTAFOLIO 1'!$D:$D,ACTIVOS!$J:$J)</f>
        <v>0</v>
      </c>
      <c r="J18" s="495">
        <f t="shared" si="1"/>
        <v>0</v>
      </c>
      <c r="K18" s="796">
        <f t="shared" si="2"/>
        <v>0</v>
      </c>
      <c r="L18" s="180"/>
      <c r="M18" s="180"/>
      <c r="N18" s="787"/>
      <c r="O18" s="180"/>
      <c r="P18" s="482" t="str">
        <f>IF(ACTIVOS!L112=FALSE,'PORTAFOLIO 1'!D18,"")</f>
        <v/>
      </c>
      <c r="Q18" s="359"/>
      <c r="R18" s="474">
        <f t="shared" si="0"/>
        <v>0</v>
      </c>
      <c r="S18" s="582">
        <f t="shared" si="3"/>
        <v>0</v>
      </c>
      <c r="T18" s="629">
        <f t="shared" si="4"/>
        <v>0</v>
      </c>
      <c r="U18" s="588"/>
      <c r="V18" s="583" t="str">
        <f>IFERROR(IF(OR(W18="",W18=0),"",IF(ROUND(((('REGISTRO ACCIONES'!$X$25+'PORTAFOLIO 1'!$N$6)*'PORTAFOLIO 1'!R18)/'PORTAFOLIO 1'!Q18)-'REGISTRO ACCIONES'!U20,0)&gt;0,"COMPRAR","VENDER")),"")</f>
        <v/>
      </c>
      <c r="W18" s="492" t="str">
        <f>IFERROR(IF(P18="","",ABS(ROUND(((('REGISTRO ACCIONES'!$X$25+'PORTAFOLIO 1'!$N$6)*'PORTAFOLIO 1'!R18)/'PORTAFOLIO 1'!Q18)-'REGISTRO ACCIONES'!U18,0))),"")</f>
        <v/>
      </c>
      <c r="X18" s="487"/>
      <c r="Y18" s="180"/>
      <c r="Z18" s="493" t="str">
        <f t="shared" si="5"/>
        <v/>
      </c>
      <c r="AA18" s="489" t="str">
        <f t="shared" si="6"/>
        <v/>
      </c>
      <c r="AC18" s="566"/>
      <c r="AW18" s="483" t="str">
        <f>IF(P18="","",IF(V18="COMPRAR",IF(X18="",W18,X18)+'REGISTRO ACCIONES'!U18,'REGISTRO ACCIONES'!U18-IF('PORTAFOLIO 1'!X18="",'PORTAFOLIO 1'!W18,'PORTAFOLIO 1'!X18)))</f>
        <v/>
      </c>
      <c r="AX18" s="484" t="str">
        <f t="shared" si="7"/>
        <v/>
      </c>
      <c r="AY18" s="412">
        <f t="shared" si="8"/>
        <v>1</v>
      </c>
      <c r="AZ18" s="352">
        <f t="shared" si="9"/>
        <v>1</v>
      </c>
    </row>
    <row r="19" spans="2:52">
      <c r="B19" s="793"/>
      <c r="C19" s="360"/>
      <c r="D19" s="360"/>
      <c r="E19" s="794"/>
      <c r="F19" s="701" t="s">
        <v>323</v>
      </c>
      <c r="G19" s="513">
        <f t="shared" si="10"/>
        <v>0</v>
      </c>
      <c r="H19" s="495">
        <f>SUMIF(ACTIVOS!$B:$B,'PORTAFOLIO 1'!$D:$D,ACTIVOS!$L:$L)</f>
        <v>0</v>
      </c>
      <c r="I19" s="514">
        <f>SUMIF(ACTIVOS!$B:$B,'PORTAFOLIO 1'!$D:$D,ACTIVOS!$J:$J)</f>
        <v>0</v>
      </c>
      <c r="J19" s="495">
        <f t="shared" si="1"/>
        <v>0</v>
      </c>
      <c r="K19" s="796">
        <f t="shared" si="2"/>
        <v>0</v>
      </c>
      <c r="L19" s="180"/>
      <c r="M19" s="180"/>
      <c r="N19" s="180"/>
      <c r="O19" s="180"/>
      <c r="P19" s="482" t="str">
        <f>IF(ACTIVOS!L113=FALSE,'PORTAFOLIO 1'!D19,"")</f>
        <v/>
      </c>
      <c r="Q19" s="359"/>
      <c r="R19" s="474">
        <f t="shared" si="0"/>
        <v>0</v>
      </c>
      <c r="S19" s="582">
        <f t="shared" si="3"/>
        <v>0</v>
      </c>
      <c r="T19" s="629">
        <f t="shared" si="4"/>
        <v>0</v>
      </c>
      <c r="U19" s="588"/>
      <c r="V19" s="583" t="str">
        <f>IFERROR(IF(OR(W19="",W19=0),"",IF(ROUND(((('REGISTRO ACCIONES'!$X$25+'PORTAFOLIO 1'!$N$6)*'PORTAFOLIO 1'!R19)/'PORTAFOLIO 1'!Q19)-'REGISTRO ACCIONES'!U21,0)&gt;0,"COMPRAR","VENDER")),"")</f>
        <v/>
      </c>
      <c r="W19" s="492" t="str">
        <f>IFERROR(IF(P19="","",ABS(ROUND(((('REGISTRO ACCIONES'!$X$25+'PORTAFOLIO 1'!$N$6)*'PORTAFOLIO 1'!R19)/'PORTAFOLIO 1'!Q19)-'REGISTRO ACCIONES'!U19,0))),"")</f>
        <v/>
      </c>
      <c r="X19" s="487"/>
      <c r="Y19" s="180"/>
      <c r="Z19" s="493" t="str">
        <f t="shared" si="5"/>
        <v/>
      </c>
      <c r="AA19" s="489" t="str">
        <f t="shared" si="6"/>
        <v/>
      </c>
      <c r="AC19" s="566"/>
      <c r="AW19" s="483" t="str">
        <f>IF(P19="","",IF(V19="COMPRAR",IF(X19="",W19,X19)+'REGISTRO ACCIONES'!U19,'REGISTRO ACCIONES'!U19-IF('PORTAFOLIO 1'!X19="",'PORTAFOLIO 1'!W19,'PORTAFOLIO 1'!X19)))</f>
        <v/>
      </c>
      <c r="AX19" s="484" t="str">
        <f t="shared" si="7"/>
        <v/>
      </c>
      <c r="AY19" s="412">
        <f t="shared" si="8"/>
        <v>1</v>
      </c>
      <c r="AZ19" s="352">
        <f t="shared" si="9"/>
        <v>1</v>
      </c>
    </row>
    <row r="20" spans="2:52">
      <c r="B20" s="793"/>
      <c r="C20" s="360"/>
      <c r="D20" s="360"/>
      <c r="E20" s="794"/>
      <c r="F20" s="701" t="s">
        <v>323</v>
      </c>
      <c r="G20" s="513">
        <f t="shared" si="10"/>
        <v>0</v>
      </c>
      <c r="H20" s="495">
        <f>SUMIF(ACTIVOS!$B:$B,'PORTAFOLIO 1'!$D:$D,ACTIVOS!$L:$L)</f>
        <v>0</v>
      </c>
      <c r="I20" s="514">
        <f>SUMIF(ACTIVOS!$B:$B,'PORTAFOLIO 1'!$D:$D,ACTIVOS!$J:$J)</f>
        <v>0</v>
      </c>
      <c r="J20" s="495">
        <f t="shared" si="1"/>
        <v>0</v>
      </c>
      <c r="K20" s="796">
        <f t="shared" si="2"/>
        <v>0</v>
      </c>
      <c r="L20" s="180"/>
      <c r="M20" s="180"/>
      <c r="N20" s="180"/>
      <c r="O20" s="180"/>
      <c r="P20" s="482" t="str">
        <f>IF(ACTIVOS!L114=FALSE,'PORTAFOLIO 1'!D20,"")</f>
        <v/>
      </c>
      <c r="Q20" s="359"/>
      <c r="R20" s="474">
        <f t="shared" si="0"/>
        <v>0</v>
      </c>
      <c r="S20" s="582">
        <f t="shared" si="3"/>
        <v>0</v>
      </c>
      <c r="T20" s="629">
        <f t="shared" si="4"/>
        <v>0</v>
      </c>
      <c r="U20" s="588"/>
      <c r="V20" s="583" t="str">
        <f>IFERROR(IF(OR(W20="",W20=0),"",IF(ROUND(((('REGISTRO ACCIONES'!$X$25+'PORTAFOLIO 1'!$N$6)*'PORTAFOLIO 1'!R20)/'PORTAFOLIO 1'!Q20)-'REGISTRO ACCIONES'!U23,0)&gt;0,"COMPRAR","VENDER")),"")</f>
        <v/>
      </c>
      <c r="W20" s="492" t="str">
        <f>IFERROR(IF(P20="","",ABS(ROUND(((('REGISTRO ACCIONES'!$X$25+'PORTAFOLIO 1'!$N$6)*'PORTAFOLIO 1'!R20)/'PORTAFOLIO 1'!Q20)-'REGISTRO ACCIONES'!U20,0))),"")</f>
        <v/>
      </c>
      <c r="X20" s="487" t="s">
        <v>282</v>
      </c>
      <c r="Y20" s="180"/>
      <c r="Z20" s="493" t="str">
        <f t="shared" si="5"/>
        <v/>
      </c>
      <c r="AA20" s="489" t="str">
        <f>IFERROR(IF(P20="","",AX20/$AX$25),0)</f>
        <v/>
      </c>
      <c r="AC20" s="566"/>
      <c r="AW20" s="483" t="str">
        <f>IF(P20="","",IF(V20="COMPRAR",IF(X20="",W20,X20)+'REGISTRO ACCIONES'!U20,'REGISTRO ACCIONES'!U20-IF('PORTAFOLIO 1'!X20="",'PORTAFOLIO 1'!W20,'PORTAFOLIO 1'!X20)))</f>
        <v/>
      </c>
      <c r="AX20" s="484" t="str">
        <f t="shared" si="7"/>
        <v/>
      </c>
      <c r="AY20" s="412">
        <f t="shared" si="8"/>
        <v>1</v>
      </c>
      <c r="AZ20" s="352">
        <f>IF(Z20="",1,"")</f>
        <v>1</v>
      </c>
    </row>
    <row r="21" spans="2:52">
      <c r="B21" s="793"/>
      <c r="C21" s="360"/>
      <c r="D21" s="360"/>
      <c r="E21" s="794"/>
      <c r="F21" s="701" t="s">
        <v>323</v>
      </c>
      <c r="G21" s="513">
        <f t="shared" si="10"/>
        <v>0</v>
      </c>
      <c r="H21" s="495">
        <f>SUMIF(ACTIVOS!$B:$B,'PORTAFOLIO 1'!$D:$D,ACTIVOS!$L:$L)</f>
        <v>0</v>
      </c>
      <c r="I21" s="514">
        <f>SUMIF(ACTIVOS!$B:$B,'PORTAFOLIO 1'!$D:$D,ACTIVOS!$J:$J)</f>
        <v>0</v>
      </c>
      <c r="J21" s="495">
        <f t="shared" si="1"/>
        <v>0</v>
      </c>
      <c r="K21" s="796">
        <f t="shared" si="2"/>
        <v>0</v>
      </c>
      <c r="L21" s="180"/>
      <c r="M21" s="503"/>
      <c r="N21" s="180"/>
      <c r="O21" s="180"/>
      <c r="P21" s="482" t="str">
        <f>IF(ACTIVOS!L115=FALSE,'PORTAFOLIO 1'!D21,"")</f>
        <v/>
      </c>
      <c r="Q21" s="359"/>
      <c r="R21" s="474">
        <f t="shared" si="0"/>
        <v>0</v>
      </c>
      <c r="S21" s="582">
        <f t="shared" si="3"/>
        <v>0</v>
      </c>
      <c r="T21" s="629">
        <f t="shared" si="4"/>
        <v>0</v>
      </c>
      <c r="U21" s="588"/>
      <c r="V21" s="583" t="str">
        <f>IFERROR(IF(OR(W21="",W21=0),"",IF(ROUND(((('REGISTRO ACCIONES'!$X$25+'PORTAFOLIO 1'!$N$6)*'PORTAFOLIO 1'!R21)/'PORTAFOLIO 1'!Q21)-'REGISTRO ACCIONES'!U24,0)&gt;0,"COMPRAR","VENDER")),"")</f>
        <v/>
      </c>
      <c r="W21" s="492" t="str">
        <f>IFERROR(IF(P21="","",ABS(ROUND(((('REGISTRO ACCIONES'!$X$25+'PORTAFOLIO 1'!$N$6)*'PORTAFOLIO 1'!R21)/'PORTAFOLIO 1'!Q21)-'REGISTRO ACCIONES'!U21,0))),"")</f>
        <v/>
      </c>
      <c r="X21" s="487" t="s">
        <v>282</v>
      </c>
      <c r="Y21" s="180"/>
      <c r="Z21" s="493" t="str">
        <f t="shared" si="5"/>
        <v/>
      </c>
      <c r="AA21" s="489" t="str">
        <f t="shared" si="6"/>
        <v/>
      </c>
      <c r="AC21" s="566"/>
      <c r="AW21" s="483" t="str">
        <f>IF(P21="","",IF(V21="COMPRAR",IF(X21="",W21,X21)+'REGISTRO ACCIONES'!U21,'REGISTRO ACCIONES'!U21-IF('PORTAFOLIO 1'!X21="",'PORTAFOLIO 1'!W21,'PORTAFOLIO 1'!X21)))</f>
        <v/>
      </c>
      <c r="AX21" s="484" t="str">
        <f t="shared" si="7"/>
        <v/>
      </c>
      <c r="AY21" s="412">
        <f t="shared" si="8"/>
        <v>1</v>
      </c>
      <c r="AZ21" s="352">
        <f t="shared" si="9"/>
        <v>1</v>
      </c>
    </row>
    <row r="22" spans="2:52">
      <c r="B22" s="793"/>
      <c r="C22" s="360"/>
      <c r="D22" s="360"/>
      <c r="E22" s="794"/>
      <c r="F22" s="701" t="s">
        <v>323</v>
      </c>
      <c r="G22" s="513">
        <f t="shared" si="10"/>
        <v>0</v>
      </c>
      <c r="H22" s="495">
        <f>SUMIF(ACTIVOS!$B:$B,'PORTAFOLIO 1'!$D:$D,ACTIVOS!$L:$L)</f>
        <v>0</v>
      </c>
      <c r="I22" s="514">
        <f>SUMIF(ACTIVOS!$B:$B,'PORTAFOLIO 1'!$D:$D,ACTIVOS!$J:$J)</f>
        <v>0</v>
      </c>
      <c r="J22" s="495">
        <f t="shared" si="1"/>
        <v>0</v>
      </c>
      <c r="K22" s="796">
        <f t="shared" si="2"/>
        <v>0</v>
      </c>
      <c r="L22" s="180"/>
      <c r="M22" s="180"/>
      <c r="N22" s="787"/>
      <c r="O22" s="180"/>
      <c r="P22" s="482" t="str">
        <f>IF(ACTIVOS!L116=FALSE,'PORTAFOLIO 1'!D22,"")</f>
        <v/>
      </c>
      <c r="Q22" s="359"/>
      <c r="R22" s="474">
        <f t="shared" si="0"/>
        <v>0</v>
      </c>
      <c r="S22" s="582">
        <f t="shared" si="3"/>
        <v>0</v>
      </c>
      <c r="T22" s="629">
        <f t="shared" si="4"/>
        <v>0</v>
      </c>
      <c r="U22" s="588"/>
      <c r="V22" s="583" t="str">
        <f>IFERROR(IF(OR(W22="",W22=0),"",IF(ROUND(((('REGISTRO ACCIONES'!$X$25+'PORTAFOLIO 1'!$N$6)*'PORTAFOLIO 1'!R22)/'PORTAFOLIO 1'!Q22)-'REGISTRO ACCIONES'!#REF!,0)&gt;0,"COMPRAR","VENDER")),"")</f>
        <v/>
      </c>
      <c r="W22" s="492" t="str">
        <f>IFERROR(IF(P22="","",ABS(ROUND(((('REGISTRO ACCIONES'!$X$25+'PORTAFOLIO 1'!$N$6)*'PORTAFOLIO 1'!R22)/'PORTAFOLIO 1'!Q22)-'REGISTRO ACCIONES'!U22,0))),"")</f>
        <v/>
      </c>
      <c r="X22" s="487" t="s">
        <v>282</v>
      </c>
      <c r="Y22" s="180"/>
      <c r="Z22" s="493" t="str">
        <f t="shared" si="5"/>
        <v/>
      </c>
      <c r="AA22" s="489" t="str">
        <f t="shared" si="6"/>
        <v/>
      </c>
      <c r="AC22" s="566"/>
      <c r="AW22" s="483" t="str">
        <f>IF(P22="","",IF(V22="COMPRAR",IF(X22="",W22,X22)+'REGISTRO ACCIONES'!U22,'REGISTRO ACCIONES'!U22-IF('PORTAFOLIO 1'!X22="",'PORTAFOLIO 1'!W22,'PORTAFOLIO 1'!X22)))</f>
        <v/>
      </c>
      <c r="AX22" s="484" t="str">
        <f t="shared" si="7"/>
        <v/>
      </c>
      <c r="AY22" s="412">
        <f t="shared" si="8"/>
        <v>1</v>
      </c>
      <c r="AZ22" s="352">
        <f t="shared" si="9"/>
        <v>1</v>
      </c>
    </row>
    <row r="23" spans="2:52">
      <c r="B23" s="793"/>
      <c r="C23" s="360"/>
      <c r="D23" s="411"/>
      <c r="E23" s="794"/>
      <c r="F23" s="701" t="s">
        <v>323</v>
      </c>
      <c r="G23" s="513">
        <f t="shared" si="10"/>
        <v>0</v>
      </c>
      <c r="H23" s="495">
        <f>SUMIF(ACTIVOS!$B:$B,'PORTAFOLIO 1'!$D:$D,ACTIVOS!$L:$L)</f>
        <v>0</v>
      </c>
      <c r="I23" s="514">
        <f>SUMIF(ACTIVOS!$B:$B,'PORTAFOLIO 1'!$D:$D,ACTIVOS!$J:$J)</f>
        <v>0</v>
      </c>
      <c r="J23" s="495">
        <f t="shared" si="1"/>
        <v>0</v>
      </c>
      <c r="K23" s="796">
        <f t="shared" si="2"/>
        <v>0</v>
      </c>
      <c r="L23" s="180"/>
      <c r="M23" s="180"/>
      <c r="N23" s="180"/>
      <c r="O23" s="180"/>
      <c r="P23" s="482" t="str">
        <f>IF(ACTIVOS!L117=FALSE,'PORTAFOLIO 1'!D23,"")</f>
        <v/>
      </c>
      <c r="Q23" s="359"/>
      <c r="R23" s="474">
        <f t="shared" si="0"/>
        <v>0</v>
      </c>
      <c r="S23" s="582">
        <f t="shared" si="3"/>
        <v>0</v>
      </c>
      <c r="T23" s="629">
        <f t="shared" si="4"/>
        <v>0</v>
      </c>
      <c r="U23" s="588"/>
      <c r="V23" s="583" t="str">
        <f>IFERROR(IF(OR(W23="",W23=0),"",IF(ROUND(((('REGISTRO ACCIONES'!$X$25+'PORTAFOLIO 1'!$N$6)*'PORTAFOLIO 1'!R23)/'PORTAFOLIO 1'!Q23)-'REGISTRO ACCIONES'!#REF!,0)&gt;0,"COMPRAR","VENDER")),"")</f>
        <v/>
      </c>
      <c r="W23" s="492" t="str">
        <f>IFERROR(IF(P23="","",ABS(ROUND(((('REGISTRO ACCIONES'!$X$25+'PORTAFOLIO 1'!$N$6)*'PORTAFOLIO 1'!R23)/'PORTAFOLIO 1'!Q23)-'REGISTRO ACCIONES'!U23,0))),"")</f>
        <v/>
      </c>
      <c r="X23" s="487" t="s">
        <v>282</v>
      </c>
      <c r="Y23" s="180"/>
      <c r="Z23" s="493" t="str">
        <f t="shared" si="5"/>
        <v/>
      </c>
      <c r="AA23" s="489" t="str">
        <f t="shared" si="6"/>
        <v/>
      </c>
      <c r="AC23" s="566"/>
      <c r="AW23" s="483" t="str">
        <f>IF(P23="","",IF(V23="COMPRAR",IF(X23="",W23,X23)+'REGISTRO ACCIONES'!U23,'REGISTRO ACCIONES'!U23-IF('PORTAFOLIO 1'!X23="",'PORTAFOLIO 1'!W23,'PORTAFOLIO 1'!X23)))</f>
        <v/>
      </c>
      <c r="AX23" s="484" t="str">
        <f t="shared" si="7"/>
        <v/>
      </c>
      <c r="AY23" s="412">
        <f t="shared" si="8"/>
        <v>1</v>
      </c>
      <c r="AZ23" s="352">
        <f t="shared" si="9"/>
        <v>1</v>
      </c>
    </row>
    <row r="24" spans="2:52">
      <c r="B24" s="793"/>
      <c r="C24" s="360"/>
      <c r="D24" s="411"/>
      <c r="E24" s="795"/>
      <c r="F24" s="701" t="s">
        <v>323</v>
      </c>
      <c r="G24" s="513">
        <f t="shared" si="10"/>
        <v>0</v>
      </c>
      <c r="H24" s="495">
        <f>SUMIF(ACTIVOS!$B:$B,'PORTAFOLIO 1'!$D:$D,ACTIVOS!$L:$L)</f>
        <v>0</v>
      </c>
      <c r="I24" s="514">
        <f>SUMIF(ACTIVOS!$B:$B,'PORTAFOLIO 1'!$D:$D,ACTIVOS!$J:$J)</f>
        <v>0</v>
      </c>
      <c r="J24" s="495">
        <f t="shared" si="1"/>
        <v>0</v>
      </c>
      <c r="K24" s="796">
        <f t="shared" si="2"/>
        <v>0</v>
      </c>
      <c r="L24" s="180"/>
      <c r="M24" s="180"/>
      <c r="N24" s="180"/>
      <c r="O24" s="180"/>
      <c r="P24" s="482" t="str">
        <f>IF(ACTIVOS!L118=FALSE,'PORTAFOLIO 1'!D24,"")</f>
        <v/>
      </c>
      <c r="Q24" s="359"/>
      <c r="R24" s="474">
        <f t="shared" si="0"/>
        <v>0</v>
      </c>
      <c r="S24" s="582">
        <f t="shared" si="3"/>
        <v>0</v>
      </c>
      <c r="T24" s="629">
        <f t="shared" si="4"/>
        <v>0</v>
      </c>
      <c r="U24" s="588"/>
      <c r="V24" s="583" t="str">
        <f>IFERROR(IF(OR(W24="",W24=0),"",IF(ROUND(((('REGISTRO ACCIONES'!$X$25+'PORTAFOLIO 1'!$N$6)*'PORTAFOLIO 1'!R24)/'PORTAFOLIO 1'!Q24)-'REGISTRO ACCIONES'!#REF!,0)&gt;0,"COMPRAR","VENDER")),"")</f>
        <v/>
      </c>
      <c r="W24" s="492" t="str">
        <f>IFERROR(IF(P24="","",ABS(ROUND(((('REGISTRO ACCIONES'!$X$25+'PORTAFOLIO 1'!$N$6)*'PORTAFOLIO 1'!R24)/'PORTAFOLIO 1'!Q24)-'REGISTRO ACCIONES'!U24,0))),"")</f>
        <v/>
      </c>
      <c r="X24" s="487" t="s">
        <v>282</v>
      </c>
      <c r="Y24" s="180"/>
      <c r="Z24" s="493" t="str">
        <f t="shared" si="5"/>
        <v/>
      </c>
      <c r="AA24" s="489" t="str">
        <f t="shared" si="6"/>
        <v/>
      </c>
      <c r="AC24" s="566"/>
      <c r="AU24" s="180" t="s">
        <v>282</v>
      </c>
      <c r="AW24" s="483" t="str">
        <f>IF(P24="","",IF(V24="COMPRAR",IF(X24="",W24,X24)+'REGISTRO ACCIONES'!U24,'REGISTRO ACCIONES'!U24-IF('PORTAFOLIO 1'!X24="",'PORTAFOLIO 1'!W24,'PORTAFOLIO 1'!X24)))</f>
        <v/>
      </c>
      <c r="AX24" s="484" t="str">
        <f t="shared" si="7"/>
        <v/>
      </c>
      <c r="AY24" s="412">
        <f t="shared" si="8"/>
        <v>1</v>
      </c>
      <c r="AZ24" s="352">
        <f t="shared" si="9"/>
        <v>1</v>
      </c>
    </row>
    <row r="25" spans="2:52" ht="17" thickBot="1">
      <c r="B25" s="463"/>
      <c r="C25" s="463"/>
      <c r="D25" s="463"/>
      <c r="E25" s="464">
        <f>SUM(E7:E24)</f>
        <v>0.99999999999999989</v>
      </c>
      <c r="F25" s="352"/>
      <c r="G25" s="466">
        <f>SUM(G7:G24)</f>
        <v>0</v>
      </c>
      <c r="H25" s="467">
        <f>SUM(H7:H24)</f>
        <v>0</v>
      </c>
      <c r="I25" s="467">
        <f>SUM(I7:I24)</f>
        <v>0</v>
      </c>
      <c r="J25" s="467">
        <f>SUM(J7:J24)</f>
        <v>0</v>
      </c>
      <c r="K25" s="468">
        <f>IFERROR($J$25/$I$25,0)</f>
        <v>0</v>
      </c>
      <c r="L25" s="180"/>
      <c r="M25" s="180"/>
      <c r="N25" s="180"/>
      <c r="O25" s="180"/>
      <c r="P25" s="504"/>
      <c r="Q25" s="505"/>
      <c r="R25" s="361">
        <f>SUM(R7:R24)</f>
        <v>0.99999999999999989</v>
      </c>
      <c r="S25" s="361">
        <f>SUM(S7:S24)</f>
        <v>0</v>
      </c>
      <c r="T25" s="630">
        <f>SUM(T7:T24)</f>
        <v>0</v>
      </c>
      <c r="U25" s="589"/>
      <c r="V25" s="504"/>
      <c r="W25" s="504"/>
      <c r="X25" s="505"/>
      <c r="Y25" s="180"/>
      <c r="Z25" s="506"/>
      <c r="AA25" s="490">
        <f>SUM(AA7:AA24)</f>
        <v>0</v>
      </c>
      <c r="AC25" s="591"/>
      <c r="AW25" s="362"/>
      <c r="AX25" s="488">
        <f>SUM(AX7:AX24)</f>
        <v>0</v>
      </c>
    </row>
    <row r="26" spans="2:52">
      <c r="L26" s="180"/>
      <c r="M26" s="180"/>
      <c r="N26" s="180"/>
      <c r="O26" s="180"/>
      <c r="Y26" s="180"/>
      <c r="AA26" s="507"/>
      <c r="AC26" s="591"/>
    </row>
    <row r="27" spans="2:52">
      <c r="L27" s="180"/>
      <c r="M27" s="180"/>
      <c r="N27" s="180"/>
      <c r="O27" s="180"/>
      <c r="Y27" s="180"/>
      <c r="AA27" s="508"/>
      <c r="AC27" s="591"/>
      <c r="AD27" s="631"/>
    </row>
    <row r="33" spans="20:20">
      <c r="T33" s="499"/>
    </row>
    <row r="79" spans="1:48" s="516" customFormat="1" hidden="1">
      <c r="B79" s="517"/>
      <c r="C79" s="517"/>
      <c r="D79" s="517"/>
      <c r="E79" s="518"/>
      <c r="F79" s="517"/>
      <c r="I79" s="519"/>
      <c r="L79" s="515"/>
      <c r="M79" s="515"/>
      <c r="N79" s="515"/>
      <c r="O79" s="515"/>
      <c r="P79" s="515"/>
      <c r="Q79" s="515"/>
      <c r="R79" s="515"/>
      <c r="S79" s="515"/>
      <c r="T79" s="515"/>
      <c r="U79" s="590"/>
      <c r="V79" s="515"/>
      <c r="W79" s="515"/>
      <c r="X79" s="515"/>
      <c r="Y79" s="515"/>
      <c r="Z79" s="515"/>
      <c r="AA79" s="515"/>
      <c r="AB79" s="515"/>
      <c r="AC79" s="515"/>
      <c r="AD79" s="520"/>
      <c r="AE79" s="520"/>
      <c r="AF79" s="520"/>
      <c r="AG79" s="520"/>
      <c r="AH79" s="520"/>
      <c r="AI79" s="520"/>
      <c r="AJ79" s="520"/>
      <c r="AK79" s="520"/>
      <c r="AL79" s="520"/>
      <c r="AM79" s="520"/>
      <c r="AN79" s="520"/>
      <c r="AO79" s="520"/>
      <c r="AP79" s="520"/>
      <c r="AQ79" s="515"/>
      <c r="AR79" s="515"/>
      <c r="AS79" s="515"/>
      <c r="AT79" s="515"/>
      <c r="AU79" s="515"/>
      <c r="AV79" s="515"/>
    </row>
    <row r="80" spans="1:48" s="516" customFormat="1" hidden="1">
      <c r="A80" s="517"/>
      <c r="B80" s="517" t="s">
        <v>147</v>
      </c>
      <c r="C80" s="517"/>
      <c r="D80" s="517" t="s">
        <v>221</v>
      </c>
      <c r="E80" s="517"/>
      <c r="F80" s="518"/>
      <c r="I80" s="518"/>
      <c r="J80" s="517"/>
      <c r="L80" s="515"/>
      <c r="M80" s="515"/>
      <c r="N80" s="515"/>
      <c r="O80" s="515"/>
      <c r="P80" s="515"/>
      <c r="Q80" s="515"/>
      <c r="R80" s="515"/>
      <c r="S80" s="515"/>
      <c r="T80" s="515"/>
      <c r="U80" s="590"/>
      <c r="V80" s="515"/>
      <c r="W80" s="515"/>
      <c r="X80" s="515"/>
      <c r="Y80" s="515"/>
      <c r="Z80" s="515"/>
      <c r="AA80" s="515"/>
      <c r="AB80" s="515"/>
      <c r="AC80" s="515"/>
      <c r="AD80" s="520"/>
      <c r="AE80" s="520"/>
      <c r="AF80" s="520"/>
      <c r="AG80" s="520"/>
      <c r="AH80" s="520"/>
      <c r="AI80" s="520"/>
      <c r="AJ80" s="520"/>
      <c r="AK80" s="520"/>
      <c r="AL80" s="520"/>
      <c r="AM80" s="520"/>
      <c r="AN80" s="520"/>
      <c r="AO80" s="520"/>
      <c r="AP80" s="520"/>
      <c r="AQ80" s="515"/>
      <c r="AR80" s="515"/>
      <c r="AS80" s="515"/>
      <c r="AT80" s="515"/>
      <c r="AU80" s="515"/>
      <c r="AV80" s="515"/>
    </row>
    <row r="81" spans="1:48" s="516" customFormat="1" hidden="1">
      <c r="A81" s="517"/>
      <c r="B81" s="517" t="s">
        <v>150</v>
      </c>
      <c r="C81" s="521">
        <f>SUMIF($B$7:$B$24,B81,$E$7:$E$24)</f>
        <v>0.2</v>
      </c>
      <c r="D81" s="517" t="str">
        <f>B81</f>
        <v xml:space="preserve">Renta Fija </v>
      </c>
      <c r="E81" s="521">
        <f>SUMIF($B$7:$B$24,B81,$G$7:$G$24)</f>
        <v>0</v>
      </c>
      <c r="F81" s="522"/>
      <c r="I81" s="518"/>
      <c r="J81" s="517"/>
      <c r="L81" s="515"/>
      <c r="M81" s="515"/>
      <c r="N81" s="515"/>
      <c r="O81" s="515"/>
      <c r="P81" s="515"/>
      <c r="Q81" s="515"/>
      <c r="R81" s="515"/>
      <c r="S81" s="515"/>
      <c r="T81" s="515"/>
      <c r="U81" s="590"/>
      <c r="V81" s="515"/>
      <c r="W81" s="515"/>
      <c r="X81" s="515"/>
      <c r="Y81" s="515"/>
      <c r="Z81" s="515"/>
      <c r="AA81" s="515"/>
      <c r="AB81" s="515"/>
      <c r="AC81" s="515"/>
      <c r="AD81" s="520"/>
      <c r="AE81" s="520"/>
      <c r="AF81" s="520"/>
      <c r="AG81" s="520"/>
      <c r="AH81" s="520"/>
      <c r="AI81" s="520"/>
      <c r="AJ81" s="520"/>
      <c r="AK81" s="520"/>
      <c r="AL81" s="520"/>
      <c r="AM81" s="520"/>
      <c r="AN81" s="520"/>
      <c r="AO81" s="520"/>
      <c r="AP81" s="520"/>
      <c r="AQ81" s="515"/>
      <c r="AR81" s="515"/>
      <c r="AS81" s="515"/>
      <c r="AT81" s="515"/>
      <c r="AU81" s="515"/>
      <c r="AV81" s="515"/>
    </row>
    <row r="82" spans="1:48" s="516" customFormat="1" hidden="1">
      <c r="A82" s="517"/>
      <c r="B82" s="517" t="s">
        <v>501</v>
      </c>
      <c r="C82" s="521">
        <f>SUMIF($B$7:$B$24,B82,$E$7:$E$24)</f>
        <v>0.7</v>
      </c>
      <c r="D82" s="517" t="str">
        <f>B82</f>
        <v>Acciones / ETF's</v>
      </c>
      <c r="E82" s="521">
        <f>SUMIF($B$7:$B$24,B82,$G$7:$G$24)</f>
        <v>0</v>
      </c>
      <c r="F82" s="522"/>
      <c r="I82" s="518"/>
      <c r="J82" s="517"/>
      <c r="L82" s="515"/>
      <c r="M82" s="515"/>
      <c r="N82" s="515"/>
      <c r="O82" s="515"/>
      <c r="P82" s="515"/>
      <c r="Q82" s="515"/>
      <c r="R82" s="515"/>
      <c r="S82" s="515"/>
      <c r="T82" s="515"/>
      <c r="U82" s="590"/>
      <c r="V82" s="515"/>
      <c r="W82" s="515"/>
      <c r="X82" s="515"/>
      <c r="Y82" s="515"/>
      <c r="Z82" s="515"/>
      <c r="AA82" s="515"/>
      <c r="AB82" s="515"/>
      <c r="AC82" s="515"/>
      <c r="AD82" s="520"/>
      <c r="AE82" s="520"/>
      <c r="AF82" s="520"/>
      <c r="AG82" s="520"/>
      <c r="AH82" s="520"/>
      <c r="AI82" s="520"/>
      <c r="AJ82" s="520"/>
      <c r="AK82" s="520"/>
      <c r="AL82" s="520"/>
      <c r="AM82" s="520"/>
      <c r="AN82" s="520"/>
      <c r="AO82" s="520"/>
      <c r="AP82" s="520"/>
      <c r="AQ82" s="515"/>
      <c r="AR82" s="515"/>
      <c r="AS82" s="515"/>
      <c r="AT82" s="515"/>
      <c r="AU82" s="515"/>
      <c r="AV82" s="515"/>
    </row>
    <row r="83" spans="1:48" s="516" customFormat="1" hidden="1">
      <c r="A83" s="517"/>
      <c r="B83" s="517" t="s">
        <v>152</v>
      </c>
      <c r="C83" s="521">
        <f>SUMIF($B$7:$B$24,B83,$E$7:$E$24)</f>
        <v>0</v>
      </c>
      <c r="D83" s="517" t="str">
        <f>B83</f>
        <v>Propiedad Raíz</v>
      </c>
      <c r="E83" s="521">
        <f>SUMIF($B$7:$B$24,B83,$G$7:$G$24)</f>
        <v>0</v>
      </c>
      <c r="F83" s="522"/>
      <c r="I83" s="518"/>
      <c r="J83" s="517"/>
      <c r="L83" s="515"/>
      <c r="M83" s="515"/>
      <c r="N83" s="515"/>
      <c r="O83" s="515"/>
      <c r="P83" s="515"/>
      <c r="Q83" s="515"/>
      <c r="R83" s="515"/>
      <c r="S83" s="515"/>
      <c r="T83" s="515"/>
      <c r="U83" s="590"/>
      <c r="V83" s="515"/>
      <c r="W83" s="515"/>
      <c r="X83" s="515"/>
      <c r="Y83" s="515"/>
      <c r="Z83" s="515"/>
      <c r="AA83" s="515"/>
      <c r="AB83" s="515"/>
      <c r="AC83" s="515"/>
      <c r="AD83" s="520"/>
      <c r="AE83" s="520"/>
      <c r="AF83" s="520"/>
      <c r="AG83" s="520"/>
      <c r="AH83" s="520"/>
      <c r="AI83" s="520"/>
      <c r="AJ83" s="520"/>
      <c r="AK83" s="520"/>
      <c r="AL83" s="520"/>
      <c r="AM83" s="520"/>
      <c r="AN83" s="520"/>
      <c r="AO83" s="520"/>
      <c r="AP83" s="520"/>
      <c r="AQ83" s="515"/>
      <c r="AR83" s="515"/>
      <c r="AS83" s="515"/>
      <c r="AT83" s="515"/>
      <c r="AU83" s="515"/>
      <c r="AV83" s="515"/>
    </row>
    <row r="84" spans="1:48" s="516" customFormat="1" hidden="1">
      <c r="A84" s="517"/>
      <c r="B84" s="517" t="s">
        <v>211</v>
      </c>
      <c r="C84" s="521">
        <f>SUMIF($B$7:$B$24,B84,$E$7:$E$24)</f>
        <v>0.1</v>
      </c>
      <c r="D84" s="517" t="str">
        <f>B84</f>
        <v>Commodities</v>
      </c>
      <c r="E84" s="521">
        <f>SUMIF($B$7:$B$24,B84,$G$7:$G$24)</f>
        <v>0</v>
      </c>
      <c r="F84" s="522"/>
      <c r="I84" s="518"/>
      <c r="J84" s="517"/>
      <c r="L84" s="515"/>
      <c r="M84" s="515"/>
      <c r="N84" s="515"/>
      <c r="O84" s="515"/>
      <c r="P84" s="515"/>
      <c r="Q84" s="515"/>
      <c r="R84" s="515"/>
      <c r="S84" s="515"/>
      <c r="T84" s="515"/>
      <c r="U84" s="590"/>
      <c r="V84" s="515"/>
      <c r="W84" s="515"/>
      <c r="X84" s="515"/>
      <c r="Y84" s="515"/>
      <c r="Z84" s="515"/>
      <c r="AA84" s="515"/>
      <c r="AB84" s="515"/>
      <c r="AC84" s="515"/>
      <c r="AD84" s="520"/>
      <c r="AE84" s="520"/>
      <c r="AF84" s="520"/>
      <c r="AG84" s="520"/>
      <c r="AH84" s="520"/>
      <c r="AI84" s="520"/>
      <c r="AJ84" s="520"/>
      <c r="AK84" s="520"/>
      <c r="AL84" s="520"/>
      <c r="AM84" s="520"/>
      <c r="AN84" s="520"/>
      <c r="AO84" s="520"/>
      <c r="AP84" s="520"/>
      <c r="AQ84" s="515"/>
      <c r="AR84" s="515"/>
      <c r="AS84" s="515"/>
      <c r="AT84" s="515"/>
      <c r="AU84" s="515"/>
      <c r="AV84" s="515"/>
    </row>
    <row r="85" spans="1:48" s="516" customFormat="1" hidden="1">
      <c r="A85" s="517"/>
      <c r="B85" s="517" t="s">
        <v>286</v>
      </c>
      <c r="C85" s="521">
        <f>SUMIF($B$7:$B$24,B85,$E$7:$E$24)</f>
        <v>0</v>
      </c>
      <c r="D85" s="517" t="str">
        <f>B85</f>
        <v>Criptomonedas</v>
      </c>
      <c r="E85" s="521">
        <f>SUMIF($B$7:$B$24,B85,$G$7:$G$24)</f>
        <v>0</v>
      </c>
      <c r="F85" s="522"/>
      <c r="I85" s="518"/>
      <c r="J85" s="517"/>
      <c r="L85" s="515"/>
      <c r="M85" s="515"/>
      <c r="N85" s="515"/>
      <c r="O85" s="515"/>
      <c r="P85" s="515"/>
      <c r="Q85" s="515"/>
      <c r="R85" s="515"/>
      <c r="S85" s="515"/>
      <c r="T85" s="515"/>
      <c r="U85" s="590"/>
      <c r="V85" s="515"/>
      <c r="W85" s="515"/>
      <c r="X85" s="515"/>
      <c r="Y85" s="515"/>
      <c r="Z85" s="515"/>
      <c r="AA85" s="515"/>
      <c r="AB85" s="515"/>
      <c r="AC85" s="515"/>
      <c r="AD85" s="520"/>
      <c r="AE85" s="520"/>
      <c r="AF85" s="520"/>
      <c r="AG85" s="520"/>
      <c r="AH85" s="520"/>
      <c r="AI85" s="520"/>
      <c r="AJ85" s="520"/>
      <c r="AK85" s="520"/>
      <c r="AL85" s="520"/>
      <c r="AM85" s="520"/>
      <c r="AN85" s="520"/>
      <c r="AO85" s="520"/>
      <c r="AP85" s="520"/>
      <c r="AQ85" s="515"/>
      <c r="AR85" s="515"/>
      <c r="AS85" s="515"/>
      <c r="AT85" s="515"/>
      <c r="AU85" s="515"/>
      <c r="AV85" s="515"/>
    </row>
    <row r="86" spans="1:48" s="516" customFormat="1" hidden="1">
      <c r="A86" s="517"/>
      <c r="B86" s="517"/>
      <c r="C86" s="517"/>
      <c r="D86" s="517"/>
      <c r="E86" s="517"/>
      <c r="F86" s="518"/>
      <c r="I86" s="518"/>
      <c r="J86" s="517"/>
      <c r="L86" s="515"/>
      <c r="M86" s="515"/>
      <c r="N86" s="515"/>
      <c r="O86" s="515"/>
      <c r="P86" s="515"/>
      <c r="Q86" s="515"/>
      <c r="R86" s="515"/>
      <c r="S86" s="515"/>
      <c r="T86" s="515"/>
      <c r="U86" s="590"/>
      <c r="V86" s="515"/>
      <c r="W86" s="515"/>
      <c r="X86" s="515"/>
      <c r="Y86" s="515"/>
      <c r="Z86" s="515"/>
      <c r="AA86" s="515"/>
      <c r="AB86" s="515"/>
      <c r="AC86" s="515"/>
      <c r="AD86" s="520"/>
      <c r="AE86" s="520"/>
      <c r="AF86" s="520"/>
      <c r="AG86" s="520"/>
      <c r="AH86" s="520"/>
      <c r="AI86" s="520"/>
      <c r="AJ86" s="520"/>
      <c r="AK86" s="520"/>
      <c r="AL86" s="520"/>
      <c r="AM86" s="520"/>
      <c r="AN86" s="520"/>
      <c r="AO86" s="520"/>
      <c r="AP86" s="520"/>
      <c r="AQ86" s="515"/>
      <c r="AR86" s="515"/>
      <c r="AS86" s="515"/>
      <c r="AT86" s="515"/>
      <c r="AU86" s="515"/>
      <c r="AV86" s="515"/>
    </row>
    <row r="87" spans="1:48" s="516" customFormat="1" hidden="1">
      <c r="A87" s="517"/>
      <c r="B87" s="517"/>
      <c r="C87" s="517"/>
      <c r="D87" s="517"/>
      <c r="E87" s="517"/>
      <c r="F87" s="518"/>
      <c r="I87" s="518"/>
      <c r="J87" s="517"/>
      <c r="L87" s="515"/>
      <c r="M87" s="515"/>
      <c r="N87" s="515"/>
      <c r="O87" s="515"/>
      <c r="P87" s="515"/>
      <c r="Q87" s="515"/>
      <c r="R87" s="515"/>
      <c r="S87" s="515"/>
      <c r="T87" s="515"/>
      <c r="U87" s="590"/>
      <c r="V87" s="515"/>
      <c r="W87" s="515"/>
      <c r="X87" s="515"/>
      <c r="Y87" s="515"/>
      <c r="Z87" s="515"/>
      <c r="AA87" s="515"/>
      <c r="AB87" s="515"/>
      <c r="AC87" s="515"/>
      <c r="AD87" s="520"/>
      <c r="AE87" s="520"/>
      <c r="AF87" s="520"/>
      <c r="AG87" s="520"/>
      <c r="AH87" s="520"/>
      <c r="AI87" s="520"/>
      <c r="AJ87" s="520"/>
      <c r="AK87" s="520"/>
      <c r="AL87" s="520"/>
      <c r="AM87" s="520"/>
      <c r="AN87" s="520"/>
      <c r="AO87" s="520"/>
      <c r="AP87" s="520"/>
      <c r="AQ87" s="515"/>
      <c r="AR87" s="515"/>
      <c r="AS87" s="515"/>
      <c r="AT87" s="515"/>
      <c r="AU87" s="515"/>
      <c r="AV87" s="515"/>
    </row>
    <row r="88" spans="1:48" s="516" customFormat="1">
      <c r="A88" s="517"/>
      <c r="B88" s="517"/>
      <c r="C88" s="517"/>
      <c r="D88" s="517"/>
      <c r="E88" s="518"/>
      <c r="F88" s="517"/>
      <c r="G88" s="517"/>
      <c r="H88" s="517"/>
      <c r="I88" s="518"/>
      <c r="J88" s="517"/>
      <c r="L88" s="515"/>
      <c r="M88" s="515"/>
      <c r="N88" s="515"/>
      <c r="O88" s="515"/>
      <c r="P88" s="515"/>
      <c r="Q88" s="515"/>
      <c r="R88" s="515"/>
      <c r="S88" s="515"/>
      <c r="T88" s="515"/>
      <c r="U88" s="590"/>
      <c r="V88" s="515"/>
      <c r="W88" s="515"/>
      <c r="X88" s="515"/>
      <c r="Y88" s="515"/>
      <c r="Z88" s="515"/>
      <c r="AA88" s="515"/>
      <c r="AB88" s="515"/>
      <c r="AC88" s="515"/>
      <c r="AD88" s="520"/>
      <c r="AE88" s="520"/>
      <c r="AF88" s="520"/>
      <c r="AG88" s="520"/>
      <c r="AH88" s="520"/>
      <c r="AI88" s="520"/>
      <c r="AJ88" s="520"/>
      <c r="AK88" s="520"/>
      <c r="AL88" s="520"/>
      <c r="AM88" s="520"/>
      <c r="AN88" s="520"/>
      <c r="AO88" s="520"/>
      <c r="AP88" s="520"/>
      <c r="AQ88" s="515"/>
      <c r="AR88" s="515"/>
      <c r="AS88" s="515"/>
      <c r="AT88" s="515"/>
      <c r="AU88" s="515"/>
      <c r="AV88" s="515"/>
    </row>
    <row r="89" spans="1:48" s="516" customFormat="1">
      <c r="E89" s="519"/>
      <c r="I89" s="519"/>
      <c r="L89" s="515"/>
      <c r="M89" s="515"/>
      <c r="N89" s="515"/>
      <c r="O89" s="515"/>
      <c r="P89" s="515"/>
      <c r="Q89" s="515"/>
      <c r="R89" s="515"/>
      <c r="S89" s="515"/>
      <c r="T89" s="515"/>
      <c r="U89" s="590"/>
      <c r="V89" s="515"/>
      <c r="W89" s="515"/>
      <c r="X89" s="515"/>
      <c r="Y89" s="515"/>
      <c r="Z89" s="515"/>
      <c r="AA89" s="515"/>
      <c r="AB89" s="515"/>
      <c r="AC89" s="515"/>
      <c r="AD89" s="520"/>
      <c r="AE89" s="520"/>
      <c r="AF89" s="520"/>
      <c r="AG89" s="520"/>
      <c r="AH89" s="520"/>
      <c r="AI89" s="520"/>
      <c r="AJ89" s="520"/>
      <c r="AK89" s="520"/>
      <c r="AL89" s="520"/>
      <c r="AM89" s="520"/>
      <c r="AN89" s="520"/>
      <c r="AO89" s="520"/>
      <c r="AP89" s="520"/>
      <c r="AQ89" s="515"/>
      <c r="AR89" s="515"/>
      <c r="AS89" s="515"/>
      <c r="AT89" s="515"/>
      <c r="AU89" s="515"/>
      <c r="AV89" s="515"/>
    </row>
  </sheetData>
  <sheetProtection sheet="1" formatCells="0" formatColumns="0" formatRows="0" insertHyperlinks="0" sort="0" autoFilter="0" pivotTables="0"/>
  <dataValidations count="1">
    <dataValidation type="list" allowBlank="1" showInputMessage="1" showErrorMessage="1" sqref="B7:B24" xr:uid="{14238EB2-4D4F-6A40-AC52-1538AAA94674}">
      <formula1>$B$81:$B$86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332A8-647B-8745-B715-2998F5D3EB2F}">
  <dimension ref="A1:AZ89"/>
  <sheetViews>
    <sheetView showGridLines="0" zoomScale="98" workbookViewId="0">
      <selection activeCell="B7" sqref="B7"/>
    </sheetView>
  </sheetViews>
  <sheetFormatPr baseColWidth="10" defaultColWidth="10.83203125" defaultRowHeight="16"/>
  <cols>
    <col min="1" max="1" width="2.83203125" style="356" customWidth="1"/>
    <col min="2" max="2" width="17.6640625" style="356" customWidth="1"/>
    <col min="3" max="3" width="36.5" style="357" customWidth="1"/>
    <col min="4" max="4" width="52" style="357" bestFit="1" customWidth="1"/>
    <col min="5" max="5" width="6" style="358" customWidth="1"/>
    <col min="6" max="6" width="1.83203125" style="357" customWidth="1"/>
    <col min="7" max="7" width="9.83203125" style="356" customWidth="1"/>
    <col min="8" max="8" width="18.33203125" style="357" customWidth="1"/>
    <col min="9" max="9" width="18.6640625" style="358" customWidth="1"/>
    <col min="10" max="10" width="18.83203125" style="357" customWidth="1"/>
    <col min="11" max="11" width="16.83203125" style="357" customWidth="1"/>
    <col min="12" max="12" width="2.33203125" style="135" customWidth="1"/>
    <col min="13" max="13" width="27" style="135" customWidth="1"/>
    <col min="14" max="14" width="16.33203125" style="135" bestFit="1" customWidth="1"/>
    <col min="15" max="15" width="1" style="135" customWidth="1"/>
    <col min="16" max="16" width="6.5" style="135" customWidth="1"/>
    <col min="17" max="17" width="15.5" style="135" customWidth="1"/>
    <col min="18" max="18" width="12.33203125" style="135" customWidth="1"/>
    <col min="19" max="20" width="14.33203125" style="135" customWidth="1"/>
    <col min="21" max="21" width="1" style="584" customWidth="1"/>
    <col min="22" max="24" width="12.83203125" style="135" customWidth="1"/>
    <col min="25" max="25" width="1" style="135" customWidth="1"/>
    <col min="26" max="26" width="14" style="135" customWidth="1"/>
    <col min="27" max="27" width="17.1640625" style="135" customWidth="1"/>
    <col min="28" max="28" width="1.83203125" style="180" customWidth="1"/>
    <col min="29" max="29" width="13.83203125" style="180" customWidth="1"/>
    <col min="30" max="30" width="10.83203125" style="188"/>
    <col min="31" max="32" width="14.33203125" style="188" customWidth="1"/>
    <col min="33" max="42" width="10.83203125" style="188" customWidth="1"/>
    <col min="43" max="48" width="10.83203125" style="180" customWidth="1"/>
    <col min="49" max="49" width="14.83203125" style="357" hidden="1" customWidth="1"/>
    <col min="50" max="50" width="14" style="357" hidden="1" customWidth="1"/>
    <col min="51" max="52" width="10.83203125" style="352" hidden="1" customWidth="1"/>
    <col min="53" max="16384" width="10.83203125" style="352"/>
  </cols>
  <sheetData>
    <row r="1" spans="1:52" ht="60" customHeight="1"/>
    <row r="2" spans="1:52" ht="40" customHeight="1">
      <c r="A2" s="18"/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351"/>
      <c r="M2" s="425" t="s">
        <v>310</v>
      </c>
      <c r="N2" s="425"/>
      <c r="O2" s="425"/>
      <c r="P2" s="425"/>
      <c r="Q2" s="425"/>
      <c r="R2" s="425"/>
      <c r="S2" s="425"/>
      <c r="T2" s="425"/>
      <c r="U2" s="585"/>
      <c r="V2" s="425" t="s">
        <v>311</v>
      </c>
      <c r="W2" s="425"/>
      <c r="X2" s="425"/>
      <c r="Y2" s="425"/>
      <c r="Z2" s="425"/>
      <c r="AA2" s="425"/>
      <c r="AC2" s="694" t="s">
        <v>322</v>
      </c>
      <c r="AD2" s="694" t="s">
        <v>228</v>
      </c>
      <c r="AE2" s="694" t="s">
        <v>338</v>
      </c>
      <c r="AF2" s="694" t="s">
        <v>339</v>
      </c>
      <c r="AW2" s="425"/>
      <c r="AX2" s="425"/>
    </row>
    <row r="3" spans="1:52" ht="5" customHeight="1" thickBot="1">
      <c r="A3" s="18"/>
      <c r="B3" s="18"/>
      <c r="C3" s="353"/>
      <c r="D3" s="353"/>
      <c r="E3" s="201"/>
      <c r="F3" s="18"/>
      <c r="G3" s="18"/>
      <c r="H3" s="353"/>
      <c r="I3" s="201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497"/>
      <c r="V3" s="18"/>
      <c r="W3" s="18"/>
      <c r="X3" s="18"/>
      <c r="Y3" s="18"/>
      <c r="Z3" s="18"/>
      <c r="AA3" s="18"/>
      <c r="AD3" s="180"/>
      <c r="AE3" s="180"/>
      <c r="AF3" s="180"/>
      <c r="AW3" s="18"/>
      <c r="AX3" s="18"/>
    </row>
    <row r="4" spans="1:52" s="364" customFormat="1" ht="25" customHeight="1">
      <c r="A4" s="363"/>
      <c r="B4" s="423" t="s">
        <v>502</v>
      </c>
      <c r="C4" s="423"/>
      <c r="D4" s="423"/>
      <c r="E4" s="424"/>
      <c r="F4" s="354"/>
      <c r="G4" s="423" t="s">
        <v>503</v>
      </c>
      <c r="H4" s="423"/>
      <c r="I4" s="423"/>
      <c r="J4" s="423"/>
      <c r="K4" s="424"/>
      <c r="L4" s="355"/>
      <c r="M4" s="350"/>
      <c r="N4" s="350"/>
      <c r="O4" s="350"/>
      <c r="P4" s="350" t="s">
        <v>222</v>
      </c>
      <c r="Q4" s="350" t="s">
        <v>251</v>
      </c>
      <c r="R4" s="350" t="s">
        <v>280</v>
      </c>
      <c r="S4" s="350" t="s">
        <v>281</v>
      </c>
      <c r="T4" s="626" t="s">
        <v>308</v>
      </c>
      <c r="U4" s="586"/>
      <c r="V4" s="350" t="s">
        <v>268</v>
      </c>
      <c r="W4" s="350" t="s">
        <v>270</v>
      </c>
      <c r="X4" s="350" t="s">
        <v>272</v>
      </c>
      <c r="Y4" s="350"/>
      <c r="Z4" s="350" t="s">
        <v>270</v>
      </c>
      <c r="AA4" s="350" t="s">
        <v>277</v>
      </c>
      <c r="AB4" s="498"/>
      <c r="AC4" s="659"/>
      <c r="AD4" s="660"/>
      <c r="AE4" s="753">
        <f>RENTABILIDADES!Z7</f>
        <v>0</v>
      </c>
      <c r="AF4" s="753">
        <f>RENTABILIDADES!AA7</f>
        <v>0</v>
      </c>
      <c r="AG4" s="498"/>
      <c r="AH4" s="498"/>
      <c r="AI4" s="498"/>
      <c r="AJ4" s="498"/>
      <c r="AK4" s="498"/>
      <c r="AL4" s="498"/>
      <c r="AM4" s="498"/>
      <c r="AN4" s="498"/>
      <c r="AO4" s="498"/>
      <c r="AP4" s="498"/>
      <c r="AQ4" s="498"/>
      <c r="AR4" s="498"/>
      <c r="AS4" s="498"/>
      <c r="AT4" s="498"/>
      <c r="AU4" s="498"/>
      <c r="AV4" s="498"/>
      <c r="AW4" s="350" t="s">
        <v>270</v>
      </c>
      <c r="AX4" s="350" t="s">
        <v>275</v>
      </c>
    </row>
    <row r="5" spans="1:52" s="368" customFormat="1" ht="2" customHeight="1">
      <c r="A5" s="365"/>
      <c r="B5" s="365"/>
      <c r="C5" s="366"/>
      <c r="D5" s="366"/>
      <c r="E5" s="367"/>
      <c r="F5" s="366"/>
      <c r="G5" s="365"/>
      <c r="H5" s="366"/>
      <c r="I5" s="367"/>
      <c r="J5" s="366"/>
      <c r="K5" s="366"/>
      <c r="L5" s="499"/>
      <c r="M5" s="499"/>
      <c r="N5" s="499"/>
      <c r="O5" s="499"/>
      <c r="P5" s="499"/>
      <c r="Q5" s="499"/>
      <c r="R5" s="499"/>
      <c r="S5" s="499"/>
      <c r="T5" s="627"/>
      <c r="U5" s="587"/>
      <c r="V5" s="499"/>
      <c r="W5" s="499"/>
      <c r="X5" s="499"/>
      <c r="Y5" s="499"/>
      <c r="Z5" s="499"/>
      <c r="AA5" s="500"/>
      <c r="AB5" s="500"/>
      <c r="AC5" s="500"/>
      <c r="AD5" s="500"/>
      <c r="AE5" s="500"/>
      <c r="AF5" s="500"/>
      <c r="AG5" s="500"/>
      <c r="AH5" s="500"/>
      <c r="AI5" s="500"/>
      <c r="AJ5" s="500"/>
      <c r="AK5" s="500"/>
      <c r="AL5" s="500"/>
      <c r="AM5" s="500"/>
      <c r="AN5" s="500"/>
      <c r="AO5" s="500"/>
      <c r="AP5" s="500"/>
      <c r="AQ5" s="500"/>
      <c r="AR5" s="500"/>
      <c r="AS5" s="500"/>
      <c r="AT5" s="500"/>
      <c r="AU5" s="500"/>
      <c r="AV5" s="500"/>
      <c r="AW5" s="366"/>
      <c r="AX5" s="366"/>
    </row>
    <row r="6" spans="1:52" s="368" customFormat="1">
      <c r="A6" s="365"/>
      <c r="B6" s="469" t="s">
        <v>148</v>
      </c>
      <c r="C6" s="472" t="s">
        <v>486</v>
      </c>
      <c r="D6" s="469" t="s">
        <v>222</v>
      </c>
      <c r="E6" s="470" t="s">
        <v>54</v>
      </c>
      <c r="F6" s="366"/>
      <c r="G6" s="473"/>
      <c r="H6" s="465" t="s">
        <v>252</v>
      </c>
      <c r="I6" s="465" t="s">
        <v>235</v>
      </c>
      <c r="J6" s="465" t="s">
        <v>253</v>
      </c>
      <c r="K6" s="462" t="s">
        <v>223</v>
      </c>
      <c r="L6" s="499"/>
      <c r="M6" s="501" t="s">
        <v>255</v>
      </c>
      <c r="N6" s="478"/>
      <c r="O6" s="499"/>
      <c r="P6" s="475" t="s">
        <v>250</v>
      </c>
      <c r="Q6" s="502" t="s">
        <v>254</v>
      </c>
      <c r="R6" s="476" t="s">
        <v>54</v>
      </c>
      <c r="S6" s="476" t="s">
        <v>54</v>
      </c>
      <c r="T6" s="661" t="s">
        <v>309</v>
      </c>
      <c r="U6" s="586"/>
      <c r="V6" s="476" t="s">
        <v>269</v>
      </c>
      <c r="W6" s="476" t="s">
        <v>283</v>
      </c>
      <c r="X6" s="485" t="s">
        <v>273</v>
      </c>
      <c r="Y6" s="499"/>
      <c r="Z6" s="476" t="s">
        <v>271</v>
      </c>
      <c r="AA6" s="477" t="s">
        <v>278</v>
      </c>
      <c r="AB6" s="500"/>
      <c r="AC6" s="500"/>
      <c r="AD6" s="500"/>
      <c r="AE6" s="500"/>
      <c r="AF6" s="500"/>
      <c r="AG6" s="500"/>
      <c r="AH6" s="500"/>
      <c r="AI6" s="500"/>
      <c r="AJ6" s="500"/>
      <c r="AK6" s="500"/>
      <c r="AL6" s="500"/>
      <c r="AM6" s="500"/>
      <c r="AN6" s="500"/>
      <c r="AO6" s="500"/>
      <c r="AP6" s="500"/>
      <c r="AQ6" s="500"/>
      <c r="AR6" s="500"/>
      <c r="AS6" s="500"/>
      <c r="AT6" s="500"/>
      <c r="AU6" s="500"/>
      <c r="AV6" s="500"/>
      <c r="AW6" s="476" t="s">
        <v>274</v>
      </c>
      <c r="AX6" s="477" t="s">
        <v>276</v>
      </c>
    </row>
    <row r="7" spans="1:52" ht="16" customHeight="1">
      <c r="B7" s="797" t="s">
        <v>150</v>
      </c>
      <c r="C7" s="360" t="s">
        <v>371</v>
      </c>
      <c r="D7" s="411" t="s">
        <v>378</v>
      </c>
      <c r="E7" s="794"/>
      <c r="F7" s="701" t="s">
        <v>324</v>
      </c>
      <c r="G7" s="513">
        <f t="shared" ref="G7:G24" si="0">IFERROR(H7/$H$25,0)</f>
        <v>0</v>
      </c>
      <c r="H7" s="495">
        <f>SUMIF(ACTIVOS!$B:$B,'PORTAFOLIO 2'!$D:$D,ACTIVOS!$L:$L)</f>
        <v>0</v>
      </c>
      <c r="I7" s="514">
        <f>SUMIF(ACTIVOS!$B:$B,'PORTAFOLIO 2'!$D:$D,ACTIVOS!$J:$J)</f>
        <v>0</v>
      </c>
      <c r="J7" s="495">
        <f>H7-I7</f>
        <v>0</v>
      </c>
      <c r="K7" s="796">
        <f>IFERROR(J7/I7,0)</f>
        <v>0</v>
      </c>
      <c r="L7" s="180"/>
      <c r="M7" s="501" t="s">
        <v>256</v>
      </c>
      <c r="N7" s="478"/>
      <c r="O7" s="180"/>
      <c r="P7" s="482" t="str">
        <f>IF(ACTIVOS!L120=FALSE,'PORTAFOLIO 2'!D7,"")</f>
        <v>VDST - Vanguard U.S. Treasury 0-1 Year Bond UCITS ETF (USD) </v>
      </c>
      <c r="Q7" s="359"/>
      <c r="R7" s="474">
        <f t="shared" ref="R7:R24" si="1">E7</f>
        <v>0</v>
      </c>
      <c r="S7" s="582">
        <f>G7</f>
        <v>0</v>
      </c>
      <c r="T7" s="662">
        <f>($N$6-$N$11)*R7</f>
        <v>0</v>
      </c>
      <c r="U7" s="588"/>
      <c r="V7" s="583" t="str">
        <f>IFERROR(IF(OR(W7="",W7=0),"",IF(ROUND(((('REGISTRO ACCIONES'!$AE$25+'PORTAFOLIO 2'!$N$6)*'PORTAFOLIO 2'!R7)/'PORTAFOLIO 2'!Q7)-'REGISTRO ACCIONES'!AB7,0)&gt;0,"COMPRAR","VENDER")),"")</f>
        <v/>
      </c>
      <c r="W7" s="492" t="str">
        <f>IFERROR(IF(P7="","",ABS(ROUND(((('REGISTRO ACCIONES'!$AE$25+'PORTAFOLIO 2'!$N$6)*'PORTAFOLIO 2'!R7)/'PORTAFOLIO 2'!Q7)-'REGISTRO ACCIONES'!AB7,0))),"")</f>
        <v/>
      </c>
      <c r="X7" s="486"/>
      <c r="Y7" s="180"/>
      <c r="Z7" s="624" t="str">
        <f>IF(X7="",W7,X7)</f>
        <v/>
      </c>
      <c r="AA7" s="489">
        <f t="shared" ref="AA7:AA24" si="2">IFERROR(IF(P7="","",AX7/$AX$25),0)</f>
        <v>0</v>
      </c>
      <c r="AC7" s="566"/>
      <c r="AW7" s="483" t="e">
        <f>IF(P7="","",IF(V7="COMPRAR",IF(X7="",W7,X7)+'REGISTRO ACCIONES'!AB7,'REGISTRO ACCIONES'!AB7-IF('PORTAFOLIO 2'!X7="",'PORTAFOLIO 2'!W7,'PORTAFOLIO 2'!X7)))</f>
        <v>#VALUE!</v>
      </c>
      <c r="AX7" s="484">
        <f>IF(P7="","",IF(Q7="",0,AW7*Q7))</f>
        <v>0</v>
      </c>
      <c r="AY7" s="412">
        <f>IF(Z7&gt;0,1,"")</f>
        <v>1</v>
      </c>
      <c r="AZ7" s="352">
        <f>IF(Z7="",1,"")</f>
        <v>1</v>
      </c>
    </row>
    <row r="8" spans="1:52" ht="17">
      <c r="B8" s="797" t="s">
        <v>150</v>
      </c>
      <c r="C8" s="360" t="s">
        <v>372</v>
      </c>
      <c r="D8" s="411" t="s">
        <v>379</v>
      </c>
      <c r="E8" s="794"/>
      <c r="F8" s="701" t="s">
        <v>324</v>
      </c>
      <c r="G8" s="513">
        <f t="shared" si="0"/>
        <v>0</v>
      </c>
      <c r="H8" s="495">
        <f>SUMIF(ACTIVOS!$B:$B,'PORTAFOLIO 2'!$D:$D,ACTIVOS!$L:$L)</f>
        <v>0</v>
      </c>
      <c r="I8" s="514">
        <f>SUMIF(ACTIVOS!$B:$B,'PORTAFOLIO 2'!$D:$D,ACTIVOS!$J:$J)</f>
        <v>0</v>
      </c>
      <c r="J8" s="495">
        <f t="shared" ref="J8:J24" si="3">H8-I8</f>
        <v>0</v>
      </c>
      <c r="K8" s="796">
        <f t="shared" ref="K8:K24" si="4">IFERROR(J8/I8,0)</f>
        <v>0</v>
      </c>
      <c r="L8" s="180"/>
      <c r="M8" s="501" t="str">
        <f>IF(N8&gt;0,"EXCEDENTE","DINERO ADICIONAL NECESARIO")</f>
        <v>DINERO ADICIONAL NECESARIO</v>
      </c>
      <c r="N8" s="491">
        <f>IFERROR(IF(N6&gt;0,'REGISTRO ACCIONES'!$AE$25+'PORTAFOLIO 2'!$N$6-'PORTAFOLIO 2'!$AX$25-N11,'REGISTRO ACCIONES'!$AE$25+'PORTAFOLIO 2'!$N$6-'PORTAFOLIO 2'!$AX$25+N11),0)</f>
        <v>0</v>
      </c>
      <c r="O8" s="180"/>
      <c r="P8" s="482" t="str">
        <f>IF(ACTIVOS!L121=FALSE,'PORTAFOLIO 2'!D8,"")</f>
        <v>DTLA - iShares USD Treasury Bond 20+yr UCITS ETF USD</v>
      </c>
      <c r="Q8" s="359"/>
      <c r="R8" s="474">
        <f t="shared" si="1"/>
        <v>0</v>
      </c>
      <c r="S8" s="582">
        <f t="shared" ref="S8:S24" si="5">G8</f>
        <v>0</v>
      </c>
      <c r="T8" s="662">
        <f t="shared" ref="T8:T24" si="6">($N$6-$N$11)*R8</f>
        <v>0</v>
      </c>
      <c r="U8" s="588"/>
      <c r="V8" s="583" t="str">
        <f>IFERROR(IF(OR(W8="",W8=0),"",IF(ROUND(((('REGISTRO ACCIONES'!$AE$25+'PORTAFOLIO 2'!$N$6)*'PORTAFOLIO 2'!R8)/'PORTAFOLIO 2'!Q8)-'REGISTRO ACCIONES'!AB8,0)&gt;0,"COMPRAR","VENDER")),"")</f>
        <v/>
      </c>
      <c r="W8" s="492" t="str">
        <f>IFERROR(IF(P8="","",ABS(ROUND(((('REGISTRO ACCIONES'!$AE$25+'PORTAFOLIO 2'!$N$6)*'PORTAFOLIO 2'!R8)/'PORTAFOLIO 2'!Q8)-'REGISTRO ACCIONES'!AB8,0))),"")</f>
        <v/>
      </c>
      <c r="X8" s="487"/>
      <c r="Y8" s="180"/>
      <c r="Z8" s="624" t="str">
        <f t="shared" ref="Z8:Z24" si="7">IF(X8="",W8,X8)</f>
        <v/>
      </c>
      <c r="AA8" s="489">
        <f t="shared" si="2"/>
        <v>0</v>
      </c>
      <c r="AC8" s="566"/>
      <c r="AW8" s="483" t="e">
        <f>IF(P8="","",IF(V8="COMPRAR",IF(X8="",W8,X8)+'REGISTRO ACCIONES'!AB8,'REGISTRO ACCIONES'!AB8-IF('PORTAFOLIO 2'!X8="",'PORTAFOLIO 2'!W8,'PORTAFOLIO 2'!X8)))</f>
        <v>#VALUE!</v>
      </c>
      <c r="AX8" s="484">
        <f t="shared" ref="AX8:AX24" si="8">IF(P8="","",IF(Q8="",0,AW8*Q8))</f>
        <v>0</v>
      </c>
      <c r="AY8" s="412">
        <f t="shared" ref="AY8:AY24" si="9">IF(Z8&gt;0,1,"")</f>
        <v>1</v>
      </c>
      <c r="AZ8" s="352">
        <f t="shared" ref="AZ8:AZ24" si="10">IF(Z8="",1,"")</f>
        <v>1</v>
      </c>
    </row>
    <row r="9" spans="1:52" ht="17">
      <c r="B9" s="797" t="s">
        <v>151</v>
      </c>
      <c r="C9" s="360" t="s">
        <v>377</v>
      </c>
      <c r="D9" s="411" t="s">
        <v>380</v>
      </c>
      <c r="E9" s="794"/>
      <c r="F9" s="701" t="s">
        <v>324</v>
      </c>
      <c r="G9" s="513">
        <f t="shared" si="0"/>
        <v>0</v>
      </c>
      <c r="H9" s="495">
        <f>SUMIF(ACTIVOS!$B:$B,'PORTAFOLIO 2'!$D:$D,ACTIVOS!$L:$L)</f>
        <v>0</v>
      </c>
      <c r="I9" s="514">
        <f>SUMIF(ACTIVOS!$B:$B,'PORTAFOLIO 2'!$D:$D,ACTIVOS!$J:$J)</f>
        <v>0</v>
      </c>
      <c r="J9" s="495">
        <f t="shared" si="3"/>
        <v>0</v>
      </c>
      <c r="K9" s="796">
        <f t="shared" si="4"/>
        <v>0</v>
      </c>
      <c r="L9" s="180"/>
      <c r="M9" s="501" t="s">
        <v>279</v>
      </c>
      <c r="N9" s="567">
        <f>IFERROR(IF(N8&lt;0,N6-N8,N6-N8),0)</f>
        <v>0</v>
      </c>
      <c r="O9" s="180"/>
      <c r="P9" s="482" t="str">
        <f>IF(ACTIVOS!L122=FALSE,'PORTAFOLIO 2'!D9,"")</f>
        <v>CSPX - iShares Core S&amp;P 500 UCITS ETF</v>
      </c>
      <c r="Q9" s="359"/>
      <c r="R9" s="474">
        <f t="shared" si="1"/>
        <v>0</v>
      </c>
      <c r="S9" s="582">
        <f t="shared" si="5"/>
        <v>0</v>
      </c>
      <c r="T9" s="662">
        <f t="shared" si="6"/>
        <v>0</v>
      </c>
      <c r="U9" s="588"/>
      <c r="V9" s="583" t="str">
        <f>IFERROR(IF(OR(W9="",W9=0),"",IF(ROUND(((('REGISTRO ACCIONES'!$AE$25+'PORTAFOLIO 2'!$N$6)*'PORTAFOLIO 2'!R9)/'PORTAFOLIO 2'!Q9)-'REGISTRO ACCIONES'!AB9,0)&gt;0,"COMPRAR","VENDER")),"")</f>
        <v/>
      </c>
      <c r="W9" s="492" t="str">
        <f>IFERROR(IF(P9="","",ABS(ROUND(((('REGISTRO ACCIONES'!$AE$25+'PORTAFOLIO 2'!$N$6)*'PORTAFOLIO 2'!R9)/'PORTAFOLIO 2'!Q9)-'REGISTRO ACCIONES'!AB9,0))),"")</f>
        <v/>
      </c>
      <c r="X9" s="487"/>
      <c r="Y9" s="180"/>
      <c r="Z9" s="624" t="str">
        <f t="shared" si="7"/>
        <v/>
      </c>
      <c r="AA9" s="489">
        <f t="shared" si="2"/>
        <v>0</v>
      </c>
      <c r="AC9" s="566"/>
      <c r="AW9" s="483" t="e">
        <f>IF(P9="","",IF(V9="COMPRAR",IF(X9="",W9,X9)+'REGISTRO ACCIONES'!AB9,'REGISTRO ACCIONES'!AB9-IF('PORTAFOLIO 2'!X9="",'PORTAFOLIO 2'!W9,'PORTAFOLIO 2'!X9)))</f>
        <v>#VALUE!</v>
      </c>
      <c r="AX9" s="484">
        <f t="shared" si="8"/>
        <v>0</v>
      </c>
      <c r="AY9" s="412">
        <f t="shared" si="9"/>
        <v>1</v>
      </c>
      <c r="AZ9" s="352">
        <f t="shared" si="10"/>
        <v>1</v>
      </c>
    </row>
    <row r="10" spans="1:52" ht="17" customHeight="1">
      <c r="B10" s="797" t="s">
        <v>151</v>
      </c>
      <c r="C10" s="360" t="s">
        <v>373</v>
      </c>
      <c r="D10" s="360" t="s">
        <v>381</v>
      </c>
      <c r="E10" s="794"/>
      <c r="F10" s="701" t="s">
        <v>324</v>
      </c>
      <c r="G10" s="513">
        <f t="shared" si="0"/>
        <v>0</v>
      </c>
      <c r="H10" s="495">
        <f>SUMIF(ACTIVOS!$B:$B,'PORTAFOLIO 2'!$D:$D,ACTIVOS!$L:$L)</f>
        <v>0</v>
      </c>
      <c r="I10" s="514">
        <f>SUMIF(ACTIVOS!$B:$B,'PORTAFOLIO 2'!$D:$D,ACTIVOS!$J:$J)</f>
        <v>0</v>
      </c>
      <c r="J10" s="495">
        <f t="shared" si="3"/>
        <v>0</v>
      </c>
      <c r="K10" s="796">
        <f t="shared" si="4"/>
        <v>0</v>
      </c>
      <c r="L10" s="180"/>
      <c r="M10" s="501" t="s">
        <v>257</v>
      </c>
      <c r="N10" s="479">
        <f>COUNT(AY7:AY24)-COUNT(AZ7:AZ24)</f>
        <v>0</v>
      </c>
      <c r="O10" s="180"/>
      <c r="P10" s="482" t="str">
        <f>IF(ACTIVOS!L123=FALSE,'PORTAFOLIO 2'!D10,"")</f>
        <v>USSC - SPDR MSCI USA Small Cap Value Weighted UCITS ETF</v>
      </c>
      <c r="Q10" s="359"/>
      <c r="R10" s="474">
        <f t="shared" si="1"/>
        <v>0</v>
      </c>
      <c r="S10" s="582">
        <f t="shared" si="5"/>
        <v>0</v>
      </c>
      <c r="T10" s="662">
        <f t="shared" si="6"/>
        <v>0</v>
      </c>
      <c r="U10" s="588"/>
      <c r="V10" s="583" t="str">
        <f>IFERROR(IF(OR(W10="",W10=0),"",IF(ROUND(((('REGISTRO ACCIONES'!$AE$25+'PORTAFOLIO 2'!$N$6)*'PORTAFOLIO 2'!R10)/'PORTAFOLIO 2'!Q10)-'REGISTRO ACCIONES'!AB10,0)&gt;0,"COMPRAR","VENDER")),"")</f>
        <v/>
      </c>
      <c r="W10" s="492" t="str">
        <f>IFERROR(IF(P10="","",ABS(ROUND(((('REGISTRO ACCIONES'!$AE$25+'PORTAFOLIO 2'!$N$6)*'PORTAFOLIO 2'!R10)/'PORTAFOLIO 2'!Q10)-'REGISTRO ACCIONES'!AB10,0))),"")</f>
        <v/>
      </c>
      <c r="X10" s="487"/>
      <c r="Y10" s="180"/>
      <c r="Z10" s="624" t="str">
        <f t="shared" si="7"/>
        <v/>
      </c>
      <c r="AA10" s="489">
        <f t="shared" si="2"/>
        <v>0</v>
      </c>
      <c r="AC10" s="566"/>
      <c r="AW10" s="483" t="e">
        <f>IF(P10="","",IF(V10="COMPRAR",IF(X10="",W10,X10)+'REGISTRO ACCIONES'!AB10,'REGISTRO ACCIONES'!AB10-IF('PORTAFOLIO 2'!X10="",'PORTAFOLIO 2'!W10,'PORTAFOLIO 2'!X10)))</f>
        <v>#VALUE!</v>
      </c>
      <c r="AX10" s="484">
        <f t="shared" si="8"/>
        <v>0</v>
      </c>
      <c r="AY10" s="412">
        <f t="shared" si="9"/>
        <v>1</v>
      </c>
      <c r="AZ10" s="352">
        <f t="shared" si="10"/>
        <v>1</v>
      </c>
    </row>
    <row r="11" spans="1:52" ht="16" customHeight="1">
      <c r="B11" s="797" t="s">
        <v>151</v>
      </c>
      <c r="C11" s="360" t="s">
        <v>375</v>
      </c>
      <c r="D11" s="360" t="s">
        <v>383</v>
      </c>
      <c r="E11" s="794"/>
      <c r="F11" s="701" t="s">
        <v>324</v>
      </c>
      <c r="G11" s="513">
        <f t="shared" si="0"/>
        <v>0</v>
      </c>
      <c r="H11" s="495">
        <f>SUMIF(ACTIVOS!$B:$B,'PORTAFOLIO 2'!$D:$D,ACTIVOS!$L:$L)</f>
        <v>0</v>
      </c>
      <c r="I11" s="514">
        <f>SUMIF(ACTIVOS!$B:$B,'PORTAFOLIO 2'!$D:$D,ACTIVOS!$J:$J)</f>
        <v>0</v>
      </c>
      <c r="J11" s="495">
        <f t="shared" si="3"/>
        <v>0</v>
      </c>
      <c r="K11" s="796">
        <f t="shared" si="4"/>
        <v>0</v>
      </c>
      <c r="L11" s="180"/>
      <c r="M11" s="501" t="s">
        <v>258</v>
      </c>
      <c r="N11" s="480">
        <f>N10*N7</f>
        <v>0</v>
      </c>
      <c r="O11" s="180"/>
      <c r="P11" s="482" t="str">
        <f>IF(ACTIVOS!L124=FALSE,'PORTAFOLIO 2'!D11,"")</f>
        <v>XUSE - iShares MSCI World ex-USA UCITS ETF USD (Acc)</v>
      </c>
      <c r="Q11" s="359"/>
      <c r="R11" s="474">
        <f t="shared" si="1"/>
        <v>0</v>
      </c>
      <c r="S11" s="582">
        <f t="shared" si="5"/>
        <v>0</v>
      </c>
      <c r="T11" s="662">
        <f t="shared" si="6"/>
        <v>0</v>
      </c>
      <c r="U11" s="588"/>
      <c r="V11" s="583" t="str">
        <f>IFERROR(IF(OR(W11="",W11=0),"",IF(ROUND(((('REGISTRO ACCIONES'!$AE$25+'PORTAFOLIO 2'!$N$6)*'PORTAFOLIO 2'!R11)/'PORTAFOLIO 2'!Q11)-'REGISTRO ACCIONES'!AB11,0)&gt;0,"COMPRAR","VENDER")),"")</f>
        <v/>
      </c>
      <c r="W11" s="492" t="str">
        <f>IFERROR(IF(P11="","",ABS(ROUND(((('REGISTRO ACCIONES'!$AE$25+'PORTAFOLIO 2'!$N$6)*'PORTAFOLIO 2'!R11)/'PORTAFOLIO 2'!Q11)-'REGISTRO ACCIONES'!AB11,0))),"")</f>
        <v/>
      </c>
      <c r="X11" s="487"/>
      <c r="Y11" s="180"/>
      <c r="Z11" s="624" t="str">
        <f t="shared" si="7"/>
        <v/>
      </c>
      <c r="AA11" s="489">
        <f t="shared" si="2"/>
        <v>0</v>
      </c>
      <c r="AC11" s="566"/>
      <c r="AW11" s="483" t="e">
        <f>IF(P11="","",IF(V11="COMPRAR",IF(X11="",W11,X11)+'REGISTRO ACCIONES'!AB11,'REGISTRO ACCIONES'!AB11-IF('PORTAFOLIO 2'!X11="",'PORTAFOLIO 2'!W11,'PORTAFOLIO 2'!X11)))</f>
        <v>#VALUE!</v>
      </c>
      <c r="AX11" s="484">
        <f t="shared" si="8"/>
        <v>0</v>
      </c>
      <c r="AY11" s="412">
        <f t="shared" si="9"/>
        <v>1</v>
      </c>
      <c r="AZ11" s="352">
        <f t="shared" si="10"/>
        <v>1</v>
      </c>
    </row>
    <row r="12" spans="1:52" ht="17">
      <c r="B12" s="797" t="s">
        <v>151</v>
      </c>
      <c r="C12" s="360" t="s">
        <v>374</v>
      </c>
      <c r="D12" s="798" t="s">
        <v>382</v>
      </c>
      <c r="E12" s="794"/>
      <c r="F12" s="701" t="s">
        <v>324</v>
      </c>
      <c r="G12" s="513">
        <f t="shared" si="0"/>
        <v>0</v>
      </c>
      <c r="H12" s="495">
        <f>SUMIF(ACTIVOS!$B:$B,'PORTAFOLIO 2'!$D:$D,ACTIVOS!$L:$L)</f>
        <v>0</v>
      </c>
      <c r="I12" s="514">
        <f>SUMIF(ACTIVOS!$B:$B,'PORTAFOLIO 2'!$D:$D,ACTIVOS!$J:$J)</f>
        <v>0</v>
      </c>
      <c r="J12" s="495">
        <f t="shared" si="3"/>
        <v>0</v>
      </c>
      <c r="K12" s="796">
        <f t="shared" si="4"/>
        <v>0</v>
      </c>
      <c r="L12" s="180"/>
      <c r="M12" s="180"/>
      <c r="N12" s="494">
        <f>IFERROR(N11/(N6-N8),0)</f>
        <v>0</v>
      </c>
      <c r="O12" s="180"/>
      <c r="P12" s="482" t="str">
        <f>IF(ACTIVOS!L125=FALSE,'PORTAFOLIO 2'!D12,"")</f>
        <v>EIMI - iShares Core MSCI Emerging Markets IMI UCITS ETF</v>
      </c>
      <c r="Q12" s="359"/>
      <c r="R12" s="474">
        <f t="shared" si="1"/>
        <v>0</v>
      </c>
      <c r="S12" s="582">
        <f t="shared" si="5"/>
        <v>0</v>
      </c>
      <c r="T12" s="662">
        <f t="shared" si="6"/>
        <v>0</v>
      </c>
      <c r="U12" s="588"/>
      <c r="V12" s="583" t="str">
        <f>IFERROR(IF(OR(W12="",W12=0),"",IF(ROUND(((('REGISTRO ACCIONES'!$AE$25+'PORTAFOLIO 2'!$N$6)*'PORTAFOLIO 2'!R12)/'PORTAFOLIO 2'!Q12)-'REGISTRO ACCIONES'!AB12,0)&gt;0,"COMPRAR","VENDER")),"")</f>
        <v/>
      </c>
      <c r="W12" s="492" t="str">
        <f>IFERROR(IF(P12="","",ABS(ROUND(((('REGISTRO ACCIONES'!$AE$25+'PORTAFOLIO 2'!$N$6)*'PORTAFOLIO 2'!R12)/'PORTAFOLIO 2'!Q12)-'REGISTRO ACCIONES'!AB12,0))),"")</f>
        <v/>
      </c>
      <c r="X12" s="487"/>
      <c r="Y12" s="180"/>
      <c r="Z12" s="624" t="str">
        <f t="shared" si="7"/>
        <v/>
      </c>
      <c r="AA12" s="489">
        <f t="shared" si="2"/>
        <v>0</v>
      </c>
      <c r="AC12" s="566"/>
      <c r="AW12" s="483" t="e">
        <f>IF(P12="","",IF(V12="COMPRAR",IF(X12="",W12,X12)+'REGISTRO ACCIONES'!AB12,'REGISTRO ACCIONES'!AB12-IF('PORTAFOLIO 2'!X12="",'PORTAFOLIO 2'!W12,'PORTAFOLIO 2'!X12)))</f>
        <v>#VALUE!</v>
      </c>
      <c r="AX12" s="484">
        <f t="shared" si="8"/>
        <v>0</v>
      </c>
      <c r="AY12" s="412">
        <f t="shared" si="9"/>
        <v>1</v>
      </c>
      <c r="AZ12" s="352">
        <f t="shared" si="10"/>
        <v>1</v>
      </c>
    </row>
    <row r="13" spans="1:52">
      <c r="B13" s="799" t="s">
        <v>211</v>
      </c>
      <c r="C13" s="360" t="s">
        <v>376</v>
      </c>
      <c r="D13" s="411" t="s">
        <v>487</v>
      </c>
      <c r="E13" s="795"/>
      <c r="F13" s="701" t="s">
        <v>324</v>
      </c>
      <c r="G13" s="513">
        <f t="shared" si="0"/>
        <v>0</v>
      </c>
      <c r="H13" s="495">
        <f>SUMIF(ACTIVOS!$B:$B,'PORTAFOLIO 2'!$D:$D,ACTIVOS!$L:$L)</f>
        <v>0</v>
      </c>
      <c r="I13" s="514">
        <f>SUMIF(ACTIVOS!$B:$B,'PORTAFOLIO 2'!$D:$D,ACTIVOS!$J:$J)</f>
        <v>0</v>
      </c>
      <c r="J13" s="495">
        <f t="shared" si="3"/>
        <v>0</v>
      </c>
      <c r="K13" s="796">
        <f t="shared" si="4"/>
        <v>0</v>
      </c>
      <c r="L13" s="180"/>
      <c r="O13" s="180"/>
      <c r="P13" s="482" t="str">
        <f>IF(ACTIVOS!L126=FALSE,'PORTAFOLIO 2'!D13,"")</f>
        <v>IGLN - iShares Physical Gold ETC</v>
      </c>
      <c r="Q13" s="359"/>
      <c r="R13" s="474">
        <f t="shared" si="1"/>
        <v>0</v>
      </c>
      <c r="S13" s="582">
        <f t="shared" si="5"/>
        <v>0</v>
      </c>
      <c r="T13" s="662">
        <f t="shared" si="6"/>
        <v>0</v>
      </c>
      <c r="U13" s="588"/>
      <c r="V13" s="583" t="str">
        <f>IFERROR(IF(OR(W13="",W13=0),"",IF(ROUND(((('REGISTRO ACCIONES'!$AE$25+'PORTAFOLIO 2'!$N$6)*'PORTAFOLIO 2'!R13)/'PORTAFOLIO 2'!Q13)-'REGISTRO ACCIONES'!AB13,0)&gt;0,"COMPRAR","VENDER")),"")</f>
        <v/>
      </c>
      <c r="W13" s="492" t="str">
        <f>IFERROR(IF(P13="","",ABS(ROUND(((('REGISTRO ACCIONES'!$AE$25+'PORTAFOLIO 2'!$N$6)*'PORTAFOLIO 2'!R13)/'PORTAFOLIO 2'!Q13)-'REGISTRO ACCIONES'!AB13,0))),"")</f>
        <v/>
      </c>
      <c r="X13" s="487"/>
      <c r="Y13" s="180"/>
      <c r="Z13" s="624" t="str">
        <f t="shared" si="7"/>
        <v/>
      </c>
      <c r="AA13" s="489">
        <f t="shared" si="2"/>
        <v>0</v>
      </c>
      <c r="AC13" s="566"/>
      <c r="AW13" s="483" t="e">
        <f>IF(P13="","",IF(V13="COMPRAR",IF(X13="",W13,X13)+'REGISTRO ACCIONES'!AB13,'REGISTRO ACCIONES'!AB13-IF('PORTAFOLIO 2'!X13="",'PORTAFOLIO 2'!W13,'PORTAFOLIO 2'!X13)))</f>
        <v>#VALUE!</v>
      </c>
      <c r="AX13" s="484">
        <f t="shared" si="8"/>
        <v>0</v>
      </c>
      <c r="AY13" s="412">
        <f t="shared" si="9"/>
        <v>1</v>
      </c>
      <c r="AZ13" s="352">
        <f t="shared" si="10"/>
        <v>1</v>
      </c>
    </row>
    <row r="14" spans="1:52">
      <c r="B14" s="797"/>
      <c r="C14" s="360"/>
      <c r="D14" s="360"/>
      <c r="E14" s="794"/>
      <c r="F14" s="701" t="s">
        <v>324</v>
      </c>
      <c r="G14" s="513">
        <f t="shared" si="0"/>
        <v>0</v>
      </c>
      <c r="H14" s="495">
        <f>SUMIF(ACTIVOS!$B:$B,'PORTAFOLIO 2'!$D:$D,ACTIVOS!$L:$L)</f>
        <v>0</v>
      </c>
      <c r="I14" s="514">
        <f>SUMIF(ACTIVOS!$B:$B,'PORTAFOLIO 2'!$D:$D,ACTIVOS!$J:$J)</f>
        <v>0</v>
      </c>
      <c r="J14" s="495">
        <f t="shared" si="3"/>
        <v>0</v>
      </c>
      <c r="K14" s="796">
        <f t="shared" si="4"/>
        <v>0</v>
      </c>
      <c r="L14" s="180"/>
      <c r="M14" s="180"/>
      <c r="N14" s="369"/>
      <c r="O14" s="180"/>
      <c r="P14" s="482" t="str">
        <f>IF(ACTIVOS!L127=FALSE,'PORTAFOLIO 2'!D14,"")</f>
        <v/>
      </c>
      <c r="Q14" s="359"/>
      <c r="R14" s="474">
        <f t="shared" si="1"/>
        <v>0</v>
      </c>
      <c r="S14" s="582">
        <f t="shared" si="5"/>
        <v>0</v>
      </c>
      <c r="T14" s="662">
        <f t="shared" si="6"/>
        <v>0</v>
      </c>
      <c r="U14" s="588"/>
      <c r="V14" s="583" t="str">
        <f>IFERROR(IF(OR(W14="",W14=0),"",IF(ROUND(((('REGISTRO ACCIONES'!$AE$25+'PORTAFOLIO 2'!$N$6)*'PORTAFOLIO 2'!R14)/'PORTAFOLIO 2'!Q14)-'REGISTRO ACCIONES'!AB14,0)&gt;0,"COMPRAR","VENDER")),"")</f>
        <v/>
      </c>
      <c r="W14" s="492" t="str">
        <f>IFERROR(IF(P14="","",ABS(ROUND(((('REGISTRO ACCIONES'!$AE$25+'PORTAFOLIO 2'!$N$6)*'PORTAFOLIO 2'!R14)/'PORTAFOLIO 2'!Q14)-'REGISTRO ACCIONES'!AB14,0))),"")</f>
        <v/>
      </c>
      <c r="X14" s="487"/>
      <c r="Y14" s="180"/>
      <c r="Z14" s="624" t="str">
        <f t="shared" si="7"/>
        <v/>
      </c>
      <c r="AA14" s="489" t="str">
        <f t="shared" si="2"/>
        <v/>
      </c>
      <c r="AC14" s="566"/>
      <c r="AW14" s="483" t="str">
        <f>IF(P14="","",IF(V14="COMPRAR",IF(X14="",W14,X14)+'REGISTRO ACCIONES'!AB14,'REGISTRO ACCIONES'!AB14-IF('PORTAFOLIO 2'!X14="",'PORTAFOLIO 2'!W14,'PORTAFOLIO 2'!X14)))</f>
        <v/>
      </c>
      <c r="AX14" s="484" t="str">
        <f t="shared" si="8"/>
        <v/>
      </c>
      <c r="AY14" s="412">
        <f t="shared" si="9"/>
        <v>1</v>
      </c>
      <c r="AZ14" s="352">
        <f t="shared" si="10"/>
        <v>1</v>
      </c>
    </row>
    <row r="15" spans="1:52">
      <c r="B15" s="793"/>
      <c r="C15" s="360"/>
      <c r="D15" s="411"/>
      <c r="E15" s="794"/>
      <c r="F15" s="701" t="s">
        <v>324</v>
      </c>
      <c r="G15" s="513">
        <f t="shared" si="0"/>
        <v>0</v>
      </c>
      <c r="H15" s="495">
        <f>SUMIF(ACTIVOS!$B:$B,'PORTAFOLIO 2'!$D:$D,ACTIVOS!$L:$L)</f>
        <v>0</v>
      </c>
      <c r="I15" s="514">
        <f>SUMIF(ACTIVOS!$B:$B,'PORTAFOLIO 2'!$D:$D,ACTIVOS!$J:$J)</f>
        <v>0</v>
      </c>
      <c r="J15" s="495">
        <f t="shared" si="3"/>
        <v>0</v>
      </c>
      <c r="K15" s="796">
        <f t="shared" si="4"/>
        <v>0</v>
      </c>
      <c r="L15" s="180"/>
      <c r="M15" s="180"/>
      <c r="N15" s="369"/>
      <c r="O15" s="180"/>
      <c r="P15" s="482" t="str">
        <f>IF(ACTIVOS!L128=FALSE,'PORTAFOLIO 2'!D15,"")</f>
        <v/>
      </c>
      <c r="Q15" s="359"/>
      <c r="R15" s="474">
        <f t="shared" si="1"/>
        <v>0</v>
      </c>
      <c r="S15" s="582">
        <f t="shared" si="5"/>
        <v>0</v>
      </c>
      <c r="T15" s="662">
        <f t="shared" si="6"/>
        <v>0</v>
      </c>
      <c r="U15" s="588"/>
      <c r="V15" s="583" t="str">
        <f>IFERROR(IF(OR(W15="",W15=0),"",IF(ROUND(((('REGISTRO ACCIONES'!$AE$25+'PORTAFOLIO 2'!$N$6)*'PORTAFOLIO 2'!R15)/'PORTAFOLIO 2'!Q15)-'REGISTRO ACCIONES'!AB15,0)&gt;0,"COMPRAR","VENDER")),"")</f>
        <v/>
      </c>
      <c r="W15" s="492" t="str">
        <f>IFERROR(IF(P15="","",ABS(ROUND(((('REGISTRO ACCIONES'!$AE$25+'PORTAFOLIO 2'!$N$6)*'PORTAFOLIO 2'!R15)/'PORTAFOLIO 2'!Q15)-'REGISTRO ACCIONES'!AB15,0))),"")</f>
        <v/>
      </c>
      <c r="X15" s="487"/>
      <c r="Y15" s="180"/>
      <c r="Z15" s="624" t="str">
        <f t="shared" si="7"/>
        <v/>
      </c>
      <c r="AA15" s="489" t="str">
        <f t="shared" si="2"/>
        <v/>
      </c>
      <c r="AC15" s="566"/>
      <c r="AW15" s="483" t="str">
        <f>IF(P15="","",IF(V15="COMPRAR",IF(X15="",W15,X15)+'REGISTRO ACCIONES'!AB15,'REGISTRO ACCIONES'!AB15-IF('PORTAFOLIO 2'!X15="",'PORTAFOLIO 2'!W15,'PORTAFOLIO 2'!X15)))</f>
        <v/>
      </c>
      <c r="AX15" s="484" t="str">
        <f t="shared" si="8"/>
        <v/>
      </c>
      <c r="AY15" s="412">
        <f t="shared" si="9"/>
        <v>1</v>
      </c>
      <c r="AZ15" s="352">
        <f t="shared" si="10"/>
        <v>1</v>
      </c>
    </row>
    <row r="16" spans="1:52" ht="16" customHeight="1">
      <c r="B16" s="793"/>
      <c r="C16" s="360"/>
      <c r="D16" s="360"/>
      <c r="E16" s="794"/>
      <c r="F16" s="701" t="s">
        <v>324</v>
      </c>
      <c r="G16" s="513">
        <f t="shared" si="0"/>
        <v>0</v>
      </c>
      <c r="H16" s="495">
        <f>SUMIF(ACTIVOS!$B:$B,'PORTAFOLIO 2'!$D:$D,ACTIVOS!$L:$L)</f>
        <v>0</v>
      </c>
      <c r="I16" s="514">
        <f>SUMIF(ACTIVOS!$B:$B,'PORTAFOLIO 2'!$D:$D,ACTIVOS!$J:$J)</f>
        <v>0</v>
      </c>
      <c r="J16" s="495">
        <f t="shared" si="3"/>
        <v>0</v>
      </c>
      <c r="K16" s="796">
        <f t="shared" si="4"/>
        <v>0</v>
      </c>
      <c r="L16" s="180"/>
      <c r="M16" s="180"/>
      <c r="N16" s="180"/>
      <c r="O16" s="180"/>
      <c r="P16" s="482" t="str">
        <f>IF(ACTIVOS!L129=FALSE,'PORTAFOLIO 2'!D16,"")</f>
        <v/>
      </c>
      <c r="Q16" s="359"/>
      <c r="R16" s="474">
        <f t="shared" si="1"/>
        <v>0</v>
      </c>
      <c r="S16" s="582">
        <f t="shared" si="5"/>
        <v>0</v>
      </c>
      <c r="T16" s="662">
        <f t="shared" si="6"/>
        <v>0</v>
      </c>
      <c r="U16" s="588"/>
      <c r="V16" s="583" t="str">
        <f>IFERROR(IF(OR(W16="",W16=0),"",IF(ROUND(((('REGISTRO ACCIONES'!$AE$25+'PORTAFOLIO 2'!$N$6)*'PORTAFOLIO 2'!R16)/'PORTAFOLIO 2'!Q16)-'REGISTRO ACCIONES'!AB16,0)&gt;0,"COMPRAR","VENDER")),"")</f>
        <v/>
      </c>
      <c r="W16" s="492" t="str">
        <f>IFERROR(IF(P16="","",ABS(ROUND(((('REGISTRO ACCIONES'!$AE$25+'PORTAFOLIO 2'!$N$6)*'PORTAFOLIO 2'!R16)/'PORTAFOLIO 2'!Q16)-'REGISTRO ACCIONES'!AB16,0))),"")</f>
        <v/>
      </c>
      <c r="X16" s="487"/>
      <c r="Y16" s="180"/>
      <c r="Z16" s="624" t="str">
        <f t="shared" si="7"/>
        <v/>
      </c>
      <c r="AA16" s="489" t="str">
        <f t="shared" si="2"/>
        <v/>
      </c>
      <c r="AC16" s="566"/>
      <c r="AW16" s="483" t="str">
        <f>IF(P16="","",IF(V16="COMPRAR",IF(X16="",W16,X16)+'REGISTRO ACCIONES'!AB16,'REGISTRO ACCIONES'!AB16-IF('PORTAFOLIO 2'!X16="",'PORTAFOLIO 2'!W16,'PORTAFOLIO 2'!X16)))</f>
        <v/>
      </c>
      <c r="AX16" s="484" t="str">
        <f t="shared" si="8"/>
        <v/>
      </c>
      <c r="AY16" s="412">
        <f t="shared" si="9"/>
        <v>1</v>
      </c>
      <c r="AZ16" s="352">
        <f t="shared" si="10"/>
        <v>1</v>
      </c>
    </row>
    <row r="17" spans="2:52" ht="17" customHeight="1">
      <c r="B17" s="793"/>
      <c r="C17" s="360"/>
      <c r="D17" s="360"/>
      <c r="E17" s="794"/>
      <c r="F17" s="701" t="s">
        <v>324</v>
      </c>
      <c r="G17" s="513">
        <f t="shared" si="0"/>
        <v>0</v>
      </c>
      <c r="H17" s="495">
        <f>SUMIF(ACTIVOS!$B:$B,'PORTAFOLIO 2'!$D:$D,ACTIVOS!$L:$L)</f>
        <v>0</v>
      </c>
      <c r="I17" s="514">
        <f>SUMIF(ACTIVOS!$B:$B,'PORTAFOLIO 2'!$D:$D,ACTIVOS!$J:$J)</f>
        <v>0</v>
      </c>
      <c r="J17" s="495">
        <f t="shared" si="3"/>
        <v>0</v>
      </c>
      <c r="K17" s="796">
        <f t="shared" si="4"/>
        <v>0</v>
      </c>
      <c r="L17" s="180"/>
      <c r="M17" s="180"/>
      <c r="O17" s="180"/>
      <c r="P17" s="482" t="str">
        <f>IF(ACTIVOS!L130=FALSE,'PORTAFOLIO 2'!D17,"")</f>
        <v/>
      </c>
      <c r="Q17" s="359"/>
      <c r="R17" s="474">
        <f t="shared" si="1"/>
        <v>0</v>
      </c>
      <c r="S17" s="582">
        <f t="shared" si="5"/>
        <v>0</v>
      </c>
      <c r="T17" s="662">
        <f t="shared" si="6"/>
        <v>0</v>
      </c>
      <c r="U17" s="588"/>
      <c r="V17" s="583" t="str">
        <f>IFERROR(IF(OR(W17="",W17=0),"",IF(ROUND(((('REGISTRO ACCIONES'!$AE$25+'PORTAFOLIO 2'!$N$6)*'PORTAFOLIO 2'!R17)/'PORTAFOLIO 2'!Q17)-'REGISTRO ACCIONES'!AB17,0)&gt;0,"COMPRAR","VENDER")),"")</f>
        <v/>
      </c>
      <c r="W17" s="492" t="str">
        <f>IFERROR(IF(P17="","",ABS(ROUND(((('REGISTRO ACCIONES'!$AE$25+'PORTAFOLIO 2'!$N$6)*'PORTAFOLIO 2'!R17)/'PORTAFOLIO 2'!Q17)-'REGISTRO ACCIONES'!AB17,0))),"")</f>
        <v/>
      </c>
      <c r="X17" s="487"/>
      <c r="Y17" s="180"/>
      <c r="Z17" s="624" t="str">
        <f t="shared" si="7"/>
        <v/>
      </c>
      <c r="AA17" s="489" t="str">
        <f t="shared" si="2"/>
        <v/>
      </c>
      <c r="AC17" s="566"/>
      <c r="AW17" s="483" t="str">
        <f>IF(P17="","",IF(V17="COMPRAR",IF(X17="",W17,X17)+'REGISTRO ACCIONES'!AB17,'REGISTRO ACCIONES'!AB17-IF('PORTAFOLIO 2'!X17="",'PORTAFOLIO 2'!W17,'PORTAFOLIO 2'!X17)))</f>
        <v/>
      </c>
      <c r="AX17" s="484" t="str">
        <f t="shared" si="8"/>
        <v/>
      </c>
      <c r="AY17" s="412">
        <f t="shared" si="9"/>
        <v>1</v>
      </c>
      <c r="AZ17" s="352">
        <f t="shared" si="10"/>
        <v>1</v>
      </c>
    </row>
    <row r="18" spans="2:52">
      <c r="B18" s="797"/>
      <c r="C18" s="360"/>
      <c r="D18" s="360"/>
      <c r="E18" s="795"/>
      <c r="F18" s="701" t="s">
        <v>324</v>
      </c>
      <c r="G18" s="513">
        <f t="shared" si="0"/>
        <v>0</v>
      </c>
      <c r="H18" s="495">
        <f>SUMIF(ACTIVOS!$B:$B,'PORTAFOLIO 2'!$D:$D,ACTIVOS!$L:$L)</f>
        <v>0</v>
      </c>
      <c r="I18" s="514">
        <f>SUMIF(ACTIVOS!$B:$B,'PORTAFOLIO 2'!$D:$D,ACTIVOS!$J:$J)</f>
        <v>0</v>
      </c>
      <c r="J18" s="495">
        <f t="shared" si="3"/>
        <v>0</v>
      </c>
      <c r="K18" s="796">
        <f t="shared" si="4"/>
        <v>0</v>
      </c>
      <c r="L18" s="180"/>
      <c r="M18" s="180"/>
      <c r="N18" s="180"/>
      <c r="O18" s="180"/>
      <c r="P18" s="482" t="str">
        <f>IF(ACTIVOS!L131=FALSE,'PORTAFOLIO 2'!D18,"")</f>
        <v/>
      </c>
      <c r="Q18" s="359"/>
      <c r="R18" s="474">
        <f t="shared" si="1"/>
        <v>0</v>
      </c>
      <c r="S18" s="582">
        <f t="shared" si="5"/>
        <v>0</v>
      </c>
      <c r="T18" s="662">
        <f t="shared" si="6"/>
        <v>0</v>
      </c>
      <c r="U18" s="588"/>
      <c r="V18" s="583" t="str">
        <f>IFERROR(IF(OR(W18="",W18=0),"",IF(ROUND(((('REGISTRO ACCIONES'!$AE$25+'PORTAFOLIO 2'!$N$6)*'PORTAFOLIO 2'!R18)/'PORTAFOLIO 2'!Q18)-'REGISTRO ACCIONES'!AB18,0)&gt;0,"COMPRAR","VENDER")),"")</f>
        <v/>
      </c>
      <c r="W18" s="492" t="str">
        <f>IFERROR(IF(P18="","",ABS(ROUND(((('REGISTRO ACCIONES'!$AE$25+'PORTAFOLIO 2'!$N$6)*'PORTAFOLIO 2'!R18)/'PORTAFOLIO 2'!Q18)-'REGISTRO ACCIONES'!AB18,0))),"")</f>
        <v/>
      </c>
      <c r="X18" s="487"/>
      <c r="Y18" s="180"/>
      <c r="Z18" s="624" t="str">
        <f t="shared" si="7"/>
        <v/>
      </c>
      <c r="AA18" s="489" t="str">
        <f t="shared" si="2"/>
        <v/>
      </c>
      <c r="AC18" s="566"/>
      <c r="AW18" s="483" t="str">
        <f>IF(P18="","",IF(V18="COMPRAR",IF(X18="",W18,X18)+'REGISTRO ACCIONES'!AB18,'REGISTRO ACCIONES'!AB18-IF('PORTAFOLIO 2'!X18="",'PORTAFOLIO 2'!W18,'PORTAFOLIO 2'!X18)))</f>
        <v/>
      </c>
      <c r="AX18" s="484" t="str">
        <f t="shared" si="8"/>
        <v/>
      </c>
      <c r="AY18" s="412">
        <f t="shared" si="9"/>
        <v>1</v>
      </c>
      <c r="AZ18" s="352">
        <f t="shared" si="10"/>
        <v>1</v>
      </c>
    </row>
    <row r="19" spans="2:52">
      <c r="B19" s="799"/>
      <c r="C19" s="360"/>
      <c r="D19" s="411"/>
      <c r="E19" s="795"/>
      <c r="F19" s="701" t="s">
        <v>324</v>
      </c>
      <c r="G19" s="513">
        <f t="shared" si="0"/>
        <v>0</v>
      </c>
      <c r="H19" s="495">
        <f>SUMIF(ACTIVOS!$B:$B,'PORTAFOLIO 2'!$D:$D,ACTIVOS!$L:$L)</f>
        <v>0</v>
      </c>
      <c r="I19" s="514">
        <f>SUMIF(ACTIVOS!$B:$B,'PORTAFOLIO 2'!$D:$D,ACTIVOS!$J:$J)</f>
        <v>0</v>
      </c>
      <c r="J19" s="495">
        <f t="shared" si="3"/>
        <v>0</v>
      </c>
      <c r="K19" s="796">
        <f t="shared" si="4"/>
        <v>0</v>
      </c>
      <c r="L19" s="180"/>
      <c r="M19" s="180"/>
      <c r="N19" s="180"/>
      <c r="O19" s="180"/>
      <c r="P19" s="482" t="str">
        <f>IF(ACTIVOS!L132=FALSE,'PORTAFOLIO 2'!D19,"")</f>
        <v/>
      </c>
      <c r="Q19" s="359"/>
      <c r="R19" s="474">
        <f t="shared" si="1"/>
        <v>0</v>
      </c>
      <c r="S19" s="582">
        <f t="shared" si="5"/>
        <v>0</v>
      </c>
      <c r="T19" s="662">
        <f t="shared" si="6"/>
        <v>0</v>
      </c>
      <c r="U19" s="588"/>
      <c r="V19" s="583" t="str">
        <f>IFERROR(IF(OR(W19="",W19=0),"",IF(ROUND(((('REGISTRO ACCIONES'!$AE$25+'PORTAFOLIO 2'!$N$6)*'PORTAFOLIO 2'!R19)/'PORTAFOLIO 2'!Q19)-'REGISTRO ACCIONES'!AB19,0)&gt;0,"COMPRAR","VENDER")),"")</f>
        <v/>
      </c>
      <c r="W19" s="492" t="str">
        <f>IFERROR(IF(P19="","",ABS(ROUND(((('REGISTRO ACCIONES'!$AE$25+'PORTAFOLIO 2'!$N$6)*'PORTAFOLIO 2'!R19)/'PORTAFOLIO 2'!Q19)-'REGISTRO ACCIONES'!AB19,0))),"")</f>
        <v/>
      </c>
      <c r="X19" s="487"/>
      <c r="Y19" s="180"/>
      <c r="Z19" s="624" t="str">
        <f t="shared" si="7"/>
        <v/>
      </c>
      <c r="AA19" s="489" t="str">
        <f t="shared" si="2"/>
        <v/>
      </c>
      <c r="AC19" s="566"/>
      <c r="AW19" s="483" t="str">
        <f>IF(P19="","",IF(V19="COMPRAR",IF(X19="",W19,X19)+'REGISTRO ACCIONES'!AB19,'REGISTRO ACCIONES'!AB19-IF('PORTAFOLIO 2'!X19="",'PORTAFOLIO 2'!W19,'PORTAFOLIO 2'!X19)))</f>
        <v/>
      </c>
      <c r="AX19" s="484" t="str">
        <f t="shared" si="8"/>
        <v/>
      </c>
      <c r="AY19" s="412">
        <f t="shared" si="9"/>
        <v>1</v>
      </c>
      <c r="AZ19" s="352">
        <f t="shared" si="10"/>
        <v>1</v>
      </c>
    </row>
    <row r="20" spans="2:52">
      <c r="B20" s="799"/>
      <c r="C20" s="360"/>
      <c r="D20" s="800"/>
      <c r="E20" s="795"/>
      <c r="F20" s="701" t="s">
        <v>324</v>
      </c>
      <c r="G20" s="513">
        <f t="shared" si="0"/>
        <v>0</v>
      </c>
      <c r="H20" s="495">
        <f>SUMIF(ACTIVOS!$B:$B,'PORTAFOLIO 2'!$D:$D,ACTIVOS!$L:$L)</f>
        <v>0</v>
      </c>
      <c r="I20" s="514">
        <f>SUMIF(ACTIVOS!$B:$B,'PORTAFOLIO 2'!$D:$D,ACTIVOS!$J:$J)</f>
        <v>0</v>
      </c>
      <c r="J20" s="495">
        <f t="shared" si="3"/>
        <v>0</v>
      </c>
      <c r="K20" s="796">
        <f t="shared" si="4"/>
        <v>0</v>
      </c>
      <c r="L20" s="180"/>
      <c r="M20" s="180"/>
      <c r="N20" s="785"/>
      <c r="O20" s="180"/>
      <c r="P20" s="482" t="str">
        <f>IF(ACTIVOS!L133=FALSE,'PORTAFOLIO 2'!D20,"")</f>
        <v/>
      </c>
      <c r="Q20" s="359"/>
      <c r="R20" s="474">
        <f t="shared" si="1"/>
        <v>0</v>
      </c>
      <c r="S20" s="582">
        <f t="shared" si="5"/>
        <v>0</v>
      </c>
      <c r="T20" s="662">
        <f t="shared" si="6"/>
        <v>0</v>
      </c>
      <c r="U20" s="588"/>
      <c r="V20" s="583" t="str">
        <f>IFERROR(IF(OR(W20="",W20=0),"",IF(ROUND(((('REGISTRO ACCIONES'!$AE$25+'PORTAFOLIO 2'!$N$6)*'PORTAFOLIO 2'!R20)/'PORTAFOLIO 2'!Q20)-'REGISTRO ACCIONES'!AB20,0)&gt;0,"COMPRAR","VENDER")),"")</f>
        <v/>
      </c>
      <c r="W20" s="492" t="str">
        <f>IFERROR(IF(P20="","",ABS(ROUND(((('REGISTRO ACCIONES'!$AE$25+'PORTAFOLIO 2'!$N$6)*'PORTAFOLIO 2'!R20)/'PORTAFOLIO 2'!Q20)-'REGISTRO ACCIONES'!AB20,0))),"")</f>
        <v/>
      </c>
      <c r="X20" s="487"/>
      <c r="Y20" s="180"/>
      <c r="Z20" s="624" t="str">
        <f t="shared" si="7"/>
        <v/>
      </c>
      <c r="AA20" s="489" t="str">
        <f t="shared" si="2"/>
        <v/>
      </c>
      <c r="AC20" s="566"/>
      <c r="AW20" s="483" t="str">
        <f>IF(P20="","",IF(V20="COMPRAR",IF(X20="",W20,X20)+'REGISTRO ACCIONES'!AB20,'REGISTRO ACCIONES'!AB20-IF('PORTAFOLIO 2'!X20="",'PORTAFOLIO 2'!W20,'PORTAFOLIO 2'!X20)))</f>
        <v/>
      </c>
      <c r="AX20" s="484" t="str">
        <f t="shared" si="8"/>
        <v/>
      </c>
      <c r="AY20" s="412">
        <f t="shared" si="9"/>
        <v>1</v>
      </c>
      <c r="AZ20" s="352">
        <f t="shared" si="10"/>
        <v>1</v>
      </c>
    </row>
    <row r="21" spans="2:52">
      <c r="B21" s="793"/>
      <c r="C21" s="360"/>
      <c r="D21" s="411"/>
      <c r="E21" s="795"/>
      <c r="F21" s="701" t="s">
        <v>324</v>
      </c>
      <c r="G21" s="513">
        <f t="shared" si="0"/>
        <v>0</v>
      </c>
      <c r="H21" s="495">
        <f>SUMIF(ACTIVOS!$B:$B,'PORTAFOLIO 2'!$D:$D,ACTIVOS!$L:$L)</f>
        <v>0</v>
      </c>
      <c r="I21" s="514">
        <f>SUMIF(ACTIVOS!$B:$B,'PORTAFOLIO 2'!$D:$D,ACTIVOS!$J:$J)</f>
        <v>0</v>
      </c>
      <c r="J21" s="495">
        <f t="shared" si="3"/>
        <v>0</v>
      </c>
      <c r="K21" s="796">
        <f t="shared" si="4"/>
        <v>0</v>
      </c>
      <c r="L21" s="180"/>
      <c r="M21" s="180"/>
      <c r="N21" s="180"/>
      <c r="O21" s="180"/>
      <c r="P21" s="482" t="str">
        <f>IF(ACTIVOS!L134=FALSE,'PORTAFOLIO 2'!D21,"")</f>
        <v/>
      </c>
      <c r="Q21" s="359"/>
      <c r="R21" s="474">
        <f t="shared" si="1"/>
        <v>0</v>
      </c>
      <c r="S21" s="582">
        <f t="shared" si="5"/>
        <v>0</v>
      </c>
      <c r="T21" s="662">
        <f t="shared" si="6"/>
        <v>0</v>
      </c>
      <c r="U21" s="588"/>
      <c r="V21" s="583" t="str">
        <f>IFERROR(IF(OR(W21="",W21=0),"",IF(ROUND(((('REGISTRO ACCIONES'!$AE$25+'PORTAFOLIO 2'!$N$6)*'PORTAFOLIO 2'!R21)/'PORTAFOLIO 2'!Q21)-'REGISTRO ACCIONES'!AB21,0)&gt;0,"COMPRAR","VENDER")),"")</f>
        <v/>
      </c>
      <c r="W21" s="492" t="str">
        <f>IFERROR(IF(P21="","",ABS(ROUND(((('REGISTRO ACCIONES'!$AE$25+'PORTAFOLIO 2'!$N$6)*'PORTAFOLIO 2'!R21)/'PORTAFOLIO 2'!Q21)-'REGISTRO ACCIONES'!AB21,0))),"")</f>
        <v/>
      </c>
      <c r="X21" s="487"/>
      <c r="Y21" s="180"/>
      <c r="Z21" s="624" t="str">
        <f t="shared" si="7"/>
        <v/>
      </c>
      <c r="AA21" s="489" t="str">
        <f t="shared" si="2"/>
        <v/>
      </c>
      <c r="AC21" s="566"/>
      <c r="AW21" s="483" t="str">
        <f>IF(P21="","",IF(V21="COMPRAR",IF(X21="",W21,X21)+'REGISTRO ACCIONES'!AB21,'REGISTRO ACCIONES'!AB21-IF('PORTAFOLIO 2'!X21="",'PORTAFOLIO 2'!W21,'PORTAFOLIO 2'!X21)))</f>
        <v/>
      </c>
      <c r="AX21" s="484" t="str">
        <f t="shared" si="8"/>
        <v/>
      </c>
      <c r="AY21" s="412">
        <f t="shared" si="9"/>
        <v>1</v>
      </c>
      <c r="AZ21" s="352">
        <f t="shared" si="10"/>
        <v>1</v>
      </c>
    </row>
    <row r="22" spans="2:52">
      <c r="B22" s="793"/>
      <c r="C22" s="360"/>
      <c r="D22" s="411"/>
      <c r="E22" s="801"/>
      <c r="F22" s="701" t="s">
        <v>324</v>
      </c>
      <c r="G22" s="513">
        <f t="shared" si="0"/>
        <v>0</v>
      </c>
      <c r="H22" s="495">
        <f>SUMIF(ACTIVOS!$B:$B,'PORTAFOLIO 2'!$D:$D,ACTIVOS!$L:$L)</f>
        <v>0</v>
      </c>
      <c r="I22" s="514">
        <f>SUMIF(ACTIVOS!$B:$B,'PORTAFOLIO 2'!$D:$D,ACTIVOS!$J:$J)</f>
        <v>0</v>
      </c>
      <c r="J22" s="495">
        <f t="shared" si="3"/>
        <v>0</v>
      </c>
      <c r="K22" s="796">
        <f t="shared" si="4"/>
        <v>0</v>
      </c>
      <c r="L22" s="180"/>
      <c r="M22" s="180"/>
      <c r="N22" s="180"/>
      <c r="O22" s="180"/>
      <c r="P22" s="482" t="str">
        <f>IF(ACTIVOS!L135=FALSE,'PORTAFOLIO 2'!D22,"")</f>
        <v/>
      </c>
      <c r="Q22" s="359"/>
      <c r="R22" s="474">
        <f t="shared" si="1"/>
        <v>0</v>
      </c>
      <c r="S22" s="582">
        <f t="shared" si="5"/>
        <v>0</v>
      </c>
      <c r="T22" s="662">
        <f t="shared" si="6"/>
        <v>0</v>
      </c>
      <c r="U22" s="588"/>
      <c r="V22" s="583" t="str">
        <f>IFERROR(IF(OR(W22="",W22=0),"",IF(ROUND(((('REGISTRO ACCIONES'!$AE$25+'PORTAFOLIO 2'!$N$6)*'PORTAFOLIO 2'!R22)/'PORTAFOLIO 2'!Q22)-'REGISTRO ACCIONES'!AB22,0)&gt;0,"COMPRAR","VENDER")),"")</f>
        <v/>
      </c>
      <c r="W22" s="492" t="str">
        <f>IFERROR(IF(P22="","",ABS(ROUND(((('REGISTRO ACCIONES'!$AE$25+'PORTAFOLIO 2'!$N$6)*'PORTAFOLIO 2'!R22)/'PORTAFOLIO 2'!Q22)-'REGISTRO ACCIONES'!AB22,0))),"")</f>
        <v/>
      </c>
      <c r="X22" s="487"/>
      <c r="Y22" s="180"/>
      <c r="Z22" s="624" t="str">
        <f t="shared" si="7"/>
        <v/>
      </c>
      <c r="AA22" s="489" t="str">
        <f t="shared" si="2"/>
        <v/>
      </c>
      <c r="AC22" s="566"/>
      <c r="AW22" s="483" t="str">
        <f>IF(P22="","",IF(V22="COMPRAR",IF(X22="",W22,X22)+'REGISTRO ACCIONES'!AB22,'REGISTRO ACCIONES'!AB22-IF('PORTAFOLIO 2'!X22="",'PORTAFOLIO 2'!W22,'PORTAFOLIO 2'!X22)))</f>
        <v/>
      </c>
      <c r="AX22" s="484" t="str">
        <f t="shared" si="8"/>
        <v/>
      </c>
      <c r="AY22" s="412">
        <f t="shared" si="9"/>
        <v>1</v>
      </c>
      <c r="AZ22" s="352">
        <f t="shared" si="10"/>
        <v>1</v>
      </c>
    </row>
    <row r="23" spans="2:52">
      <c r="B23" s="793"/>
      <c r="C23" s="360"/>
      <c r="D23" s="411"/>
      <c r="E23" s="795"/>
      <c r="F23" s="701" t="s">
        <v>324</v>
      </c>
      <c r="G23" s="513">
        <f t="shared" si="0"/>
        <v>0</v>
      </c>
      <c r="H23" s="495">
        <f>SUMIF(ACTIVOS!$B:$B,'PORTAFOLIO 2'!$D:$D,ACTIVOS!$L:$L)</f>
        <v>0</v>
      </c>
      <c r="I23" s="514">
        <f>SUMIF(ACTIVOS!$B:$B,'PORTAFOLIO 2'!$D:$D,ACTIVOS!$J:$J)</f>
        <v>0</v>
      </c>
      <c r="J23" s="495">
        <f t="shared" si="3"/>
        <v>0</v>
      </c>
      <c r="K23" s="796">
        <f t="shared" si="4"/>
        <v>0</v>
      </c>
      <c r="L23" s="180"/>
      <c r="M23" s="180"/>
      <c r="N23" s="180"/>
      <c r="O23" s="180"/>
      <c r="P23" s="482" t="str">
        <f>IF(ACTIVOS!L136=FALSE,'PORTAFOLIO 2'!D23,"")</f>
        <v/>
      </c>
      <c r="Q23" s="359"/>
      <c r="R23" s="474">
        <f t="shared" si="1"/>
        <v>0</v>
      </c>
      <c r="S23" s="582">
        <f t="shared" si="5"/>
        <v>0</v>
      </c>
      <c r="T23" s="662">
        <f t="shared" si="6"/>
        <v>0</v>
      </c>
      <c r="U23" s="588"/>
      <c r="V23" s="583" t="str">
        <f>IFERROR(IF(OR(W23="",W23=0),"",IF(ROUND(((('REGISTRO ACCIONES'!$AE$25+'PORTAFOLIO 2'!$N$6)*'PORTAFOLIO 2'!R23)/'PORTAFOLIO 2'!Q23)-'REGISTRO ACCIONES'!AB23,0)&gt;0,"COMPRAR","VENDER")),"")</f>
        <v/>
      </c>
      <c r="W23" s="492" t="str">
        <f>IFERROR(IF(P23="","",ABS(ROUND(((('REGISTRO ACCIONES'!$AE$25+'PORTAFOLIO 2'!$N$6)*'PORTAFOLIO 2'!R23)/'PORTAFOLIO 2'!Q23)-'REGISTRO ACCIONES'!AB23,0))),"")</f>
        <v/>
      </c>
      <c r="X23" s="487" t="s">
        <v>282</v>
      </c>
      <c r="Y23" s="180"/>
      <c r="Z23" s="624" t="str">
        <f t="shared" si="7"/>
        <v/>
      </c>
      <c r="AA23" s="489" t="str">
        <f t="shared" si="2"/>
        <v/>
      </c>
      <c r="AC23" s="566"/>
      <c r="AW23" s="483" t="str">
        <f>IF(P23="","",IF(V23="COMPRAR",IF(X23="",W23,X23)+'REGISTRO ACCIONES'!AB23,'REGISTRO ACCIONES'!AB23-IF('PORTAFOLIO 2'!X23="",'PORTAFOLIO 2'!W23,'PORTAFOLIO 2'!X23)))</f>
        <v/>
      </c>
      <c r="AX23" s="484" t="str">
        <f t="shared" si="8"/>
        <v/>
      </c>
      <c r="AY23" s="412">
        <f t="shared" si="9"/>
        <v>1</v>
      </c>
      <c r="AZ23" s="352">
        <f t="shared" si="10"/>
        <v>1</v>
      </c>
    </row>
    <row r="24" spans="2:52">
      <c r="B24" s="793"/>
      <c r="C24" s="360"/>
      <c r="D24" s="411"/>
      <c r="E24" s="795"/>
      <c r="F24" s="701" t="s">
        <v>324</v>
      </c>
      <c r="G24" s="513">
        <f t="shared" si="0"/>
        <v>0</v>
      </c>
      <c r="H24" s="495">
        <f>SUMIF(ACTIVOS!$B:$B,'PORTAFOLIO 2'!$D:$D,ACTIVOS!$L:$L)</f>
        <v>0</v>
      </c>
      <c r="I24" s="514">
        <f>SUMIF(ACTIVOS!$B:$B,'PORTAFOLIO 2'!$D:$D,ACTIVOS!$J:$J)</f>
        <v>0</v>
      </c>
      <c r="J24" s="495">
        <f t="shared" si="3"/>
        <v>0</v>
      </c>
      <c r="K24" s="796">
        <f t="shared" si="4"/>
        <v>0</v>
      </c>
      <c r="L24" s="180"/>
      <c r="M24" s="180"/>
      <c r="N24" s="180"/>
      <c r="O24" s="180"/>
      <c r="P24" s="482" t="str">
        <f>IF(ACTIVOS!L137=FALSE,'PORTAFOLIO 2'!D24,"")</f>
        <v/>
      </c>
      <c r="Q24" s="359"/>
      <c r="R24" s="474">
        <f t="shared" si="1"/>
        <v>0</v>
      </c>
      <c r="S24" s="582">
        <f t="shared" si="5"/>
        <v>0</v>
      </c>
      <c r="T24" s="662">
        <f t="shared" si="6"/>
        <v>0</v>
      </c>
      <c r="U24" s="588"/>
      <c r="V24" s="583" t="str">
        <f>IFERROR(IF(OR(W24="",W24=0),"",IF(ROUND(((('REGISTRO ACCIONES'!$AE$25+'PORTAFOLIO 2'!$N$6)*'PORTAFOLIO 2'!R24)/'PORTAFOLIO 2'!Q24)-'REGISTRO ACCIONES'!AB24,0)&gt;0,"COMPRAR","VENDER")),"")</f>
        <v/>
      </c>
      <c r="W24" s="492" t="str">
        <f>IFERROR(IF(P24="","",ABS(ROUND(((('REGISTRO ACCIONES'!$AE$25+'PORTAFOLIO 2'!$N$6)*'PORTAFOLIO 2'!R24)/'PORTAFOLIO 2'!Q24)-'REGISTRO ACCIONES'!AB24,0))),"")</f>
        <v/>
      </c>
      <c r="X24" s="487" t="s">
        <v>282</v>
      </c>
      <c r="Y24" s="180"/>
      <c r="Z24" s="624" t="str">
        <f t="shared" si="7"/>
        <v/>
      </c>
      <c r="AA24" s="489" t="str">
        <f t="shared" si="2"/>
        <v/>
      </c>
      <c r="AC24" s="566"/>
      <c r="AU24" s="180" t="s">
        <v>282</v>
      </c>
      <c r="AW24" s="483" t="str">
        <f>IF(P24="","",IF(V24="COMPRAR",IF(X24="",W24,X24)+'REGISTRO ACCIONES'!AB24,'REGISTRO ACCIONES'!AB24-IF('PORTAFOLIO 2'!X24="",'PORTAFOLIO 2'!W24,'PORTAFOLIO 2'!X24)))</f>
        <v/>
      </c>
      <c r="AX24" s="484" t="str">
        <f t="shared" si="8"/>
        <v/>
      </c>
      <c r="AY24" s="412">
        <f t="shared" si="9"/>
        <v>1</v>
      </c>
      <c r="AZ24" s="352">
        <f t="shared" si="10"/>
        <v>1</v>
      </c>
    </row>
    <row r="25" spans="2:52" ht="17" thickBot="1">
      <c r="B25" s="463"/>
      <c r="C25" s="463"/>
      <c r="D25" s="463"/>
      <c r="E25" s="464">
        <f>SUM(E7:E24)</f>
        <v>0</v>
      </c>
      <c r="F25" s="352"/>
      <c r="G25" s="466">
        <f>SUM(G7:G24)</f>
        <v>0</v>
      </c>
      <c r="H25" s="467">
        <f>SUM(H7:H24)</f>
        <v>0</v>
      </c>
      <c r="I25" s="467">
        <f>SUM(I7:I24)</f>
        <v>0</v>
      </c>
      <c r="J25" s="467">
        <f>SUM(J7:J24)</f>
        <v>0</v>
      </c>
      <c r="K25" s="468">
        <f>IFERROR($J$25/$I$25,0)</f>
        <v>0</v>
      </c>
      <c r="L25" s="180"/>
      <c r="M25" s="684"/>
      <c r="N25" s="180"/>
      <c r="O25" s="180"/>
      <c r="P25" s="504"/>
      <c r="Q25" s="505"/>
      <c r="R25" s="361">
        <f>SUM(R7:R24)</f>
        <v>0</v>
      </c>
      <c r="S25" s="361">
        <f>SUM(S7:S24)</f>
        <v>0</v>
      </c>
      <c r="T25" s="663">
        <f>SUM(T7:T24)</f>
        <v>0</v>
      </c>
      <c r="U25" s="589"/>
      <c r="V25" s="504"/>
      <c r="W25" s="504"/>
      <c r="X25" s="505"/>
      <c r="Y25" s="180"/>
      <c r="Z25" s="506"/>
      <c r="AA25" s="490">
        <f>SUM(AA7:AA24)</f>
        <v>0</v>
      </c>
      <c r="AD25" s="568"/>
      <c r="AW25" s="362"/>
      <c r="AX25" s="488">
        <f>SUM(AX7:AX24)</f>
        <v>0</v>
      </c>
    </row>
    <row r="26" spans="2:52">
      <c r="L26" s="180"/>
      <c r="M26" s="374"/>
      <c r="N26" s="180"/>
      <c r="O26" s="180"/>
      <c r="Y26" s="180"/>
      <c r="AA26" s="507"/>
      <c r="AC26" s="785"/>
    </row>
    <row r="27" spans="2:52">
      <c r="L27" s="180"/>
      <c r="M27" s="683"/>
      <c r="N27" s="180"/>
      <c r="O27" s="180"/>
      <c r="Y27" s="180"/>
      <c r="AA27" s="508"/>
      <c r="AC27" s="623"/>
    </row>
    <row r="28" spans="2:52">
      <c r="AC28" s="591"/>
    </row>
    <row r="29" spans="2:52">
      <c r="AC29" s="785"/>
    </row>
    <row r="79" spans="1:48" s="516" customFormat="1" hidden="1">
      <c r="B79" s="517"/>
      <c r="C79" s="517"/>
      <c r="D79" s="517"/>
      <c r="E79" s="518"/>
      <c r="F79" s="517"/>
      <c r="I79" s="519"/>
      <c r="L79" s="515"/>
      <c r="M79" s="515"/>
      <c r="N79" s="515"/>
      <c r="O79" s="515"/>
      <c r="P79" s="515"/>
      <c r="Q79" s="515"/>
      <c r="R79" s="515"/>
      <c r="S79" s="515"/>
      <c r="T79" s="515"/>
      <c r="U79" s="590"/>
      <c r="V79" s="515"/>
      <c r="W79" s="515"/>
      <c r="X79" s="515"/>
      <c r="Y79" s="515"/>
      <c r="Z79" s="515"/>
      <c r="AA79" s="515"/>
      <c r="AB79" s="515"/>
      <c r="AC79" s="515"/>
      <c r="AD79" s="520"/>
      <c r="AE79" s="520"/>
      <c r="AF79" s="520"/>
      <c r="AG79" s="520"/>
      <c r="AH79" s="520"/>
      <c r="AI79" s="520"/>
      <c r="AJ79" s="520"/>
      <c r="AK79" s="520"/>
      <c r="AL79" s="520"/>
      <c r="AM79" s="520"/>
      <c r="AN79" s="520"/>
      <c r="AO79" s="520"/>
      <c r="AP79" s="520"/>
      <c r="AQ79" s="515"/>
      <c r="AR79" s="515"/>
      <c r="AS79" s="515"/>
      <c r="AT79" s="515"/>
      <c r="AU79" s="515"/>
      <c r="AV79" s="515"/>
    </row>
    <row r="80" spans="1:48" s="516" customFormat="1" hidden="1">
      <c r="A80" s="517"/>
      <c r="B80" s="517" t="s">
        <v>147</v>
      </c>
      <c r="C80" s="517"/>
      <c r="D80" s="517" t="s">
        <v>221</v>
      </c>
      <c r="E80" s="517"/>
      <c r="F80" s="518"/>
      <c r="I80" s="518"/>
      <c r="J80" s="517"/>
      <c r="L80" s="515"/>
      <c r="M80" s="515"/>
      <c r="N80" s="515"/>
      <c r="O80" s="515"/>
      <c r="P80" s="515"/>
      <c r="Q80" s="515"/>
      <c r="R80" s="515"/>
      <c r="S80" s="515"/>
      <c r="T80" s="515"/>
      <c r="U80" s="590"/>
      <c r="V80" s="515"/>
      <c r="W80" s="515"/>
      <c r="X80" s="515"/>
      <c r="Y80" s="515"/>
      <c r="Z80" s="515"/>
      <c r="AA80" s="515"/>
      <c r="AB80" s="515"/>
      <c r="AC80" s="515"/>
      <c r="AD80" s="520"/>
      <c r="AE80" s="520"/>
      <c r="AF80" s="520"/>
      <c r="AG80" s="520"/>
      <c r="AH80" s="520"/>
      <c r="AI80" s="520"/>
      <c r="AJ80" s="520"/>
      <c r="AK80" s="520"/>
      <c r="AL80" s="520"/>
      <c r="AM80" s="520"/>
      <c r="AN80" s="520"/>
      <c r="AO80" s="520"/>
      <c r="AP80" s="520"/>
      <c r="AQ80" s="515"/>
      <c r="AR80" s="515"/>
      <c r="AS80" s="515"/>
      <c r="AT80" s="515"/>
      <c r="AU80" s="515"/>
      <c r="AV80" s="515"/>
    </row>
    <row r="81" spans="1:48" s="516" customFormat="1" hidden="1">
      <c r="A81" s="517"/>
      <c r="B81" s="517" t="s">
        <v>150</v>
      </c>
      <c r="C81" s="521">
        <f>SUMIF($B$7:$B$24,B81,$E$7:$E$24)</f>
        <v>0</v>
      </c>
      <c r="D81" s="517" t="str">
        <f>B81</f>
        <v xml:space="preserve">Renta Fija </v>
      </c>
      <c r="E81" s="521">
        <f>SUMIF($B$7:$B$24,B81,$G$7:$G$24)</f>
        <v>0</v>
      </c>
      <c r="F81" s="522" t="e">
        <f>#REF!</f>
        <v>#REF!</v>
      </c>
      <c r="I81" s="518"/>
      <c r="J81" s="517"/>
      <c r="L81" s="515"/>
      <c r="M81" s="515"/>
      <c r="N81" s="515"/>
      <c r="O81" s="515"/>
      <c r="P81" s="515"/>
      <c r="Q81" s="515"/>
      <c r="R81" s="515"/>
      <c r="S81" s="515"/>
      <c r="T81" s="515"/>
      <c r="U81" s="590"/>
      <c r="V81" s="515"/>
      <c r="W81" s="515"/>
      <c r="X81" s="515"/>
      <c r="Y81" s="515"/>
      <c r="Z81" s="515"/>
      <c r="AA81" s="515"/>
      <c r="AB81" s="515"/>
      <c r="AC81" s="515"/>
      <c r="AD81" s="520"/>
      <c r="AE81" s="520"/>
      <c r="AF81" s="520"/>
      <c r="AG81" s="520"/>
      <c r="AH81" s="520"/>
      <c r="AI81" s="520"/>
      <c r="AJ81" s="520"/>
      <c r="AK81" s="520"/>
      <c r="AL81" s="520"/>
      <c r="AM81" s="520"/>
      <c r="AN81" s="520"/>
      <c r="AO81" s="520"/>
      <c r="AP81" s="520"/>
      <c r="AQ81" s="515"/>
      <c r="AR81" s="515"/>
      <c r="AS81" s="515"/>
      <c r="AT81" s="515"/>
      <c r="AU81" s="515"/>
      <c r="AV81" s="515"/>
    </row>
    <row r="82" spans="1:48" s="516" customFormat="1" hidden="1">
      <c r="A82" s="517"/>
      <c r="B82" s="517" t="s">
        <v>501</v>
      </c>
      <c r="C82" s="521">
        <f>SUMIF($B$7:$B$24,B82,$E$7:$E$24)</f>
        <v>0</v>
      </c>
      <c r="D82" s="517" t="str">
        <f>B82</f>
        <v>Acciones / ETF's</v>
      </c>
      <c r="E82" s="521">
        <f>SUMIF($B$7:$B$24,B82,$G$7:$G$24)</f>
        <v>0</v>
      </c>
      <c r="F82" s="522" t="e">
        <f>#REF!</f>
        <v>#REF!</v>
      </c>
      <c r="I82" s="518"/>
      <c r="J82" s="517"/>
      <c r="L82" s="515"/>
      <c r="M82" s="515"/>
      <c r="N82" s="515"/>
      <c r="O82" s="515"/>
      <c r="P82" s="515"/>
      <c r="Q82" s="515"/>
      <c r="R82" s="515"/>
      <c r="S82" s="515"/>
      <c r="T82" s="515"/>
      <c r="U82" s="590"/>
      <c r="V82" s="515"/>
      <c r="W82" s="515"/>
      <c r="X82" s="515"/>
      <c r="Y82" s="515"/>
      <c r="Z82" s="515"/>
      <c r="AA82" s="515"/>
      <c r="AB82" s="515"/>
      <c r="AC82" s="515"/>
      <c r="AD82" s="520"/>
      <c r="AE82" s="520"/>
      <c r="AF82" s="520"/>
      <c r="AG82" s="520"/>
      <c r="AH82" s="520"/>
      <c r="AI82" s="520"/>
      <c r="AJ82" s="520"/>
      <c r="AK82" s="520"/>
      <c r="AL82" s="520"/>
      <c r="AM82" s="520"/>
      <c r="AN82" s="520"/>
      <c r="AO82" s="520"/>
      <c r="AP82" s="520"/>
      <c r="AQ82" s="515"/>
      <c r="AR82" s="515"/>
      <c r="AS82" s="515"/>
      <c r="AT82" s="515"/>
      <c r="AU82" s="515"/>
      <c r="AV82" s="515"/>
    </row>
    <row r="83" spans="1:48" s="516" customFormat="1" hidden="1">
      <c r="A83" s="517"/>
      <c r="B83" s="517" t="s">
        <v>152</v>
      </c>
      <c r="C83" s="521">
        <f>SUMIF($B$7:$B$24,B83,$E$7:$E$24)</f>
        <v>0</v>
      </c>
      <c r="D83" s="517" t="str">
        <f>B83</f>
        <v>Propiedad Raíz</v>
      </c>
      <c r="E83" s="521">
        <f>SUMIF($B$7:$B$24,B83,$G$7:$G$24)</f>
        <v>0</v>
      </c>
      <c r="F83" s="522" t="e">
        <f>#REF!</f>
        <v>#REF!</v>
      </c>
      <c r="I83" s="518"/>
      <c r="J83" s="517"/>
      <c r="L83" s="515"/>
      <c r="M83" s="515"/>
      <c r="N83" s="515"/>
      <c r="O83" s="515"/>
      <c r="P83" s="515"/>
      <c r="Q83" s="515"/>
      <c r="R83" s="515"/>
      <c r="S83" s="515"/>
      <c r="T83" s="515"/>
      <c r="U83" s="590"/>
      <c r="V83" s="515"/>
      <c r="W83" s="515"/>
      <c r="X83" s="515"/>
      <c r="Y83" s="515"/>
      <c r="Z83" s="515"/>
      <c r="AA83" s="515"/>
      <c r="AB83" s="515"/>
      <c r="AC83" s="515"/>
      <c r="AD83" s="520"/>
      <c r="AE83" s="520"/>
      <c r="AF83" s="520"/>
      <c r="AG83" s="520"/>
      <c r="AH83" s="520"/>
      <c r="AI83" s="520"/>
      <c r="AJ83" s="520"/>
      <c r="AK83" s="520"/>
      <c r="AL83" s="520"/>
      <c r="AM83" s="520"/>
      <c r="AN83" s="520"/>
      <c r="AO83" s="520"/>
      <c r="AP83" s="520"/>
      <c r="AQ83" s="515"/>
      <c r="AR83" s="515"/>
      <c r="AS83" s="515"/>
      <c r="AT83" s="515"/>
      <c r="AU83" s="515"/>
      <c r="AV83" s="515"/>
    </row>
    <row r="84" spans="1:48" s="516" customFormat="1" hidden="1">
      <c r="A84" s="517"/>
      <c r="B84" s="517" t="s">
        <v>211</v>
      </c>
      <c r="C84" s="521">
        <f>SUMIF($B$7:$B$24,B84,$E$7:$E$24)</f>
        <v>0</v>
      </c>
      <c r="D84" s="517" t="str">
        <f>B84</f>
        <v>Commodities</v>
      </c>
      <c r="E84" s="521">
        <f>SUMIF($B$7:$B$24,B84,$G$7:$G$24)</f>
        <v>0</v>
      </c>
      <c r="F84" s="522" t="e">
        <f>#REF!</f>
        <v>#REF!</v>
      </c>
      <c r="I84" s="518"/>
      <c r="J84" s="517"/>
      <c r="L84" s="515"/>
      <c r="M84" s="515"/>
      <c r="N84" s="515"/>
      <c r="O84" s="515"/>
      <c r="P84" s="515"/>
      <c r="Q84" s="515"/>
      <c r="R84" s="515"/>
      <c r="S84" s="515"/>
      <c r="T84" s="515"/>
      <c r="U84" s="590"/>
      <c r="V84" s="515"/>
      <c r="W84" s="515"/>
      <c r="X84" s="515"/>
      <c r="Y84" s="515"/>
      <c r="Z84" s="515"/>
      <c r="AA84" s="515"/>
      <c r="AB84" s="515"/>
      <c r="AC84" s="515"/>
      <c r="AD84" s="520"/>
      <c r="AE84" s="520"/>
      <c r="AF84" s="520"/>
      <c r="AG84" s="520"/>
      <c r="AH84" s="520"/>
      <c r="AI84" s="520"/>
      <c r="AJ84" s="520"/>
      <c r="AK84" s="520"/>
      <c r="AL84" s="520"/>
      <c r="AM84" s="520"/>
      <c r="AN84" s="520"/>
      <c r="AO84" s="520"/>
      <c r="AP84" s="520"/>
      <c r="AQ84" s="515"/>
      <c r="AR84" s="515"/>
      <c r="AS84" s="515"/>
      <c r="AT84" s="515"/>
      <c r="AU84" s="515"/>
      <c r="AV84" s="515"/>
    </row>
    <row r="85" spans="1:48" s="516" customFormat="1" hidden="1">
      <c r="A85" s="517"/>
      <c r="B85" s="517" t="s">
        <v>286</v>
      </c>
      <c r="C85" s="521">
        <f>SUMIF($B$7:$B$24,B85,$E$7:$E$24)</f>
        <v>0</v>
      </c>
      <c r="D85" s="517" t="str">
        <f>B85</f>
        <v>Criptomonedas</v>
      </c>
      <c r="E85" s="521">
        <f>SUMIF($B$7:$B$24,B85,$G$7:$G$24)</f>
        <v>0</v>
      </c>
      <c r="F85" s="522" t="e">
        <f>#REF!</f>
        <v>#REF!</v>
      </c>
      <c r="I85" s="518"/>
      <c r="J85" s="517"/>
      <c r="L85" s="515"/>
      <c r="M85" s="515"/>
      <c r="N85" s="515"/>
      <c r="O85" s="515"/>
      <c r="P85" s="515"/>
      <c r="Q85" s="515"/>
      <c r="R85" s="515"/>
      <c r="S85" s="515"/>
      <c r="T85" s="515"/>
      <c r="U85" s="590"/>
      <c r="V85" s="515"/>
      <c r="W85" s="515"/>
      <c r="X85" s="515"/>
      <c r="Y85" s="515"/>
      <c r="Z85" s="515"/>
      <c r="AA85" s="515"/>
      <c r="AB85" s="515"/>
      <c r="AC85" s="515"/>
      <c r="AD85" s="520"/>
      <c r="AE85" s="520"/>
      <c r="AF85" s="520"/>
      <c r="AG85" s="520"/>
      <c r="AH85" s="520"/>
      <c r="AI85" s="520"/>
      <c r="AJ85" s="520"/>
      <c r="AK85" s="520"/>
      <c r="AL85" s="520"/>
      <c r="AM85" s="520"/>
      <c r="AN85" s="520"/>
      <c r="AO85" s="520"/>
      <c r="AP85" s="520"/>
      <c r="AQ85" s="515"/>
      <c r="AR85" s="515"/>
      <c r="AS85" s="515"/>
      <c r="AT85" s="515"/>
      <c r="AU85" s="515"/>
      <c r="AV85" s="515"/>
    </row>
    <row r="86" spans="1:48" s="516" customFormat="1" hidden="1">
      <c r="A86" s="517"/>
      <c r="B86" s="517"/>
      <c r="C86" s="517"/>
      <c r="D86" s="517"/>
      <c r="E86" s="517"/>
      <c r="F86" s="518"/>
      <c r="I86" s="518"/>
      <c r="J86" s="517"/>
      <c r="L86" s="515"/>
      <c r="M86" s="515"/>
      <c r="N86" s="515"/>
      <c r="O86" s="515"/>
      <c r="P86" s="515"/>
      <c r="Q86" s="515"/>
      <c r="R86" s="515"/>
      <c r="S86" s="515"/>
      <c r="T86" s="515"/>
      <c r="U86" s="590"/>
      <c r="V86" s="515"/>
      <c r="W86" s="515"/>
      <c r="X86" s="515"/>
      <c r="Y86" s="515"/>
      <c r="Z86" s="515"/>
      <c r="AA86" s="515"/>
      <c r="AB86" s="515"/>
      <c r="AC86" s="515"/>
      <c r="AD86" s="520"/>
      <c r="AE86" s="520"/>
      <c r="AF86" s="520"/>
      <c r="AG86" s="520"/>
      <c r="AH86" s="520"/>
      <c r="AI86" s="520"/>
      <c r="AJ86" s="520"/>
      <c r="AK86" s="520"/>
      <c r="AL86" s="520"/>
      <c r="AM86" s="520"/>
      <c r="AN86" s="520"/>
      <c r="AO86" s="520"/>
      <c r="AP86" s="520"/>
      <c r="AQ86" s="515"/>
      <c r="AR86" s="515"/>
      <c r="AS86" s="515"/>
      <c r="AT86" s="515"/>
      <c r="AU86" s="515"/>
      <c r="AV86" s="515"/>
    </row>
    <row r="87" spans="1:48" s="516" customFormat="1">
      <c r="A87" s="517"/>
      <c r="B87" s="517"/>
      <c r="C87" s="517"/>
      <c r="D87" s="517"/>
      <c r="E87" s="517"/>
      <c r="F87" s="518"/>
      <c r="I87" s="518"/>
      <c r="J87" s="517"/>
      <c r="L87" s="515"/>
      <c r="M87" s="515"/>
      <c r="N87" s="515"/>
      <c r="O87" s="515"/>
      <c r="P87" s="515"/>
      <c r="Q87" s="515"/>
      <c r="R87" s="515"/>
      <c r="S87" s="515"/>
      <c r="T87" s="515"/>
      <c r="U87" s="590"/>
      <c r="V87" s="515"/>
      <c r="W87" s="515"/>
      <c r="X87" s="515"/>
      <c r="Y87" s="515"/>
      <c r="Z87" s="515"/>
      <c r="AA87" s="515"/>
      <c r="AB87" s="515"/>
      <c r="AC87" s="515"/>
      <c r="AD87" s="520"/>
      <c r="AE87" s="520"/>
      <c r="AF87" s="520"/>
      <c r="AG87" s="520"/>
      <c r="AH87" s="520"/>
      <c r="AI87" s="520"/>
      <c r="AJ87" s="520"/>
      <c r="AK87" s="520"/>
      <c r="AL87" s="520"/>
      <c r="AM87" s="520"/>
      <c r="AN87" s="520"/>
      <c r="AO87" s="520"/>
      <c r="AP87" s="520"/>
      <c r="AQ87" s="515"/>
      <c r="AR87" s="515"/>
      <c r="AS87" s="515"/>
      <c r="AT87" s="515"/>
      <c r="AU87" s="515"/>
      <c r="AV87" s="515"/>
    </row>
    <row r="88" spans="1:48" s="516" customFormat="1">
      <c r="A88" s="517"/>
      <c r="B88" s="517"/>
      <c r="C88" s="517"/>
      <c r="D88" s="517"/>
      <c r="E88" s="518"/>
      <c r="F88" s="517"/>
      <c r="G88" s="517"/>
      <c r="H88" s="517"/>
      <c r="I88" s="518"/>
      <c r="J88" s="517"/>
      <c r="L88" s="515"/>
      <c r="M88" s="515"/>
      <c r="N88" s="515"/>
      <c r="O88" s="515"/>
      <c r="P88" s="515"/>
      <c r="Q88" s="515"/>
      <c r="R88" s="515"/>
      <c r="S88" s="515"/>
      <c r="T88" s="515"/>
      <c r="U88" s="590"/>
      <c r="V88" s="515"/>
      <c r="W88" s="515"/>
      <c r="X88" s="515"/>
      <c r="Y88" s="515"/>
      <c r="Z88" s="515"/>
      <c r="AA88" s="515"/>
      <c r="AB88" s="515"/>
      <c r="AC88" s="515"/>
      <c r="AD88" s="520"/>
      <c r="AE88" s="520"/>
      <c r="AF88" s="520"/>
      <c r="AG88" s="520"/>
      <c r="AH88" s="520"/>
      <c r="AI88" s="520"/>
      <c r="AJ88" s="520"/>
      <c r="AK88" s="520"/>
      <c r="AL88" s="520"/>
      <c r="AM88" s="520"/>
      <c r="AN88" s="520"/>
      <c r="AO88" s="520"/>
      <c r="AP88" s="520"/>
      <c r="AQ88" s="515"/>
      <c r="AR88" s="515"/>
      <c r="AS88" s="515"/>
      <c r="AT88" s="515"/>
      <c r="AU88" s="515"/>
      <c r="AV88" s="515"/>
    </row>
    <row r="89" spans="1:48" s="516" customFormat="1">
      <c r="E89" s="519"/>
      <c r="I89" s="519"/>
      <c r="L89" s="515"/>
      <c r="M89" s="515"/>
      <c r="N89" s="515"/>
      <c r="O89" s="515"/>
      <c r="P89" s="515"/>
      <c r="Q89" s="515"/>
      <c r="R89" s="515"/>
      <c r="S89" s="515"/>
      <c r="T89" s="515"/>
      <c r="U89" s="590"/>
      <c r="V89" s="515"/>
      <c r="W89" s="515"/>
      <c r="X89" s="515"/>
      <c r="Y89" s="515"/>
      <c r="Z89" s="515"/>
      <c r="AA89" s="515"/>
      <c r="AB89" s="515"/>
      <c r="AC89" s="515"/>
      <c r="AD89" s="520"/>
      <c r="AE89" s="520"/>
      <c r="AF89" s="520"/>
      <c r="AG89" s="520"/>
      <c r="AH89" s="520"/>
      <c r="AI89" s="520"/>
      <c r="AJ89" s="520"/>
      <c r="AK89" s="520"/>
      <c r="AL89" s="520"/>
      <c r="AM89" s="520"/>
      <c r="AN89" s="520"/>
      <c r="AO89" s="520"/>
      <c r="AP89" s="520"/>
      <c r="AQ89" s="515"/>
      <c r="AR89" s="515"/>
      <c r="AS89" s="515"/>
      <c r="AT89" s="515"/>
      <c r="AU89" s="515"/>
      <c r="AV89" s="515"/>
    </row>
  </sheetData>
  <sheetProtection sheet="1" formatCells="0" formatColumns="0" formatRows="0" insertHyperlinks="0" sort="0" autoFilter="0" pivotTables="0"/>
  <dataValidations count="1">
    <dataValidation type="list" allowBlank="1" showInputMessage="1" showErrorMessage="1" sqref="B7:B24" xr:uid="{42F43B52-4D71-4142-B383-17D6B7CE0234}">
      <formula1>$B$81:$B$86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BBAF8-599E-E644-AC04-5658A4BDA07C}">
  <dimension ref="A1:BE1259"/>
  <sheetViews>
    <sheetView showGridLines="0" zoomScaleNormal="100" workbookViewId="0">
      <selection activeCell="B7" sqref="B7"/>
    </sheetView>
  </sheetViews>
  <sheetFormatPr baseColWidth="10" defaultColWidth="10.83203125" defaultRowHeight="16"/>
  <cols>
    <col min="1" max="1" width="2.83203125" style="180" customWidth="1"/>
    <col min="2" max="2" width="19.33203125" style="180" customWidth="1"/>
    <col min="3" max="3" width="12.33203125" style="180" customWidth="1"/>
    <col min="4" max="4" width="11.1640625" style="369" customWidth="1"/>
    <col min="5" max="5" width="18" style="369" customWidth="1"/>
    <col min="6" max="6" width="11" style="389" customWidth="1"/>
    <col min="7" max="7" width="20.1640625" style="370" customWidth="1"/>
    <col min="8" max="8" width="7.83203125" style="390" customWidth="1"/>
    <col min="9" max="9" width="2.33203125" style="369" customWidth="1"/>
    <col min="10" max="10" width="10.83203125" style="374" customWidth="1"/>
    <col min="11" max="11" width="46" style="180" bestFit="1" customWidth="1"/>
    <col min="12" max="12" width="14" style="410" customWidth="1"/>
    <col min="13" max="13" width="13.83203125" style="301" customWidth="1"/>
    <col min="14" max="14" width="19.6640625" style="370" customWidth="1"/>
    <col min="15" max="15" width="14" style="370" customWidth="1"/>
    <col min="16" max="16" width="18.1640625" style="387" customWidth="1"/>
    <col min="17" max="17" width="10.83203125" style="369" customWidth="1"/>
    <col min="18" max="18" width="18.33203125" style="389" customWidth="1"/>
    <col min="19" max="19" width="2.33203125" style="180" customWidth="1"/>
    <col min="20" max="20" width="17.33203125" style="369" customWidth="1"/>
    <col min="21" max="21" width="18.6640625" style="372" customWidth="1"/>
    <col min="22" max="22" width="23.6640625" style="370" customWidth="1"/>
    <col min="23" max="23" width="16.5" style="370" customWidth="1"/>
    <col min="24" max="24" width="25.33203125" style="370" customWidth="1"/>
    <col min="25" max="25" width="27.33203125" style="369" customWidth="1"/>
    <col min="26" max="26" width="2.33203125" style="180" customWidth="1"/>
    <col min="27" max="27" width="17.33203125" style="369" customWidth="1"/>
    <col min="28" max="28" width="18.6640625" style="372" customWidth="1"/>
    <col min="29" max="29" width="23.6640625" style="370" customWidth="1"/>
    <col min="30" max="30" width="16.5" style="370" customWidth="1"/>
    <col min="31" max="31" width="25.33203125" style="370" customWidth="1"/>
    <col min="32" max="32" width="27.83203125" style="369" customWidth="1"/>
    <col min="33" max="33" width="1.6640625" style="180" customWidth="1"/>
    <col min="34" max="56" width="10.83203125" style="180"/>
    <col min="57" max="57" width="10.83203125" style="180" hidden="1" customWidth="1"/>
    <col min="58" max="16384" width="10.83203125" style="180"/>
  </cols>
  <sheetData>
    <row r="1" spans="1:57" ht="60" customHeight="1">
      <c r="A1" s="135"/>
      <c r="B1" s="298"/>
      <c r="D1" s="311"/>
      <c r="J1" s="2"/>
      <c r="K1" s="18"/>
      <c r="L1" s="409"/>
      <c r="M1" s="10"/>
      <c r="N1" s="18"/>
      <c r="O1" s="371"/>
      <c r="P1"/>
      <c r="Q1" s="18"/>
      <c r="R1" s="386"/>
      <c r="S1" s="18"/>
      <c r="Z1" s="18"/>
    </row>
    <row r="2" spans="1:57" ht="40" customHeight="1">
      <c r="A2" s="135"/>
      <c r="B2" s="555" t="s">
        <v>289</v>
      </c>
      <c r="C2" s="555"/>
      <c r="D2" s="555"/>
      <c r="E2" s="555"/>
      <c r="F2" s="555"/>
      <c r="G2" s="555"/>
      <c r="H2" s="555"/>
      <c r="I2" s="471"/>
      <c r="J2" s="471"/>
      <c r="K2" s="471"/>
      <c r="L2" s="471"/>
      <c r="M2" s="471"/>
      <c r="N2" s="471"/>
      <c r="O2" s="471"/>
      <c r="P2" s="471"/>
      <c r="Q2" s="471"/>
      <c r="R2" s="529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  <c r="AD2" s="471"/>
      <c r="AE2" s="471"/>
      <c r="AF2" s="471"/>
      <c r="AG2" s="135"/>
      <c r="AH2" s="373" t="s">
        <v>225</v>
      </c>
      <c r="AI2" s="408"/>
      <c r="AJ2" s="408"/>
      <c r="AK2" s="408"/>
      <c r="AL2" s="408"/>
      <c r="AM2" s="408"/>
      <c r="AN2" s="408"/>
      <c r="AO2" s="408"/>
      <c r="AP2" s="408"/>
      <c r="AQ2" s="408"/>
      <c r="AR2" s="408"/>
      <c r="AS2" s="408"/>
      <c r="AT2" s="408"/>
      <c r="AU2" s="408"/>
      <c r="AV2" s="408"/>
      <c r="AW2" s="408"/>
      <c r="AX2" s="408"/>
      <c r="AY2" s="408"/>
      <c r="AZ2" s="408"/>
      <c r="BA2" s="408"/>
      <c r="BB2" s="408"/>
      <c r="BC2" s="408"/>
      <c r="BE2" s="412" t="s">
        <v>241</v>
      </c>
    </row>
    <row r="3" spans="1:57" ht="13" hidden="1" customHeight="1">
      <c r="A3" s="135"/>
      <c r="B3" s="555"/>
      <c r="C3" s="555"/>
      <c r="D3" s="555"/>
      <c r="E3" s="555"/>
      <c r="F3" s="555"/>
      <c r="G3" s="555"/>
      <c r="H3" s="555"/>
      <c r="I3" s="471"/>
      <c r="J3" s="471"/>
      <c r="K3" s="471"/>
      <c r="L3" s="471"/>
      <c r="M3" s="471"/>
      <c r="N3" s="471"/>
      <c r="O3" s="471"/>
      <c r="P3" s="471"/>
      <c r="Q3" s="471"/>
      <c r="R3" s="529"/>
      <c r="S3" s="471"/>
      <c r="T3" s="471"/>
      <c r="U3" s="471"/>
      <c r="V3" s="471"/>
      <c r="W3" s="471"/>
      <c r="X3" s="471"/>
      <c r="Y3" s="471"/>
      <c r="Z3" s="471"/>
      <c r="AA3" s="471"/>
      <c r="AB3" s="471"/>
      <c r="AC3" s="471"/>
      <c r="AD3" s="471"/>
      <c r="AE3" s="471"/>
      <c r="AF3" s="471"/>
      <c r="AG3" s="135"/>
      <c r="AI3" s="407"/>
      <c r="AJ3" s="407"/>
      <c r="AK3" s="407"/>
      <c r="AL3" s="407"/>
      <c r="AM3" s="407"/>
      <c r="AN3" s="407"/>
      <c r="AO3" s="407"/>
      <c r="AP3" s="407"/>
      <c r="AQ3" s="407"/>
      <c r="AR3" s="407"/>
      <c r="AS3" s="407"/>
      <c r="AT3" s="407"/>
      <c r="AU3" s="407"/>
      <c r="AV3" s="407"/>
      <c r="AW3" s="407"/>
      <c r="AX3" s="407"/>
      <c r="AY3" s="407"/>
      <c r="AZ3" s="407"/>
      <c r="BA3" s="407"/>
      <c r="BB3" s="407"/>
      <c r="BC3" s="407"/>
      <c r="BE3" s="412" t="s">
        <v>242</v>
      </c>
    </row>
    <row r="4" spans="1:57" s="403" customFormat="1" ht="7" customHeight="1">
      <c r="L4" s="410"/>
      <c r="R4" s="413"/>
      <c r="BE4" s="413"/>
    </row>
    <row r="5" spans="1:57" ht="19">
      <c r="A5" s="375"/>
      <c r="B5" s="525" t="s">
        <v>226</v>
      </c>
      <c r="C5" s="526"/>
      <c r="D5" s="526"/>
      <c r="E5" s="526"/>
      <c r="F5" s="526"/>
      <c r="G5" s="526"/>
      <c r="H5" s="527"/>
      <c r="I5" s="375"/>
      <c r="J5" s="525" t="s">
        <v>289</v>
      </c>
      <c r="K5" s="526"/>
      <c r="L5" s="526"/>
      <c r="M5" s="526"/>
      <c r="N5" s="526"/>
      <c r="O5" s="526"/>
      <c r="P5" s="526"/>
      <c r="Q5" s="526"/>
      <c r="R5" s="530"/>
      <c r="S5" s="375"/>
      <c r="T5" s="404" t="s">
        <v>299</v>
      </c>
      <c r="U5" s="405"/>
      <c r="V5" s="405"/>
      <c r="W5" s="405"/>
      <c r="X5" s="405"/>
      <c r="Y5" s="406"/>
      <c r="Z5" s="375"/>
      <c r="AA5" s="404" t="s">
        <v>300</v>
      </c>
      <c r="AB5" s="405"/>
      <c r="AC5" s="405"/>
      <c r="AD5" s="405"/>
      <c r="AE5" s="405"/>
      <c r="AF5" s="406"/>
      <c r="AG5" s="375"/>
      <c r="AH5" s="524">
        <f>ACTIVOS!N4</f>
        <v>3800</v>
      </c>
      <c r="AI5" s="375"/>
      <c r="AJ5" s="375"/>
      <c r="AK5" s="375"/>
      <c r="AL5" s="375"/>
      <c r="AM5" s="375"/>
      <c r="AN5" s="375"/>
      <c r="AO5" s="375"/>
      <c r="AP5" s="375"/>
      <c r="AQ5" s="375"/>
      <c r="AR5" s="375"/>
      <c r="AS5" s="375"/>
      <c r="AT5" s="375"/>
      <c r="AU5" s="375"/>
      <c r="AV5" s="375"/>
      <c r="AW5" s="375"/>
      <c r="AX5" s="375"/>
      <c r="AY5" s="375"/>
      <c r="AZ5" s="375"/>
      <c r="BA5" s="375"/>
      <c r="BB5" s="375"/>
      <c r="BC5" s="375"/>
      <c r="BD5" s="375"/>
    </row>
    <row r="6" spans="1:57" ht="17">
      <c r="B6" s="569" t="s">
        <v>227</v>
      </c>
      <c r="C6" s="570" t="s">
        <v>228</v>
      </c>
      <c r="D6" s="571" t="s">
        <v>229</v>
      </c>
      <c r="E6" s="571" t="s">
        <v>230</v>
      </c>
      <c r="F6" s="531" t="s">
        <v>225</v>
      </c>
      <c r="G6" s="574" t="s">
        <v>231</v>
      </c>
      <c r="H6" s="532" t="s">
        <v>54</v>
      </c>
      <c r="J6" s="695" t="s">
        <v>228</v>
      </c>
      <c r="K6" s="696" t="s">
        <v>222</v>
      </c>
      <c r="L6" s="696" t="s">
        <v>240</v>
      </c>
      <c r="M6" s="696" t="s">
        <v>232</v>
      </c>
      <c r="N6" s="697" t="s">
        <v>224</v>
      </c>
      <c r="O6" s="697" t="s">
        <v>233</v>
      </c>
      <c r="P6" s="698" t="s">
        <v>234</v>
      </c>
      <c r="Q6" s="699" t="s">
        <v>225</v>
      </c>
      <c r="R6" s="700" t="s">
        <v>235</v>
      </c>
      <c r="T6" s="376" t="s">
        <v>222</v>
      </c>
      <c r="U6" s="377" t="s">
        <v>236</v>
      </c>
      <c r="V6" s="379" t="s">
        <v>243</v>
      </c>
      <c r="W6" s="379" t="s">
        <v>251</v>
      </c>
      <c r="X6" s="379" t="s">
        <v>237</v>
      </c>
      <c r="Y6" s="378" t="s">
        <v>238</v>
      </c>
      <c r="AA6" s="376" t="s">
        <v>222</v>
      </c>
      <c r="AB6" s="377" t="s">
        <v>236</v>
      </c>
      <c r="AC6" s="379" t="s">
        <v>243</v>
      </c>
      <c r="AD6" s="379" t="s">
        <v>251</v>
      </c>
      <c r="AE6" s="379" t="s">
        <v>237</v>
      </c>
      <c r="AF6" s="378" t="s">
        <v>238</v>
      </c>
    </row>
    <row r="7" spans="1:57">
      <c r="B7" s="666"/>
      <c r="C7" s="667"/>
      <c r="D7" s="668"/>
      <c r="E7" s="669"/>
      <c r="F7" s="556">
        <f>IFERROR(E7/D7,0)</f>
        <v>0</v>
      </c>
      <c r="G7" s="533"/>
      <c r="H7" s="557">
        <f>IFERROR(G7/D7,0)</f>
        <v>0</v>
      </c>
      <c r="J7" s="718"/>
      <c r="K7" s="719"/>
      <c r="L7" s="720"/>
      <c r="M7" s="721"/>
      <c r="N7" s="722"/>
      <c r="O7" s="722"/>
      <c r="P7" s="714">
        <f>M7*N7+O7</f>
        <v>0</v>
      </c>
      <c r="Q7" s="716"/>
      <c r="R7" s="534">
        <f>P7*Q7</f>
        <v>0</v>
      </c>
      <c r="T7" s="496" t="str">
        <f>IF(ACTIVOS!L101=FALSE,'PORTAFOLIO 1'!D7,"")</f>
        <v>IB01 - iShares USD Treasury Bond 0-1yr UCITS ETF (Acc)</v>
      </c>
      <c r="U7" s="625">
        <f>SUMIFS($M:$M,$L:$L,$BE$2,$K:$K,T7)-SUMIFS($M:$M,$L:$L,$BE$3,$K:$K,T7)</f>
        <v>0</v>
      </c>
      <c r="V7" s="388">
        <f t="shared" ref="V7:V24" si="0">IFERROR(SUMIFS($P:$P,$L:$L,$BE$2,$K:$K,T7)/SUMIFS($M:$M,$L:$L,$BE$2,$K:$K,T7),0)</f>
        <v>0</v>
      </c>
      <c r="W7" s="388">
        <f>IF(OR('PORTAFOLIO 1'!$Q:$Q=0,'PORTAFOLIO 1'!$Q:$Q=""),0,SUMIF('PORTAFOLIO 1'!$D:$D,'REGISTRO ACCIONES'!$T:$T,'PORTAFOLIO 1'!$Q:$Q))</f>
        <v>0</v>
      </c>
      <c r="X7" s="392">
        <f>IFERROR(W7*U7,0)</f>
        <v>0</v>
      </c>
      <c r="Y7" s="393">
        <f>IFERROR(X7*$AH$5,0)</f>
        <v>0</v>
      </c>
      <c r="AA7" s="496" t="str">
        <f>IF(ACTIVOS!L120=FALSE,'PORTAFOLIO 2'!D7,"")</f>
        <v>VDST - Vanguard U.S. Treasury 0-1 Year Bond UCITS ETF (USD) </v>
      </c>
      <c r="AB7" s="391">
        <f t="shared" ref="AB7:AB24" si="1">SUMIFS($M:$M,$L:$L,$BE$2,$K:$K,AA7)-SUMIFS($M:$M,$L:$L,$BE$3,$K:$K,AA7)</f>
        <v>0</v>
      </c>
      <c r="AC7" s="388">
        <f t="shared" ref="AC7:AC24" si="2">IFERROR(SUMIFS($P:$P,$L:$L,$BE$2,$K:$K,AA7)/SUMIFS($M:$M,$L:$L,$BE$2,$K:$K,AA7),0)</f>
        <v>0</v>
      </c>
      <c r="AD7" s="388">
        <f>IF(OR('PORTAFOLIO 2'!$Q:$Q=0,'PORTAFOLIO 2'!$Q:$Q=""),0,SUMIF('PORTAFOLIO 2'!$D:$D,'REGISTRO ACCIONES'!$AA:$AA,'PORTAFOLIO 2'!$Q:$Q))</f>
        <v>0</v>
      </c>
      <c r="AE7" s="392">
        <f>IFERROR(AD7*AB7,0)</f>
        <v>0</v>
      </c>
      <c r="AF7" s="393">
        <f>IFERROR(AE7*$AH$5,0)</f>
        <v>0</v>
      </c>
    </row>
    <row r="8" spans="1:57">
      <c r="B8" s="360"/>
      <c r="C8" s="670"/>
      <c r="D8" s="671"/>
      <c r="E8" s="672"/>
      <c r="F8" s="558">
        <f>IFERROR(E8/D8,0)</f>
        <v>0</v>
      </c>
      <c r="G8" s="536"/>
      <c r="H8" s="559">
        <f>IFERROR(G8/D8,0)</f>
        <v>0</v>
      </c>
      <c r="J8" s="718"/>
      <c r="K8" s="719"/>
      <c r="L8" s="720"/>
      <c r="M8" s="721"/>
      <c r="N8" s="722"/>
      <c r="O8" s="722"/>
      <c r="P8" s="715">
        <f>M8*N8+O8</f>
        <v>0</v>
      </c>
      <c r="Q8" s="717"/>
      <c r="R8" s="528">
        <f t="shared" ref="R8:R13" si="3">P8*Q8</f>
        <v>0</v>
      </c>
      <c r="T8" s="496" t="str">
        <f>IF(ACTIVOS!L102=FALSE,'PORTAFOLIO 1'!D8,"")</f>
        <v>ISAC - iShares MSCI ACWI UCITS ETF USD (Acc)</v>
      </c>
      <c r="U8" s="391">
        <f t="shared" ref="U8:U24" si="4">SUMIFS($M:$M,$L:$L,$BE$2,$K:$K,T8)-SUMIFS($M:$M,$L:$L,$BE$3,$K:$K,T8)</f>
        <v>0</v>
      </c>
      <c r="V8" s="388">
        <f t="shared" si="0"/>
        <v>0</v>
      </c>
      <c r="W8" s="388">
        <f>IF(OR('PORTAFOLIO 1'!$Q:$Q=0,'PORTAFOLIO 1'!$Q:$Q=""),0,SUMIF('PORTAFOLIO 1'!$D:$D,'REGISTRO ACCIONES'!$T:$T,'PORTAFOLIO 1'!$Q:$Q))</f>
        <v>0</v>
      </c>
      <c r="X8" s="392">
        <f t="shared" ref="X8:X24" si="5">IFERROR(W8*U8,0)</f>
        <v>0</v>
      </c>
      <c r="Y8" s="393">
        <f t="shared" ref="Y8:Y24" si="6">IFERROR(X8*$AH$5,0)</f>
        <v>0</v>
      </c>
      <c r="AA8" s="496" t="str">
        <f>IF(ACTIVOS!L121=FALSE,'PORTAFOLIO 2'!D8,"")</f>
        <v>DTLA - iShares USD Treasury Bond 20+yr UCITS ETF USD</v>
      </c>
      <c r="AB8" s="391">
        <f t="shared" si="1"/>
        <v>0</v>
      </c>
      <c r="AC8" s="388">
        <f t="shared" si="2"/>
        <v>0</v>
      </c>
      <c r="AD8" s="388">
        <f>IF(OR('PORTAFOLIO 2'!$Q:$Q=0,'PORTAFOLIO 2'!$Q:$Q=""),0,SUMIF('PORTAFOLIO 2'!$D:$D,'REGISTRO ACCIONES'!$AA:$AA,'PORTAFOLIO 2'!$Q:$Q))</f>
        <v>0</v>
      </c>
      <c r="AE8" s="392">
        <f t="shared" ref="AE8:AE24" si="7">IFERROR(AD8*AB8,0)</f>
        <v>0</v>
      </c>
      <c r="AF8" s="393">
        <f t="shared" ref="AF8:AF24" si="8">IFERROR(AE8*$AH$5,0)</f>
        <v>0</v>
      </c>
    </row>
    <row r="9" spans="1:57">
      <c r="B9" s="673"/>
      <c r="C9" s="674"/>
      <c r="D9" s="671"/>
      <c r="E9" s="672"/>
      <c r="F9" s="558">
        <f t="shared" ref="F9:F63" si="9">IFERROR(E9/D9,0)</f>
        <v>0</v>
      </c>
      <c r="G9" s="536"/>
      <c r="H9" s="559">
        <f>IFERROR(G9/D9,0)</f>
        <v>0</v>
      </c>
      <c r="J9" s="718"/>
      <c r="K9" s="719"/>
      <c r="L9" s="720"/>
      <c r="M9" s="721"/>
      <c r="N9" s="722"/>
      <c r="O9" s="722"/>
      <c r="P9" s="715">
        <f t="shared" ref="P9:P63" si="10">M9*N9+O9</f>
        <v>0</v>
      </c>
      <c r="Q9" s="717"/>
      <c r="R9" s="528">
        <f t="shared" si="3"/>
        <v>0</v>
      </c>
      <c r="T9" s="496" t="str">
        <f>IF(ACTIVOS!L103=FALSE,'PORTAFOLIO 1'!D9,"")</f>
        <v>SGLD - Invesco Physical Gold A</v>
      </c>
      <c r="U9" s="391">
        <f t="shared" si="4"/>
        <v>0</v>
      </c>
      <c r="V9" s="388">
        <f t="shared" si="0"/>
        <v>0</v>
      </c>
      <c r="W9" s="388">
        <f>IF(OR('PORTAFOLIO 1'!$Q:$Q=0,'PORTAFOLIO 1'!$Q:$Q=""),0,SUMIF('PORTAFOLIO 1'!$D:$D,'REGISTRO ACCIONES'!$T:$T,'PORTAFOLIO 1'!$Q:$Q))</f>
        <v>0</v>
      </c>
      <c r="X9" s="392">
        <f t="shared" si="5"/>
        <v>0</v>
      </c>
      <c r="Y9" s="393">
        <f t="shared" si="6"/>
        <v>0</v>
      </c>
      <c r="AA9" s="496" t="str">
        <f>IF(ACTIVOS!L122=FALSE,'PORTAFOLIO 2'!D9,"")</f>
        <v>CSPX - iShares Core S&amp;P 500 UCITS ETF</v>
      </c>
      <c r="AB9" s="391">
        <f t="shared" si="1"/>
        <v>0</v>
      </c>
      <c r="AC9" s="388">
        <f t="shared" si="2"/>
        <v>0</v>
      </c>
      <c r="AD9" s="388">
        <f>IF(OR('PORTAFOLIO 2'!$Q:$Q=0,'PORTAFOLIO 2'!$Q:$Q=""),0,SUMIF('PORTAFOLIO 2'!$D:$D,'REGISTRO ACCIONES'!$AA:$AA,'PORTAFOLIO 2'!$Q:$Q))</f>
        <v>0</v>
      </c>
      <c r="AE9" s="392">
        <f t="shared" si="7"/>
        <v>0</v>
      </c>
      <c r="AF9" s="393">
        <f t="shared" si="8"/>
        <v>0</v>
      </c>
    </row>
    <row r="10" spans="1:57">
      <c r="B10" s="673"/>
      <c r="C10" s="674"/>
      <c r="D10" s="671"/>
      <c r="E10" s="672"/>
      <c r="F10" s="558">
        <f t="shared" si="9"/>
        <v>0</v>
      </c>
      <c r="G10" s="536"/>
      <c r="H10" s="559">
        <f t="shared" ref="H10:H63" si="11">IFERROR(G10/D10,0)</f>
        <v>0</v>
      </c>
      <c r="J10" s="718"/>
      <c r="K10" s="719"/>
      <c r="L10" s="720"/>
      <c r="M10" s="721"/>
      <c r="N10" s="722"/>
      <c r="O10" s="722"/>
      <c r="P10" s="715">
        <f t="shared" si="10"/>
        <v>0</v>
      </c>
      <c r="Q10" s="717"/>
      <c r="R10" s="528">
        <f t="shared" si="3"/>
        <v>0</v>
      </c>
      <c r="T10" s="496" t="str">
        <f>IF(ACTIVOS!L104=FALSE,'PORTAFOLIO 1'!D10,"")</f>
        <v/>
      </c>
      <c r="U10" s="391">
        <f t="shared" si="4"/>
        <v>0</v>
      </c>
      <c r="V10" s="388">
        <f t="shared" si="0"/>
        <v>0</v>
      </c>
      <c r="W10" s="388">
        <f>IF(OR('PORTAFOLIO 1'!$Q:$Q=0,'PORTAFOLIO 1'!$Q:$Q=""),0,SUMIF('PORTAFOLIO 1'!$D:$D,'REGISTRO ACCIONES'!$T:$T,'PORTAFOLIO 1'!$Q:$Q))</f>
        <v>0</v>
      </c>
      <c r="X10" s="392">
        <f t="shared" si="5"/>
        <v>0</v>
      </c>
      <c r="Y10" s="393">
        <f t="shared" si="6"/>
        <v>0</v>
      </c>
      <c r="AA10" s="496" t="str">
        <f>IF(ACTIVOS!L123=FALSE,'PORTAFOLIO 2'!D10,"")</f>
        <v>USSC - SPDR MSCI USA Small Cap Value Weighted UCITS ETF</v>
      </c>
      <c r="AB10" s="391">
        <f t="shared" si="1"/>
        <v>0</v>
      </c>
      <c r="AC10" s="388">
        <f t="shared" si="2"/>
        <v>0</v>
      </c>
      <c r="AD10" s="388">
        <f>IF(OR('PORTAFOLIO 2'!$Q:$Q=0,'PORTAFOLIO 2'!$Q:$Q=""),0,SUMIF('PORTAFOLIO 2'!$D:$D,'REGISTRO ACCIONES'!$AA:$AA,'PORTAFOLIO 2'!$Q:$Q))</f>
        <v>0</v>
      </c>
      <c r="AE10" s="392">
        <f t="shared" si="7"/>
        <v>0</v>
      </c>
      <c r="AF10" s="393">
        <f t="shared" si="8"/>
        <v>0</v>
      </c>
    </row>
    <row r="11" spans="1:57">
      <c r="B11" s="673"/>
      <c r="C11" s="674"/>
      <c r="D11" s="671"/>
      <c r="E11" s="672"/>
      <c r="F11" s="558">
        <f t="shared" si="9"/>
        <v>0</v>
      </c>
      <c r="G11" s="536"/>
      <c r="H11" s="559">
        <f t="shared" si="11"/>
        <v>0</v>
      </c>
      <c r="J11" s="718"/>
      <c r="K11" s="719"/>
      <c r="L11" s="720"/>
      <c r="M11" s="721"/>
      <c r="N11" s="722"/>
      <c r="O11" s="722"/>
      <c r="P11" s="715">
        <f t="shared" si="10"/>
        <v>0</v>
      </c>
      <c r="Q11" s="717"/>
      <c r="R11" s="528">
        <f t="shared" si="3"/>
        <v>0</v>
      </c>
      <c r="T11" s="496" t="str">
        <f>IF(ACTIVOS!L105=FALSE,'PORTAFOLIO 1'!D11,"")</f>
        <v/>
      </c>
      <c r="U11" s="391">
        <f t="shared" si="4"/>
        <v>0</v>
      </c>
      <c r="V11" s="388">
        <f t="shared" si="0"/>
        <v>0</v>
      </c>
      <c r="W11" s="388">
        <f>IF(OR('PORTAFOLIO 1'!$Q:$Q=0,'PORTAFOLIO 1'!$Q:$Q=""),0,SUMIF('PORTAFOLIO 1'!$D:$D,'REGISTRO ACCIONES'!$T:$T,'PORTAFOLIO 1'!$Q:$Q))</f>
        <v>0</v>
      </c>
      <c r="X11" s="392">
        <f t="shared" si="5"/>
        <v>0</v>
      </c>
      <c r="Y11" s="393">
        <f t="shared" si="6"/>
        <v>0</v>
      </c>
      <c r="AA11" s="496" t="str">
        <f>IF(ACTIVOS!L124=FALSE,'PORTAFOLIO 2'!D11,"")</f>
        <v>XUSE - iShares MSCI World ex-USA UCITS ETF USD (Acc)</v>
      </c>
      <c r="AB11" s="391">
        <f t="shared" si="1"/>
        <v>0</v>
      </c>
      <c r="AC11" s="388">
        <f t="shared" si="2"/>
        <v>0</v>
      </c>
      <c r="AD11" s="388">
        <f>IF(OR('PORTAFOLIO 2'!$Q:$Q=0,'PORTAFOLIO 2'!$Q:$Q=""),0,SUMIF('PORTAFOLIO 2'!$D:$D,'REGISTRO ACCIONES'!$AA:$AA,'PORTAFOLIO 2'!$Q:$Q))</f>
        <v>0</v>
      </c>
      <c r="AE11" s="392">
        <f t="shared" si="7"/>
        <v>0</v>
      </c>
      <c r="AF11" s="393">
        <f t="shared" si="8"/>
        <v>0</v>
      </c>
    </row>
    <row r="12" spans="1:57">
      <c r="B12" s="535"/>
      <c r="C12" s="535"/>
      <c r="D12" s="572"/>
      <c r="E12" s="572"/>
      <c r="F12" s="558">
        <f t="shared" si="9"/>
        <v>0</v>
      </c>
      <c r="G12" s="536"/>
      <c r="H12" s="559">
        <f t="shared" si="11"/>
        <v>0</v>
      </c>
      <c r="J12" s="718"/>
      <c r="K12" s="719"/>
      <c r="L12" s="720"/>
      <c r="M12" s="721"/>
      <c r="N12" s="722"/>
      <c r="O12" s="722"/>
      <c r="P12" s="715">
        <f t="shared" si="10"/>
        <v>0</v>
      </c>
      <c r="Q12" s="717"/>
      <c r="R12" s="528">
        <f t="shared" si="3"/>
        <v>0</v>
      </c>
      <c r="T12" s="496" t="str">
        <f>IF(ACTIVOS!L106=FALSE,'PORTAFOLIO 1'!D12,"")</f>
        <v/>
      </c>
      <c r="U12" s="391">
        <f t="shared" si="4"/>
        <v>0</v>
      </c>
      <c r="V12" s="388">
        <f t="shared" si="0"/>
        <v>0</v>
      </c>
      <c r="W12" s="388">
        <f>IF(OR('PORTAFOLIO 1'!$Q:$Q=0,'PORTAFOLIO 1'!$Q:$Q=""),0,SUMIF('PORTAFOLIO 1'!$D:$D,'REGISTRO ACCIONES'!$T:$T,'PORTAFOLIO 1'!$Q:$Q))</f>
        <v>0</v>
      </c>
      <c r="X12" s="392">
        <f t="shared" si="5"/>
        <v>0</v>
      </c>
      <c r="Y12" s="393">
        <f t="shared" si="6"/>
        <v>0</v>
      </c>
      <c r="AA12" s="496" t="str">
        <f>IF(ACTIVOS!L125=FALSE,'PORTAFOLIO 2'!D12,"")</f>
        <v>EIMI - iShares Core MSCI Emerging Markets IMI UCITS ETF</v>
      </c>
      <c r="AB12" s="391">
        <f t="shared" si="1"/>
        <v>0</v>
      </c>
      <c r="AC12" s="388">
        <f t="shared" si="2"/>
        <v>0</v>
      </c>
      <c r="AD12" s="388">
        <f>IF(OR('PORTAFOLIO 2'!$Q:$Q=0,'PORTAFOLIO 2'!$Q:$Q=""),0,SUMIF('PORTAFOLIO 2'!$D:$D,'REGISTRO ACCIONES'!$AA:$AA,'PORTAFOLIO 2'!$Q:$Q))</f>
        <v>0</v>
      </c>
      <c r="AE12" s="392">
        <f t="shared" si="7"/>
        <v>0</v>
      </c>
      <c r="AF12" s="393">
        <f t="shared" si="8"/>
        <v>0</v>
      </c>
    </row>
    <row r="13" spans="1:57">
      <c r="B13" s="535"/>
      <c r="C13" s="535"/>
      <c r="D13" s="572"/>
      <c r="E13" s="572"/>
      <c r="F13" s="558">
        <f t="shared" si="9"/>
        <v>0</v>
      </c>
      <c r="G13" s="536"/>
      <c r="H13" s="559">
        <f t="shared" si="11"/>
        <v>0</v>
      </c>
      <c r="J13" s="718"/>
      <c r="K13" s="719"/>
      <c r="L13" s="720"/>
      <c r="M13" s="721"/>
      <c r="N13" s="722"/>
      <c r="O13" s="722"/>
      <c r="P13" s="715">
        <f t="shared" si="10"/>
        <v>0</v>
      </c>
      <c r="Q13" s="717"/>
      <c r="R13" s="528">
        <f t="shared" si="3"/>
        <v>0</v>
      </c>
      <c r="T13" s="496" t="str">
        <f>IF(ACTIVOS!L107=FALSE,'PORTAFOLIO 1'!D13,"")</f>
        <v/>
      </c>
      <c r="U13" s="391">
        <f t="shared" si="4"/>
        <v>0</v>
      </c>
      <c r="V13" s="388">
        <f t="shared" si="0"/>
        <v>0</v>
      </c>
      <c r="W13" s="388">
        <f>IF(OR('PORTAFOLIO 1'!$Q:$Q=0,'PORTAFOLIO 1'!$Q:$Q=""),0,SUMIF('PORTAFOLIO 1'!$D:$D,'REGISTRO ACCIONES'!$T:$T,'PORTAFOLIO 1'!$Q:$Q))</f>
        <v>0</v>
      </c>
      <c r="X13" s="392">
        <f t="shared" si="5"/>
        <v>0</v>
      </c>
      <c r="Y13" s="393">
        <f t="shared" si="6"/>
        <v>0</v>
      </c>
      <c r="AA13" s="496" t="str">
        <f>IF(ACTIVOS!L126=FALSE,'PORTAFOLIO 2'!D13,"")</f>
        <v>IGLN - iShares Physical Gold ETC</v>
      </c>
      <c r="AB13" s="391">
        <f t="shared" si="1"/>
        <v>0</v>
      </c>
      <c r="AC13" s="388">
        <f t="shared" si="2"/>
        <v>0</v>
      </c>
      <c r="AD13" s="388">
        <f>IF(OR('PORTAFOLIO 2'!$Q:$Q=0,'PORTAFOLIO 2'!$Q:$Q=""),0,SUMIF('PORTAFOLIO 2'!$D:$D,'REGISTRO ACCIONES'!$AA:$AA,'PORTAFOLIO 2'!$Q:$Q))</f>
        <v>0</v>
      </c>
      <c r="AE13" s="392">
        <f t="shared" si="7"/>
        <v>0</v>
      </c>
      <c r="AF13" s="393">
        <f t="shared" si="8"/>
        <v>0</v>
      </c>
    </row>
    <row r="14" spans="1:57">
      <c r="B14" s="535"/>
      <c r="C14" s="535"/>
      <c r="D14" s="572"/>
      <c r="E14" s="572"/>
      <c r="F14" s="558">
        <f t="shared" si="9"/>
        <v>0</v>
      </c>
      <c r="G14" s="536"/>
      <c r="H14" s="559">
        <f t="shared" si="11"/>
        <v>0</v>
      </c>
      <c r="J14" s="718"/>
      <c r="K14" s="719"/>
      <c r="L14" s="720"/>
      <c r="M14" s="721"/>
      <c r="N14" s="722"/>
      <c r="O14" s="722"/>
      <c r="P14" s="715">
        <f t="shared" si="10"/>
        <v>0</v>
      </c>
      <c r="Q14" s="717"/>
      <c r="R14" s="528">
        <f t="shared" ref="R14:R63" si="12">P14*Q14</f>
        <v>0</v>
      </c>
      <c r="T14" s="496" t="str">
        <f>IF(ACTIVOS!L108=FALSE,'PORTAFOLIO 1'!D14,"")</f>
        <v/>
      </c>
      <c r="U14" s="391">
        <f t="shared" si="4"/>
        <v>0</v>
      </c>
      <c r="V14" s="388">
        <f t="shared" si="0"/>
        <v>0</v>
      </c>
      <c r="W14" s="388">
        <f>IF(OR('PORTAFOLIO 1'!$Q:$Q=0,'PORTAFOLIO 1'!$Q:$Q=""),0,SUMIF('PORTAFOLIO 1'!$D:$D,'REGISTRO ACCIONES'!$T:$T,'PORTAFOLIO 1'!$Q:$Q))</f>
        <v>0</v>
      </c>
      <c r="X14" s="392">
        <f t="shared" si="5"/>
        <v>0</v>
      </c>
      <c r="Y14" s="393">
        <f t="shared" si="6"/>
        <v>0</v>
      </c>
      <c r="AA14" s="496" t="str">
        <f>IF(ACTIVOS!L127=FALSE,'PORTAFOLIO 2'!D14,"")</f>
        <v/>
      </c>
      <c r="AB14" s="391">
        <f t="shared" si="1"/>
        <v>0</v>
      </c>
      <c r="AC14" s="388">
        <f t="shared" si="2"/>
        <v>0</v>
      </c>
      <c r="AD14" s="388">
        <f>IF(OR('PORTAFOLIO 2'!$Q:$Q=0,'PORTAFOLIO 2'!$Q:$Q=""),0,SUMIF('PORTAFOLIO 2'!$D:$D,'REGISTRO ACCIONES'!$AA:$AA,'PORTAFOLIO 2'!$Q:$Q))</f>
        <v>0</v>
      </c>
      <c r="AE14" s="392">
        <f t="shared" si="7"/>
        <v>0</v>
      </c>
      <c r="AF14" s="393">
        <f t="shared" si="8"/>
        <v>0</v>
      </c>
    </row>
    <row r="15" spans="1:57">
      <c r="B15" s="535"/>
      <c r="C15" s="535"/>
      <c r="D15" s="572"/>
      <c r="E15" s="572"/>
      <c r="F15" s="558">
        <f t="shared" si="9"/>
        <v>0</v>
      </c>
      <c r="G15" s="536"/>
      <c r="H15" s="559">
        <f t="shared" si="11"/>
        <v>0</v>
      </c>
      <c r="J15" s="718"/>
      <c r="K15" s="719"/>
      <c r="L15" s="720"/>
      <c r="M15" s="721"/>
      <c r="N15" s="722"/>
      <c r="O15" s="722"/>
      <c r="P15" s="715">
        <f t="shared" si="10"/>
        <v>0</v>
      </c>
      <c r="Q15" s="717"/>
      <c r="R15" s="528">
        <f t="shared" si="12"/>
        <v>0</v>
      </c>
      <c r="T15" s="496" t="str">
        <f>IF(ACTIVOS!L109=FALSE,'PORTAFOLIO 1'!D15,"")</f>
        <v/>
      </c>
      <c r="U15" s="391">
        <f t="shared" si="4"/>
        <v>0</v>
      </c>
      <c r="V15" s="388">
        <f t="shared" si="0"/>
        <v>0</v>
      </c>
      <c r="W15" s="388">
        <f>IF(OR('PORTAFOLIO 1'!$Q:$Q=0,'PORTAFOLIO 1'!$Q:$Q=""),0,SUMIF('PORTAFOLIO 1'!$D:$D,'REGISTRO ACCIONES'!$T:$T,'PORTAFOLIO 1'!$Q:$Q))</f>
        <v>0</v>
      </c>
      <c r="X15" s="392">
        <f t="shared" si="5"/>
        <v>0</v>
      </c>
      <c r="Y15" s="393">
        <f t="shared" si="6"/>
        <v>0</v>
      </c>
      <c r="AA15" s="496" t="str">
        <f>IF(ACTIVOS!L128=FALSE,'PORTAFOLIO 2'!D15,"")</f>
        <v/>
      </c>
      <c r="AB15" s="391">
        <f t="shared" si="1"/>
        <v>0</v>
      </c>
      <c r="AC15" s="388">
        <f t="shared" si="2"/>
        <v>0</v>
      </c>
      <c r="AD15" s="388">
        <f>IF(OR('PORTAFOLIO 2'!$Q:$Q=0,'PORTAFOLIO 2'!$Q:$Q=""),0,SUMIF('PORTAFOLIO 2'!$D:$D,'REGISTRO ACCIONES'!$AA:$AA,'PORTAFOLIO 2'!$Q:$Q))</f>
        <v>0</v>
      </c>
      <c r="AE15" s="392">
        <f t="shared" si="7"/>
        <v>0</v>
      </c>
      <c r="AF15" s="393">
        <f t="shared" si="8"/>
        <v>0</v>
      </c>
    </row>
    <row r="16" spans="1:57">
      <c r="B16" s="535"/>
      <c r="C16" s="535"/>
      <c r="D16" s="572"/>
      <c r="E16" s="572"/>
      <c r="F16" s="558">
        <f t="shared" si="9"/>
        <v>0</v>
      </c>
      <c r="G16" s="536"/>
      <c r="H16" s="559">
        <f t="shared" si="11"/>
        <v>0</v>
      </c>
      <c r="J16" s="718"/>
      <c r="K16" s="719"/>
      <c r="L16" s="720"/>
      <c r="M16" s="721"/>
      <c r="N16" s="722"/>
      <c r="O16" s="722"/>
      <c r="P16" s="715">
        <f t="shared" si="10"/>
        <v>0</v>
      </c>
      <c r="Q16" s="717"/>
      <c r="R16" s="528">
        <f t="shared" si="12"/>
        <v>0</v>
      </c>
      <c r="T16" s="496" t="str">
        <f>IF(ACTIVOS!L110=FALSE,'PORTAFOLIO 1'!D16,"")</f>
        <v/>
      </c>
      <c r="U16" s="391">
        <f t="shared" si="4"/>
        <v>0</v>
      </c>
      <c r="V16" s="388">
        <f t="shared" si="0"/>
        <v>0</v>
      </c>
      <c r="W16" s="388">
        <f>IF(OR('PORTAFOLIO 1'!$Q:$Q=0,'PORTAFOLIO 1'!$Q:$Q=""),0,SUMIF('PORTAFOLIO 1'!$D:$D,'REGISTRO ACCIONES'!$T:$T,'PORTAFOLIO 1'!$Q:$Q))</f>
        <v>0</v>
      </c>
      <c r="X16" s="392">
        <f t="shared" si="5"/>
        <v>0</v>
      </c>
      <c r="Y16" s="393">
        <f t="shared" si="6"/>
        <v>0</v>
      </c>
      <c r="AA16" s="496" t="str">
        <f>IF(ACTIVOS!L129=FALSE,'PORTAFOLIO 2'!D16,"")</f>
        <v/>
      </c>
      <c r="AB16" s="391">
        <f t="shared" si="1"/>
        <v>0</v>
      </c>
      <c r="AC16" s="388">
        <f t="shared" si="2"/>
        <v>0</v>
      </c>
      <c r="AD16" s="388">
        <f>IF(OR('PORTAFOLIO 2'!$Q:$Q=0,'PORTAFOLIO 2'!$Q:$Q=""),0,SUMIF('PORTAFOLIO 2'!$D:$D,'REGISTRO ACCIONES'!$AA:$AA,'PORTAFOLIO 2'!$Q:$Q))</f>
        <v>0</v>
      </c>
      <c r="AE16" s="392">
        <f t="shared" si="7"/>
        <v>0</v>
      </c>
      <c r="AF16" s="393">
        <f t="shared" si="8"/>
        <v>0</v>
      </c>
    </row>
    <row r="17" spans="2:32">
      <c r="B17" s="535"/>
      <c r="C17" s="535"/>
      <c r="D17" s="572"/>
      <c r="E17" s="572"/>
      <c r="F17" s="558">
        <f t="shared" si="9"/>
        <v>0</v>
      </c>
      <c r="G17" s="536"/>
      <c r="H17" s="559">
        <f t="shared" si="11"/>
        <v>0</v>
      </c>
      <c r="J17" s="718"/>
      <c r="K17" s="719"/>
      <c r="L17" s="720"/>
      <c r="M17" s="721"/>
      <c r="N17" s="722"/>
      <c r="O17" s="722"/>
      <c r="P17" s="715">
        <f t="shared" si="10"/>
        <v>0</v>
      </c>
      <c r="Q17" s="717"/>
      <c r="R17" s="528">
        <f t="shared" si="12"/>
        <v>0</v>
      </c>
      <c r="T17" s="496" t="str">
        <f>IF(ACTIVOS!L111=FALSE,'PORTAFOLIO 1'!D17,"")</f>
        <v/>
      </c>
      <c r="U17" s="391">
        <f t="shared" si="4"/>
        <v>0</v>
      </c>
      <c r="V17" s="388">
        <f t="shared" si="0"/>
        <v>0</v>
      </c>
      <c r="W17" s="388">
        <f>IF(OR('PORTAFOLIO 1'!$Q:$Q=0,'PORTAFOLIO 1'!$Q:$Q=""),0,SUMIF('PORTAFOLIO 1'!$D:$D,'REGISTRO ACCIONES'!$T:$T,'PORTAFOLIO 1'!$Q:$Q))</f>
        <v>0</v>
      </c>
      <c r="X17" s="392">
        <f t="shared" si="5"/>
        <v>0</v>
      </c>
      <c r="Y17" s="393">
        <f t="shared" si="6"/>
        <v>0</v>
      </c>
      <c r="AA17" s="496" t="str">
        <f>IF(ACTIVOS!L130=FALSE,'PORTAFOLIO 2'!D17,"")</f>
        <v/>
      </c>
      <c r="AB17" s="391">
        <f t="shared" si="1"/>
        <v>0</v>
      </c>
      <c r="AC17" s="388">
        <f t="shared" si="2"/>
        <v>0</v>
      </c>
      <c r="AD17" s="388">
        <f>IF(OR('PORTAFOLIO 2'!$Q:$Q=0,'PORTAFOLIO 2'!$Q:$Q=""),0,SUMIF('PORTAFOLIO 2'!$D:$D,'REGISTRO ACCIONES'!$AA:$AA,'PORTAFOLIO 2'!$Q:$Q))</f>
        <v>0</v>
      </c>
      <c r="AE17" s="392">
        <f t="shared" si="7"/>
        <v>0</v>
      </c>
      <c r="AF17" s="393">
        <f t="shared" si="8"/>
        <v>0</v>
      </c>
    </row>
    <row r="18" spans="2:32">
      <c r="B18" s="535"/>
      <c r="C18" s="535"/>
      <c r="D18" s="572"/>
      <c r="E18" s="572"/>
      <c r="F18" s="558">
        <f t="shared" si="9"/>
        <v>0</v>
      </c>
      <c r="G18" s="536"/>
      <c r="H18" s="559">
        <f t="shared" si="11"/>
        <v>0</v>
      </c>
      <c r="J18" s="718"/>
      <c r="K18" s="719"/>
      <c r="L18" s="720"/>
      <c r="M18" s="721"/>
      <c r="N18" s="722"/>
      <c r="O18" s="722"/>
      <c r="P18" s="715">
        <f t="shared" si="10"/>
        <v>0</v>
      </c>
      <c r="Q18" s="717"/>
      <c r="R18" s="528">
        <f t="shared" si="12"/>
        <v>0</v>
      </c>
      <c r="T18" s="496" t="str">
        <f>IF(ACTIVOS!L112=FALSE,'PORTAFOLIO 1'!D18,"")</f>
        <v/>
      </c>
      <c r="U18" s="391">
        <f t="shared" si="4"/>
        <v>0</v>
      </c>
      <c r="V18" s="388">
        <f t="shared" si="0"/>
        <v>0</v>
      </c>
      <c r="W18" s="388">
        <f>IF(OR('PORTAFOLIO 1'!$Q:$Q=0,'PORTAFOLIO 1'!$Q:$Q=""),0,SUMIF('PORTAFOLIO 1'!$D:$D,'REGISTRO ACCIONES'!$T:$T,'PORTAFOLIO 1'!$Q:$Q))</f>
        <v>0</v>
      </c>
      <c r="X18" s="392">
        <f t="shared" si="5"/>
        <v>0</v>
      </c>
      <c r="Y18" s="393">
        <f t="shared" si="6"/>
        <v>0</v>
      </c>
      <c r="AA18" s="496" t="str">
        <f>IF(ACTIVOS!L131=FALSE,'PORTAFOLIO 2'!D18,"")</f>
        <v/>
      </c>
      <c r="AB18" s="391">
        <f t="shared" si="1"/>
        <v>0</v>
      </c>
      <c r="AC18" s="388">
        <f t="shared" si="2"/>
        <v>0</v>
      </c>
      <c r="AD18" s="388">
        <f>IF(OR('PORTAFOLIO 2'!$Q:$Q=0,'PORTAFOLIO 2'!$Q:$Q=""),0,SUMIF('PORTAFOLIO 2'!$D:$D,'REGISTRO ACCIONES'!$AA:$AA,'PORTAFOLIO 2'!$Q:$Q))</f>
        <v>0</v>
      </c>
      <c r="AE18" s="392">
        <f t="shared" si="7"/>
        <v>0</v>
      </c>
      <c r="AF18" s="393">
        <f t="shared" si="8"/>
        <v>0</v>
      </c>
    </row>
    <row r="19" spans="2:32">
      <c r="B19" s="535"/>
      <c r="C19" s="535"/>
      <c r="D19" s="572"/>
      <c r="E19" s="573"/>
      <c r="F19" s="558">
        <f t="shared" si="9"/>
        <v>0</v>
      </c>
      <c r="G19" s="536"/>
      <c r="H19" s="559">
        <f t="shared" si="11"/>
        <v>0</v>
      </c>
      <c r="J19" s="718"/>
      <c r="K19" s="719"/>
      <c r="L19" s="720"/>
      <c r="M19" s="721"/>
      <c r="N19" s="722"/>
      <c r="O19" s="722"/>
      <c r="P19" s="715">
        <f t="shared" si="10"/>
        <v>0</v>
      </c>
      <c r="Q19" s="717"/>
      <c r="R19" s="528">
        <f t="shared" si="12"/>
        <v>0</v>
      </c>
      <c r="T19" s="496" t="str">
        <f>IF(ACTIVOS!L113=FALSE,'PORTAFOLIO 1'!D19,"")</f>
        <v/>
      </c>
      <c r="U19" s="391">
        <f t="shared" si="4"/>
        <v>0</v>
      </c>
      <c r="V19" s="388">
        <f t="shared" si="0"/>
        <v>0</v>
      </c>
      <c r="W19" s="388">
        <f>IF(OR('PORTAFOLIO 1'!$Q:$Q=0,'PORTAFOLIO 1'!$Q:$Q=""),0,SUMIF('PORTAFOLIO 1'!$D:$D,'REGISTRO ACCIONES'!$T:$T,'PORTAFOLIO 1'!$Q:$Q))</f>
        <v>0</v>
      </c>
      <c r="X19" s="392">
        <f t="shared" si="5"/>
        <v>0</v>
      </c>
      <c r="Y19" s="393">
        <f t="shared" si="6"/>
        <v>0</v>
      </c>
      <c r="AA19" s="496" t="str">
        <f>IF(ACTIVOS!L132=FALSE,'PORTAFOLIO 2'!D19,"")</f>
        <v/>
      </c>
      <c r="AB19" s="391">
        <f t="shared" si="1"/>
        <v>0</v>
      </c>
      <c r="AC19" s="388">
        <f t="shared" si="2"/>
        <v>0</v>
      </c>
      <c r="AD19" s="388">
        <f>IF(OR('PORTAFOLIO 2'!$Q:$Q=0,'PORTAFOLIO 2'!$Q:$Q=""),0,SUMIF('PORTAFOLIO 2'!$D:$D,'REGISTRO ACCIONES'!$AA:$AA,'PORTAFOLIO 2'!$Q:$Q))</f>
        <v>0</v>
      </c>
      <c r="AE19" s="392">
        <f t="shared" si="7"/>
        <v>0</v>
      </c>
      <c r="AF19" s="393">
        <f t="shared" si="8"/>
        <v>0</v>
      </c>
    </row>
    <row r="20" spans="2:32">
      <c r="B20" s="535"/>
      <c r="C20" s="535"/>
      <c r="D20" s="572"/>
      <c r="E20" s="572"/>
      <c r="F20" s="558">
        <f t="shared" si="9"/>
        <v>0</v>
      </c>
      <c r="G20" s="536"/>
      <c r="H20" s="559">
        <f t="shared" si="11"/>
        <v>0</v>
      </c>
      <c r="J20" s="718"/>
      <c r="K20" s="719"/>
      <c r="L20" s="720"/>
      <c r="M20" s="721"/>
      <c r="N20" s="722"/>
      <c r="O20" s="722"/>
      <c r="P20" s="715">
        <f t="shared" si="10"/>
        <v>0</v>
      </c>
      <c r="Q20" s="717"/>
      <c r="R20" s="528">
        <f t="shared" si="12"/>
        <v>0</v>
      </c>
      <c r="T20" s="496" t="str">
        <f>IF(ACTIVOS!L114=FALSE,'PORTAFOLIO 1'!D20,"")</f>
        <v/>
      </c>
      <c r="U20" s="391">
        <f t="shared" si="4"/>
        <v>0</v>
      </c>
      <c r="V20" s="388">
        <f t="shared" si="0"/>
        <v>0</v>
      </c>
      <c r="W20" s="388">
        <f>IF(OR('PORTAFOLIO 1'!$Q:$Q=0,'PORTAFOLIO 1'!$Q:$Q=""),0,SUMIF('PORTAFOLIO 1'!$D:$D,'REGISTRO ACCIONES'!$T:$T,'PORTAFOLIO 1'!$Q:$Q))</f>
        <v>0</v>
      </c>
      <c r="X20" s="392">
        <f t="shared" si="5"/>
        <v>0</v>
      </c>
      <c r="Y20" s="393">
        <f t="shared" si="6"/>
        <v>0</v>
      </c>
      <c r="AA20" s="496" t="str">
        <f>IF(ACTIVOS!L133=FALSE,'PORTAFOLIO 2'!D20,"")</f>
        <v/>
      </c>
      <c r="AB20" s="391">
        <f t="shared" si="1"/>
        <v>0</v>
      </c>
      <c r="AC20" s="388">
        <f t="shared" si="2"/>
        <v>0</v>
      </c>
      <c r="AD20" s="388">
        <f>IF(OR('PORTAFOLIO 2'!$Q:$Q=0,'PORTAFOLIO 2'!$Q:$Q=""),0,SUMIF('PORTAFOLIO 2'!$D:$D,'REGISTRO ACCIONES'!$AA:$AA,'PORTAFOLIO 2'!$Q:$Q))</f>
        <v>0</v>
      </c>
      <c r="AE20" s="392">
        <f t="shared" si="7"/>
        <v>0</v>
      </c>
      <c r="AF20" s="393">
        <f t="shared" si="8"/>
        <v>0</v>
      </c>
    </row>
    <row r="21" spans="2:32">
      <c r="B21" s="535"/>
      <c r="C21" s="535"/>
      <c r="D21" s="572"/>
      <c r="E21" s="572"/>
      <c r="F21" s="558">
        <f t="shared" si="9"/>
        <v>0</v>
      </c>
      <c r="G21" s="536"/>
      <c r="H21" s="559">
        <f t="shared" si="11"/>
        <v>0</v>
      </c>
      <c r="J21" s="718"/>
      <c r="K21" s="719"/>
      <c r="L21" s="720"/>
      <c r="M21" s="721"/>
      <c r="N21" s="722"/>
      <c r="O21" s="722"/>
      <c r="P21" s="715">
        <f t="shared" si="10"/>
        <v>0</v>
      </c>
      <c r="Q21" s="717"/>
      <c r="R21" s="528">
        <f t="shared" si="12"/>
        <v>0</v>
      </c>
      <c r="T21" s="496" t="str">
        <f>IF(ACTIVOS!L115=FALSE,'PORTAFOLIO 1'!D21,"")</f>
        <v/>
      </c>
      <c r="U21" s="391">
        <f t="shared" si="4"/>
        <v>0</v>
      </c>
      <c r="V21" s="388">
        <f t="shared" si="0"/>
        <v>0</v>
      </c>
      <c r="W21" s="388">
        <f>IF(OR('PORTAFOLIO 1'!$Q:$Q=0,'PORTAFOLIO 1'!$Q:$Q=""),0,SUMIF('PORTAFOLIO 1'!$D:$D,'REGISTRO ACCIONES'!$T:$T,'PORTAFOLIO 1'!$Q:$Q))</f>
        <v>0</v>
      </c>
      <c r="X21" s="392">
        <f t="shared" si="5"/>
        <v>0</v>
      </c>
      <c r="Y21" s="393">
        <f t="shared" si="6"/>
        <v>0</v>
      </c>
      <c r="AA21" s="496" t="str">
        <f>IF(ACTIVOS!L134=FALSE,'PORTAFOLIO 2'!D21,"")</f>
        <v/>
      </c>
      <c r="AB21" s="391">
        <f t="shared" si="1"/>
        <v>0</v>
      </c>
      <c r="AC21" s="388">
        <f t="shared" si="2"/>
        <v>0</v>
      </c>
      <c r="AD21" s="388">
        <f>IF(OR('PORTAFOLIO 2'!$Q:$Q=0,'PORTAFOLIO 2'!$Q:$Q=""),0,SUMIF('PORTAFOLIO 2'!$D:$D,'REGISTRO ACCIONES'!$AA:$AA,'PORTAFOLIO 2'!$Q:$Q))</f>
        <v>0</v>
      </c>
      <c r="AE21" s="392">
        <f t="shared" si="7"/>
        <v>0</v>
      </c>
      <c r="AF21" s="393">
        <f t="shared" si="8"/>
        <v>0</v>
      </c>
    </row>
    <row r="22" spans="2:32">
      <c r="B22" s="535"/>
      <c r="C22" s="535"/>
      <c r="D22" s="572"/>
      <c r="E22" s="572"/>
      <c r="F22" s="558">
        <f t="shared" si="9"/>
        <v>0</v>
      </c>
      <c r="G22" s="536"/>
      <c r="H22" s="559">
        <f t="shared" si="11"/>
        <v>0</v>
      </c>
      <c r="J22" s="718"/>
      <c r="K22" s="719"/>
      <c r="L22" s="720"/>
      <c r="M22" s="721"/>
      <c r="N22" s="722"/>
      <c r="O22" s="722"/>
      <c r="P22" s="715">
        <f t="shared" si="10"/>
        <v>0</v>
      </c>
      <c r="Q22" s="717"/>
      <c r="R22" s="528">
        <f t="shared" si="12"/>
        <v>0</v>
      </c>
      <c r="T22" s="496" t="str">
        <f>IF(ACTIVOS!L116=FALSE,'PORTAFOLIO 1'!D22,"")</f>
        <v/>
      </c>
      <c r="U22" s="391">
        <f t="shared" si="4"/>
        <v>0</v>
      </c>
      <c r="V22" s="388">
        <f t="shared" si="0"/>
        <v>0</v>
      </c>
      <c r="W22" s="388">
        <f>IF(OR('PORTAFOLIO 1'!$Q:$Q=0,'PORTAFOLIO 1'!$Q:$Q=""),0,SUMIF('PORTAFOLIO 1'!$D:$D,'REGISTRO ACCIONES'!$T:$T,'PORTAFOLIO 1'!$Q:$Q))</f>
        <v>0</v>
      </c>
      <c r="X22" s="392">
        <f t="shared" si="5"/>
        <v>0</v>
      </c>
      <c r="Y22" s="393">
        <f t="shared" si="6"/>
        <v>0</v>
      </c>
      <c r="AA22" s="496" t="str">
        <f>IF(ACTIVOS!L135=FALSE,'PORTAFOLIO 2'!D22,"")</f>
        <v/>
      </c>
      <c r="AB22" s="391">
        <f t="shared" si="1"/>
        <v>0</v>
      </c>
      <c r="AC22" s="388">
        <f t="shared" si="2"/>
        <v>0</v>
      </c>
      <c r="AD22" s="388">
        <f>IF(OR('PORTAFOLIO 2'!$Q:$Q=0,'PORTAFOLIO 2'!$Q:$Q=""),0,SUMIF('PORTAFOLIO 2'!$D:$D,'REGISTRO ACCIONES'!$AA:$AA,'PORTAFOLIO 2'!$Q:$Q))</f>
        <v>0</v>
      </c>
      <c r="AE22" s="392">
        <f t="shared" si="7"/>
        <v>0</v>
      </c>
      <c r="AF22" s="393">
        <f t="shared" si="8"/>
        <v>0</v>
      </c>
    </row>
    <row r="23" spans="2:32">
      <c r="B23" s="535"/>
      <c r="C23" s="535"/>
      <c r="D23" s="572"/>
      <c r="E23" s="572"/>
      <c r="F23" s="558">
        <f t="shared" si="9"/>
        <v>0</v>
      </c>
      <c r="G23" s="536"/>
      <c r="H23" s="559">
        <f t="shared" si="11"/>
        <v>0</v>
      </c>
      <c r="J23" s="718"/>
      <c r="K23" s="719"/>
      <c r="L23" s="720"/>
      <c r="M23" s="721"/>
      <c r="N23" s="722"/>
      <c r="O23" s="722"/>
      <c r="P23" s="715">
        <f t="shared" si="10"/>
        <v>0</v>
      </c>
      <c r="Q23" s="717"/>
      <c r="R23" s="528">
        <f t="shared" si="12"/>
        <v>0</v>
      </c>
      <c r="T23" s="496" t="str">
        <f>IF(ACTIVOS!L117=FALSE,'PORTAFOLIO 1'!D23,"")</f>
        <v/>
      </c>
      <c r="U23" s="391">
        <f t="shared" si="4"/>
        <v>0</v>
      </c>
      <c r="V23" s="388">
        <f t="shared" si="0"/>
        <v>0</v>
      </c>
      <c r="W23" s="388">
        <f>IF(OR('PORTAFOLIO 1'!$Q:$Q=0,'PORTAFOLIO 1'!$Q:$Q=""),0,SUMIF('PORTAFOLIO 1'!$D:$D,'REGISTRO ACCIONES'!$T:$T,'PORTAFOLIO 1'!$Q:$Q))</f>
        <v>0</v>
      </c>
      <c r="X23" s="392">
        <f t="shared" si="5"/>
        <v>0</v>
      </c>
      <c r="Y23" s="393">
        <f t="shared" si="6"/>
        <v>0</v>
      </c>
      <c r="AA23" s="496" t="str">
        <f>IF(ACTIVOS!L136=FALSE,'PORTAFOLIO 2'!D23,"")</f>
        <v/>
      </c>
      <c r="AB23" s="391">
        <f t="shared" si="1"/>
        <v>0</v>
      </c>
      <c r="AC23" s="388">
        <f t="shared" si="2"/>
        <v>0</v>
      </c>
      <c r="AD23" s="388">
        <f>IF(OR('PORTAFOLIO 2'!$Q:$Q=0,'PORTAFOLIO 2'!$Q:$Q=""),0,SUMIF('PORTAFOLIO 2'!$D:$D,'REGISTRO ACCIONES'!$AA:$AA,'PORTAFOLIO 2'!$Q:$Q))</f>
        <v>0</v>
      </c>
      <c r="AE23" s="392">
        <f t="shared" si="7"/>
        <v>0</v>
      </c>
      <c r="AF23" s="393">
        <f t="shared" si="8"/>
        <v>0</v>
      </c>
    </row>
    <row r="24" spans="2:32">
      <c r="B24" s="535"/>
      <c r="C24" s="535"/>
      <c r="D24" s="572"/>
      <c r="E24" s="572"/>
      <c r="F24" s="558">
        <f t="shared" si="9"/>
        <v>0</v>
      </c>
      <c r="G24" s="536"/>
      <c r="H24" s="559">
        <f t="shared" si="11"/>
        <v>0</v>
      </c>
      <c r="J24" s="718"/>
      <c r="K24" s="719"/>
      <c r="L24" s="720"/>
      <c r="M24" s="721"/>
      <c r="N24" s="722"/>
      <c r="O24" s="722"/>
      <c r="P24" s="715">
        <f t="shared" si="10"/>
        <v>0</v>
      </c>
      <c r="Q24" s="717"/>
      <c r="R24" s="528">
        <f t="shared" si="12"/>
        <v>0</v>
      </c>
      <c r="T24" s="496" t="str">
        <f>IF(ACTIVOS!L118=FALSE,'PORTAFOLIO 1'!D24,"")</f>
        <v/>
      </c>
      <c r="U24" s="391">
        <f t="shared" si="4"/>
        <v>0</v>
      </c>
      <c r="V24" s="388">
        <f t="shared" si="0"/>
        <v>0</v>
      </c>
      <c r="W24" s="388">
        <f>IF(OR('PORTAFOLIO 1'!$Q:$Q=0,'PORTAFOLIO 1'!$Q:$Q=""),0,SUMIF('PORTAFOLIO 1'!$D:$D,'REGISTRO ACCIONES'!$T:$T,'PORTAFOLIO 1'!$Q:$Q))</f>
        <v>0</v>
      </c>
      <c r="X24" s="392">
        <f t="shared" si="5"/>
        <v>0</v>
      </c>
      <c r="Y24" s="393">
        <f t="shared" si="6"/>
        <v>0</v>
      </c>
      <c r="AA24" s="496" t="str">
        <f>IF(ACTIVOS!L137=FALSE,'PORTAFOLIO 2'!D24,"")</f>
        <v/>
      </c>
      <c r="AB24" s="391">
        <f t="shared" si="1"/>
        <v>0</v>
      </c>
      <c r="AC24" s="388">
        <f t="shared" si="2"/>
        <v>0</v>
      </c>
      <c r="AD24" s="388">
        <f>IF(OR('PORTAFOLIO 2'!$Q:$Q=0,'PORTAFOLIO 2'!$Q:$Q=""),0,SUMIF('PORTAFOLIO 2'!$D:$D,'REGISTRO ACCIONES'!$AA:$AA,'PORTAFOLIO 2'!$Q:$Q))</f>
        <v>0</v>
      </c>
      <c r="AE24" s="392">
        <f t="shared" si="7"/>
        <v>0</v>
      </c>
      <c r="AF24" s="393">
        <f t="shared" si="8"/>
        <v>0</v>
      </c>
    </row>
    <row r="25" spans="2:32">
      <c r="B25" s="535"/>
      <c r="C25" s="535"/>
      <c r="D25" s="572"/>
      <c r="E25" s="572"/>
      <c r="F25" s="558">
        <f t="shared" si="9"/>
        <v>0</v>
      </c>
      <c r="G25" s="536"/>
      <c r="H25" s="559">
        <f t="shared" si="11"/>
        <v>0</v>
      </c>
      <c r="J25" s="718"/>
      <c r="K25" s="719"/>
      <c r="L25" s="720"/>
      <c r="M25" s="721"/>
      <c r="N25" s="722"/>
      <c r="O25" s="722"/>
      <c r="P25" s="715">
        <f t="shared" si="10"/>
        <v>0</v>
      </c>
      <c r="Q25" s="717"/>
      <c r="R25" s="528">
        <f t="shared" si="12"/>
        <v>0</v>
      </c>
      <c r="T25" s="380" t="s">
        <v>133</v>
      </c>
      <c r="U25" s="381"/>
      <c r="V25" s="382"/>
      <c r="W25" s="382"/>
      <c r="X25" s="394">
        <f>SUM(X7:X24)</f>
        <v>0</v>
      </c>
      <c r="Y25" s="395">
        <f>SUM(Y7:Y24)</f>
        <v>0</v>
      </c>
      <c r="AA25" s="380" t="s">
        <v>133</v>
      </c>
      <c r="AB25" s="381"/>
      <c r="AC25" s="382"/>
      <c r="AD25" s="382"/>
      <c r="AE25" s="394">
        <f>SUM(AE7:AE24)</f>
        <v>0</v>
      </c>
      <c r="AF25" s="395">
        <f>SUM(AF7:AF24)</f>
        <v>0</v>
      </c>
    </row>
    <row r="26" spans="2:32">
      <c r="B26" s="535"/>
      <c r="C26" s="535"/>
      <c r="D26" s="572"/>
      <c r="E26" s="572"/>
      <c r="F26" s="558">
        <f t="shared" si="9"/>
        <v>0</v>
      </c>
      <c r="G26" s="536"/>
      <c r="H26" s="559">
        <f t="shared" si="11"/>
        <v>0</v>
      </c>
      <c r="J26" s="718"/>
      <c r="K26" s="719"/>
      <c r="L26" s="720"/>
      <c r="M26" s="721"/>
      <c r="N26" s="722"/>
      <c r="O26" s="722"/>
      <c r="P26" s="715">
        <f t="shared" si="10"/>
        <v>0</v>
      </c>
      <c r="Q26" s="717"/>
      <c r="R26" s="528">
        <f t="shared" si="12"/>
        <v>0</v>
      </c>
      <c r="T26" s="383"/>
      <c r="AA26" s="383"/>
    </row>
    <row r="27" spans="2:32">
      <c r="B27" s="535"/>
      <c r="C27" s="535"/>
      <c r="D27" s="572"/>
      <c r="E27" s="572"/>
      <c r="F27" s="558">
        <f t="shared" si="9"/>
        <v>0</v>
      </c>
      <c r="G27" s="536"/>
      <c r="H27" s="559">
        <f t="shared" si="11"/>
        <v>0</v>
      </c>
      <c r="J27" s="718"/>
      <c r="K27" s="719"/>
      <c r="L27" s="720"/>
      <c r="M27" s="721"/>
      <c r="N27" s="722"/>
      <c r="O27" s="722"/>
      <c r="P27" s="715">
        <f t="shared" si="10"/>
        <v>0</v>
      </c>
      <c r="Q27" s="717"/>
      <c r="R27" s="528">
        <f t="shared" si="12"/>
        <v>0</v>
      </c>
      <c r="T27" s="383"/>
      <c r="AA27" s="383"/>
    </row>
    <row r="28" spans="2:32">
      <c r="B28" s="535"/>
      <c r="C28" s="535"/>
      <c r="D28" s="572"/>
      <c r="E28" s="572"/>
      <c r="F28" s="558">
        <f t="shared" si="9"/>
        <v>0</v>
      </c>
      <c r="G28" s="536"/>
      <c r="H28" s="559">
        <f t="shared" si="11"/>
        <v>0</v>
      </c>
      <c r="J28" s="718"/>
      <c r="K28" s="719"/>
      <c r="L28" s="720"/>
      <c r="M28" s="721"/>
      <c r="N28" s="722"/>
      <c r="O28" s="722"/>
      <c r="P28" s="715">
        <f t="shared" si="10"/>
        <v>0</v>
      </c>
      <c r="Q28" s="717"/>
      <c r="R28" s="528">
        <f t="shared" si="12"/>
        <v>0</v>
      </c>
      <c r="T28" s="383"/>
      <c r="AA28" s="383"/>
    </row>
    <row r="29" spans="2:32">
      <c r="B29" s="535"/>
      <c r="C29" s="535"/>
      <c r="D29" s="572"/>
      <c r="E29" s="572"/>
      <c r="F29" s="558">
        <f t="shared" si="9"/>
        <v>0</v>
      </c>
      <c r="G29" s="536"/>
      <c r="H29" s="559">
        <f t="shared" si="11"/>
        <v>0</v>
      </c>
      <c r="J29" s="718"/>
      <c r="K29" s="719"/>
      <c r="L29" s="720"/>
      <c r="M29" s="721"/>
      <c r="N29" s="722"/>
      <c r="O29" s="722"/>
      <c r="P29" s="715">
        <f t="shared" si="10"/>
        <v>0</v>
      </c>
      <c r="Q29" s="717"/>
      <c r="R29" s="528">
        <f t="shared" si="12"/>
        <v>0</v>
      </c>
      <c r="T29" s="383"/>
      <c r="AA29" s="383"/>
    </row>
    <row r="30" spans="2:32">
      <c r="B30" s="535"/>
      <c r="C30" s="535"/>
      <c r="D30" s="572"/>
      <c r="E30" s="572"/>
      <c r="F30" s="558">
        <f t="shared" si="9"/>
        <v>0</v>
      </c>
      <c r="G30" s="536"/>
      <c r="H30" s="559">
        <f t="shared" si="11"/>
        <v>0</v>
      </c>
      <c r="J30" s="718"/>
      <c r="K30" s="719"/>
      <c r="L30" s="720"/>
      <c r="M30" s="721"/>
      <c r="N30" s="722"/>
      <c r="O30" s="722"/>
      <c r="P30" s="715">
        <f t="shared" si="10"/>
        <v>0</v>
      </c>
      <c r="Q30" s="717"/>
      <c r="R30" s="528">
        <f t="shared" si="12"/>
        <v>0</v>
      </c>
      <c r="T30" s="383"/>
      <c r="AA30" s="383"/>
    </row>
    <row r="31" spans="2:32">
      <c r="B31" s="535"/>
      <c r="C31" s="535"/>
      <c r="D31" s="572"/>
      <c r="E31" s="572"/>
      <c r="F31" s="558">
        <f t="shared" si="9"/>
        <v>0</v>
      </c>
      <c r="G31" s="536"/>
      <c r="H31" s="559">
        <f t="shared" si="11"/>
        <v>0</v>
      </c>
      <c r="J31" s="718"/>
      <c r="K31" s="719"/>
      <c r="L31" s="720"/>
      <c r="M31" s="721"/>
      <c r="N31" s="722"/>
      <c r="O31" s="722"/>
      <c r="P31" s="715">
        <f t="shared" si="10"/>
        <v>0</v>
      </c>
      <c r="Q31" s="717"/>
      <c r="R31" s="528">
        <f t="shared" si="12"/>
        <v>0</v>
      </c>
      <c r="T31" s="383"/>
      <c r="AA31" s="383"/>
    </row>
    <row r="32" spans="2:32">
      <c r="B32" s="535"/>
      <c r="C32" s="535"/>
      <c r="D32" s="572"/>
      <c r="E32" s="572"/>
      <c r="F32" s="558">
        <f t="shared" si="9"/>
        <v>0</v>
      </c>
      <c r="G32" s="536"/>
      <c r="H32" s="559">
        <f t="shared" si="11"/>
        <v>0</v>
      </c>
      <c r="J32" s="718"/>
      <c r="K32" s="719"/>
      <c r="L32" s="720"/>
      <c r="M32" s="721"/>
      <c r="N32" s="722"/>
      <c r="O32" s="722"/>
      <c r="P32" s="715">
        <f t="shared" si="10"/>
        <v>0</v>
      </c>
      <c r="Q32" s="717"/>
      <c r="R32" s="528">
        <f t="shared" si="12"/>
        <v>0</v>
      </c>
      <c r="T32" s="384"/>
      <c r="AA32" s="384"/>
    </row>
    <row r="33" spans="2:27">
      <c r="B33" s="535"/>
      <c r="C33" s="535"/>
      <c r="D33" s="572"/>
      <c r="E33" s="572"/>
      <c r="F33" s="558">
        <f t="shared" si="9"/>
        <v>0</v>
      </c>
      <c r="G33" s="536"/>
      <c r="H33" s="559">
        <f t="shared" si="11"/>
        <v>0</v>
      </c>
      <c r="J33" s="718"/>
      <c r="K33" s="719"/>
      <c r="L33" s="720"/>
      <c r="M33" s="721"/>
      <c r="N33" s="722"/>
      <c r="O33" s="722"/>
      <c r="P33" s="715">
        <f t="shared" si="10"/>
        <v>0</v>
      </c>
      <c r="Q33" s="717"/>
      <c r="R33" s="528">
        <f t="shared" si="12"/>
        <v>0</v>
      </c>
      <c r="T33" s="383"/>
      <c r="AA33" s="383"/>
    </row>
    <row r="34" spans="2:27">
      <c r="B34" s="535"/>
      <c r="C34" s="535"/>
      <c r="D34" s="572"/>
      <c r="E34" s="572"/>
      <c r="F34" s="558">
        <f t="shared" si="9"/>
        <v>0</v>
      </c>
      <c r="G34" s="536"/>
      <c r="H34" s="559">
        <f t="shared" si="11"/>
        <v>0</v>
      </c>
      <c r="J34" s="718"/>
      <c r="K34" s="719"/>
      <c r="L34" s="720"/>
      <c r="M34" s="721"/>
      <c r="N34" s="722"/>
      <c r="O34" s="722"/>
      <c r="P34" s="715">
        <f t="shared" si="10"/>
        <v>0</v>
      </c>
      <c r="Q34" s="717"/>
      <c r="R34" s="528">
        <f t="shared" si="12"/>
        <v>0</v>
      </c>
      <c r="T34" s="385"/>
      <c r="AA34" s="385"/>
    </row>
    <row r="35" spans="2:27">
      <c r="B35" s="535"/>
      <c r="C35" s="535"/>
      <c r="D35" s="572"/>
      <c r="E35" s="572"/>
      <c r="F35" s="558">
        <f t="shared" si="9"/>
        <v>0</v>
      </c>
      <c r="G35" s="536"/>
      <c r="H35" s="559">
        <f t="shared" si="11"/>
        <v>0</v>
      </c>
      <c r="J35" s="718"/>
      <c r="K35" s="719"/>
      <c r="L35" s="720"/>
      <c r="M35" s="721"/>
      <c r="N35" s="722"/>
      <c r="O35" s="722"/>
      <c r="P35" s="715">
        <f t="shared" si="10"/>
        <v>0</v>
      </c>
      <c r="Q35" s="717"/>
      <c r="R35" s="528">
        <f t="shared" si="12"/>
        <v>0</v>
      </c>
      <c r="T35" s="383"/>
      <c r="AA35" s="383"/>
    </row>
    <row r="36" spans="2:27">
      <c r="B36" s="535"/>
      <c r="C36" s="535"/>
      <c r="D36" s="572"/>
      <c r="E36" s="572"/>
      <c r="F36" s="558">
        <f t="shared" si="9"/>
        <v>0</v>
      </c>
      <c r="G36" s="536"/>
      <c r="H36" s="559">
        <f t="shared" si="11"/>
        <v>0</v>
      </c>
      <c r="J36" s="718"/>
      <c r="K36" s="719"/>
      <c r="L36" s="720"/>
      <c r="M36" s="721"/>
      <c r="N36" s="722"/>
      <c r="O36" s="722"/>
      <c r="P36" s="715">
        <f t="shared" si="10"/>
        <v>0</v>
      </c>
      <c r="Q36" s="717"/>
      <c r="R36" s="528">
        <f t="shared" si="12"/>
        <v>0</v>
      </c>
      <c r="T36" s="383"/>
      <c r="AA36" s="383"/>
    </row>
    <row r="37" spans="2:27">
      <c r="B37" s="535"/>
      <c r="C37" s="535"/>
      <c r="D37" s="572"/>
      <c r="E37" s="572"/>
      <c r="F37" s="558">
        <f t="shared" si="9"/>
        <v>0</v>
      </c>
      <c r="G37" s="536"/>
      <c r="H37" s="559">
        <f t="shared" si="11"/>
        <v>0</v>
      </c>
      <c r="J37" s="718"/>
      <c r="K37" s="719"/>
      <c r="L37" s="720"/>
      <c r="M37" s="721"/>
      <c r="N37" s="722"/>
      <c r="O37" s="722"/>
      <c r="P37" s="715">
        <f t="shared" si="10"/>
        <v>0</v>
      </c>
      <c r="Q37" s="717"/>
      <c r="R37" s="528">
        <f t="shared" si="12"/>
        <v>0</v>
      </c>
    </row>
    <row r="38" spans="2:27">
      <c r="B38" s="535"/>
      <c r="C38" s="535"/>
      <c r="D38" s="572"/>
      <c r="E38" s="572"/>
      <c r="F38" s="558">
        <f t="shared" si="9"/>
        <v>0</v>
      </c>
      <c r="G38" s="536"/>
      <c r="H38" s="559">
        <f t="shared" si="11"/>
        <v>0</v>
      </c>
      <c r="J38" s="718"/>
      <c r="K38" s="719"/>
      <c r="L38" s="720"/>
      <c r="M38" s="721"/>
      <c r="N38" s="722"/>
      <c r="O38" s="722"/>
      <c r="P38" s="715">
        <f t="shared" si="10"/>
        <v>0</v>
      </c>
      <c r="Q38" s="717"/>
      <c r="R38" s="528">
        <f t="shared" si="12"/>
        <v>0</v>
      </c>
    </row>
    <row r="39" spans="2:27">
      <c r="B39" s="535"/>
      <c r="C39" s="535"/>
      <c r="D39" s="572"/>
      <c r="E39" s="572"/>
      <c r="F39" s="558">
        <f t="shared" si="9"/>
        <v>0</v>
      </c>
      <c r="G39" s="536"/>
      <c r="H39" s="559">
        <f t="shared" si="11"/>
        <v>0</v>
      </c>
      <c r="J39" s="718"/>
      <c r="K39" s="719"/>
      <c r="L39" s="720"/>
      <c r="M39" s="721"/>
      <c r="N39" s="722"/>
      <c r="O39" s="722"/>
      <c r="P39" s="715">
        <f t="shared" si="10"/>
        <v>0</v>
      </c>
      <c r="Q39" s="717"/>
      <c r="R39" s="528">
        <f t="shared" si="12"/>
        <v>0</v>
      </c>
    </row>
    <row r="40" spans="2:27">
      <c r="B40" s="535"/>
      <c r="C40" s="535"/>
      <c r="D40" s="572"/>
      <c r="E40" s="572"/>
      <c r="F40" s="558">
        <f t="shared" si="9"/>
        <v>0</v>
      </c>
      <c r="G40" s="536"/>
      <c r="H40" s="559">
        <f t="shared" si="11"/>
        <v>0</v>
      </c>
      <c r="J40" s="718"/>
      <c r="K40" s="719"/>
      <c r="L40" s="720"/>
      <c r="M40" s="721"/>
      <c r="N40" s="722"/>
      <c r="O40" s="722"/>
      <c r="P40" s="715">
        <f t="shared" si="10"/>
        <v>0</v>
      </c>
      <c r="Q40" s="717"/>
      <c r="R40" s="528">
        <f t="shared" si="12"/>
        <v>0</v>
      </c>
    </row>
    <row r="41" spans="2:27">
      <c r="B41" s="535"/>
      <c r="C41" s="535"/>
      <c r="D41" s="572"/>
      <c r="E41" s="572"/>
      <c r="F41" s="558">
        <f t="shared" si="9"/>
        <v>0</v>
      </c>
      <c r="G41" s="536"/>
      <c r="H41" s="559">
        <f t="shared" si="11"/>
        <v>0</v>
      </c>
      <c r="J41" s="718"/>
      <c r="K41" s="719"/>
      <c r="L41" s="720"/>
      <c r="M41" s="721"/>
      <c r="N41" s="722"/>
      <c r="O41" s="722"/>
      <c r="P41" s="715">
        <f t="shared" si="10"/>
        <v>0</v>
      </c>
      <c r="Q41" s="717"/>
      <c r="R41" s="528">
        <f t="shared" si="12"/>
        <v>0</v>
      </c>
    </row>
    <row r="42" spans="2:27">
      <c r="B42" s="535"/>
      <c r="C42" s="535"/>
      <c r="D42" s="572"/>
      <c r="E42" s="572"/>
      <c r="F42" s="558">
        <f t="shared" si="9"/>
        <v>0</v>
      </c>
      <c r="G42" s="536"/>
      <c r="H42" s="559">
        <f t="shared" si="11"/>
        <v>0</v>
      </c>
      <c r="J42" s="718"/>
      <c r="K42" s="719"/>
      <c r="L42" s="720"/>
      <c r="M42" s="721"/>
      <c r="N42" s="722"/>
      <c r="O42" s="722"/>
      <c r="P42" s="715">
        <f t="shared" si="10"/>
        <v>0</v>
      </c>
      <c r="Q42" s="717"/>
      <c r="R42" s="528">
        <f t="shared" si="12"/>
        <v>0</v>
      </c>
    </row>
    <row r="43" spans="2:27">
      <c r="B43" s="535"/>
      <c r="C43" s="535"/>
      <c r="D43" s="572"/>
      <c r="E43" s="572"/>
      <c r="F43" s="558">
        <f t="shared" si="9"/>
        <v>0</v>
      </c>
      <c r="G43" s="536"/>
      <c r="H43" s="559">
        <f t="shared" si="11"/>
        <v>0</v>
      </c>
      <c r="J43" s="718"/>
      <c r="K43" s="719"/>
      <c r="L43" s="720"/>
      <c r="M43" s="721"/>
      <c r="N43" s="722"/>
      <c r="O43" s="722"/>
      <c r="P43" s="715">
        <f t="shared" si="10"/>
        <v>0</v>
      </c>
      <c r="Q43" s="717"/>
      <c r="R43" s="528">
        <f t="shared" si="12"/>
        <v>0</v>
      </c>
    </row>
    <row r="44" spans="2:27">
      <c r="B44" s="535"/>
      <c r="C44" s="535"/>
      <c r="D44" s="572"/>
      <c r="E44" s="572"/>
      <c r="F44" s="558">
        <f t="shared" si="9"/>
        <v>0</v>
      </c>
      <c r="G44" s="536"/>
      <c r="H44" s="559">
        <f t="shared" si="11"/>
        <v>0</v>
      </c>
      <c r="J44" s="718"/>
      <c r="K44" s="719"/>
      <c r="L44" s="720"/>
      <c r="M44" s="721"/>
      <c r="N44" s="722"/>
      <c r="O44" s="722"/>
      <c r="P44" s="715">
        <f>M44*N44+O44</f>
        <v>0</v>
      </c>
      <c r="Q44" s="717"/>
      <c r="R44" s="528">
        <f t="shared" si="12"/>
        <v>0</v>
      </c>
    </row>
    <row r="45" spans="2:27">
      <c r="B45" s="535"/>
      <c r="C45" s="535"/>
      <c r="D45" s="572"/>
      <c r="E45" s="572"/>
      <c r="F45" s="558">
        <f t="shared" si="9"/>
        <v>0</v>
      </c>
      <c r="G45" s="536"/>
      <c r="H45" s="559">
        <f t="shared" si="11"/>
        <v>0</v>
      </c>
      <c r="J45" s="718"/>
      <c r="K45" s="719"/>
      <c r="L45" s="720"/>
      <c r="M45" s="721"/>
      <c r="N45" s="722"/>
      <c r="O45" s="722"/>
      <c r="P45" s="715">
        <f t="shared" si="10"/>
        <v>0</v>
      </c>
      <c r="Q45" s="717"/>
      <c r="R45" s="528">
        <f t="shared" si="12"/>
        <v>0</v>
      </c>
    </row>
    <row r="46" spans="2:27">
      <c r="B46" s="535"/>
      <c r="C46" s="535"/>
      <c r="D46" s="572"/>
      <c r="E46" s="572"/>
      <c r="F46" s="558">
        <f t="shared" si="9"/>
        <v>0</v>
      </c>
      <c r="G46" s="536"/>
      <c r="H46" s="559">
        <f t="shared" si="11"/>
        <v>0</v>
      </c>
      <c r="J46" s="718"/>
      <c r="K46" s="719"/>
      <c r="L46" s="720"/>
      <c r="M46" s="721"/>
      <c r="N46" s="722"/>
      <c r="O46" s="722"/>
      <c r="P46" s="715">
        <f t="shared" si="10"/>
        <v>0</v>
      </c>
      <c r="Q46" s="717"/>
      <c r="R46" s="528">
        <f t="shared" si="12"/>
        <v>0</v>
      </c>
    </row>
    <row r="47" spans="2:27">
      <c r="B47" s="535"/>
      <c r="C47" s="535"/>
      <c r="D47" s="572"/>
      <c r="E47" s="572"/>
      <c r="F47" s="558">
        <f t="shared" si="9"/>
        <v>0</v>
      </c>
      <c r="G47" s="536"/>
      <c r="H47" s="559">
        <f t="shared" si="11"/>
        <v>0</v>
      </c>
      <c r="J47" s="718"/>
      <c r="K47" s="719"/>
      <c r="L47" s="720"/>
      <c r="M47" s="721"/>
      <c r="N47" s="722"/>
      <c r="O47" s="722"/>
      <c r="P47" s="715">
        <f t="shared" si="10"/>
        <v>0</v>
      </c>
      <c r="Q47" s="717"/>
      <c r="R47" s="528">
        <f t="shared" si="12"/>
        <v>0</v>
      </c>
    </row>
    <row r="48" spans="2:27">
      <c r="B48" s="535"/>
      <c r="C48" s="535"/>
      <c r="D48" s="572"/>
      <c r="E48" s="572"/>
      <c r="F48" s="558">
        <f t="shared" si="9"/>
        <v>0</v>
      </c>
      <c r="G48" s="536"/>
      <c r="H48" s="559">
        <f t="shared" si="11"/>
        <v>0</v>
      </c>
      <c r="J48" s="718"/>
      <c r="K48" s="719"/>
      <c r="L48" s="720"/>
      <c r="M48" s="721"/>
      <c r="N48" s="722"/>
      <c r="O48" s="722"/>
      <c r="P48" s="715">
        <f t="shared" si="10"/>
        <v>0</v>
      </c>
      <c r="Q48" s="717"/>
      <c r="R48" s="528">
        <f t="shared" si="12"/>
        <v>0</v>
      </c>
    </row>
    <row r="49" spans="2:18">
      <c r="B49" s="535"/>
      <c r="C49" s="535"/>
      <c r="D49" s="572"/>
      <c r="E49" s="572"/>
      <c r="F49" s="558">
        <f t="shared" si="9"/>
        <v>0</v>
      </c>
      <c r="G49" s="536"/>
      <c r="H49" s="559">
        <f t="shared" si="11"/>
        <v>0</v>
      </c>
      <c r="J49" s="718"/>
      <c r="K49" s="719"/>
      <c r="L49" s="720"/>
      <c r="M49" s="721"/>
      <c r="N49" s="722"/>
      <c r="O49" s="722"/>
      <c r="P49" s="715">
        <f t="shared" si="10"/>
        <v>0</v>
      </c>
      <c r="Q49" s="717"/>
      <c r="R49" s="528">
        <f t="shared" si="12"/>
        <v>0</v>
      </c>
    </row>
    <row r="50" spans="2:18">
      <c r="B50" s="535"/>
      <c r="C50" s="535"/>
      <c r="D50" s="572"/>
      <c r="E50" s="572"/>
      <c r="F50" s="558">
        <f t="shared" si="9"/>
        <v>0</v>
      </c>
      <c r="G50" s="536"/>
      <c r="H50" s="559">
        <f t="shared" si="11"/>
        <v>0</v>
      </c>
      <c r="J50" s="718"/>
      <c r="K50" s="719"/>
      <c r="L50" s="720"/>
      <c r="M50" s="721"/>
      <c r="N50" s="722"/>
      <c r="O50" s="722"/>
      <c r="P50" s="715">
        <f t="shared" si="10"/>
        <v>0</v>
      </c>
      <c r="Q50" s="717"/>
      <c r="R50" s="528">
        <f t="shared" si="12"/>
        <v>0</v>
      </c>
    </row>
    <row r="51" spans="2:18">
      <c r="B51" s="535"/>
      <c r="C51" s="535"/>
      <c r="D51" s="572"/>
      <c r="E51" s="572"/>
      <c r="F51" s="558">
        <f t="shared" si="9"/>
        <v>0</v>
      </c>
      <c r="G51" s="536"/>
      <c r="H51" s="559">
        <f t="shared" si="11"/>
        <v>0</v>
      </c>
      <c r="J51" s="718"/>
      <c r="K51" s="719"/>
      <c r="L51" s="720"/>
      <c r="M51" s="721"/>
      <c r="N51" s="722"/>
      <c r="O51" s="722"/>
      <c r="P51" s="715">
        <f t="shared" si="10"/>
        <v>0</v>
      </c>
      <c r="Q51" s="717"/>
      <c r="R51" s="528">
        <f t="shared" si="12"/>
        <v>0</v>
      </c>
    </row>
    <row r="52" spans="2:18">
      <c r="B52" s="535"/>
      <c r="C52" s="535"/>
      <c r="D52" s="572"/>
      <c r="E52" s="572"/>
      <c r="F52" s="558">
        <f t="shared" si="9"/>
        <v>0</v>
      </c>
      <c r="G52" s="536"/>
      <c r="H52" s="559">
        <f t="shared" si="11"/>
        <v>0</v>
      </c>
      <c r="J52" s="718"/>
      <c r="K52" s="719"/>
      <c r="L52" s="720"/>
      <c r="M52" s="721"/>
      <c r="N52" s="722"/>
      <c r="O52" s="722"/>
      <c r="P52" s="715">
        <f t="shared" si="10"/>
        <v>0</v>
      </c>
      <c r="Q52" s="717"/>
      <c r="R52" s="528">
        <f t="shared" si="12"/>
        <v>0</v>
      </c>
    </row>
    <row r="53" spans="2:18">
      <c r="B53" s="535"/>
      <c r="C53" s="535"/>
      <c r="D53" s="572"/>
      <c r="E53" s="572"/>
      <c r="F53" s="558">
        <f t="shared" si="9"/>
        <v>0</v>
      </c>
      <c r="G53" s="536"/>
      <c r="H53" s="559">
        <f t="shared" si="11"/>
        <v>0</v>
      </c>
      <c r="J53" s="718"/>
      <c r="K53" s="719"/>
      <c r="L53" s="720"/>
      <c r="M53" s="721"/>
      <c r="N53" s="722"/>
      <c r="O53" s="722"/>
      <c r="P53" s="715">
        <f t="shared" si="10"/>
        <v>0</v>
      </c>
      <c r="Q53" s="717"/>
      <c r="R53" s="528">
        <f t="shared" si="12"/>
        <v>0</v>
      </c>
    </row>
    <row r="54" spans="2:18">
      <c r="B54" s="535"/>
      <c r="C54" s="535"/>
      <c r="D54" s="572"/>
      <c r="E54" s="572"/>
      <c r="F54" s="558">
        <f t="shared" si="9"/>
        <v>0</v>
      </c>
      <c r="G54" s="536"/>
      <c r="H54" s="559">
        <f t="shared" si="11"/>
        <v>0</v>
      </c>
      <c r="J54" s="718"/>
      <c r="K54" s="719"/>
      <c r="L54" s="720"/>
      <c r="M54" s="721"/>
      <c r="N54" s="722"/>
      <c r="O54" s="722"/>
      <c r="P54" s="715">
        <f t="shared" si="10"/>
        <v>0</v>
      </c>
      <c r="Q54" s="717"/>
      <c r="R54" s="528">
        <f t="shared" si="12"/>
        <v>0</v>
      </c>
    </row>
    <row r="55" spans="2:18">
      <c r="B55" s="535"/>
      <c r="C55" s="535"/>
      <c r="D55" s="572"/>
      <c r="E55" s="572"/>
      <c r="F55" s="558">
        <f t="shared" si="9"/>
        <v>0</v>
      </c>
      <c r="G55" s="536"/>
      <c r="H55" s="559">
        <f t="shared" si="11"/>
        <v>0</v>
      </c>
      <c r="J55" s="718"/>
      <c r="K55" s="719"/>
      <c r="L55" s="720"/>
      <c r="M55" s="721"/>
      <c r="N55" s="722"/>
      <c r="O55" s="722"/>
      <c r="P55" s="715">
        <f t="shared" si="10"/>
        <v>0</v>
      </c>
      <c r="Q55" s="717"/>
      <c r="R55" s="528">
        <f t="shared" si="12"/>
        <v>0</v>
      </c>
    </row>
    <row r="56" spans="2:18">
      <c r="B56" s="535"/>
      <c r="C56" s="535"/>
      <c r="D56" s="572"/>
      <c r="E56" s="572"/>
      <c r="F56" s="558">
        <f t="shared" si="9"/>
        <v>0</v>
      </c>
      <c r="G56" s="536"/>
      <c r="H56" s="559">
        <f t="shared" si="11"/>
        <v>0</v>
      </c>
      <c r="J56" s="718"/>
      <c r="K56" s="719"/>
      <c r="L56" s="720"/>
      <c r="M56" s="721"/>
      <c r="N56" s="722"/>
      <c r="O56" s="722"/>
      <c r="P56" s="715">
        <f t="shared" si="10"/>
        <v>0</v>
      </c>
      <c r="Q56" s="717"/>
      <c r="R56" s="528">
        <f t="shared" si="12"/>
        <v>0</v>
      </c>
    </row>
    <row r="57" spans="2:18">
      <c r="B57" s="535"/>
      <c r="C57" s="535"/>
      <c r="D57" s="572"/>
      <c r="E57" s="572"/>
      <c r="F57" s="558">
        <f t="shared" si="9"/>
        <v>0</v>
      </c>
      <c r="G57" s="536"/>
      <c r="H57" s="559">
        <f t="shared" si="11"/>
        <v>0</v>
      </c>
      <c r="J57" s="718"/>
      <c r="K57" s="719"/>
      <c r="L57" s="720"/>
      <c r="M57" s="721"/>
      <c r="N57" s="722"/>
      <c r="O57" s="722"/>
      <c r="P57" s="715">
        <f t="shared" si="10"/>
        <v>0</v>
      </c>
      <c r="Q57" s="717"/>
      <c r="R57" s="528">
        <f t="shared" si="12"/>
        <v>0</v>
      </c>
    </row>
    <row r="58" spans="2:18">
      <c r="B58" s="535"/>
      <c r="C58" s="535"/>
      <c r="D58" s="572"/>
      <c r="E58" s="572"/>
      <c r="F58" s="558">
        <f t="shared" si="9"/>
        <v>0</v>
      </c>
      <c r="G58" s="536"/>
      <c r="H58" s="559">
        <f t="shared" si="11"/>
        <v>0</v>
      </c>
      <c r="J58" s="718"/>
      <c r="K58" s="719"/>
      <c r="L58" s="720"/>
      <c r="M58" s="721"/>
      <c r="N58" s="722"/>
      <c r="O58" s="722"/>
      <c r="P58" s="715">
        <f t="shared" si="10"/>
        <v>0</v>
      </c>
      <c r="Q58" s="717"/>
      <c r="R58" s="528">
        <f t="shared" si="12"/>
        <v>0</v>
      </c>
    </row>
    <row r="59" spans="2:18">
      <c r="B59" s="535"/>
      <c r="C59" s="535"/>
      <c r="D59" s="572"/>
      <c r="E59" s="572"/>
      <c r="F59" s="558">
        <f t="shared" si="9"/>
        <v>0</v>
      </c>
      <c r="G59" s="536"/>
      <c r="H59" s="559">
        <f t="shared" si="11"/>
        <v>0</v>
      </c>
      <c r="J59" s="718"/>
      <c r="K59" s="719"/>
      <c r="L59" s="720"/>
      <c r="M59" s="721"/>
      <c r="N59" s="722"/>
      <c r="O59" s="722"/>
      <c r="P59" s="715">
        <f t="shared" si="10"/>
        <v>0</v>
      </c>
      <c r="Q59" s="717"/>
      <c r="R59" s="528">
        <f t="shared" si="12"/>
        <v>0</v>
      </c>
    </row>
    <row r="60" spans="2:18">
      <c r="B60" s="535"/>
      <c r="C60" s="535"/>
      <c r="D60" s="572"/>
      <c r="E60" s="572"/>
      <c r="F60" s="558">
        <f t="shared" si="9"/>
        <v>0</v>
      </c>
      <c r="G60" s="536"/>
      <c r="H60" s="559">
        <f t="shared" si="11"/>
        <v>0</v>
      </c>
      <c r="J60" s="718"/>
      <c r="K60" s="719"/>
      <c r="L60" s="720"/>
      <c r="M60" s="721"/>
      <c r="N60" s="722"/>
      <c r="O60" s="722"/>
      <c r="P60" s="715">
        <f t="shared" si="10"/>
        <v>0</v>
      </c>
      <c r="Q60" s="717"/>
      <c r="R60" s="528">
        <f t="shared" si="12"/>
        <v>0</v>
      </c>
    </row>
    <row r="61" spans="2:18">
      <c r="B61" s="535"/>
      <c r="C61" s="535"/>
      <c r="D61" s="572"/>
      <c r="E61" s="572"/>
      <c r="F61" s="558">
        <f t="shared" si="9"/>
        <v>0</v>
      </c>
      <c r="G61" s="536"/>
      <c r="H61" s="559">
        <f t="shared" si="11"/>
        <v>0</v>
      </c>
      <c r="J61" s="718"/>
      <c r="K61" s="719"/>
      <c r="L61" s="720"/>
      <c r="M61" s="721"/>
      <c r="N61" s="722"/>
      <c r="O61" s="722"/>
      <c r="P61" s="715">
        <f t="shared" si="10"/>
        <v>0</v>
      </c>
      <c r="Q61" s="717"/>
      <c r="R61" s="528">
        <f t="shared" si="12"/>
        <v>0</v>
      </c>
    </row>
    <row r="62" spans="2:18">
      <c r="B62" s="535"/>
      <c r="C62" s="535"/>
      <c r="D62" s="572"/>
      <c r="E62" s="572"/>
      <c r="F62" s="558">
        <f t="shared" si="9"/>
        <v>0</v>
      </c>
      <c r="G62" s="536"/>
      <c r="H62" s="559">
        <f t="shared" si="11"/>
        <v>0</v>
      </c>
      <c r="J62" s="718"/>
      <c r="K62" s="719"/>
      <c r="L62" s="720"/>
      <c r="M62" s="721"/>
      <c r="N62" s="722"/>
      <c r="O62" s="722"/>
      <c r="P62" s="715">
        <f t="shared" si="10"/>
        <v>0</v>
      </c>
      <c r="Q62" s="717"/>
      <c r="R62" s="528">
        <f t="shared" si="12"/>
        <v>0</v>
      </c>
    </row>
    <row r="63" spans="2:18">
      <c r="B63" s="535"/>
      <c r="C63" s="535"/>
      <c r="D63" s="572"/>
      <c r="E63" s="572"/>
      <c r="F63" s="558">
        <f t="shared" si="9"/>
        <v>0</v>
      </c>
      <c r="G63" s="536"/>
      <c r="H63" s="559">
        <f t="shared" si="11"/>
        <v>0</v>
      </c>
      <c r="J63" s="718"/>
      <c r="K63" s="719"/>
      <c r="L63" s="720"/>
      <c r="M63" s="721"/>
      <c r="N63" s="722"/>
      <c r="O63" s="722"/>
      <c r="P63" s="715">
        <f t="shared" si="10"/>
        <v>0</v>
      </c>
      <c r="Q63" s="717"/>
      <c r="R63" s="528">
        <f t="shared" si="12"/>
        <v>0</v>
      </c>
    </row>
    <row r="64" spans="2:18">
      <c r="J64" s="723"/>
      <c r="K64" s="724"/>
      <c r="L64" s="725"/>
      <c r="M64" s="726"/>
      <c r="N64" s="727"/>
      <c r="O64" s="777"/>
      <c r="P64" s="715">
        <f>M64*N64+O64</f>
        <v>0</v>
      </c>
      <c r="Q64" s="778"/>
      <c r="R64" s="729">
        <f>P64*Q64</f>
        <v>0</v>
      </c>
    </row>
    <row r="65" spans="10:18">
      <c r="J65" s="723"/>
      <c r="K65" s="724"/>
      <c r="L65" s="725"/>
      <c r="M65" s="726"/>
      <c r="N65" s="727"/>
      <c r="O65" s="727"/>
      <c r="P65" s="715">
        <f>M65*N65+O65</f>
        <v>0</v>
      </c>
      <c r="Q65" s="717"/>
      <c r="R65" s="729">
        <f>P65*Q65</f>
        <v>0</v>
      </c>
    </row>
    <row r="66" spans="10:18">
      <c r="J66" s="723"/>
      <c r="K66" s="724"/>
      <c r="L66" s="725"/>
      <c r="M66" s="726"/>
      <c r="N66" s="727"/>
      <c r="O66" s="727"/>
      <c r="P66" s="715">
        <f>M66*N66+O66</f>
        <v>0</v>
      </c>
      <c r="Q66" s="717"/>
      <c r="R66" s="729">
        <f>P66*Q66</f>
        <v>0</v>
      </c>
    </row>
    <row r="67" spans="10:18">
      <c r="J67" s="718"/>
      <c r="K67" s="719"/>
      <c r="L67" s="720"/>
      <c r="M67" s="721"/>
      <c r="N67" s="722"/>
      <c r="O67" s="722"/>
      <c r="P67" s="715">
        <f t="shared" ref="P67:P98" si="13">M67*N67+O67</f>
        <v>0</v>
      </c>
      <c r="Q67" s="748"/>
      <c r="R67" s="749">
        <f t="shared" ref="R67:R98" si="14">P67*Q67</f>
        <v>0</v>
      </c>
    </row>
    <row r="68" spans="10:18">
      <c r="J68" s="718"/>
      <c r="K68" s="719"/>
      <c r="L68" s="720"/>
      <c r="M68" s="721"/>
      <c r="N68" s="722"/>
      <c r="O68" s="722"/>
      <c r="P68" s="715">
        <f t="shared" si="13"/>
        <v>0</v>
      </c>
      <c r="Q68" s="748"/>
      <c r="R68" s="749">
        <f t="shared" si="14"/>
        <v>0</v>
      </c>
    </row>
    <row r="69" spans="10:18">
      <c r="J69" s="718"/>
      <c r="K69" s="719"/>
      <c r="L69" s="720"/>
      <c r="M69" s="721"/>
      <c r="N69" s="722"/>
      <c r="O69" s="722"/>
      <c r="P69" s="715">
        <f t="shared" si="13"/>
        <v>0</v>
      </c>
      <c r="Q69" s="748"/>
      <c r="R69" s="749">
        <f t="shared" si="14"/>
        <v>0</v>
      </c>
    </row>
    <row r="70" spans="10:18">
      <c r="J70" s="718"/>
      <c r="K70" s="719"/>
      <c r="L70" s="720"/>
      <c r="M70" s="721"/>
      <c r="N70" s="722"/>
      <c r="O70" s="722"/>
      <c r="P70" s="715">
        <f t="shared" si="13"/>
        <v>0</v>
      </c>
      <c r="Q70" s="748"/>
      <c r="R70" s="749">
        <f t="shared" si="14"/>
        <v>0</v>
      </c>
    </row>
    <row r="71" spans="10:18">
      <c r="J71" s="718"/>
      <c r="K71" s="719"/>
      <c r="L71" s="720"/>
      <c r="M71" s="721"/>
      <c r="N71" s="722"/>
      <c r="O71" s="722"/>
      <c r="P71" s="715">
        <f t="shared" si="13"/>
        <v>0</v>
      </c>
      <c r="Q71" s="748"/>
      <c r="R71" s="749">
        <f t="shared" si="14"/>
        <v>0</v>
      </c>
    </row>
    <row r="72" spans="10:18">
      <c r="J72" s="718"/>
      <c r="K72" s="719"/>
      <c r="L72" s="720"/>
      <c r="M72" s="721"/>
      <c r="N72" s="722"/>
      <c r="O72" s="722"/>
      <c r="P72" s="715">
        <f t="shared" si="13"/>
        <v>0</v>
      </c>
      <c r="Q72" s="748"/>
      <c r="R72" s="749">
        <f t="shared" si="14"/>
        <v>0</v>
      </c>
    </row>
    <row r="73" spans="10:18">
      <c r="J73" s="718"/>
      <c r="K73" s="719"/>
      <c r="L73" s="720"/>
      <c r="M73" s="721"/>
      <c r="N73" s="722"/>
      <c r="O73" s="722"/>
      <c r="P73" s="715">
        <f t="shared" si="13"/>
        <v>0</v>
      </c>
      <c r="Q73" s="748"/>
      <c r="R73" s="749">
        <f t="shared" si="14"/>
        <v>0</v>
      </c>
    </row>
    <row r="74" spans="10:18">
      <c r="J74" s="718"/>
      <c r="K74" s="719"/>
      <c r="L74" s="720"/>
      <c r="M74" s="721"/>
      <c r="N74" s="722"/>
      <c r="O74" s="722"/>
      <c r="P74" s="715">
        <f t="shared" si="13"/>
        <v>0</v>
      </c>
      <c r="Q74" s="748"/>
      <c r="R74" s="749">
        <f t="shared" si="14"/>
        <v>0</v>
      </c>
    </row>
    <row r="75" spans="10:18">
      <c r="J75" s="718"/>
      <c r="K75" s="719"/>
      <c r="L75" s="720"/>
      <c r="M75" s="721"/>
      <c r="N75" s="722"/>
      <c r="O75" s="722"/>
      <c r="P75" s="715">
        <f t="shared" si="13"/>
        <v>0</v>
      </c>
      <c r="Q75" s="748"/>
      <c r="R75" s="749">
        <f t="shared" si="14"/>
        <v>0</v>
      </c>
    </row>
    <row r="76" spans="10:18">
      <c r="J76" s="718"/>
      <c r="K76" s="719"/>
      <c r="L76" s="720"/>
      <c r="M76" s="721"/>
      <c r="N76" s="722"/>
      <c r="O76" s="722"/>
      <c r="P76" s="715">
        <f t="shared" si="13"/>
        <v>0</v>
      </c>
      <c r="Q76" s="748"/>
      <c r="R76" s="749">
        <f t="shared" si="14"/>
        <v>0</v>
      </c>
    </row>
    <row r="77" spans="10:18">
      <c r="J77" s="718"/>
      <c r="K77" s="719"/>
      <c r="L77" s="720"/>
      <c r="M77" s="721"/>
      <c r="N77" s="722"/>
      <c r="O77" s="722"/>
      <c r="P77" s="715">
        <f t="shared" si="13"/>
        <v>0</v>
      </c>
      <c r="Q77" s="748"/>
      <c r="R77" s="749">
        <f t="shared" si="14"/>
        <v>0</v>
      </c>
    </row>
    <row r="78" spans="10:18">
      <c r="J78" s="718"/>
      <c r="K78" s="719"/>
      <c r="L78" s="720"/>
      <c r="M78" s="721"/>
      <c r="N78" s="722"/>
      <c r="O78" s="722"/>
      <c r="P78" s="715">
        <f t="shared" si="13"/>
        <v>0</v>
      </c>
      <c r="Q78" s="748"/>
      <c r="R78" s="749">
        <f t="shared" si="14"/>
        <v>0</v>
      </c>
    </row>
    <row r="79" spans="10:18">
      <c r="J79" s="718"/>
      <c r="K79" s="719"/>
      <c r="L79" s="720"/>
      <c r="M79" s="721"/>
      <c r="N79" s="722"/>
      <c r="O79" s="722"/>
      <c r="P79" s="715">
        <f t="shared" si="13"/>
        <v>0</v>
      </c>
      <c r="Q79" s="748"/>
      <c r="R79" s="749">
        <f t="shared" si="14"/>
        <v>0</v>
      </c>
    </row>
    <row r="80" spans="10:18">
      <c r="J80" s="718"/>
      <c r="K80" s="719"/>
      <c r="L80" s="720"/>
      <c r="M80" s="721"/>
      <c r="N80" s="722"/>
      <c r="O80" s="722"/>
      <c r="P80" s="715">
        <f t="shared" si="13"/>
        <v>0</v>
      </c>
      <c r="Q80" s="748"/>
      <c r="R80" s="749">
        <f t="shared" si="14"/>
        <v>0</v>
      </c>
    </row>
    <row r="81" spans="10:18">
      <c r="J81" s="718"/>
      <c r="K81" s="719"/>
      <c r="L81" s="720"/>
      <c r="M81" s="721"/>
      <c r="N81" s="722"/>
      <c r="O81" s="722"/>
      <c r="P81" s="715">
        <f t="shared" si="13"/>
        <v>0</v>
      </c>
      <c r="Q81" s="748"/>
      <c r="R81" s="749">
        <f t="shared" si="14"/>
        <v>0</v>
      </c>
    </row>
    <row r="82" spans="10:18">
      <c r="J82" s="718"/>
      <c r="K82" s="719"/>
      <c r="L82" s="720"/>
      <c r="M82" s="721"/>
      <c r="N82" s="722"/>
      <c r="O82" s="722"/>
      <c r="P82" s="715">
        <f t="shared" si="13"/>
        <v>0</v>
      </c>
      <c r="Q82" s="748"/>
      <c r="R82" s="749">
        <f t="shared" si="14"/>
        <v>0</v>
      </c>
    </row>
    <row r="83" spans="10:18">
      <c r="J83" s="718"/>
      <c r="K83" s="719"/>
      <c r="L83" s="720"/>
      <c r="M83" s="721"/>
      <c r="N83" s="722"/>
      <c r="O83" s="722"/>
      <c r="P83" s="715">
        <f t="shared" si="13"/>
        <v>0</v>
      </c>
      <c r="Q83" s="748"/>
      <c r="R83" s="749">
        <f t="shared" si="14"/>
        <v>0</v>
      </c>
    </row>
    <row r="84" spans="10:18">
      <c r="J84" s="718"/>
      <c r="K84" s="719"/>
      <c r="L84" s="720"/>
      <c r="M84" s="721"/>
      <c r="N84" s="722"/>
      <c r="O84" s="722"/>
      <c r="P84" s="715">
        <f t="shared" si="13"/>
        <v>0</v>
      </c>
      <c r="Q84" s="748"/>
      <c r="R84" s="749">
        <f t="shared" si="14"/>
        <v>0</v>
      </c>
    </row>
    <row r="85" spans="10:18">
      <c r="J85" s="718"/>
      <c r="K85" s="719"/>
      <c r="L85" s="720"/>
      <c r="M85" s="721"/>
      <c r="N85" s="722"/>
      <c r="O85" s="722"/>
      <c r="P85" s="715">
        <f t="shared" si="13"/>
        <v>0</v>
      </c>
      <c r="Q85" s="748"/>
      <c r="R85" s="749">
        <f t="shared" si="14"/>
        <v>0</v>
      </c>
    </row>
    <row r="86" spans="10:18">
      <c r="J86" s="718"/>
      <c r="K86" s="719"/>
      <c r="L86" s="720"/>
      <c r="M86" s="721"/>
      <c r="N86" s="722"/>
      <c r="O86" s="722"/>
      <c r="P86" s="715">
        <f t="shared" si="13"/>
        <v>0</v>
      </c>
      <c r="Q86" s="748"/>
      <c r="R86" s="749">
        <f t="shared" si="14"/>
        <v>0</v>
      </c>
    </row>
    <row r="87" spans="10:18">
      <c r="J87" s="718"/>
      <c r="K87" s="719"/>
      <c r="L87" s="720"/>
      <c r="M87" s="721"/>
      <c r="N87" s="722"/>
      <c r="O87" s="722"/>
      <c r="P87" s="715">
        <f t="shared" si="13"/>
        <v>0</v>
      </c>
      <c r="Q87" s="748"/>
      <c r="R87" s="749">
        <f t="shared" si="14"/>
        <v>0</v>
      </c>
    </row>
    <row r="88" spans="10:18">
      <c r="J88" s="718"/>
      <c r="K88" s="719"/>
      <c r="L88" s="720"/>
      <c r="M88" s="721"/>
      <c r="N88" s="722"/>
      <c r="O88" s="722"/>
      <c r="P88" s="715">
        <f t="shared" si="13"/>
        <v>0</v>
      </c>
      <c r="Q88" s="748"/>
      <c r="R88" s="749">
        <f t="shared" si="14"/>
        <v>0</v>
      </c>
    </row>
    <row r="89" spans="10:18">
      <c r="J89" s="718"/>
      <c r="K89" s="719"/>
      <c r="L89" s="720"/>
      <c r="M89" s="721"/>
      <c r="N89" s="722"/>
      <c r="O89" s="722"/>
      <c r="P89" s="715">
        <f t="shared" si="13"/>
        <v>0</v>
      </c>
      <c r="Q89" s="748"/>
      <c r="R89" s="749">
        <f t="shared" si="14"/>
        <v>0</v>
      </c>
    </row>
    <row r="90" spans="10:18">
      <c r="J90" s="718"/>
      <c r="K90" s="719"/>
      <c r="L90" s="720"/>
      <c r="M90" s="721"/>
      <c r="N90" s="722"/>
      <c r="O90" s="722"/>
      <c r="P90" s="715">
        <f t="shared" si="13"/>
        <v>0</v>
      </c>
      <c r="Q90" s="748"/>
      <c r="R90" s="749">
        <f t="shared" si="14"/>
        <v>0</v>
      </c>
    </row>
    <row r="91" spans="10:18">
      <c r="J91" s="718"/>
      <c r="K91" s="719"/>
      <c r="L91" s="720"/>
      <c r="M91" s="721"/>
      <c r="N91" s="722"/>
      <c r="O91" s="722"/>
      <c r="P91" s="715">
        <f t="shared" si="13"/>
        <v>0</v>
      </c>
      <c r="Q91" s="748"/>
      <c r="R91" s="749">
        <f t="shared" si="14"/>
        <v>0</v>
      </c>
    </row>
    <row r="92" spans="10:18">
      <c r="J92" s="718"/>
      <c r="K92" s="719"/>
      <c r="L92" s="720"/>
      <c r="M92" s="721"/>
      <c r="N92" s="722"/>
      <c r="O92" s="722"/>
      <c r="P92" s="715">
        <f t="shared" si="13"/>
        <v>0</v>
      </c>
      <c r="Q92" s="748"/>
      <c r="R92" s="749">
        <f t="shared" si="14"/>
        <v>0</v>
      </c>
    </row>
    <row r="93" spans="10:18">
      <c r="J93" s="718"/>
      <c r="K93" s="719"/>
      <c r="L93" s="720"/>
      <c r="M93" s="721"/>
      <c r="N93" s="722"/>
      <c r="O93" s="722"/>
      <c r="P93" s="715">
        <f t="shared" si="13"/>
        <v>0</v>
      </c>
      <c r="Q93" s="748"/>
      <c r="R93" s="749">
        <f t="shared" si="14"/>
        <v>0</v>
      </c>
    </row>
    <row r="94" spans="10:18">
      <c r="J94" s="718"/>
      <c r="K94" s="719"/>
      <c r="L94" s="720"/>
      <c r="M94" s="721"/>
      <c r="N94" s="722"/>
      <c r="O94" s="722"/>
      <c r="P94" s="715">
        <f t="shared" si="13"/>
        <v>0</v>
      </c>
      <c r="Q94" s="748"/>
      <c r="R94" s="749">
        <f t="shared" si="14"/>
        <v>0</v>
      </c>
    </row>
    <row r="95" spans="10:18">
      <c r="J95" s="718"/>
      <c r="K95" s="719"/>
      <c r="L95" s="720"/>
      <c r="M95" s="721"/>
      <c r="N95" s="722"/>
      <c r="O95" s="722"/>
      <c r="P95" s="715">
        <f t="shared" si="13"/>
        <v>0</v>
      </c>
      <c r="Q95" s="748"/>
      <c r="R95" s="749">
        <f t="shared" si="14"/>
        <v>0</v>
      </c>
    </row>
    <row r="96" spans="10:18">
      <c r="J96" s="718"/>
      <c r="K96" s="719"/>
      <c r="L96" s="720"/>
      <c r="M96" s="721"/>
      <c r="N96" s="722"/>
      <c r="O96" s="722"/>
      <c r="P96" s="715">
        <f t="shared" si="13"/>
        <v>0</v>
      </c>
      <c r="Q96" s="748"/>
      <c r="R96" s="749">
        <f t="shared" si="14"/>
        <v>0</v>
      </c>
    </row>
    <row r="97" spans="10:18">
      <c r="J97" s="718"/>
      <c r="K97" s="719"/>
      <c r="L97" s="720"/>
      <c r="M97" s="721"/>
      <c r="N97" s="722"/>
      <c r="O97" s="722"/>
      <c r="P97" s="715">
        <f t="shared" si="13"/>
        <v>0</v>
      </c>
      <c r="Q97" s="748"/>
      <c r="R97" s="749">
        <f t="shared" si="14"/>
        <v>0</v>
      </c>
    </row>
    <row r="98" spans="10:18">
      <c r="J98" s="718"/>
      <c r="K98" s="719"/>
      <c r="L98" s="720"/>
      <c r="M98" s="721"/>
      <c r="N98" s="722"/>
      <c r="O98" s="722"/>
      <c r="P98" s="715">
        <f t="shared" si="13"/>
        <v>0</v>
      </c>
      <c r="Q98" s="748"/>
      <c r="R98" s="749">
        <f t="shared" si="14"/>
        <v>0</v>
      </c>
    </row>
    <row r="99" spans="10:18">
      <c r="J99" s="718"/>
      <c r="K99" s="719"/>
      <c r="L99" s="720"/>
      <c r="M99" s="721"/>
      <c r="N99" s="722"/>
      <c r="O99" s="722"/>
      <c r="P99" s="715">
        <f t="shared" ref="P99:P130" si="15">M99*N99+O99</f>
        <v>0</v>
      </c>
      <c r="Q99" s="748"/>
      <c r="R99" s="749">
        <f t="shared" ref="R99:R130" si="16">P99*Q99</f>
        <v>0</v>
      </c>
    </row>
    <row r="100" spans="10:18">
      <c r="J100" s="718"/>
      <c r="K100" s="719"/>
      <c r="L100" s="720"/>
      <c r="M100" s="721"/>
      <c r="N100" s="722"/>
      <c r="O100" s="722"/>
      <c r="P100" s="715">
        <f t="shared" si="15"/>
        <v>0</v>
      </c>
      <c r="Q100" s="748"/>
      <c r="R100" s="749">
        <f t="shared" si="16"/>
        <v>0</v>
      </c>
    </row>
    <row r="101" spans="10:18">
      <c r="J101" s="718"/>
      <c r="K101" s="719"/>
      <c r="L101" s="720"/>
      <c r="M101" s="721"/>
      <c r="N101" s="722"/>
      <c r="O101" s="722"/>
      <c r="P101" s="715">
        <f t="shared" si="15"/>
        <v>0</v>
      </c>
      <c r="Q101" s="748"/>
      <c r="R101" s="749">
        <f t="shared" si="16"/>
        <v>0</v>
      </c>
    </row>
    <row r="102" spans="10:18">
      <c r="J102" s="718"/>
      <c r="K102" s="719"/>
      <c r="L102" s="720"/>
      <c r="M102" s="721"/>
      <c r="N102" s="722"/>
      <c r="O102" s="722"/>
      <c r="P102" s="715">
        <f t="shared" si="15"/>
        <v>0</v>
      </c>
      <c r="Q102" s="748"/>
      <c r="R102" s="749">
        <f t="shared" si="16"/>
        <v>0</v>
      </c>
    </row>
    <row r="103" spans="10:18">
      <c r="J103" s="718"/>
      <c r="K103" s="719"/>
      <c r="L103" s="720"/>
      <c r="M103" s="721"/>
      <c r="N103" s="722"/>
      <c r="O103" s="722"/>
      <c r="P103" s="715">
        <f t="shared" si="15"/>
        <v>0</v>
      </c>
      <c r="Q103" s="748"/>
      <c r="R103" s="749">
        <f t="shared" si="16"/>
        <v>0</v>
      </c>
    </row>
    <row r="104" spans="10:18">
      <c r="J104" s="718"/>
      <c r="K104" s="719"/>
      <c r="L104" s="720"/>
      <c r="M104" s="721"/>
      <c r="N104" s="722"/>
      <c r="O104" s="722"/>
      <c r="P104" s="715">
        <f t="shared" si="15"/>
        <v>0</v>
      </c>
      <c r="Q104" s="748"/>
      <c r="R104" s="749">
        <f t="shared" si="16"/>
        <v>0</v>
      </c>
    </row>
    <row r="105" spans="10:18">
      <c r="J105" s="718"/>
      <c r="K105" s="719"/>
      <c r="L105" s="720"/>
      <c r="M105" s="721"/>
      <c r="N105" s="722"/>
      <c r="O105" s="722"/>
      <c r="P105" s="715">
        <f t="shared" si="15"/>
        <v>0</v>
      </c>
      <c r="Q105" s="748"/>
      <c r="R105" s="749">
        <f t="shared" si="16"/>
        <v>0</v>
      </c>
    </row>
    <row r="106" spans="10:18">
      <c r="J106" s="718"/>
      <c r="K106" s="719"/>
      <c r="L106" s="720"/>
      <c r="M106" s="721"/>
      <c r="N106" s="722"/>
      <c r="O106" s="722"/>
      <c r="P106" s="715">
        <f t="shared" si="15"/>
        <v>0</v>
      </c>
      <c r="Q106" s="748"/>
      <c r="R106" s="749">
        <f t="shared" si="16"/>
        <v>0</v>
      </c>
    </row>
    <row r="107" spans="10:18">
      <c r="J107" s="718"/>
      <c r="K107" s="719"/>
      <c r="L107" s="720"/>
      <c r="M107" s="721"/>
      <c r="N107" s="722"/>
      <c r="O107" s="722"/>
      <c r="P107" s="715">
        <f t="shared" si="15"/>
        <v>0</v>
      </c>
      <c r="Q107" s="748"/>
      <c r="R107" s="749">
        <f t="shared" si="16"/>
        <v>0</v>
      </c>
    </row>
    <row r="108" spans="10:18">
      <c r="J108" s="718"/>
      <c r="K108" s="719"/>
      <c r="L108" s="720"/>
      <c r="M108" s="721"/>
      <c r="N108" s="722"/>
      <c r="O108" s="722"/>
      <c r="P108" s="715">
        <f t="shared" si="15"/>
        <v>0</v>
      </c>
      <c r="Q108" s="748"/>
      <c r="R108" s="749">
        <f t="shared" si="16"/>
        <v>0</v>
      </c>
    </row>
    <row r="109" spans="10:18">
      <c r="J109" s="718"/>
      <c r="K109" s="719"/>
      <c r="L109" s="720"/>
      <c r="M109" s="721"/>
      <c r="N109" s="722"/>
      <c r="O109" s="722"/>
      <c r="P109" s="715">
        <f t="shared" si="15"/>
        <v>0</v>
      </c>
      <c r="Q109" s="748"/>
      <c r="R109" s="749">
        <f t="shared" si="16"/>
        <v>0</v>
      </c>
    </row>
    <row r="110" spans="10:18">
      <c r="J110" s="718"/>
      <c r="K110" s="719"/>
      <c r="L110" s="720"/>
      <c r="M110" s="721"/>
      <c r="N110" s="722"/>
      <c r="O110" s="722"/>
      <c r="P110" s="715">
        <f t="shared" si="15"/>
        <v>0</v>
      </c>
      <c r="Q110" s="748"/>
      <c r="R110" s="749">
        <f t="shared" si="16"/>
        <v>0</v>
      </c>
    </row>
    <row r="111" spans="10:18">
      <c r="J111" s="718"/>
      <c r="K111" s="719"/>
      <c r="L111" s="720"/>
      <c r="M111" s="721"/>
      <c r="N111" s="722"/>
      <c r="O111" s="722"/>
      <c r="P111" s="715">
        <f t="shared" si="15"/>
        <v>0</v>
      </c>
      <c r="Q111" s="748"/>
      <c r="R111" s="749">
        <f t="shared" si="16"/>
        <v>0</v>
      </c>
    </row>
    <row r="112" spans="10:18">
      <c r="J112" s="718"/>
      <c r="K112" s="719"/>
      <c r="L112" s="720"/>
      <c r="M112" s="721"/>
      <c r="N112" s="722"/>
      <c r="O112" s="722"/>
      <c r="P112" s="715">
        <f t="shared" si="15"/>
        <v>0</v>
      </c>
      <c r="Q112" s="748"/>
      <c r="R112" s="749">
        <f t="shared" si="16"/>
        <v>0</v>
      </c>
    </row>
    <row r="113" spans="10:18">
      <c r="J113" s="718"/>
      <c r="K113" s="719"/>
      <c r="L113" s="720"/>
      <c r="M113" s="721"/>
      <c r="N113" s="722"/>
      <c r="O113" s="722"/>
      <c r="P113" s="715">
        <f t="shared" si="15"/>
        <v>0</v>
      </c>
      <c r="Q113" s="748"/>
      <c r="R113" s="749">
        <f t="shared" si="16"/>
        <v>0</v>
      </c>
    </row>
    <row r="114" spans="10:18">
      <c r="J114" s="718"/>
      <c r="K114" s="719"/>
      <c r="L114" s="720"/>
      <c r="M114" s="721"/>
      <c r="N114" s="722"/>
      <c r="O114" s="722"/>
      <c r="P114" s="715">
        <f t="shared" si="15"/>
        <v>0</v>
      </c>
      <c r="Q114" s="748"/>
      <c r="R114" s="749">
        <f t="shared" si="16"/>
        <v>0</v>
      </c>
    </row>
    <row r="115" spans="10:18">
      <c r="J115" s="718"/>
      <c r="K115" s="719"/>
      <c r="L115" s="720"/>
      <c r="M115" s="721"/>
      <c r="N115" s="722"/>
      <c r="O115" s="722"/>
      <c r="P115" s="715">
        <f t="shared" si="15"/>
        <v>0</v>
      </c>
      <c r="Q115" s="748"/>
      <c r="R115" s="749">
        <f t="shared" si="16"/>
        <v>0</v>
      </c>
    </row>
    <row r="116" spans="10:18">
      <c r="J116" s="718"/>
      <c r="K116" s="719"/>
      <c r="L116" s="720"/>
      <c r="M116" s="721"/>
      <c r="N116" s="722"/>
      <c r="O116" s="722"/>
      <c r="P116" s="715">
        <f t="shared" si="15"/>
        <v>0</v>
      </c>
      <c r="Q116" s="748"/>
      <c r="R116" s="749">
        <f t="shared" si="16"/>
        <v>0</v>
      </c>
    </row>
    <row r="117" spans="10:18">
      <c r="J117" s="718"/>
      <c r="K117" s="719"/>
      <c r="L117" s="720"/>
      <c r="M117" s="721"/>
      <c r="N117" s="722"/>
      <c r="O117" s="722"/>
      <c r="P117" s="715">
        <f t="shared" si="15"/>
        <v>0</v>
      </c>
      <c r="Q117" s="748"/>
      <c r="R117" s="749">
        <f t="shared" si="16"/>
        <v>0</v>
      </c>
    </row>
    <row r="118" spans="10:18">
      <c r="J118" s="718"/>
      <c r="K118" s="719"/>
      <c r="L118" s="720"/>
      <c r="M118" s="721"/>
      <c r="N118" s="722"/>
      <c r="O118" s="722"/>
      <c r="P118" s="715">
        <f t="shared" si="15"/>
        <v>0</v>
      </c>
      <c r="Q118" s="748"/>
      <c r="R118" s="749">
        <f t="shared" si="16"/>
        <v>0</v>
      </c>
    </row>
    <row r="119" spans="10:18">
      <c r="J119" s="718"/>
      <c r="K119" s="719"/>
      <c r="L119" s="720"/>
      <c r="M119" s="721"/>
      <c r="N119" s="722"/>
      <c r="O119" s="722"/>
      <c r="P119" s="715">
        <f t="shared" si="15"/>
        <v>0</v>
      </c>
      <c r="Q119" s="748"/>
      <c r="R119" s="749">
        <f t="shared" si="16"/>
        <v>0</v>
      </c>
    </row>
    <row r="120" spans="10:18">
      <c r="J120" s="718"/>
      <c r="K120" s="719"/>
      <c r="L120" s="720"/>
      <c r="M120" s="721"/>
      <c r="N120" s="722"/>
      <c r="O120" s="722"/>
      <c r="P120" s="715">
        <f t="shared" si="15"/>
        <v>0</v>
      </c>
      <c r="Q120" s="748"/>
      <c r="R120" s="749">
        <f t="shared" si="16"/>
        <v>0</v>
      </c>
    </row>
    <row r="121" spans="10:18">
      <c r="J121" s="718"/>
      <c r="K121" s="719"/>
      <c r="L121" s="720"/>
      <c r="M121" s="721"/>
      <c r="N121" s="722"/>
      <c r="O121" s="722"/>
      <c r="P121" s="715">
        <f t="shared" si="15"/>
        <v>0</v>
      </c>
      <c r="Q121" s="748"/>
      <c r="R121" s="749">
        <f t="shared" si="16"/>
        <v>0</v>
      </c>
    </row>
    <row r="122" spans="10:18">
      <c r="J122" s="718"/>
      <c r="K122" s="719"/>
      <c r="L122" s="720"/>
      <c r="M122" s="721"/>
      <c r="N122" s="722"/>
      <c r="O122" s="722"/>
      <c r="P122" s="715">
        <f t="shared" si="15"/>
        <v>0</v>
      </c>
      <c r="Q122" s="748"/>
      <c r="R122" s="749">
        <f t="shared" si="16"/>
        <v>0</v>
      </c>
    </row>
    <row r="123" spans="10:18">
      <c r="J123" s="718"/>
      <c r="K123" s="719"/>
      <c r="L123" s="720"/>
      <c r="M123" s="721"/>
      <c r="N123" s="722"/>
      <c r="O123" s="722"/>
      <c r="P123" s="715">
        <f t="shared" si="15"/>
        <v>0</v>
      </c>
      <c r="Q123" s="748"/>
      <c r="R123" s="749">
        <f t="shared" si="16"/>
        <v>0</v>
      </c>
    </row>
    <row r="124" spans="10:18">
      <c r="J124" s="718"/>
      <c r="K124" s="719"/>
      <c r="L124" s="720"/>
      <c r="M124" s="721"/>
      <c r="N124" s="722"/>
      <c r="O124" s="722"/>
      <c r="P124" s="715">
        <f t="shared" si="15"/>
        <v>0</v>
      </c>
      <c r="Q124" s="748"/>
      <c r="R124" s="749">
        <f t="shared" si="16"/>
        <v>0</v>
      </c>
    </row>
    <row r="125" spans="10:18">
      <c r="J125" s="718"/>
      <c r="K125" s="719"/>
      <c r="L125" s="720"/>
      <c r="M125" s="721"/>
      <c r="N125" s="722"/>
      <c r="O125" s="722"/>
      <c r="P125" s="715">
        <f t="shared" si="15"/>
        <v>0</v>
      </c>
      <c r="Q125" s="748"/>
      <c r="R125" s="749">
        <f t="shared" si="16"/>
        <v>0</v>
      </c>
    </row>
    <row r="126" spans="10:18">
      <c r="J126" s="718"/>
      <c r="K126" s="719"/>
      <c r="L126" s="720"/>
      <c r="M126" s="721"/>
      <c r="N126" s="722"/>
      <c r="O126" s="722"/>
      <c r="P126" s="715">
        <f t="shared" si="15"/>
        <v>0</v>
      </c>
      <c r="Q126" s="748"/>
      <c r="R126" s="749">
        <f t="shared" si="16"/>
        <v>0</v>
      </c>
    </row>
    <row r="127" spans="10:18">
      <c r="J127" s="718"/>
      <c r="K127" s="719"/>
      <c r="L127" s="720"/>
      <c r="M127" s="721"/>
      <c r="N127" s="722"/>
      <c r="O127" s="722"/>
      <c r="P127" s="715">
        <f t="shared" si="15"/>
        <v>0</v>
      </c>
      <c r="Q127" s="748"/>
      <c r="R127" s="749">
        <f t="shared" si="16"/>
        <v>0</v>
      </c>
    </row>
    <row r="128" spans="10:18">
      <c r="J128" s="718"/>
      <c r="K128" s="719"/>
      <c r="L128" s="720"/>
      <c r="M128" s="721"/>
      <c r="N128" s="722"/>
      <c r="O128" s="722"/>
      <c r="P128" s="715">
        <f t="shared" si="15"/>
        <v>0</v>
      </c>
      <c r="Q128" s="748"/>
      <c r="R128" s="749">
        <f t="shared" si="16"/>
        <v>0</v>
      </c>
    </row>
    <row r="129" spans="10:18">
      <c r="J129" s="718"/>
      <c r="K129" s="719"/>
      <c r="L129" s="720"/>
      <c r="M129" s="721"/>
      <c r="N129" s="722"/>
      <c r="O129" s="722"/>
      <c r="P129" s="715">
        <f t="shared" si="15"/>
        <v>0</v>
      </c>
      <c r="Q129" s="748"/>
      <c r="R129" s="749">
        <f t="shared" si="16"/>
        <v>0</v>
      </c>
    </row>
    <row r="130" spans="10:18">
      <c r="J130" s="718"/>
      <c r="K130" s="719"/>
      <c r="L130" s="720"/>
      <c r="M130" s="721"/>
      <c r="N130" s="722"/>
      <c r="O130" s="722"/>
      <c r="P130" s="715">
        <f t="shared" si="15"/>
        <v>0</v>
      </c>
      <c r="Q130" s="748"/>
      <c r="R130" s="749">
        <f t="shared" si="16"/>
        <v>0</v>
      </c>
    </row>
    <row r="131" spans="10:18">
      <c r="J131" s="718"/>
      <c r="K131" s="719"/>
      <c r="L131" s="720"/>
      <c r="M131" s="721"/>
      <c r="N131" s="722"/>
      <c r="O131" s="722"/>
      <c r="P131" s="715">
        <f>M131*N131+O131</f>
        <v>0</v>
      </c>
      <c r="Q131" s="748"/>
      <c r="R131" s="749">
        <f>P131*Q131</f>
        <v>0</v>
      </c>
    </row>
    <row r="132" spans="10:18">
      <c r="J132" s="718"/>
      <c r="K132" s="719"/>
      <c r="L132" s="720"/>
      <c r="M132" s="721"/>
      <c r="N132" s="722"/>
      <c r="O132" s="722"/>
      <c r="P132" s="715">
        <f>M132*N132+O132</f>
        <v>0</v>
      </c>
      <c r="Q132" s="748"/>
      <c r="R132" s="749">
        <f>P132*Q132</f>
        <v>0</v>
      </c>
    </row>
    <row r="133" spans="10:18">
      <c r="J133" s="723"/>
      <c r="K133" s="724"/>
      <c r="L133" s="725"/>
      <c r="M133" s="726"/>
      <c r="N133" s="727"/>
      <c r="O133" s="727"/>
      <c r="P133" s="715">
        <f>M133*N133+O133</f>
        <v>0</v>
      </c>
      <c r="Q133" s="717"/>
      <c r="R133" s="729">
        <f>P133*Q133</f>
        <v>0</v>
      </c>
    </row>
    <row r="134" spans="10:18">
      <c r="J134" s="718"/>
      <c r="K134" s="719"/>
      <c r="L134" s="720"/>
      <c r="M134" s="721"/>
      <c r="N134" s="722"/>
      <c r="O134" s="722"/>
      <c r="P134" s="715">
        <f t="shared" ref="P134:P197" si="17">M134*N134+O134</f>
        <v>0</v>
      </c>
      <c r="Q134" s="748"/>
      <c r="R134" s="749">
        <f t="shared" ref="R134:R197" si="18">P134*Q134</f>
        <v>0</v>
      </c>
    </row>
    <row r="135" spans="10:18">
      <c r="J135" s="718"/>
      <c r="K135" s="719"/>
      <c r="L135" s="720"/>
      <c r="M135" s="721"/>
      <c r="N135" s="722"/>
      <c r="O135" s="722"/>
      <c r="P135" s="715">
        <f t="shared" si="17"/>
        <v>0</v>
      </c>
      <c r="Q135" s="748"/>
      <c r="R135" s="749">
        <f t="shared" si="18"/>
        <v>0</v>
      </c>
    </row>
    <row r="136" spans="10:18">
      <c r="J136" s="718"/>
      <c r="K136" s="719"/>
      <c r="L136" s="720"/>
      <c r="M136" s="721"/>
      <c r="N136" s="722"/>
      <c r="O136" s="722"/>
      <c r="P136" s="715">
        <f t="shared" si="17"/>
        <v>0</v>
      </c>
      <c r="Q136" s="748"/>
      <c r="R136" s="749">
        <f t="shared" si="18"/>
        <v>0</v>
      </c>
    </row>
    <row r="137" spans="10:18">
      <c r="J137" s="718"/>
      <c r="K137" s="719"/>
      <c r="L137" s="720"/>
      <c r="M137" s="721"/>
      <c r="N137" s="722"/>
      <c r="O137" s="722"/>
      <c r="P137" s="715">
        <f t="shared" si="17"/>
        <v>0</v>
      </c>
      <c r="Q137" s="748"/>
      <c r="R137" s="749">
        <f t="shared" si="18"/>
        <v>0</v>
      </c>
    </row>
    <row r="138" spans="10:18">
      <c r="J138" s="718"/>
      <c r="K138" s="719"/>
      <c r="L138" s="720"/>
      <c r="M138" s="721"/>
      <c r="N138" s="722"/>
      <c r="O138" s="722"/>
      <c r="P138" s="715">
        <f t="shared" si="17"/>
        <v>0</v>
      </c>
      <c r="Q138" s="748"/>
      <c r="R138" s="749">
        <f t="shared" si="18"/>
        <v>0</v>
      </c>
    </row>
    <row r="139" spans="10:18">
      <c r="J139" s="718"/>
      <c r="K139" s="719"/>
      <c r="L139" s="720"/>
      <c r="M139" s="721"/>
      <c r="N139" s="722"/>
      <c r="O139" s="722"/>
      <c r="P139" s="715">
        <f t="shared" si="17"/>
        <v>0</v>
      </c>
      <c r="Q139" s="748"/>
      <c r="R139" s="749">
        <f t="shared" si="18"/>
        <v>0</v>
      </c>
    </row>
    <row r="140" spans="10:18">
      <c r="J140" s="718"/>
      <c r="K140" s="719"/>
      <c r="L140" s="720"/>
      <c r="M140" s="721"/>
      <c r="N140" s="722"/>
      <c r="O140" s="722"/>
      <c r="P140" s="715">
        <f t="shared" si="17"/>
        <v>0</v>
      </c>
      <c r="Q140" s="748"/>
      <c r="R140" s="749">
        <f t="shared" si="18"/>
        <v>0</v>
      </c>
    </row>
    <row r="141" spans="10:18">
      <c r="J141" s="718"/>
      <c r="K141" s="719"/>
      <c r="L141" s="720"/>
      <c r="M141" s="721"/>
      <c r="N141" s="722"/>
      <c r="O141" s="722"/>
      <c r="P141" s="715">
        <f t="shared" si="17"/>
        <v>0</v>
      </c>
      <c r="Q141" s="748"/>
      <c r="R141" s="749">
        <f t="shared" si="18"/>
        <v>0</v>
      </c>
    </row>
    <row r="142" spans="10:18">
      <c r="J142" s="718"/>
      <c r="K142" s="719"/>
      <c r="L142" s="720"/>
      <c r="M142" s="721"/>
      <c r="N142" s="722"/>
      <c r="O142" s="722"/>
      <c r="P142" s="715">
        <f t="shared" si="17"/>
        <v>0</v>
      </c>
      <c r="Q142" s="748"/>
      <c r="R142" s="749">
        <f t="shared" si="18"/>
        <v>0</v>
      </c>
    </row>
    <row r="143" spans="10:18">
      <c r="J143" s="718"/>
      <c r="K143" s="719"/>
      <c r="L143" s="720"/>
      <c r="M143" s="721"/>
      <c r="N143" s="722"/>
      <c r="O143" s="722"/>
      <c r="P143" s="715">
        <f t="shared" si="17"/>
        <v>0</v>
      </c>
      <c r="Q143" s="748"/>
      <c r="R143" s="749">
        <f t="shared" si="18"/>
        <v>0</v>
      </c>
    </row>
    <row r="144" spans="10:18">
      <c r="J144" s="718"/>
      <c r="K144" s="719"/>
      <c r="L144" s="720"/>
      <c r="M144" s="721"/>
      <c r="N144" s="722"/>
      <c r="O144" s="722"/>
      <c r="P144" s="715">
        <f t="shared" si="17"/>
        <v>0</v>
      </c>
      <c r="Q144" s="748"/>
      <c r="R144" s="749">
        <f t="shared" si="18"/>
        <v>0</v>
      </c>
    </row>
    <row r="145" spans="10:18">
      <c r="J145" s="718"/>
      <c r="K145" s="719"/>
      <c r="L145" s="720"/>
      <c r="M145" s="721"/>
      <c r="N145" s="722"/>
      <c r="O145" s="722"/>
      <c r="P145" s="715">
        <f t="shared" si="17"/>
        <v>0</v>
      </c>
      <c r="Q145" s="748"/>
      <c r="R145" s="749">
        <f t="shared" si="18"/>
        <v>0</v>
      </c>
    </row>
    <row r="146" spans="10:18">
      <c r="J146" s="718"/>
      <c r="K146" s="719"/>
      <c r="L146" s="720"/>
      <c r="M146" s="721"/>
      <c r="N146" s="722"/>
      <c r="O146" s="722"/>
      <c r="P146" s="715">
        <f t="shared" si="17"/>
        <v>0</v>
      </c>
      <c r="Q146" s="748"/>
      <c r="R146" s="749">
        <f t="shared" si="18"/>
        <v>0</v>
      </c>
    </row>
    <row r="147" spans="10:18">
      <c r="J147" s="718"/>
      <c r="K147" s="719"/>
      <c r="L147" s="720"/>
      <c r="M147" s="721"/>
      <c r="N147" s="722"/>
      <c r="O147" s="722"/>
      <c r="P147" s="715">
        <f t="shared" si="17"/>
        <v>0</v>
      </c>
      <c r="Q147" s="748"/>
      <c r="R147" s="749">
        <f t="shared" si="18"/>
        <v>0</v>
      </c>
    </row>
    <row r="148" spans="10:18">
      <c r="J148" s="718"/>
      <c r="K148" s="719"/>
      <c r="L148" s="720"/>
      <c r="M148" s="721"/>
      <c r="N148" s="722"/>
      <c r="O148" s="722"/>
      <c r="P148" s="715">
        <f t="shared" si="17"/>
        <v>0</v>
      </c>
      <c r="Q148" s="748"/>
      <c r="R148" s="749">
        <f t="shared" si="18"/>
        <v>0</v>
      </c>
    </row>
    <row r="149" spans="10:18">
      <c r="J149" s="718"/>
      <c r="K149" s="719"/>
      <c r="L149" s="720"/>
      <c r="M149" s="721"/>
      <c r="N149" s="722"/>
      <c r="O149" s="722"/>
      <c r="P149" s="715">
        <f t="shared" si="17"/>
        <v>0</v>
      </c>
      <c r="Q149" s="748"/>
      <c r="R149" s="749">
        <f t="shared" si="18"/>
        <v>0</v>
      </c>
    </row>
    <row r="150" spans="10:18">
      <c r="J150" s="718"/>
      <c r="K150" s="719"/>
      <c r="L150" s="720"/>
      <c r="M150" s="721"/>
      <c r="N150" s="722"/>
      <c r="O150" s="722"/>
      <c r="P150" s="715">
        <f t="shared" si="17"/>
        <v>0</v>
      </c>
      <c r="Q150" s="748"/>
      <c r="R150" s="749">
        <f t="shared" si="18"/>
        <v>0</v>
      </c>
    </row>
    <row r="151" spans="10:18">
      <c r="J151" s="718"/>
      <c r="K151" s="719"/>
      <c r="L151" s="720"/>
      <c r="M151" s="721"/>
      <c r="N151" s="722"/>
      <c r="O151" s="722"/>
      <c r="P151" s="715">
        <f t="shared" si="17"/>
        <v>0</v>
      </c>
      <c r="Q151" s="748"/>
      <c r="R151" s="749">
        <f t="shared" si="18"/>
        <v>0</v>
      </c>
    </row>
    <row r="152" spans="10:18">
      <c r="J152" s="718"/>
      <c r="K152" s="719"/>
      <c r="L152" s="720"/>
      <c r="M152" s="721"/>
      <c r="N152" s="722"/>
      <c r="O152" s="722"/>
      <c r="P152" s="715">
        <f t="shared" si="17"/>
        <v>0</v>
      </c>
      <c r="Q152" s="748"/>
      <c r="R152" s="749">
        <f t="shared" si="18"/>
        <v>0</v>
      </c>
    </row>
    <row r="153" spans="10:18">
      <c r="J153" s="718"/>
      <c r="K153" s="719"/>
      <c r="L153" s="720"/>
      <c r="M153" s="721"/>
      <c r="N153" s="722"/>
      <c r="O153" s="722"/>
      <c r="P153" s="715">
        <f t="shared" si="17"/>
        <v>0</v>
      </c>
      <c r="Q153" s="748"/>
      <c r="R153" s="749">
        <f t="shared" si="18"/>
        <v>0</v>
      </c>
    </row>
    <row r="154" spans="10:18">
      <c r="J154" s="718"/>
      <c r="K154" s="719"/>
      <c r="L154" s="720"/>
      <c r="M154" s="721"/>
      <c r="N154" s="722"/>
      <c r="O154" s="722"/>
      <c r="P154" s="715">
        <f t="shared" si="17"/>
        <v>0</v>
      </c>
      <c r="Q154" s="748"/>
      <c r="R154" s="749">
        <f t="shared" si="18"/>
        <v>0</v>
      </c>
    </row>
    <row r="155" spans="10:18">
      <c r="J155" s="718"/>
      <c r="K155" s="719"/>
      <c r="L155" s="720"/>
      <c r="M155" s="721"/>
      <c r="N155" s="722"/>
      <c r="O155" s="722"/>
      <c r="P155" s="715">
        <f t="shared" si="17"/>
        <v>0</v>
      </c>
      <c r="Q155" s="748"/>
      <c r="R155" s="749">
        <f t="shared" si="18"/>
        <v>0</v>
      </c>
    </row>
    <row r="156" spans="10:18">
      <c r="J156" s="718"/>
      <c r="K156" s="719"/>
      <c r="L156" s="720"/>
      <c r="M156" s="721"/>
      <c r="N156" s="722"/>
      <c r="O156" s="722"/>
      <c r="P156" s="715">
        <f t="shared" si="17"/>
        <v>0</v>
      </c>
      <c r="Q156" s="748"/>
      <c r="R156" s="749">
        <f t="shared" si="18"/>
        <v>0</v>
      </c>
    </row>
    <row r="157" spans="10:18">
      <c r="J157" s="718"/>
      <c r="K157" s="719"/>
      <c r="L157" s="720"/>
      <c r="M157" s="721"/>
      <c r="N157" s="722"/>
      <c r="O157" s="722"/>
      <c r="P157" s="715">
        <f t="shared" si="17"/>
        <v>0</v>
      </c>
      <c r="Q157" s="748"/>
      <c r="R157" s="749">
        <f t="shared" si="18"/>
        <v>0</v>
      </c>
    </row>
    <row r="158" spans="10:18">
      <c r="J158" s="718"/>
      <c r="K158" s="719"/>
      <c r="L158" s="720"/>
      <c r="M158" s="721"/>
      <c r="N158" s="722"/>
      <c r="O158" s="722"/>
      <c r="P158" s="715">
        <f t="shared" si="17"/>
        <v>0</v>
      </c>
      <c r="Q158" s="748"/>
      <c r="R158" s="749">
        <f t="shared" si="18"/>
        <v>0</v>
      </c>
    </row>
    <row r="159" spans="10:18">
      <c r="J159" s="718"/>
      <c r="K159" s="719"/>
      <c r="L159" s="720"/>
      <c r="M159" s="721"/>
      <c r="N159" s="722"/>
      <c r="O159" s="722"/>
      <c r="P159" s="715">
        <f t="shared" si="17"/>
        <v>0</v>
      </c>
      <c r="Q159" s="748"/>
      <c r="R159" s="749">
        <f t="shared" si="18"/>
        <v>0</v>
      </c>
    </row>
    <row r="160" spans="10:18">
      <c r="J160" s="718"/>
      <c r="K160" s="719"/>
      <c r="L160" s="720"/>
      <c r="M160" s="721"/>
      <c r="N160" s="722"/>
      <c r="O160" s="722"/>
      <c r="P160" s="715">
        <f t="shared" si="17"/>
        <v>0</v>
      </c>
      <c r="Q160" s="748"/>
      <c r="R160" s="749">
        <f t="shared" si="18"/>
        <v>0</v>
      </c>
    </row>
    <row r="161" spans="10:18">
      <c r="J161" s="718"/>
      <c r="K161" s="719"/>
      <c r="L161" s="720"/>
      <c r="M161" s="721"/>
      <c r="N161" s="722"/>
      <c r="O161" s="722"/>
      <c r="P161" s="715">
        <f t="shared" si="17"/>
        <v>0</v>
      </c>
      <c r="Q161" s="748"/>
      <c r="R161" s="749">
        <f t="shared" si="18"/>
        <v>0</v>
      </c>
    </row>
    <row r="162" spans="10:18">
      <c r="J162" s="718"/>
      <c r="K162" s="719"/>
      <c r="L162" s="720"/>
      <c r="M162" s="721"/>
      <c r="N162" s="722"/>
      <c r="O162" s="722"/>
      <c r="P162" s="715">
        <f t="shared" si="17"/>
        <v>0</v>
      </c>
      <c r="Q162" s="748"/>
      <c r="R162" s="749">
        <f t="shared" si="18"/>
        <v>0</v>
      </c>
    </row>
    <row r="163" spans="10:18">
      <c r="J163" s="718"/>
      <c r="K163" s="719"/>
      <c r="L163" s="720"/>
      <c r="M163" s="721"/>
      <c r="N163" s="722"/>
      <c r="O163" s="722"/>
      <c r="P163" s="715">
        <f t="shared" si="17"/>
        <v>0</v>
      </c>
      <c r="Q163" s="748"/>
      <c r="R163" s="749">
        <f t="shared" si="18"/>
        <v>0</v>
      </c>
    </row>
    <row r="164" spans="10:18">
      <c r="J164" s="718"/>
      <c r="K164" s="719"/>
      <c r="L164" s="720"/>
      <c r="M164" s="721"/>
      <c r="N164" s="722"/>
      <c r="O164" s="722"/>
      <c r="P164" s="715">
        <f t="shared" si="17"/>
        <v>0</v>
      </c>
      <c r="Q164" s="748"/>
      <c r="R164" s="749">
        <f t="shared" si="18"/>
        <v>0</v>
      </c>
    </row>
    <row r="165" spans="10:18">
      <c r="J165" s="718"/>
      <c r="K165" s="719"/>
      <c r="L165" s="720"/>
      <c r="M165" s="721"/>
      <c r="N165" s="722"/>
      <c r="O165" s="722"/>
      <c r="P165" s="715">
        <f t="shared" si="17"/>
        <v>0</v>
      </c>
      <c r="Q165" s="748"/>
      <c r="R165" s="749">
        <f t="shared" si="18"/>
        <v>0</v>
      </c>
    </row>
    <row r="166" spans="10:18">
      <c r="J166" s="718"/>
      <c r="K166" s="719"/>
      <c r="L166" s="720"/>
      <c r="M166" s="721"/>
      <c r="N166" s="722"/>
      <c r="O166" s="722"/>
      <c r="P166" s="715">
        <f t="shared" si="17"/>
        <v>0</v>
      </c>
      <c r="Q166" s="748"/>
      <c r="R166" s="749">
        <f t="shared" si="18"/>
        <v>0</v>
      </c>
    </row>
    <row r="167" spans="10:18">
      <c r="J167" s="718"/>
      <c r="K167" s="719"/>
      <c r="L167" s="720"/>
      <c r="M167" s="721"/>
      <c r="N167" s="722"/>
      <c r="O167" s="722"/>
      <c r="P167" s="715">
        <f t="shared" si="17"/>
        <v>0</v>
      </c>
      <c r="Q167" s="748"/>
      <c r="R167" s="749">
        <f t="shared" si="18"/>
        <v>0</v>
      </c>
    </row>
    <row r="168" spans="10:18">
      <c r="J168" s="718"/>
      <c r="K168" s="719"/>
      <c r="L168" s="720"/>
      <c r="M168" s="721"/>
      <c r="N168" s="722"/>
      <c r="O168" s="722"/>
      <c r="P168" s="715">
        <f t="shared" si="17"/>
        <v>0</v>
      </c>
      <c r="Q168" s="748"/>
      <c r="R168" s="749">
        <f t="shared" si="18"/>
        <v>0</v>
      </c>
    </row>
    <row r="169" spans="10:18">
      <c r="J169" s="718"/>
      <c r="K169" s="719"/>
      <c r="L169" s="720"/>
      <c r="M169" s="721"/>
      <c r="N169" s="722"/>
      <c r="O169" s="722"/>
      <c r="P169" s="715">
        <f t="shared" si="17"/>
        <v>0</v>
      </c>
      <c r="Q169" s="748"/>
      <c r="R169" s="749">
        <f t="shared" si="18"/>
        <v>0</v>
      </c>
    </row>
    <row r="170" spans="10:18">
      <c r="J170" s="718"/>
      <c r="K170" s="719"/>
      <c r="L170" s="720"/>
      <c r="M170" s="721"/>
      <c r="N170" s="722"/>
      <c r="O170" s="722"/>
      <c r="P170" s="715">
        <f t="shared" si="17"/>
        <v>0</v>
      </c>
      <c r="Q170" s="748"/>
      <c r="R170" s="749">
        <f t="shared" si="18"/>
        <v>0</v>
      </c>
    </row>
    <row r="171" spans="10:18">
      <c r="J171" s="718"/>
      <c r="K171" s="719"/>
      <c r="L171" s="720"/>
      <c r="M171" s="721"/>
      <c r="N171" s="722"/>
      <c r="O171" s="722"/>
      <c r="P171" s="715">
        <f t="shared" si="17"/>
        <v>0</v>
      </c>
      <c r="Q171" s="748"/>
      <c r="R171" s="749">
        <f t="shared" si="18"/>
        <v>0</v>
      </c>
    </row>
    <row r="172" spans="10:18">
      <c r="J172" s="718"/>
      <c r="K172" s="719"/>
      <c r="L172" s="720"/>
      <c r="M172" s="721"/>
      <c r="N172" s="722"/>
      <c r="O172" s="722"/>
      <c r="P172" s="715">
        <f t="shared" si="17"/>
        <v>0</v>
      </c>
      <c r="Q172" s="748"/>
      <c r="R172" s="749">
        <f t="shared" si="18"/>
        <v>0</v>
      </c>
    </row>
    <row r="173" spans="10:18">
      <c r="J173" s="718"/>
      <c r="K173" s="719"/>
      <c r="L173" s="720"/>
      <c r="M173" s="721"/>
      <c r="N173" s="722"/>
      <c r="O173" s="722"/>
      <c r="P173" s="715">
        <f t="shared" si="17"/>
        <v>0</v>
      </c>
      <c r="Q173" s="748"/>
      <c r="R173" s="749">
        <f t="shared" si="18"/>
        <v>0</v>
      </c>
    </row>
    <row r="174" spans="10:18">
      <c r="J174" s="718"/>
      <c r="K174" s="719"/>
      <c r="L174" s="720"/>
      <c r="M174" s="721"/>
      <c r="N174" s="722"/>
      <c r="O174" s="722"/>
      <c r="P174" s="715">
        <f t="shared" si="17"/>
        <v>0</v>
      </c>
      <c r="Q174" s="748"/>
      <c r="R174" s="749">
        <f t="shared" si="18"/>
        <v>0</v>
      </c>
    </row>
    <row r="175" spans="10:18">
      <c r="J175" s="718"/>
      <c r="K175" s="719"/>
      <c r="L175" s="720"/>
      <c r="M175" s="721"/>
      <c r="N175" s="722"/>
      <c r="O175" s="722"/>
      <c r="P175" s="715">
        <f t="shared" si="17"/>
        <v>0</v>
      </c>
      <c r="Q175" s="748"/>
      <c r="R175" s="749">
        <f t="shared" si="18"/>
        <v>0</v>
      </c>
    </row>
    <row r="176" spans="10:18">
      <c r="J176" s="718"/>
      <c r="K176" s="719"/>
      <c r="L176" s="720"/>
      <c r="M176" s="721"/>
      <c r="N176" s="722"/>
      <c r="O176" s="722"/>
      <c r="P176" s="715">
        <f t="shared" si="17"/>
        <v>0</v>
      </c>
      <c r="Q176" s="748"/>
      <c r="R176" s="749">
        <f t="shared" si="18"/>
        <v>0</v>
      </c>
    </row>
    <row r="177" spans="10:18">
      <c r="J177" s="718"/>
      <c r="K177" s="719"/>
      <c r="L177" s="720"/>
      <c r="M177" s="721"/>
      <c r="N177" s="722"/>
      <c r="O177" s="722"/>
      <c r="P177" s="715">
        <f t="shared" si="17"/>
        <v>0</v>
      </c>
      <c r="Q177" s="748"/>
      <c r="R177" s="749">
        <f t="shared" si="18"/>
        <v>0</v>
      </c>
    </row>
    <row r="178" spans="10:18">
      <c r="J178" s="718"/>
      <c r="K178" s="719"/>
      <c r="L178" s="720"/>
      <c r="M178" s="721"/>
      <c r="N178" s="722"/>
      <c r="O178" s="722"/>
      <c r="P178" s="715">
        <f t="shared" si="17"/>
        <v>0</v>
      </c>
      <c r="Q178" s="748"/>
      <c r="R178" s="749">
        <f t="shared" si="18"/>
        <v>0</v>
      </c>
    </row>
    <row r="179" spans="10:18">
      <c r="J179" s="718"/>
      <c r="K179" s="719"/>
      <c r="L179" s="720"/>
      <c r="M179" s="721"/>
      <c r="N179" s="722"/>
      <c r="O179" s="722"/>
      <c r="P179" s="715">
        <f t="shared" si="17"/>
        <v>0</v>
      </c>
      <c r="Q179" s="748"/>
      <c r="R179" s="749">
        <f t="shared" si="18"/>
        <v>0</v>
      </c>
    </row>
    <row r="180" spans="10:18">
      <c r="J180" s="718"/>
      <c r="K180" s="719"/>
      <c r="L180" s="720"/>
      <c r="M180" s="721"/>
      <c r="N180" s="722"/>
      <c r="O180" s="722"/>
      <c r="P180" s="715">
        <f t="shared" si="17"/>
        <v>0</v>
      </c>
      <c r="Q180" s="748"/>
      <c r="R180" s="749">
        <f t="shared" si="18"/>
        <v>0</v>
      </c>
    </row>
    <row r="181" spans="10:18">
      <c r="J181" s="718"/>
      <c r="K181" s="719"/>
      <c r="L181" s="720"/>
      <c r="M181" s="721"/>
      <c r="N181" s="722"/>
      <c r="O181" s="722"/>
      <c r="P181" s="715">
        <f t="shared" si="17"/>
        <v>0</v>
      </c>
      <c r="Q181" s="748"/>
      <c r="R181" s="749">
        <f t="shared" si="18"/>
        <v>0</v>
      </c>
    </row>
    <row r="182" spans="10:18">
      <c r="J182" s="718"/>
      <c r="K182" s="719"/>
      <c r="L182" s="720"/>
      <c r="M182" s="721"/>
      <c r="N182" s="722"/>
      <c r="O182" s="722"/>
      <c r="P182" s="715">
        <f t="shared" si="17"/>
        <v>0</v>
      </c>
      <c r="Q182" s="748"/>
      <c r="R182" s="749">
        <f t="shared" si="18"/>
        <v>0</v>
      </c>
    </row>
    <row r="183" spans="10:18">
      <c r="J183" s="718"/>
      <c r="K183" s="719"/>
      <c r="L183" s="720"/>
      <c r="M183" s="721"/>
      <c r="N183" s="722"/>
      <c r="O183" s="722"/>
      <c r="P183" s="715">
        <f t="shared" si="17"/>
        <v>0</v>
      </c>
      <c r="Q183" s="748"/>
      <c r="R183" s="749">
        <f t="shared" si="18"/>
        <v>0</v>
      </c>
    </row>
    <row r="184" spans="10:18">
      <c r="J184" s="718"/>
      <c r="K184" s="719"/>
      <c r="L184" s="720"/>
      <c r="M184" s="721"/>
      <c r="N184" s="722"/>
      <c r="O184" s="722"/>
      <c r="P184" s="715">
        <f t="shared" si="17"/>
        <v>0</v>
      </c>
      <c r="Q184" s="748"/>
      <c r="R184" s="749">
        <f t="shared" si="18"/>
        <v>0</v>
      </c>
    </row>
    <row r="185" spans="10:18">
      <c r="J185" s="718"/>
      <c r="K185" s="719"/>
      <c r="L185" s="720"/>
      <c r="M185" s="721"/>
      <c r="N185" s="722"/>
      <c r="O185" s="722"/>
      <c r="P185" s="715">
        <f t="shared" si="17"/>
        <v>0</v>
      </c>
      <c r="Q185" s="748"/>
      <c r="R185" s="749">
        <f t="shared" si="18"/>
        <v>0</v>
      </c>
    </row>
    <row r="186" spans="10:18">
      <c r="J186" s="718"/>
      <c r="K186" s="719"/>
      <c r="L186" s="720"/>
      <c r="M186" s="721"/>
      <c r="N186" s="722"/>
      <c r="O186" s="722"/>
      <c r="P186" s="715">
        <f t="shared" si="17"/>
        <v>0</v>
      </c>
      <c r="Q186" s="748"/>
      <c r="R186" s="749">
        <f t="shared" si="18"/>
        <v>0</v>
      </c>
    </row>
    <row r="187" spans="10:18">
      <c r="J187" s="718"/>
      <c r="K187" s="719"/>
      <c r="L187" s="720"/>
      <c r="M187" s="721"/>
      <c r="N187" s="722"/>
      <c r="O187" s="722"/>
      <c r="P187" s="715">
        <f t="shared" si="17"/>
        <v>0</v>
      </c>
      <c r="Q187" s="748"/>
      <c r="R187" s="749">
        <f t="shared" si="18"/>
        <v>0</v>
      </c>
    </row>
    <row r="188" spans="10:18">
      <c r="J188" s="718"/>
      <c r="K188" s="719"/>
      <c r="L188" s="720"/>
      <c r="M188" s="721"/>
      <c r="N188" s="722"/>
      <c r="O188" s="722"/>
      <c r="P188" s="715">
        <f t="shared" si="17"/>
        <v>0</v>
      </c>
      <c r="Q188" s="748"/>
      <c r="R188" s="749">
        <f t="shared" si="18"/>
        <v>0</v>
      </c>
    </row>
    <row r="189" spans="10:18">
      <c r="J189" s="718"/>
      <c r="K189" s="719"/>
      <c r="L189" s="720"/>
      <c r="M189" s="721"/>
      <c r="N189" s="722"/>
      <c r="O189" s="722"/>
      <c r="P189" s="715">
        <f t="shared" si="17"/>
        <v>0</v>
      </c>
      <c r="Q189" s="748"/>
      <c r="R189" s="749">
        <f t="shared" si="18"/>
        <v>0</v>
      </c>
    </row>
    <row r="190" spans="10:18">
      <c r="J190" s="718"/>
      <c r="K190" s="719"/>
      <c r="L190" s="720"/>
      <c r="M190" s="721"/>
      <c r="N190" s="722"/>
      <c r="O190" s="722"/>
      <c r="P190" s="715">
        <f t="shared" si="17"/>
        <v>0</v>
      </c>
      <c r="Q190" s="748"/>
      <c r="R190" s="749">
        <f t="shared" si="18"/>
        <v>0</v>
      </c>
    </row>
    <row r="191" spans="10:18">
      <c r="J191" s="718"/>
      <c r="K191" s="719"/>
      <c r="L191" s="720"/>
      <c r="M191" s="721"/>
      <c r="N191" s="722"/>
      <c r="O191" s="722"/>
      <c r="P191" s="715">
        <f t="shared" si="17"/>
        <v>0</v>
      </c>
      <c r="Q191" s="748"/>
      <c r="R191" s="749">
        <f t="shared" si="18"/>
        <v>0</v>
      </c>
    </row>
    <row r="192" spans="10:18">
      <c r="J192" s="718"/>
      <c r="K192" s="719"/>
      <c r="L192" s="720"/>
      <c r="M192" s="721"/>
      <c r="N192" s="722"/>
      <c r="O192" s="722"/>
      <c r="P192" s="715">
        <f t="shared" si="17"/>
        <v>0</v>
      </c>
      <c r="Q192" s="748"/>
      <c r="R192" s="749">
        <f t="shared" si="18"/>
        <v>0</v>
      </c>
    </row>
    <row r="193" spans="10:18">
      <c r="J193" s="718"/>
      <c r="K193" s="719"/>
      <c r="L193" s="720"/>
      <c r="M193" s="721"/>
      <c r="N193" s="722"/>
      <c r="O193" s="722"/>
      <c r="P193" s="715">
        <f t="shared" si="17"/>
        <v>0</v>
      </c>
      <c r="Q193" s="748"/>
      <c r="R193" s="749">
        <f t="shared" si="18"/>
        <v>0</v>
      </c>
    </row>
    <row r="194" spans="10:18">
      <c r="J194" s="718"/>
      <c r="K194" s="719"/>
      <c r="L194" s="720"/>
      <c r="M194" s="721"/>
      <c r="N194" s="722"/>
      <c r="O194" s="722"/>
      <c r="P194" s="715">
        <f t="shared" si="17"/>
        <v>0</v>
      </c>
      <c r="Q194" s="748"/>
      <c r="R194" s="749">
        <f t="shared" si="18"/>
        <v>0</v>
      </c>
    </row>
    <row r="195" spans="10:18">
      <c r="J195" s="718"/>
      <c r="K195" s="719"/>
      <c r="L195" s="720"/>
      <c r="M195" s="721"/>
      <c r="N195" s="722"/>
      <c r="O195" s="722"/>
      <c r="P195" s="715">
        <f t="shared" si="17"/>
        <v>0</v>
      </c>
      <c r="Q195" s="748"/>
      <c r="R195" s="749">
        <f t="shared" si="18"/>
        <v>0</v>
      </c>
    </row>
    <row r="196" spans="10:18">
      <c r="J196" s="718"/>
      <c r="K196" s="719"/>
      <c r="L196" s="720"/>
      <c r="M196" s="721"/>
      <c r="N196" s="722"/>
      <c r="O196" s="722"/>
      <c r="P196" s="715">
        <f t="shared" si="17"/>
        <v>0</v>
      </c>
      <c r="Q196" s="748"/>
      <c r="R196" s="749">
        <f t="shared" si="18"/>
        <v>0</v>
      </c>
    </row>
    <row r="197" spans="10:18">
      <c r="J197" s="718"/>
      <c r="K197" s="719"/>
      <c r="L197" s="720"/>
      <c r="M197" s="721"/>
      <c r="N197" s="722"/>
      <c r="O197" s="722"/>
      <c r="P197" s="715">
        <f t="shared" si="17"/>
        <v>0</v>
      </c>
      <c r="Q197" s="748"/>
      <c r="R197" s="749">
        <f t="shared" si="18"/>
        <v>0</v>
      </c>
    </row>
    <row r="198" spans="10:18">
      <c r="J198" s="718"/>
      <c r="K198" s="719"/>
      <c r="L198" s="720"/>
      <c r="M198" s="721"/>
      <c r="N198" s="722"/>
      <c r="O198" s="722"/>
      <c r="P198" s="715">
        <f t="shared" ref="P198:P261" si="19">M198*N198+O198</f>
        <v>0</v>
      </c>
      <c r="Q198" s="748"/>
      <c r="R198" s="749">
        <f t="shared" ref="R198:R261" si="20">P198*Q198</f>
        <v>0</v>
      </c>
    </row>
    <row r="199" spans="10:18">
      <c r="J199" s="718"/>
      <c r="K199" s="719"/>
      <c r="L199" s="720"/>
      <c r="M199" s="721"/>
      <c r="N199" s="722"/>
      <c r="O199" s="722"/>
      <c r="P199" s="715">
        <f t="shared" si="19"/>
        <v>0</v>
      </c>
      <c r="Q199" s="748"/>
      <c r="R199" s="749">
        <f t="shared" si="20"/>
        <v>0</v>
      </c>
    </row>
    <row r="200" spans="10:18">
      <c r="J200" s="718"/>
      <c r="K200" s="719"/>
      <c r="L200" s="720"/>
      <c r="M200" s="721"/>
      <c r="N200" s="722"/>
      <c r="O200" s="722"/>
      <c r="P200" s="715">
        <f t="shared" si="19"/>
        <v>0</v>
      </c>
      <c r="Q200" s="748"/>
      <c r="R200" s="749">
        <f t="shared" si="20"/>
        <v>0</v>
      </c>
    </row>
    <row r="201" spans="10:18">
      <c r="J201" s="718"/>
      <c r="K201" s="719"/>
      <c r="L201" s="720"/>
      <c r="M201" s="721"/>
      <c r="N201" s="722"/>
      <c r="O201" s="722"/>
      <c r="P201" s="715">
        <f t="shared" si="19"/>
        <v>0</v>
      </c>
      <c r="Q201" s="748"/>
      <c r="R201" s="749">
        <f t="shared" si="20"/>
        <v>0</v>
      </c>
    </row>
    <row r="202" spans="10:18">
      <c r="J202" s="718"/>
      <c r="K202" s="719"/>
      <c r="L202" s="720"/>
      <c r="M202" s="721"/>
      <c r="N202" s="722"/>
      <c r="O202" s="722"/>
      <c r="P202" s="715">
        <f t="shared" si="19"/>
        <v>0</v>
      </c>
      <c r="Q202" s="748"/>
      <c r="R202" s="749">
        <f t="shared" si="20"/>
        <v>0</v>
      </c>
    </row>
    <row r="203" spans="10:18">
      <c r="J203" s="718"/>
      <c r="K203" s="719"/>
      <c r="L203" s="720"/>
      <c r="M203" s="721"/>
      <c r="N203" s="722"/>
      <c r="O203" s="722"/>
      <c r="P203" s="715">
        <f t="shared" si="19"/>
        <v>0</v>
      </c>
      <c r="Q203" s="748"/>
      <c r="R203" s="749">
        <f t="shared" si="20"/>
        <v>0</v>
      </c>
    </row>
    <row r="204" spans="10:18">
      <c r="J204" s="718"/>
      <c r="K204" s="719"/>
      <c r="L204" s="720"/>
      <c r="M204" s="721"/>
      <c r="N204" s="722"/>
      <c r="O204" s="722"/>
      <c r="P204" s="715">
        <f t="shared" si="19"/>
        <v>0</v>
      </c>
      <c r="Q204" s="748"/>
      <c r="R204" s="749">
        <f t="shared" si="20"/>
        <v>0</v>
      </c>
    </row>
    <row r="205" spans="10:18">
      <c r="J205" s="718"/>
      <c r="K205" s="719"/>
      <c r="L205" s="720"/>
      <c r="M205" s="721"/>
      <c r="N205" s="722"/>
      <c r="O205" s="722"/>
      <c r="P205" s="715">
        <f t="shared" si="19"/>
        <v>0</v>
      </c>
      <c r="Q205" s="748"/>
      <c r="R205" s="749">
        <f t="shared" si="20"/>
        <v>0</v>
      </c>
    </row>
    <row r="206" spans="10:18">
      <c r="J206" s="718"/>
      <c r="K206" s="719"/>
      <c r="L206" s="720"/>
      <c r="M206" s="721"/>
      <c r="N206" s="722"/>
      <c r="O206" s="722"/>
      <c r="P206" s="715">
        <f t="shared" si="19"/>
        <v>0</v>
      </c>
      <c r="Q206" s="748"/>
      <c r="R206" s="749">
        <f t="shared" si="20"/>
        <v>0</v>
      </c>
    </row>
    <row r="207" spans="10:18">
      <c r="J207" s="718"/>
      <c r="K207" s="719"/>
      <c r="L207" s="720"/>
      <c r="M207" s="721"/>
      <c r="N207" s="722"/>
      <c r="O207" s="722"/>
      <c r="P207" s="715">
        <f t="shared" si="19"/>
        <v>0</v>
      </c>
      <c r="Q207" s="748"/>
      <c r="R207" s="749">
        <f t="shared" si="20"/>
        <v>0</v>
      </c>
    </row>
    <row r="208" spans="10:18">
      <c r="J208" s="718"/>
      <c r="K208" s="719"/>
      <c r="L208" s="720"/>
      <c r="M208" s="721"/>
      <c r="N208" s="722"/>
      <c r="O208" s="722"/>
      <c r="P208" s="715">
        <f t="shared" si="19"/>
        <v>0</v>
      </c>
      <c r="Q208" s="748"/>
      <c r="R208" s="749">
        <f t="shared" si="20"/>
        <v>0</v>
      </c>
    </row>
    <row r="209" spans="10:18">
      <c r="J209" s="718"/>
      <c r="K209" s="719"/>
      <c r="L209" s="720"/>
      <c r="M209" s="721"/>
      <c r="N209" s="722"/>
      <c r="O209" s="722"/>
      <c r="P209" s="715">
        <f t="shared" si="19"/>
        <v>0</v>
      </c>
      <c r="Q209" s="748"/>
      <c r="R209" s="749">
        <f t="shared" si="20"/>
        <v>0</v>
      </c>
    </row>
    <row r="210" spans="10:18">
      <c r="J210" s="718"/>
      <c r="K210" s="719"/>
      <c r="L210" s="720"/>
      <c r="M210" s="721"/>
      <c r="N210" s="722"/>
      <c r="O210" s="722"/>
      <c r="P210" s="715">
        <f t="shared" si="19"/>
        <v>0</v>
      </c>
      <c r="Q210" s="748"/>
      <c r="R210" s="749">
        <f t="shared" si="20"/>
        <v>0</v>
      </c>
    </row>
    <row r="211" spans="10:18">
      <c r="J211" s="718"/>
      <c r="K211" s="719"/>
      <c r="L211" s="720"/>
      <c r="M211" s="721"/>
      <c r="N211" s="722"/>
      <c r="O211" s="722"/>
      <c r="P211" s="715">
        <f t="shared" si="19"/>
        <v>0</v>
      </c>
      <c r="Q211" s="748"/>
      <c r="R211" s="749">
        <f t="shared" si="20"/>
        <v>0</v>
      </c>
    </row>
    <row r="212" spans="10:18">
      <c r="J212" s="718"/>
      <c r="K212" s="719"/>
      <c r="L212" s="720"/>
      <c r="M212" s="721"/>
      <c r="N212" s="722"/>
      <c r="O212" s="722"/>
      <c r="P212" s="715">
        <f t="shared" si="19"/>
        <v>0</v>
      </c>
      <c r="Q212" s="748"/>
      <c r="R212" s="749">
        <f t="shared" si="20"/>
        <v>0</v>
      </c>
    </row>
    <row r="213" spans="10:18">
      <c r="J213" s="718"/>
      <c r="K213" s="719"/>
      <c r="L213" s="720"/>
      <c r="M213" s="721"/>
      <c r="N213" s="722"/>
      <c r="O213" s="722"/>
      <c r="P213" s="715">
        <f t="shared" si="19"/>
        <v>0</v>
      </c>
      <c r="Q213" s="748"/>
      <c r="R213" s="749">
        <f t="shared" si="20"/>
        <v>0</v>
      </c>
    </row>
    <row r="214" spans="10:18">
      <c r="J214" s="718"/>
      <c r="K214" s="719"/>
      <c r="L214" s="720"/>
      <c r="M214" s="721"/>
      <c r="N214" s="722"/>
      <c r="O214" s="722"/>
      <c r="P214" s="715">
        <f t="shared" si="19"/>
        <v>0</v>
      </c>
      <c r="Q214" s="748"/>
      <c r="R214" s="749">
        <f t="shared" si="20"/>
        <v>0</v>
      </c>
    </row>
    <row r="215" spans="10:18">
      <c r="J215" s="718"/>
      <c r="K215" s="719"/>
      <c r="L215" s="720"/>
      <c r="M215" s="721"/>
      <c r="N215" s="722"/>
      <c r="O215" s="722"/>
      <c r="P215" s="715">
        <f t="shared" si="19"/>
        <v>0</v>
      </c>
      <c r="Q215" s="748"/>
      <c r="R215" s="749">
        <f t="shared" si="20"/>
        <v>0</v>
      </c>
    </row>
    <row r="216" spans="10:18">
      <c r="J216" s="718"/>
      <c r="K216" s="719"/>
      <c r="L216" s="720"/>
      <c r="M216" s="721"/>
      <c r="N216" s="722"/>
      <c r="O216" s="722"/>
      <c r="P216" s="715">
        <f t="shared" si="19"/>
        <v>0</v>
      </c>
      <c r="Q216" s="748"/>
      <c r="R216" s="749">
        <f t="shared" si="20"/>
        <v>0</v>
      </c>
    </row>
    <row r="217" spans="10:18">
      <c r="J217" s="718"/>
      <c r="K217" s="719"/>
      <c r="L217" s="720"/>
      <c r="M217" s="721"/>
      <c r="N217" s="722"/>
      <c r="O217" s="722"/>
      <c r="P217" s="715">
        <f t="shared" si="19"/>
        <v>0</v>
      </c>
      <c r="Q217" s="748"/>
      <c r="R217" s="749">
        <f t="shared" si="20"/>
        <v>0</v>
      </c>
    </row>
    <row r="218" spans="10:18">
      <c r="J218" s="718"/>
      <c r="K218" s="719"/>
      <c r="L218" s="720"/>
      <c r="M218" s="721"/>
      <c r="N218" s="722"/>
      <c r="O218" s="722"/>
      <c r="P218" s="715">
        <f t="shared" si="19"/>
        <v>0</v>
      </c>
      <c r="Q218" s="748"/>
      <c r="R218" s="749">
        <f t="shared" si="20"/>
        <v>0</v>
      </c>
    </row>
    <row r="219" spans="10:18">
      <c r="J219" s="718"/>
      <c r="K219" s="719"/>
      <c r="L219" s="720"/>
      <c r="M219" s="721"/>
      <c r="N219" s="722"/>
      <c r="O219" s="722"/>
      <c r="P219" s="715">
        <f t="shared" si="19"/>
        <v>0</v>
      </c>
      <c r="Q219" s="748"/>
      <c r="R219" s="749">
        <f t="shared" si="20"/>
        <v>0</v>
      </c>
    </row>
    <row r="220" spans="10:18">
      <c r="J220" s="718"/>
      <c r="K220" s="719"/>
      <c r="L220" s="720"/>
      <c r="M220" s="721"/>
      <c r="N220" s="722"/>
      <c r="O220" s="722"/>
      <c r="P220" s="715">
        <f t="shared" si="19"/>
        <v>0</v>
      </c>
      <c r="Q220" s="748"/>
      <c r="R220" s="749">
        <f t="shared" si="20"/>
        <v>0</v>
      </c>
    </row>
    <row r="221" spans="10:18">
      <c r="J221" s="718"/>
      <c r="K221" s="719"/>
      <c r="L221" s="720"/>
      <c r="M221" s="721"/>
      <c r="N221" s="722"/>
      <c r="O221" s="722"/>
      <c r="P221" s="715">
        <f t="shared" si="19"/>
        <v>0</v>
      </c>
      <c r="Q221" s="748"/>
      <c r="R221" s="749">
        <f t="shared" si="20"/>
        <v>0</v>
      </c>
    </row>
    <row r="222" spans="10:18">
      <c r="J222" s="718"/>
      <c r="K222" s="719"/>
      <c r="L222" s="720"/>
      <c r="M222" s="721"/>
      <c r="N222" s="722"/>
      <c r="O222" s="722"/>
      <c r="P222" s="715">
        <f t="shared" si="19"/>
        <v>0</v>
      </c>
      <c r="Q222" s="748"/>
      <c r="R222" s="749">
        <f t="shared" si="20"/>
        <v>0</v>
      </c>
    </row>
    <row r="223" spans="10:18">
      <c r="J223" s="718"/>
      <c r="K223" s="719"/>
      <c r="L223" s="720"/>
      <c r="M223" s="721"/>
      <c r="N223" s="722"/>
      <c r="O223" s="722"/>
      <c r="P223" s="715">
        <f t="shared" si="19"/>
        <v>0</v>
      </c>
      <c r="Q223" s="748"/>
      <c r="R223" s="749">
        <f t="shared" si="20"/>
        <v>0</v>
      </c>
    </row>
    <row r="224" spans="10:18">
      <c r="J224" s="718"/>
      <c r="K224" s="719"/>
      <c r="L224" s="720"/>
      <c r="M224" s="721"/>
      <c r="N224" s="722"/>
      <c r="O224" s="722"/>
      <c r="P224" s="715">
        <f t="shared" si="19"/>
        <v>0</v>
      </c>
      <c r="Q224" s="748"/>
      <c r="R224" s="749">
        <f t="shared" si="20"/>
        <v>0</v>
      </c>
    </row>
    <row r="225" spans="10:18">
      <c r="J225" s="718"/>
      <c r="K225" s="719"/>
      <c r="L225" s="720"/>
      <c r="M225" s="721"/>
      <c r="N225" s="722"/>
      <c r="O225" s="722"/>
      <c r="P225" s="715">
        <f t="shared" si="19"/>
        <v>0</v>
      </c>
      <c r="Q225" s="748"/>
      <c r="R225" s="749">
        <f t="shared" si="20"/>
        <v>0</v>
      </c>
    </row>
    <row r="226" spans="10:18">
      <c r="J226" s="718"/>
      <c r="K226" s="719"/>
      <c r="L226" s="720"/>
      <c r="M226" s="721"/>
      <c r="N226" s="722"/>
      <c r="O226" s="722"/>
      <c r="P226" s="715">
        <f t="shared" si="19"/>
        <v>0</v>
      </c>
      <c r="Q226" s="748"/>
      <c r="R226" s="749">
        <f t="shared" si="20"/>
        <v>0</v>
      </c>
    </row>
    <row r="227" spans="10:18">
      <c r="J227" s="718"/>
      <c r="K227" s="719"/>
      <c r="L227" s="720"/>
      <c r="M227" s="721"/>
      <c r="N227" s="722"/>
      <c r="O227" s="722"/>
      <c r="P227" s="715">
        <f t="shared" si="19"/>
        <v>0</v>
      </c>
      <c r="Q227" s="748"/>
      <c r="R227" s="749">
        <f t="shared" si="20"/>
        <v>0</v>
      </c>
    </row>
    <row r="228" spans="10:18">
      <c r="J228" s="718"/>
      <c r="K228" s="719"/>
      <c r="L228" s="720"/>
      <c r="M228" s="721"/>
      <c r="N228" s="722"/>
      <c r="O228" s="722"/>
      <c r="P228" s="715">
        <f t="shared" si="19"/>
        <v>0</v>
      </c>
      <c r="Q228" s="748"/>
      <c r="R228" s="749">
        <f t="shared" si="20"/>
        <v>0</v>
      </c>
    </row>
    <row r="229" spans="10:18">
      <c r="J229" s="718"/>
      <c r="K229" s="719"/>
      <c r="L229" s="720"/>
      <c r="M229" s="721"/>
      <c r="N229" s="722"/>
      <c r="O229" s="722"/>
      <c r="P229" s="715">
        <f t="shared" si="19"/>
        <v>0</v>
      </c>
      <c r="Q229" s="748"/>
      <c r="R229" s="749">
        <f t="shared" si="20"/>
        <v>0</v>
      </c>
    </row>
    <row r="230" spans="10:18">
      <c r="J230" s="718"/>
      <c r="K230" s="719"/>
      <c r="L230" s="720"/>
      <c r="M230" s="721"/>
      <c r="N230" s="722"/>
      <c r="O230" s="722"/>
      <c r="P230" s="715">
        <f t="shared" si="19"/>
        <v>0</v>
      </c>
      <c r="Q230" s="748"/>
      <c r="R230" s="749">
        <f t="shared" si="20"/>
        <v>0</v>
      </c>
    </row>
    <row r="231" spans="10:18">
      <c r="J231" s="718"/>
      <c r="K231" s="719"/>
      <c r="L231" s="720"/>
      <c r="M231" s="721"/>
      <c r="N231" s="722"/>
      <c r="O231" s="722"/>
      <c r="P231" s="715">
        <f t="shared" si="19"/>
        <v>0</v>
      </c>
      <c r="Q231" s="748"/>
      <c r="R231" s="749">
        <f t="shared" si="20"/>
        <v>0</v>
      </c>
    </row>
    <row r="232" spans="10:18">
      <c r="J232" s="718"/>
      <c r="K232" s="719"/>
      <c r="L232" s="720"/>
      <c r="M232" s="721"/>
      <c r="N232" s="722"/>
      <c r="O232" s="722"/>
      <c r="P232" s="715">
        <f t="shared" si="19"/>
        <v>0</v>
      </c>
      <c r="Q232" s="748"/>
      <c r="R232" s="749">
        <f t="shared" si="20"/>
        <v>0</v>
      </c>
    </row>
    <row r="233" spans="10:18">
      <c r="J233" s="718"/>
      <c r="K233" s="719"/>
      <c r="L233" s="720"/>
      <c r="M233" s="721"/>
      <c r="N233" s="722"/>
      <c r="O233" s="722"/>
      <c r="P233" s="715">
        <f t="shared" si="19"/>
        <v>0</v>
      </c>
      <c r="Q233" s="748"/>
      <c r="R233" s="749">
        <f t="shared" si="20"/>
        <v>0</v>
      </c>
    </row>
    <row r="234" spans="10:18">
      <c r="J234" s="718"/>
      <c r="K234" s="719"/>
      <c r="L234" s="720"/>
      <c r="M234" s="721"/>
      <c r="N234" s="722"/>
      <c r="O234" s="722"/>
      <c r="P234" s="715">
        <f t="shared" si="19"/>
        <v>0</v>
      </c>
      <c r="Q234" s="748"/>
      <c r="R234" s="749">
        <f t="shared" si="20"/>
        <v>0</v>
      </c>
    </row>
    <row r="235" spans="10:18">
      <c r="J235" s="718"/>
      <c r="K235" s="719"/>
      <c r="L235" s="720"/>
      <c r="M235" s="721"/>
      <c r="N235" s="722"/>
      <c r="O235" s="722"/>
      <c r="P235" s="715">
        <f t="shared" si="19"/>
        <v>0</v>
      </c>
      <c r="Q235" s="748"/>
      <c r="R235" s="749">
        <f t="shared" si="20"/>
        <v>0</v>
      </c>
    </row>
    <row r="236" spans="10:18">
      <c r="J236" s="718"/>
      <c r="K236" s="719"/>
      <c r="L236" s="720"/>
      <c r="M236" s="721"/>
      <c r="N236" s="722"/>
      <c r="O236" s="722"/>
      <c r="P236" s="715">
        <f t="shared" si="19"/>
        <v>0</v>
      </c>
      <c r="Q236" s="748"/>
      <c r="R236" s="749">
        <f t="shared" si="20"/>
        <v>0</v>
      </c>
    </row>
    <row r="237" spans="10:18">
      <c r="J237" s="718"/>
      <c r="K237" s="719"/>
      <c r="L237" s="720"/>
      <c r="M237" s="721"/>
      <c r="N237" s="722"/>
      <c r="O237" s="722"/>
      <c r="P237" s="715">
        <f t="shared" si="19"/>
        <v>0</v>
      </c>
      <c r="Q237" s="748"/>
      <c r="R237" s="749">
        <f t="shared" si="20"/>
        <v>0</v>
      </c>
    </row>
    <row r="238" spans="10:18">
      <c r="J238" s="718"/>
      <c r="K238" s="719"/>
      <c r="L238" s="720"/>
      <c r="M238" s="721"/>
      <c r="N238" s="722"/>
      <c r="O238" s="722"/>
      <c r="P238" s="715">
        <f t="shared" si="19"/>
        <v>0</v>
      </c>
      <c r="Q238" s="748"/>
      <c r="R238" s="749">
        <f t="shared" si="20"/>
        <v>0</v>
      </c>
    </row>
    <row r="239" spans="10:18">
      <c r="J239" s="718"/>
      <c r="K239" s="719"/>
      <c r="L239" s="720"/>
      <c r="M239" s="721"/>
      <c r="N239" s="722"/>
      <c r="O239" s="722"/>
      <c r="P239" s="715">
        <f t="shared" si="19"/>
        <v>0</v>
      </c>
      <c r="Q239" s="748"/>
      <c r="R239" s="749">
        <f t="shared" si="20"/>
        <v>0</v>
      </c>
    </row>
    <row r="240" spans="10:18">
      <c r="J240" s="718"/>
      <c r="K240" s="719"/>
      <c r="L240" s="720"/>
      <c r="M240" s="721"/>
      <c r="N240" s="722"/>
      <c r="O240" s="722"/>
      <c r="P240" s="715">
        <f t="shared" si="19"/>
        <v>0</v>
      </c>
      <c r="Q240" s="748"/>
      <c r="R240" s="749">
        <f t="shared" si="20"/>
        <v>0</v>
      </c>
    </row>
    <row r="241" spans="10:18">
      <c r="J241" s="718"/>
      <c r="K241" s="719"/>
      <c r="L241" s="720"/>
      <c r="M241" s="721"/>
      <c r="N241" s="722"/>
      <c r="O241" s="722"/>
      <c r="P241" s="715">
        <f t="shared" si="19"/>
        <v>0</v>
      </c>
      <c r="Q241" s="748"/>
      <c r="R241" s="749">
        <f t="shared" si="20"/>
        <v>0</v>
      </c>
    </row>
    <row r="242" spans="10:18">
      <c r="J242" s="718"/>
      <c r="K242" s="719"/>
      <c r="L242" s="720"/>
      <c r="M242" s="721"/>
      <c r="N242" s="722"/>
      <c r="O242" s="722"/>
      <c r="P242" s="715">
        <f t="shared" si="19"/>
        <v>0</v>
      </c>
      <c r="Q242" s="748"/>
      <c r="R242" s="749">
        <f t="shared" si="20"/>
        <v>0</v>
      </c>
    </row>
    <row r="243" spans="10:18">
      <c r="J243" s="718"/>
      <c r="K243" s="719"/>
      <c r="L243" s="720"/>
      <c r="M243" s="721"/>
      <c r="N243" s="722"/>
      <c r="O243" s="722"/>
      <c r="P243" s="715">
        <f t="shared" si="19"/>
        <v>0</v>
      </c>
      <c r="Q243" s="748"/>
      <c r="R243" s="749">
        <f t="shared" si="20"/>
        <v>0</v>
      </c>
    </row>
    <row r="244" spans="10:18">
      <c r="J244" s="718"/>
      <c r="K244" s="719"/>
      <c r="L244" s="720"/>
      <c r="M244" s="721"/>
      <c r="N244" s="722"/>
      <c r="O244" s="722"/>
      <c r="P244" s="715">
        <f t="shared" si="19"/>
        <v>0</v>
      </c>
      <c r="Q244" s="748"/>
      <c r="R244" s="749">
        <f t="shared" si="20"/>
        <v>0</v>
      </c>
    </row>
    <row r="245" spans="10:18">
      <c r="J245" s="718"/>
      <c r="K245" s="719"/>
      <c r="L245" s="720"/>
      <c r="M245" s="721"/>
      <c r="N245" s="722"/>
      <c r="O245" s="722"/>
      <c r="P245" s="715">
        <f t="shared" si="19"/>
        <v>0</v>
      </c>
      <c r="Q245" s="748"/>
      <c r="R245" s="749">
        <f t="shared" si="20"/>
        <v>0</v>
      </c>
    </row>
    <row r="246" spans="10:18">
      <c r="J246" s="718"/>
      <c r="K246" s="719"/>
      <c r="L246" s="720"/>
      <c r="M246" s="721"/>
      <c r="N246" s="722"/>
      <c r="O246" s="722"/>
      <c r="P246" s="715">
        <f t="shared" si="19"/>
        <v>0</v>
      </c>
      <c r="Q246" s="748"/>
      <c r="R246" s="749">
        <f t="shared" si="20"/>
        <v>0</v>
      </c>
    </row>
    <row r="247" spans="10:18">
      <c r="J247" s="718"/>
      <c r="K247" s="719"/>
      <c r="L247" s="720"/>
      <c r="M247" s="721"/>
      <c r="N247" s="722"/>
      <c r="O247" s="722"/>
      <c r="P247" s="715">
        <f t="shared" si="19"/>
        <v>0</v>
      </c>
      <c r="Q247" s="748"/>
      <c r="R247" s="749">
        <f t="shared" si="20"/>
        <v>0</v>
      </c>
    </row>
    <row r="248" spans="10:18">
      <c r="J248" s="718"/>
      <c r="K248" s="719"/>
      <c r="L248" s="720"/>
      <c r="M248" s="721"/>
      <c r="N248" s="722"/>
      <c r="O248" s="722"/>
      <c r="P248" s="715">
        <f t="shared" si="19"/>
        <v>0</v>
      </c>
      <c r="Q248" s="748"/>
      <c r="R248" s="749">
        <f t="shared" si="20"/>
        <v>0</v>
      </c>
    </row>
    <row r="249" spans="10:18">
      <c r="J249" s="718"/>
      <c r="K249" s="719"/>
      <c r="L249" s="720"/>
      <c r="M249" s="721"/>
      <c r="N249" s="722"/>
      <c r="O249" s="722"/>
      <c r="P249" s="715">
        <f t="shared" si="19"/>
        <v>0</v>
      </c>
      <c r="Q249" s="748"/>
      <c r="R249" s="749">
        <f t="shared" si="20"/>
        <v>0</v>
      </c>
    </row>
    <row r="250" spans="10:18">
      <c r="J250" s="718"/>
      <c r="K250" s="719"/>
      <c r="L250" s="720"/>
      <c r="M250" s="721"/>
      <c r="N250" s="722"/>
      <c r="O250" s="722"/>
      <c r="P250" s="715">
        <f t="shared" si="19"/>
        <v>0</v>
      </c>
      <c r="Q250" s="748"/>
      <c r="R250" s="749">
        <f t="shared" si="20"/>
        <v>0</v>
      </c>
    </row>
    <row r="251" spans="10:18">
      <c r="J251" s="718"/>
      <c r="K251" s="719"/>
      <c r="L251" s="720"/>
      <c r="M251" s="721"/>
      <c r="N251" s="722"/>
      <c r="O251" s="722"/>
      <c r="P251" s="715">
        <f t="shared" si="19"/>
        <v>0</v>
      </c>
      <c r="Q251" s="748"/>
      <c r="R251" s="749">
        <f t="shared" si="20"/>
        <v>0</v>
      </c>
    </row>
    <row r="252" spans="10:18">
      <c r="J252" s="718"/>
      <c r="K252" s="719"/>
      <c r="L252" s="720"/>
      <c r="M252" s="721"/>
      <c r="N252" s="722"/>
      <c r="O252" s="722"/>
      <c r="P252" s="715">
        <f t="shared" si="19"/>
        <v>0</v>
      </c>
      <c r="Q252" s="748"/>
      <c r="R252" s="749">
        <f t="shared" si="20"/>
        <v>0</v>
      </c>
    </row>
    <row r="253" spans="10:18">
      <c r="J253" s="718"/>
      <c r="K253" s="719"/>
      <c r="L253" s="720"/>
      <c r="M253" s="721"/>
      <c r="N253" s="722"/>
      <c r="O253" s="722"/>
      <c r="P253" s="715">
        <f t="shared" si="19"/>
        <v>0</v>
      </c>
      <c r="Q253" s="748"/>
      <c r="R253" s="749">
        <f t="shared" si="20"/>
        <v>0</v>
      </c>
    </row>
    <row r="254" spans="10:18">
      <c r="J254" s="718"/>
      <c r="K254" s="719"/>
      <c r="L254" s="720"/>
      <c r="M254" s="721"/>
      <c r="N254" s="722"/>
      <c r="O254" s="722"/>
      <c r="P254" s="715">
        <f t="shared" si="19"/>
        <v>0</v>
      </c>
      <c r="Q254" s="748"/>
      <c r="R254" s="749">
        <f t="shared" si="20"/>
        <v>0</v>
      </c>
    </row>
    <row r="255" spans="10:18">
      <c r="J255" s="718"/>
      <c r="K255" s="719"/>
      <c r="L255" s="720"/>
      <c r="M255" s="721"/>
      <c r="N255" s="722"/>
      <c r="O255" s="722"/>
      <c r="P255" s="715">
        <f t="shared" si="19"/>
        <v>0</v>
      </c>
      <c r="Q255" s="748"/>
      <c r="R255" s="749">
        <f t="shared" si="20"/>
        <v>0</v>
      </c>
    </row>
    <row r="256" spans="10:18">
      <c r="J256" s="718"/>
      <c r="K256" s="719"/>
      <c r="L256" s="720"/>
      <c r="M256" s="721"/>
      <c r="N256" s="722"/>
      <c r="O256" s="722"/>
      <c r="P256" s="715">
        <f t="shared" si="19"/>
        <v>0</v>
      </c>
      <c r="Q256" s="748"/>
      <c r="R256" s="749">
        <f t="shared" si="20"/>
        <v>0</v>
      </c>
    </row>
    <row r="257" spans="10:18">
      <c r="J257" s="718"/>
      <c r="K257" s="719"/>
      <c r="L257" s="720"/>
      <c r="M257" s="721"/>
      <c r="N257" s="722"/>
      <c r="O257" s="722"/>
      <c r="P257" s="715">
        <f t="shared" si="19"/>
        <v>0</v>
      </c>
      <c r="Q257" s="748"/>
      <c r="R257" s="749">
        <f t="shared" si="20"/>
        <v>0</v>
      </c>
    </row>
    <row r="258" spans="10:18">
      <c r="J258" s="718"/>
      <c r="K258" s="719"/>
      <c r="L258" s="720"/>
      <c r="M258" s="721"/>
      <c r="N258" s="722"/>
      <c r="O258" s="722"/>
      <c r="P258" s="715">
        <f t="shared" si="19"/>
        <v>0</v>
      </c>
      <c r="Q258" s="748"/>
      <c r="R258" s="749">
        <f t="shared" si="20"/>
        <v>0</v>
      </c>
    </row>
    <row r="259" spans="10:18">
      <c r="J259" s="718"/>
      <c r="K259" s="719"/>
      <c r="L259" s="720"/>
      <c r="M259" s="721"/>
      <c r="N259" s="722"/>
      <c r="O259" s="722"/>
      <c r="P259" s="715">
        <f t="shared" si="19"/>
        <v>0</v>
      </c>
      <c r="Q259" s="748"/>
      <c r="R259" s="749">
        <f t="shared" si="20"/>
        <v>0</v>
      </c>
    </row>
    <row r="260" spans="10:18">
      <c r="J260" s="718"/>
      <c r="K260" s="719"/>
      <c r="L260" s="720"/>
      <c r="M260" s="721"/>
      <c r="N260" s="722"/>
      <c r="O260" s="722"/>
      <c r="P260" s="715">
        <f t="shared" si="19"/>
        <v>0</v>
      </c>
      <c r="Q260" s="748"/>
      <c r="R260" s="749">
        <f t="shared" si="20"/>
        <v>0</v>
      </c>
    </row>
    <row r="261" spans="10:18">
      <c r="J261" s="718"/>
      <c r="K261" s="719"/>
      <c r="L261" s="720"/>
      <c r="M261" s="721"/>
      <c r="N261" s="722"/>
      <c r="O261" s="722"/>
      <c r="P261" s="715">
        <f t="shared" si="19"/>
        <v>0</v>
      </c>
      <c r="Q261" s="748"/>
      <c r="R261" s="749">
        <f t="shared" si="20"/>
        <v>0</v>
      </c>
    </row>
    <row r="262" spans="10:18">
      <c r="J262" s="718"/>
      <c r="K262" s="719"/>
      <c r="L262" s="720"/>
      <c r="M262" s="721"/>
      <c r="N262" s="722"/>
      <c r="O262" s="722"/>
      <c r="P262" s="715">
        <f t="shared" ref="P262:P325" si="21">M262*N262+O262</f>
        <v>0</v>
      </c>
      <c r="Q262" s="748"/>
      <c r="R262" s="749">
        <f t="shared" ref="R262:R325" si="22">P262*Q262</f>
        <v>0</v>
      </c>
    </row>
    <row r="263" spans="10:18">
      <c r="J263" s="718"/>
      <c r="K263" s="719"/>
      <c r="L263" s="720"/>
      <c r="M263" s="721"/>
      <c r="N263" s="722"/>
      <c r="O263" s="722"/>
      <c r="P263" s="715">
        <f t="shared" si="21"/>
        <v>0</v>
      </c>
      <c r="Q263" s="748"/>
      <c r="R263" s="749">
        <f t="shared" si="22"/>
        <v>0</v>
      </c>
    </row>
    <row r="264" spans="10:18">
      <c r="J264" s="718"/>
      <c r="K264" s="719"/>
      <c r="L264" s="720"/>
      <c r="M264" s="721"/>
      <c r="N264" s="722"/>
      <c r="O264" s="722"/>
      <c r="P264" s="715">
        <f t="shared" si="21"/>
        <v>0</v>
      </c>
      <c r="Q264" s="748"/>
      <c r="R264" s="749">
        <f t="shared" si="22"/>
        <v>0</v>
      </c>
    </row>
    <row r="265" spans="10:18">
      <c r="J265" s="718"/>
      <c r="K265" s="719"/>
      <c r="L265" s="720"/>
      <c r="M265" s="721"/>
      <c r="N265" s="722"/>
      <c r="O265" s="722"/>
      <c r="P265" s="715">
        <f t="shared" si="21"/>
        <v>0</v>
      </c>
      <c r="Q265" s="748"/>
      <c r="R265" s="749">
        <f t="shared" si="22"/>
        <v>0</v>
      </c>
    </row>
    <row r="266" spans="10:18">
      <c r="J266" s="718"/>
      <c r="K266" s="719"/>
      <c r="L266" s="720"/>
      <c r="M266" s="721"/>
      <c r="N266" s="722"/>
      <c r="O266" s="722"/>
      <c r="P266" s="715">
        <f t="shared" si="21"/>
        <v>0</v>
      </c>
      <c r="Q266" s="748"/>
      <c r="R266" s="749">
        <f t="shared" si="22"/>
        <v>0</v>
      </c>
    </row>
    <row r="267" spans="10:18">
      <c r="J267" s="718"/>
      <c r="K267" s="719"/>
      <c r="L267" s="720"/>
      <c r="M267" s="721"/>
      <c r="N267" s="722"/>
      <c r="O267" s="722"/>
      <c r="P267" s="715">
        <f t="shared" si="21"/>
        <v>0</v>
      </c>
      <c r="Q267" s="748"/>
      <c r="R267" s="749">
        <f t="shared" si="22"/>
        <v>0</v>
      </c>
    </row>
    <row r="268" spans="10:18">
      <c r="J268" s="718"/>
      <c r="K268" s="719"/>
      <c r="L268" s="720"/>
      <c r="M268" s="721"/>
      <c r="N268" s="722"/>
      <c r="O268" s="722"/>
      <c r="P268" s="715">
        <f t="shared" si="21"/>
        <v>0</v>
      </c>
      <c r="Q268" s="748"/>
      <c r="R268" s="749">
        <f t="shared" si="22"/>
        <v>0</v>
      </c>
    </row>
    <row r="269" spans="10:18">
      <c r="J269" s="718"/>
      <c r="K269" s="719"/>
      <c r="L269" s="720"/>
      <c r="M269" s="721"/>
      <c r="N269" s="722"/>
      <c r="O269" s="722"/>
      <c r="P269" s="715">
        <f t="shared" si="21"/>
        <v>0</v>
      </c>
      <c r="Q269" s="748"/>
      <c r="R269" s="749">
        <f t="shared" si="22"/>
        <v>0</v>
      </c>
    </row>
    <row r="270" spans="10:18">
      <c r="J270" s="718"/>
      <c r="K270" s="719"/>
      <c r="L270" s="720"/>
      <c r="M270" s="721"/>
      <c r="N270" s="722"/>
      <c r="O270" s="722"/>
      <c r="P270" s="715">
        <f t="shared" si="21"/>
        <v>0</v>
      </c>
      <c r="Q270" s="748"/>
      <c r="R270" s="749">
        <f t="shared" si="22"/>
        <v>0</v>
      </c>
    </row>
    <row r="271" spans="10:18">
      <c r="J271" s="718"/>
      <c r="K271" s="719"/>
      <c r="L271" s="720"/>
      <c r="M271" s="721"/>
      <c r="N271" s="722"/>
      <c r="O271" s="722"/>
      <c r="P271" s="715">
        <f t="shared" si="21"/>
        <v>0</v>
      </c>
      <c r="Q271" s="748"/>
      <c r="R271" s="749">
        <f t="shared" si="22"/>
        <v>0</v>
      </c>
    </row>
    <row r="272" spans="10:18">
      <c r="J272" s="718"/>
      <c r="K272" s="719"/>
      <c r="L272" s="720"/>
      <c r="M272" s="721"/>
      <c r="N272" s="722"/>
      <c r="O272" s="722"/>
      <c r="P272" s="715">
        <f t="shared" si="21"/>
        <v>0</v>
      </c>
      <c r="Q272" s="748"/>
      <c r="R272" s="749">
        <f t="shared" si="22"/>
        <v>0</v>
      </c>
    </row>
    <row r="273" spans="10:18">
      <c r="J273" s="718"/>
      <c r="K273" s="719"/>
      <c r="L273" s="720"/>
      <c r="M273" s="721"/>
      <c r="N273" s="722"/>
      <c r="O273" s="722"/>
      <c r="P273" s="715">
        <f t="shared" si="21"/>
        <v>0</v>
      </c>
      <c r="Q273" s="748"/>
      <c r="R273" s="749">
        <f t="shared" si="22"/>
        <v>0</v>
      </c>
    </row>
    <row r="274" spans="10:18">
      <c r="J274" s="718"/>
      <c r="K274" s="719"/>
      <c r="L274" s="720"/>
      <c r="M274" s="721"/>
      <c r="N274" s="722"/>
      <c r="O274" s="722"/>
      <c r="P274" s="715">
        <f t="shared" si="21"/>
        <v>0</v>
      </c>
      <c r="Q274" s="748"/>
      <c r="R274" s="749">
        <f t="shared" si="22"/>
        <v>0</v>
      </c>
    </row>
    <row r="275" spans="10:18">
      <c r="J275" s="718"/>
      <c r="K275" s="719"/>
      <c r="L275" s="720"/>
      <c r="M275" s="721"/>
      <c r="N275" s="722"/>
      <c r="O275" s="722"/>
      <c r="P275" s="715">
        <f t="shared" si="21"/>
        <v>0</v>
      </c>
      <c r="Q275" s="748"/>
      <c r="R275" s="749">
        <f t="shared" si="22"/>
        <v>0</v>
      </c>
    </row>
    <row r="276" spans="10:18">
      <c r="J276" s="718"/>
      <c r="K276" s="719"/>
      <c r="L276" s="720"/>
      <c r="M276" s="721"/>
      <c r="N276" s="722"/>
      <c r="O276" s="722"/>
      <c r="P276" s="715">
        <f t="shared" si="21"/>
        <v>0</v>
      </c>
      <c r="Q276" s="748"/>
      <c r="R276" s="749">
        <f t="shared" si="22"/>
        <v>0</v>
      </c>
    </row>
    <row r="277" spans="10:18">
      <c r="J277" s="718"/>
      <c r="K277" s="719"/>
      <c r="L277" s="720"/>
      <c r="M277" s="721"/>
      <c r="N277" s="722"/>
      <c r="O277" s="722"/>
      <c r="P277" s="715">
        <f t="shared" si="21"/>
        <v>0</v>
      </c>
      <c r="Q277" s="748"/>
      <c r="R277" s="749">
        <f t="shared" si="22"/>
        <v>0</v>
      </c>
    </row>
    <row r="278" spans="10:18">
      <c r="J278" s="718"/>
      <c r="K278" s="719"/>
      <c r="L278" s="720"/>
      <c r="M278" s="721"/>
      <c r="N278" s="722"/>
      <c r="O278" s="722"/>
      <c r="P278" s="715">
        <f t="shared" si="21"/>
        <v>0</v>
      </c>
      <c r="Q278" s="748"/>
      <c r="R278" s="749">
        <f t="shared" si="22"/>
        <v>0</v>
      </c>
    </row>
    <row r="279" spans="10:18">
      <c r="J279" s="718"/>
      <c r="K279" s="719"/>
      <c r="L279" s="720"/>
      <c r="M279" s="721"/>
      <c r="N279" s="722"/>
      <c r="O279" s="722"/>
      <c r="P279" s="715">
        <f t="shared" si="21"/>
        <v>0</v>
      </c>
      <c r="Q279" s="748"/>
      <c r="R279" s="749">
        <f t="shared" si="22"/>
        <v>0</v>
      </c>
    </row>
    <row r="280" spans="10:18">
      <c r="J280" s="718"/>
      <c r="K280" s="719"/>
      <c r="L280" s="720"/>
      <c r="M280" s="721"/>
      <c r="N280" s="722"/>
      <c r="O280" s="722"/>
      <c r="P280" s="715">
        <f t="shared" si="21"/>
        <v>0</v>
      </c>
      <c r="Q280" s="748"/>
      <c r="R280" s="749">
        <f t="shared" si="22"/>
        <v>0</v>
      </c>
    </row>
    <row r="281" spans="10:18">
      <c r="J281" s="718"/>
      <c r="K281" s="719"/>
      <c r="L281" s="720"/>
      <c r="M281" s="721"/>
      <c r="N281" s="722"/>
      <c r="O281" s="722"/>
      <c r="P281" s="715">
        <f t="shared" si="21"/>
        <v>0</v>
      </c>
      <c r="Q281" s="748"/>
      <c r="R281" s="749">
        <f t="shared" si="22"/>
        <v>0</v>
      </c>
    </row>
    <row r="282" spans="10:18">
      <c r="J282" s="718"/>
      <c r="K282" s="719"/>
      <c r="L282" s="720"/>
      <c r="M282" s="721"/>
      <c r="N282" s="722"/>
      <c r="O282" s="722"/>
      <c r="P282" s="715">
        <f t="shared" si="21"/>
        <v>0</v>
      </c>
      <c r="Q282" s="748"/>
      <c r="R282" s="749">
        <f t="shared" si="22"/>
        <v>0</v>
      </c>
    </row>
    <row r="283" spans="10:18">
      <c r="J283" s="718"/>
      <c r="K283" s="719"/>
      <c r="L283" s="720"/>
      <c r="M283" s="721"/>
      <c r="N283" s="722"/>
      <c r="O283" s="722"/>
      <c r="P283" s="715">
        <f t="shared" si="21"/>
        <v>0</v>
      </c>
      <c r="Q283" s="748"/>
      <c r="R283" s="749">
        <f t="shared" si="22"/>
        <v>0</v>
      </c>
    </row>
    <row r="284" spans="10:18">
      <c r="J284" s="718"/>
      <c r="K284" s="719"/>
      <c r="L284" s="720"/>
      <c r="M284" s="721"/>
      <c r="N284" s="722"/>
      <c r="O284" s="722"/>
      <c r="P284" s="715">
        <f t="shared" si="21"/>
        <v>0</v>
      </c>
      <c r="Q284" s="748"/>
      <c r="R284" s="749">
        <f t="shared" si="22"/>
        <v>0</v>
      </c>
    </row>
    <row r="285" spans="10:18">
      <c r="J285" s="718"/>
      <c r="K285" s="719"/>
      <c r="L285" s="720"/>
      <c r="M285" s="721"/>
      <c r="N285" s="722"/>
      <c r="O285" s="722"/>
      <c r="P285" s="715">
        <f t="shared" si="21"/>
        <v>0</v>
      </c>
      <c r="Q285" s="748"/>
      <c r="R285" s="749">
        <f t="shared" si="22"/>
        <v>0</v>
      </c>
    </row>
    <row r="286" spans="10:18">
      <c r="J286" s="718"/>
      <c r="K286" s="719"/>
      <c r="L286" s="720"/>
      <c r="M286" s="721"/>
      <c r="N286" s="722"/>
      <c r="O286" s="722"/>
      <c r="P286" s="715">
        <f t="shared" si="21"/>
        <v>0</v>
      </c>
      <c r="Q286" s="748"/>
      <c r="R286" s="749">
        <f t="shared" si="22"/>
        <v>0</v>
      </c>
    </row>
    <row r="287" spans="10:18">
      <c r="J287" s="718"/>
      <c r="K287" s="719"/>
      <c r="L287" s="720"/>
      <c r="M287" s="721"/>
      <c r="N287" s="722"/>
      <c r="O287" s="722"/>
      <c r="P287" s="715">
        <f t="shared" si="21"/>
        <v>0</v>
      </c>
      <c r="Q287" s="748"/>
      <c r="R287" s="749">
        <f t="shared" si="22"/>
        <v>0</v>
      </c>
    </row>
    <row r="288" spans="10:18">
      <c r="J288" s="718"/>
      <c r="K288" s="719"/>
      <c r="L288" s="720"/>
      <c r="M288" s="721"/>
      <c r="N288" s="722"/>
      <c r="O288" s="722"/>
      <c r="P288" s="715">
        <f t="shared" si="21"/>
        <v>0</v>
      </c>
      <c r="Q288" s="748"/>
      <c r="R288" s="749">
        <f t="shared" si="22"/>
        <v>0</v>
      </c>
    </row>
    <row r="289" spans="10:18">
      <c r="J289" s="718"/>
      <c r="K289" s="719"/>
      <c r="L289" s="720"/>
      <c r="M289" s="721"/>
      <c r="N289" s="722"/>
      <c r="O289" s="722"/>
      <c r="P289" s="715">
        <f t="shared" si="21"/>
        <v>0</v>
      </c>
      <c r="Q289" s="748"/>
      <c r="R289" s="749">
        <f t="shared" si="22"/>
        <v>0</v>
      </c>
    </row>
    <row r="290" spans="10:18">
      <c r="J290" s="718"/>
      <c r="K290" s="719"/>
      <c r="L290" s="720"/>
      <c r="M290" s="721"/>
      <c r="N290" s="722"/>
      <c r="O290" s="722"/>
      <c r="P290" s="715">
        <f t="shared" si="21"/>
        <v>0</v>
      </c>
      <c r="Q290" s="748"/>
      <c r="R290" s="749">
        <f t="shared" si="22"/>
        <v>0</v>
      </c>
    </row>
    <row r="291" spans="10:18">
      <c r="J291" s="718"/>
      <c r="K291" s="719"/>
      <c r="L291" s="720"/>
      <c r="M291" s="721"/>
      <c r="N291" s="722"/>
      <c r="O291" s="722"/>
      <c r="P291" s="715">
        <f t="shared" si="21"/>
        <v>0</v>
      </c>
      <c r="Q291" s="748"/>
      <c r="R291" s="749">
        <f t="shared" si="22"/>
        <v>0</v>
      </c>
    </row>
    <row r="292" spans="10:18">
      <c r="J292" s="718"/>
      <c r="K292" s="719"/>
      <c r="L292" s="720"/>
      <c r="M292" s="721"/>
      <c r="N292" s="722"/>
      <c r="O292" s="722"/>
      <c r="P292" s="715">
        <f t="shared" si="21"/>
        <v>0</v>
      </c>
      <c r="Q292" s="748"/>
      <c r="R292" s="749">
        <f t="shared" si="22"/>
        <v>0</v>
      </c>
    </row>
    <row r="293" spans="10:18">
      <c r="J293" s="718"/>
      <c r="K293" s="719"/>
      <c r="L293" s="720"/>
      <c r="M293" s="721"/>
      <c r="N293" s="722"/>
      <c r="O293" s="722"/>
      <c r="P293" s="715">
        <f t="shared" si="21"/>
        <v>0</v>
      </c>
      <c r="Q293" s="748"/>
      <c r="R293" s="749">
        <f t="shared" si="22"/>
        <v>0</v>
      </c>
    </row>
    <row r="294" spans="10:18">
      <c r="J294" s="718"/>
      <c r="K294" s="719"/>
      <c r="L294" s="720"/>
      <c r="M294" s="721"/>
      <c r="N294" s="722"/>
      <c r="O294" s="722"/>
      <c r="P294" s="715">
        <f t="shared" si="21"/>
        <v>0</v>
      </c>
      <c r="Q294" s="748"/>
      <c r="R294" s="749">
        <f t="shared" si="22"/>
        <v>0</v>
      </c>
    </row>
    <row r="295" spans="10:18">
      <c r="J295" s="718"/>
      <c r="K295" s="719"/>
      <c r="L295" s="720"/>
      <c r="M295" s="721"/>
      <c r="N295" s="722"/>
      <c r="O295" s="722"/>
      <c r="P295" s="715">
        <f t="shared" si="21"/>
        <v>0</v>
      </c>
      <c r="Q295" s="748"/>
      <c r="R295" s="749">
        <f t="shared" si="22"/>
        <v>0</v>
      </c>
    </row>
    <row r="296" spans="10:18">
      <c r="J296" s="718"/>
      <c r="K296" s="719"/>
      <c r="L296" s="720"/>
      <c r="M296" s="721"/>
      <c r="N296" s="722"/>
      <c r="O296" s="722"/>
      <c r="P296" s="715">
        <f t="shared" si="21"/>
        <v>0</v>
      </c>
      <c r="Q296" s="748"/>
      <c r="R296" s="749">
        <f t="shared" si="22"/>
        <v>0</v>
      </c>
    </row>
    <row r="297" spans="10:18">
      <c r="J297" s="718"/>
      <c r="K297" s="719"/>
      <c r="L297" s="720"/>
      <c r="M297" s="721"/>
      <c r="N297" s="722"/>
      <c r="O297" s="722"/>
      <c r="P297" s="715">
        <f t="shared" si="21"/>
        <v>0</v>
      </c>
      <c r="Q297" s="748"/>
      <c r="R297" s="749">
        <f t="shared" si="22"/>
        <v>0</v>
      </c>
    </row>
    <row r="298" spans="10:18">
      <c r="J298" s="718"/>
      <c r="K298" s="719"/>
      <c r="L298" s="720"/>
      <c r="M298" s="721"/>
      <c r="N298" s="722"/>
      <c r="O298" s="722"/>
      <c r="P298" s="715">
        <f t="shared" si="21"/>
        <v>0</v>
      </c>
      <c r="Q298" s="748"/>
      <c r="R298" s="749">
        <f t="shared" si="22"/>
        <v>0</v>
      </c>
    </row>
    <row r="299" spans="10:18">
      <c r="J299" s="718"/>
      <c r="K299" s="719"/>
      <c r="L299" s="720"/>
      <c r="M299" s="721"/>
      <c r="N299" s="722"/>
      <c r="O299" s="722"/>
      <c r="P299" s="715">
        <f t="shared" si="21"/>
        <v>0</v>
      </c>
      <c r="Q299" s="748"/>
      <c r="R299" s="749">
        <f t="shared" si="22"/>
        <v>0</v>
      </c>
    </row>
    <row r="300" spans="10:18">
      <c r="J300" s="718"/>
      <c r="K300" s="719"/>
      <c r="L300" s="720"/>
      <c r="M300" s="721"/>
      <c r="N300" s="722"/>
      <c r="O300" s="722"/>
      <c r="P300" s="715">
        <f t="shared" si="21"/>
        <v>0</v>
      </c>
      <c r="Q300" s="748"/>
      <c r="R300" s="749">
        <f t="shared" si="22"/>
        <v>0</v>
      </c>
    </row>
    <row r="301" spans="10:18">
      <c r="J301" s="718"/>
      <c r="K301" s="719"/>
      <c r="L301" s="720"/>
      <c r="M301" s="721"/>
      <c r="N301" s="722"/>
      <c r="O301" s="722"/>
      <c r="P301" s="715">
        <f t="shared" si="21"/>
        <v>0</v>
      </c>
      <c r="Q301" s="748"/>
      <c r="R301" s="749">
        <f t="shared" si="22"/>
        <v>0</v>
      </c>
    </row>
    <row r="302" spans="10:18">
      <c r="J302" s="718"/>
      <c r="K302" s="719"/>
      <c r="L302" s="720"/>
      <c r="M302" s="721"/>
      <c r="N302" s="722"/>
      <c r="O302" s="722"/>
      <c r="P302" s="715">
        <f t="shared" si="21"/>
        <v>0</v>
      </c>
      <c r="Q302" s="748"/>
      <c r="R302" s="749">
        <f t="shared" si="22"/>
        <v>0</v>
      </c>
    </row>
    <row r="303" spans="10:18">
      <c r="J303" s="718"/>
      <c r="K303" s="719"/>
      <c r="L303" s="720"/>
      <c r="M303" s="721"/>
      <c r="N303" s="722"/>
      <c r="O303" s="722"/>
      <c r="P303" s="715">
        <f t="shared" si="21"/>
        <v>0</v>
      </c>
      <c r="Q303" s="748"/>
      <c r="R303" s="749">
        <f t="shared" si="22"/>
        <v>0</v>
      </c>
    </row>
    <row r="304" spans="10:18">
      <c r="J304" s="718"/>
      <c r="K304" s="719"/>
      <c r="L304" s="720"/>
      <c r="M304" s="721"/>
      <c r="N304" s="722"/>
      <c r="O304" s="722"/>
      <c r="P304" s="715">
        <f t="shared" si="21"/>
        <v>0</v>
      </c>
      <c r="Q304" s="748"/>
      <c r="R304" s="749">
        <f t="shared" si="22"/>
        <v>0</v>
      </c>
    </row>
    <row r="305" spans="10:18">
      <c r="J305" s="718"/>
      <c r="K305" s="719"/>
      <c r="L305" s="720"/>
      <c r="M305" s="721"/>
      <c r="N305" s="722"/>
      <c r="O305" s="722"/>
      <c r="P305" s="715">
        <f t="shared" si="21"/>
        <v>0</v>
      </c>
      <c r="Q305" s="748"/>
      <c r="R305" s="749">
        <f t="shared" si="22"/>
        <v>0</v>
      </c>
    </row>
    <row r="306" spans="10:18">
      <c r="J306" s="718"/>
      <c r="K306" s="719"/>
      <c r="L306" s="720"/>
      <c r="M306" s="721"/>
      <c r="N306" s="722"/>
      <c r="O306" s="722"/>
      <c r="P306" s="715">
        <f t="shared" si="21"/>
        <v>0</v>
      </c>
      <c r="Q306" s="748"/>
      <c r="R306" s="749">
        <f t="shared" si="22"/>
        <v>0</v>
      </c>
    </row>
    <row r="307" spans="10:18">
      <c r="J307" s="718"/>
      <c r="K307" s="719"/>
      <c r="L307" s="720"/>
      <c r="M307" s="721"/>
      <c r="N307" s="722"/>
      <c r="O307" s="722"/>
      <c r="P307" s="715">
        <f t="shared" si="21"/>
        <v>0</v>
      </c>
      <c r="Q307" s="748"/>
      <c r="R307" s="749">
        <f t="shared" si="22"/>
        <v>0</v>
      </c>
    </row>
    <row r="308" spans="10:18">
      <c r="J308" s="718"/>
      <c r="K308" s="719"/>
      <c r="L308" s="720"/>
      <c r="M308" s="721"/>
      <c r="N308" s="722"/>
      <c r="O308" s="722"/>
      <c r="P308" s="715">
        <f t="shared" si="21"/>
        <v>0</v>
      </c>
      <c r="Q308" s="748"/>
      <c r="R308" s="749">
        <f t="shared" si="22"/>
        <v>0</v>
      </c>
    </row>
    <row r="309" spans="10:18">
      <c r="J309" s="718"/>
      <c r="K309" s="719"/>
      <c r="L309" s="720"/>
      <c r="M309" s="721"/>
      <c r="N309" s="722"/>
      <c r="O309" s="722"/>
      <c r="P309" s="715">
        <f t="shared" si="21"/>
        <v>0</v>
      </c>
      <c r="Q309" s="748"/>
      <c r="R309" s="749">
        <f t="shared" si="22"/>
        <v>0</v>
      </c>
    </row>
    <row r="310" spans="10:18">
      <c r="J310" s="718"/>
      <c r="K310" s="719"/>
      <c r="L310" s="720"/>
      <c r="M310" s="721"/>
      <c r="N310" s="722"/>
      <c r="O310" s="722"/>
      <c r="P310" s="715">
        <f t="shared" si="21"/>
        <v>0</v>
      </c>
      <c r="Q310" s="748"/>
      <c r="R310" s="749">
        <f t="shared" si="22"/>
        <v>0</v>
      </c>
    </row>
    <row r="311" spans="10:18">
      <c r="J311" s="718"/>
      <c r="K311" s="719"/>
      <c r="L311" s="720"/>
      <c r="M311" s="721"/>
      <c r="N311" s="722"/>
      <c r="O311" s="722"/>
      <c r="P311" s="715">
        <f t="shared" si="21"/>
        <v>0</v>
      </c>
      <c r="Q311" s="748"/>
      <c r="R311" s="749">
        <f t="shared" si="22"/>
        <v>0</v>
      </c>
    </row>
    <row r="312" spans="10:18">
      <c r="J312" s="718"/>
      <c r="K312" s="719"/>
      <c r="L312" s="720"/>
      <c r="M312" s="721"/>
      <c r="N312" s="722"/>
      <c r="O312" s="722"/>
      <c r="P312" s="715">
        <f t="shared" si="21"/>
        <v>0</v>
      </c>
      <c r="Q312" s="748"/>
      <c r="R312" s="749">
        <f t="shared" si="22"/>
        <v>0</v>
      </c>
    </row>
    <row r="313" spans="10:18">
      <c r="J313" s="718"/>
      <c r="K313" s="719"/>
      <c r="L313" s="720"/>
      <c r="M313" s="721"/>
      <c r="N313" s="722"/>
      <c r="O313" s="722"/>
      <c r="P313" s="715">
        <f t="shared" si="21"/>
        <v>0</v>
      </c>
      <c r="Q313" s="748"/>
      <c r="R313" s="749">
        <f t="shared" si="22"/>
        <v>0</v>
      </c>
    </row>
    <row r="314" spans="10:18">
      <c r="J314" s="718"/>
      <c r="K314" s="719"/>
      <c r="L314" s="720"/>
      <c r="M314" s="721"/>
      <c r="N314" s="722"/>
      <c r="O314" s="722"/>
      <c r="P314" s="715">
        <f t="shared" si="21"/>
        <v>0</v>
      </c>
      <c r="Q314" s="748"/>
      <c r="R314" s="749">
        <f t="shared" si="22"/>
        <v>0</v>
      </c>
    </row>
    <row r="315" spans="10:18">
      <c r="J315" s="718"/>
      <c r="K315" s="719"/>
      <c r="L315" s="720"/>
      <c r="M315" s="721"/>
      <c r="N315" s="722"/>
      <c r="O315" s="722"/>
      <c r="P315" s="715">
        <f t="shared" si="21"/>
        <v>0</v>
      </c>
      <c r="Q315" s="748"/>
      <c r="R315" s="749">
        <f t="shared" si="22"/>
        <v>0</v>
      </c>
    </row>
    <row r="316" spans="10:18">
      <c r="J316" s="718"/>
      <c r="K316" s="719"/>
      <c r="L316" s="720"/>
      <c r="M316" s="721"/>
      <c r="N316" s="722"/>
      <c r="O316" s="722"/>
      <c r="P316" s="715">
        <f t="shared" si="21"/>
        <v>0</v>
      </c>
      <c r="Q316" s="748"/>
      <c r="R316" s="749">
        <f t="shared" si="22"/>
        <v>0</v>
      </c>
    </row>
    <row r="317" spans="10:18">
      <c r="J317" s="718"/>
      <c r="K317" s="719"/>
      <c r="L317" s="720"/>
      <c r="M317" s="721"/>
      <c r="N317" s="722"/>
      <c r="O317" s="722"/>
      <c r="P317" s="715">
        <f t="shared" si="21"/>
        <v>0</v>
      </c>
      <c r="Q317" s="748"/>
      <c r="R317" s="749">
        <f t="shared" si="22"/>
        <v>0</v>
      </c>
    </row>
    <row r="318" spans="10:18">
      <c r="J318" s="718"/>
      <c r="K318" s="719"/>
      <c r="L318" s="720"/>
      <c r="M318" s="721"/>
      <c r="N318" s="722"/>
      <c r="O318" s="722"/>
      <c r="P318" s="715">
        <f t="shared" si="21"/>
        <v>0</v>
      </c>
      <c r="Q318" s="748"/>
      <c r="R318" s="749">
        <f t="shared" si="22"/>
        <v>0</v>
      </c>
    </row>
    <row r="319" spans="10:18">
      <c r="J319" s="718"/>
      <c r="K319" s="719"/>
      <c r="L319" s="720"/>
      <c r="M319" s="721"/>
      <c r="N319" s="722"/>
      <c r="O319" s="722"/>
      <c r="P319" s="715">
        <f t="shared" si="21"/>
        <v>0</v>
      </c>
      <c r="Q319" s="748"/>
      <c r="R319" s="749">
        <f t="shared" si="22"/>
        <v>0</v>
      </c>
    </row>
    <row r="320" spans="10:18">
      <c r="J320" s="718"/>
      <c r="K320" s="719"/>
      <c r="L320" s="720"/>
      <c r="M320" s="721"/>
      <c r="N320" s="722"/>
      <c r="O320" s="722"/>
      <c r="P320" s="715">
        <f t="shared" si="21"/>
        <v>0</v>
      </c>
      <c r="Q320" s="748"/>
      <c r="R320" s="749">
        <f t="shared" si="22"/>
        <v>0</v>
      </c>
    </row>
    <row r="321" spans="10:18">
      <c r="J321" s="718"/>
      <c r="K321" s="719"/>
      <c r="L321" s="720"/>
      <c r="M321" s="721"/>
      <c r="N321" s="722"/>
      <c r="O321" s="722"/>
      <c r="P321" s="715">
        <f t="shared" si="21"/>
        <v>0</v>
      </c>
      <c r="Q321" s="748"/>
      <c r="R321" s="749">
        <f t="shared" si="22"/>
        <v>0</v>
      </c>
    </row>
    <row r="322" spans="10:18">
      <c r="J322" s="718"/>
      <c r="K322" s="719"/>
      <c r="L322" s="720"/>
      <c r="M322" s="721"/>
      <c r="N322" s="722"/>
      <c r="O322" s="722"/>
      <c r="P322" s="715">
        <f t="shared" si="21"/>
        <v>0</v>
      </c>
      <c r="Q322" s="748"/>
      <c r="R322" s="749">
        <f t="shared" si="22"/>
        <v>0</v>
      </c>
    </row>
    <row r="323" spans="10:18">
      <c r="J323" s="718"/>
      <c r="K323" s="719"/>
      <c r="L323" s="720"/>
      <c r="M323" s="721"/>
      <c r="N323" s="722"/>
      <c r="O323" s="722"/>
      <c r="P323" s="715">
        <f t="shared" si="21"/>
        <v>0</v>
      </c>
      <c r="Q323" s="748"/>
      <c r="R323" s="749">
        <f t="shared" si="22"/>
        <v>0</v>
      </c>
    </row>
    <row r="324" spans="10:18">
      <c r="J324" s="718"/>
      <c r="K324" s="719"/>
      <c r="L324" s="720"/>
      <c r="M324" s="721"/>
      <c r="N324" s="722"/>
      <c r="O324" s="722"/>
      <c r="P324" s="715">
        <f t="shared" si="21"/>
        <v>0</v>
      </c>
      <c r="Q324" s="748"/>
      <c r="R324" s="749">
        <f t="shared" si="22"/>
        <v>0</v>
      </c>
    </row>
    <row r="325" spans="10:18">
      <c r="J325" s="718"/>
      <c r="K325" s="719"/>
      <c r="L325" s="720"/>
      <c r="M325" s="721"/>
      <c r="N325" s="722"/>
      <c r="O325" s="722"/>
      <c r="P325" s="715">
        <f t="shared" si="21"/>
        <v>0</v>
      </c>
      <c r="Q325" s="748"/>
      <c r="R325" s="749">
        <f t="shared" si="22"/>
        <v>0</v>
      </c>
    </row>
    <row r="326" spans="10:18">
      <c r="J326" s="718"/>
      <c r="K326" s="719"/>
      <c r="L326" s="720"/>
      <c r="M326" s="721"/>
      <c r="N326" s="722"/>
      <c r="O326" s="722"/>
      <c r="P326" s="715">
        <f t="shared" ref="P326:P389" si="23">M326*N326+O326</f>
        <v>0</v>
      </c>
      <c r="Q326" s="748"/>
      <c r="R326" s="749">
        <f t="shared" ref="R326:R389" si="24">P326*Q326</f>
        <v>0</v>
      </c>
    </row>
    <row r="327" spans="10:18">
      <c r="J327" s="718"/>
      <c r="K327" s="719"/>
      <c r="L327" s="720"/>
      <c r="M327" s="721"/>
      <c r="N327" s="722"/>
      <c r="O327" s="722"/>
      <c r="P327" s="715">
        <f t="shared" si="23"/>
        <v>0</v>
      </c>
      <c r="Q327" s="748"/>
      <c r="R327" s="749">
        <f t="shared" si="24"/>
        <v>0</v>
      </c>
    </row>
    <row r="328" spans="10:18">
      <c r="J328" s="718"/>
      <c r="K328" s="719"/>
      <c r="L328" s="720"/>
      <c r="M328" s="721"/>
      <c r="N328" s="722"/>
      <c r="O328" s="722"/>
      <c r="P328" s="715">
        <f t="shared" si="23"/>
        <v>0</v>
      </c>
      <c r="Q328" s="748"/>
      <c r="R328" s="749">
        <f t="shared" si="24"/>
        <v>0</v>
      </c>
    </row>
    <row r="329" spans="10:18">
      <c r="J329" s="718"/>
      <c r="K329" s="719"/>
      <c r="L329" s="720"/>
      <c r="M329" s="721"/>
      <c r="N329" s="722"/>
      <c r="O329" s="722"/>
      <c r="P329" s="715">
        <f t="shared" si="23"/>
        <v>0</v>
      </c>
      <c r="Q329" s="748"/>
      <c r="R329" s="749">
        <f t="shared" si="24"/>
        <v>0</v>
      </c>
    </row>
    <row r="330" spans="10:18">
      <c r="J330" s="718"/>
      <c r="K330" s="719"/>
      <c r="L330" s="720"/>
      <c r="M330" s="721"/>
      <c r="N330" s="722"/>
      <c r="O330" s="722"/>
      <c r="P330" s="715">
        <f t="shared" si="23"/>
        <v>0</v>
      </c>
      <c r="Q330" s="748"/>
      <c r="R330" s="749">
        <f t="shared" si="24"/>
        <v>0</v>
      </c>
    </row>
    <row r="331" spans="10:18">
      <c r="J331" s="718"/>
      <c r="K331" s="719"/>
      <c r="L331" s="720"/>
      <c r="M331" s="721"/>
      <c r="N331" s="722"/>
      <c r="O331" s="722"/>
      <c r="P331" s="715">
        <f t="shared" si="23"/>
        <v>0</v>
      </c>
      <c r="Q331" s="748"/>
      <c r="R331" s="749">
        <f t="shared" si="24"/>
        <v>0</v>
      </c>
    </row>
    <row r="332" spans="10:18">
      <c r="J332" s="718"/>
      <c r="K332" s="719"/>
      <c r="L332" s="720"/>
      <c r="M332" s="721"/>
      <c r="N332" s="722"/>
      <c r="O332" s="722"/>
      <c r="P332" s="715">
        <f t="shared" si="23"/>
        <v>0</v>
      </c>
      <c r="Q332" s="748"/>
      <c r="R332" s="749">
        <f t="shared" si="24"/>
        <v>0</v>
      </c>
    </row>
    <row r="333" spans="10:18">
      <c r="J333" s="718"/>
      <c r="K333" s="719"/>
      <c r="L333" s="720"/>
      <c r="M333" s="721"/>
      <c r="N333" s="722"/>
      <c r="O333" s="722"/>
      <c r="P333" s="715">
        <f t="shared" si="23"/>
        <v>0</v>
      </c>
      <c r="Q333" s="748"/>
      <c r="R333" s="749">
        <f t="shared" si="24"/>
        <v>0</v>
      </c>
    </row>
    <row r="334" spans="10:18">
      <c r="J334" s="718"/>
      <c r="K334" s="719"/>
      <c r="L334" s="720"/>
      <c r="M334" s="721"/>
      <c r="N334" s="722"/>
      <c r="O334" s="722"/>
      <c r="P334" s="715">
        <f t="shared" si="23"/>
        <v>0</v>
      </c>
      <c r="Q334" s="748"/>
      <c r="R334" s="749">
        <f t="shared" si="24"/>
        <v>0</v>
      </c>
    </row>
    <row r="335" spans="10:18">
      <c r="J335" s="718"/>
      <c r="K335" s="719"/>
      <c r="L335" s="720"/>
      <c r="M335" s="721"/>
      <c r="N335" s="722"/>
      <c r="O335" s="722"/>
      <c r="P335" s="715">
        <f t="shared" si="23"/>
        <v>0</v>
      </c>
      <c r="Q335" s="748"/>
      <c r="R335" s="749">
        <f t="shared" si="24"/>
        <v>0</v>
      </c>
    </row>
    <row r="336" spans="10:18">
      <c r="J336" s="718"/>
      <c r="K336" s="719"/>
      <c r="L336" s="720"/>
      <c r="M336" s="721"/>
      <c r="N336" s="722"/>
      <c r="O336" s="722"/>
      <c r="P336" s="715">
        <f t="shared" si="23"/>
        <v>0</v>
      </c>
      <c r="Q336" s="748"/>
      <c r="R336" s="749">
        <f t="shared" si="24"/>
        <v>0</v>
      </c>
    </row>
    <row r="337" spans="10:18">
      <c r="J337" s="718"/>
      <c r="K337" s="719"/>
      <c r="L337" s="720"/>
      <c r="M337" s="721"/>
      <c r="N337" s="722"/>
      <c r="O337" s="722"/>
      <c r="P337" s="715">
        <f t="shared" si="23"/>
        <v>0</v>
      </c>
      <c r="Q337" s="748"/>
      <c r="R337" s="749">
        <f t="shared" si="24"/>
        <v>0</v>
      </c>
    </row>
    <row r="338" spans="10:18">
      <c r="J338" s="718"/>
      <c r="K338" s="719"/>
      <c r="L338" s="720"/>
      <c r="M338" s="721"/>
      <c r="N338" s="722"/>
      <c r="O338" s="722"/>
      <c r="P338" s="715">
        <f t="shared" si="23"/>
        <v>0</v>
      </c>
      <c r="Q338" s="748"/>
      <c r="R338" s="749">
        <f t="shared" si="24"/>
        <v>0</v>
      </c>
    </row>
    <row r="339" spans="10:18">
      <c r="J339" s="718"/>
      <c r="K339" s="719"/>
      <c r="L339" s="720"/>
      <c r="M339" s="721"/>
      <c r="N339" s="722"/>
      <c r="O339" s="722"/>
      <c r="P339" s="715">
        <f t="shared" si="23"/>
        <v>0</v>
      </c>
      <c r="Q339" s="748"/>
      <c r="R339" s="749">
        <f t="shared" si="24"/>
        <v>0</v>
      </c>
    </row>
    <row r="340" spans="10:18">
      <c r="J340" s="718"/>
      <c r="K340" s="719"/>
      <c r="L340" s="720"/>
      <c r="M340" s="721"/>
      <c r="N340" s="722"/>
      <c r="O340" s="722"/>
      <c r="P340" s="715">
        <f t="shared" si="23"/>
        <v>0</v>
      </c>
      <c r="Q340" s="748"/>
      <c r="R340" s="749">
        <f t="shared" si="24"/>
        <v>0</v>
      </c>
    </row>
    <row r="341" spans="10:18">
      <c r="J341" s="718"/>
      <c r="K341" s="719"/>
      <c r="L341" s="720"/>
      <c r="M341" s="721"/>
      <c r="N341" s="722"/>
      <c r="O341" s="722"/>
      <c r="P341" s="715">
        <f t="shared" si="23"/>
        <v>0</v>
      </c>
      <c r="Q341" s="748"/>
      <c r="R341" s="749">
        <f t="shared" si="24"/>
        <v>0</v>
      </c>
    </row>
    <row r="342" spans="10:18">
      <c r="J342" s="718"/>
      <c r="K342" s="719"/>
      <c r="L342" s="720"/>
      <c r="M342" s="721"/>
      <c r="N342" s="722"/>
      <c r="O342" s="722"/>
      <c r="P342" s="715">
        <f t="shared" si="23"/>
        <v>0</v>
      </c>
      <c r="Q342" s="748"/>
      <c r="R342" s="749">
        <f t="shared" si="24"/>
        <v>0</v>
      </c>
    </row>
    <row r="343" spans="10:18">
      <c r="J343" s="718"/>
      <c r="K343" s="719"/>
      <c r="L343" s="720"/>
      <c r="M343" s="721"/>
      <c r="N343" s="722"/>
      <c r="O343" s="722"/>
      <c r="P343" s="715">
        <f t="shared" si="23"/>
        <v>0</v>
      </c>
      <c r="Q343" s="748"/>
      <c r="R343" s="749">
        <f t="shared" si="24"/>
        <v>0</v>
      </c>
    </row>
    <row r="344" spans="10:18">
      <c r="J344" s="718"/>
      <c r="K344" s="719"/>
      <c r="L344" s="720"/>
      <c r="M344" s="721"/>
      <c r="N344" s="722"/>
      <c r="O344" s="722"/>
      <c r="P344" s="715">
        <f t="shared" si="23"/>
        <v>0</v>
      </c>
      <c r="Q344" s="748"/>
      <c r="R344" s="749">
        <f t="shared" si="24"/>
        <v>0</v>
      </c>
    </row>
    <row r="345" spans="10:18">
      <c r="J345" s="718"/>
      <c r="K345" s="719"/>
      <c r="L345" s="720"/>
      <c r="M345" s="721"/>
      <c r="N345" s="722"/>
      <c r="O345" s="722"/>
      <c r="P345" s="715">
        <f t="shared" si="23"/>
        <v>0</v>
      </c>
      <c r="Q345" s="748"/>
      <c r="R345" s="749">
        <f t="shared" si="24"/>
        <v>0</v>
      </c>
    </row>
    <row r="346" spans="10:18">
      <c r="J346" s="718"/>
      <c r="K346" s="719"/>
      <c r="L346" s="720"/>
      <c r="M346" s="721"/>
      <c r="N346" s="722"/>
      <c r="O346" s="722"/>
      <c r="P346" s="715">
        <f t="shared" si="23"/>
        <v>0</v>
      </c>
      <c r="Q346" s="748"/>
      <c r="R346" s="749">
        <f t="shared" si="24"/>
        <v>0</v>
      </c>
    </row>
    <row r="347" spans="10:18">
      <c r="J347" s="718"/>
      <c r="K347" s="719"/>
      <c r="L347" s="720"/>
      <c r="M347" s="721"/>
      <c r="N347" s="722"/>
      <c r="O347" s="722"/>
      <c r="P347" s="715">
        <f t="shared" si="23"/>
        <v>0</v>
      </c>
      <c r="Q347" s="748"/>
      <c r="R347" s="749">
        <f t="shared" si="24"/>
        <v>0</v>
      </c>
    </row>
    <row r="348" spans="10:18">
      <c r="J348" s="718"/>
      <c r="K348" s="719"/>
      <c r="L348" s="720"/>
      <c r="M348" s="721"/>
      <c r="N348" s="722"/>
      <c r="O348" s="722"/>
      <c r="P348" s="715">
        <f t="shared" si="23"/>
        <v>0</v>
      </c>
      <c r="Q348" s="748"/>
      <c r="R348" s="749">
        <f t="shared" si="24"/>
        <v>0</v>
      </c>
    </row>
    <row r="349" spans="10:18">
      <c r="J349" s="718"/>
      <c r="K349" s="719"/>
      <c r="L349" s="720"/>
      <c r="M349" s="721"/>
      <c r="N349" s="722"/>
      <c r="O349" s="722"/>
      <c r="P349" s="715">
        <f t="shared" si="23"/>
        <v>0</v>
      </c>
      <c r="Q349" s="748"/>
      <c r="R349" s="749">
        <f t="shared" si="24"/>
        <v>0</v>
      </c>
    </row>
    <row r="350" spans="10:18">
      <c r="J350" s="718"/>
      <c r="K350" s="719"/>
      <c r="L350" s="720"/>
      <c r="M350" s="721"/>
      <c r="N350" s="722"/>
      <c r="O350" s="722"/>
      <c r="P350" s="715">
        <f t="shared" si="23"/>
        <v>0</v>
      </c>
      <c r="Q350" s="748"/>
      <c r="R350" s="749">
        <f t="shared" si="24"/>
        <v>0</v>
      </c>
    </row>
    <row r="351" spans="10:18">
      <c r="J351" s="718"/>
      <c r="K351" s="719"/>
      <c r="L351" s="720"/>
      <c r="M351" s="721"/>
      <c r="N351" s="722"/>
      <c r="O351" s="722"/>
      <c r="P351" s="715">
        <f t="shared" si="23"/>
        <v>0</v>
      </c>
      <c r="Q351" s="748"/>
      <c r="R351" s="749">
        <f t="shared" si="24"/>
        <v>0</v>
      </c>
    </row>
    <row r="352" spans="10:18">
      <c r="J352" s="718"/>
      <c r="K352" s="719"/>
      <c r="L352" s="720"/>
      <c r="M352" s="721"/>
      <c r="N352" s="722"/>
      <c r="O352" s="722"/>
      <c r="P352" s="715">
        <f t="shared" si="23"/>
        <v>0</v>
      </c>
      <c r="Q352" s="748"/>
      <c r="R352" s="749">
        <f t="shared" si="24"/>
        <v>0</v>
      </c>
    </row>
    <row r="353" spans="10:18">
      <c r="J353" s="718"/>
      <c r="K353" s="719"/>
      <c r="L353" s="720"/>
      <c r="M353" s="721"/>
      <c r="N353" s="722"/>
      <c r="O353" s="722"/>
      <c r="P353" s="715">
        <f t="shared" si="23"/>
        <v>0</v>
      </c>
      <c r="Q353" s="748"/>
      <c r="R353" s="749">
        <f t="shared" si="24"/>
        <v>0</v>
      </c>
    </row>
    <row r="354" spans="10:18">
      <c r="J354" s="718"/>
      <c r="K354" s="719"/>
      <c r="L354" s="720"/>
      <c r="M354" s="721"/>
      <c r="N354" s="722"/>
      <c r="O354" s="722"/>
      <c r="P354" s="715">
        <f t="shared" si="23"/>
        <v>0</v>
      </c>
      <c r="Q354" s="748"/>
      <c r="R354" s="749">
        <f t="shared" si="24"/>
        <v>0</v>
      </c>
    </row>
    <row r="355" spans="10:18">
      <c r="J355" s="718"/>
      <c r="K355" s="719"/>
      <c r="L355" s="720"/>
      <c r="M355" s="721"/>
      <c r="N355" s="722"/>
      <c r="O355" s="722"/>
      <c r="P355" s="715">
        <f t="shared" si="23"/>
        <v>0</v>
      </c>
      <c r="Q355" s="748"/>
      <c r="R355" s="749">
        <f t="shared" si="24"/>
        <v>0</v>
      </c>
    </row>
    <row r="356" spans="10:18">
      <c r="J356" s="718"/>
      <c r="K356" s="719"/>
      <c r="L356" s="720"/>
      <c r="M356" s="721"/>
      <c r="N356" s="722"/>
      <c r="O356" s="722"/>
      <c r="P356" s="715">
        <f t="shared" si="23"/>
        <v>0</v>
      </c>
      <c r="Q356" s="748"/>
      <c r="R356" s="749">
        <f t="shared" si="24"/>
        <v>0</v>
      </c>
    </row>
    <row r="357" spans="10:18">
      <c r="J357" s="718"/>
      <c r="K357" s="719"/>
      <c r="L357" s="720"/>
      <c r="M357" s="721"/>
      <c r="N357" s="722"/>
      <c r="O357" s="722"/>
      <c r="P357" s="715">
        <f t="shared" si="23"/>
        <v>0</v>
      </c>
      <c r="Q357" s="748"/>
      <c r="R357" s="749">
        <f t="shared" si="24"/>
        <v>0</v>
      </c>
    </row>
    <row r="358" spans="10:18">
      <c r="J358" s="718"/>
      <c r="K358" s="719"/>
      <c r="L358" s="720"/>
      <c r="M358" s="721"/>
      <c r="N358" s="722"/>
      <c r="O358" s="722"/>
      <c r="P358" s="715">
        <f t="shared" si="23"/>
        <v>0</v>
      </c>
      <c r="Q358" s="748"/>
      <c r="R358" s="749">
        <f t="shared" si="24"/>
        <v>0</v>
      </c>
    </row>
    <row r="359" spans="10:18">
      <c r="J359" s="718"/>
      <c r="K359" s="719"/>
      <c r="L359" s="720"/>
      <c r="M359" s="721"/>
      <c r="N359" s="722"/>
      <c r="O359" s="722"/>
      <c r="P359" s="715">
        <f t="shared" si="23"/>
        <v>0</v>
      </c>
      <c r="Q359" s="748"/>
      <c r="R359" s="749">
        <f t="shared" si="24"/>
        <v>0</v>
      </c>
    </row>
    <row r="360" spans="10:18">
      <c r="J360" s="718"/>
      <c r="K360" s="719"/>
      <c r="L360" s="720"/>
      <c r="M360" s="721"/>
      <c r="N360" s="722"/>
      <c r="O360" s="722"/>
      <c r="P360" s="715">
        <f t="shared" si="23"/>
        <v>0</v>
      </c>
      <c r="Q360" s="748"/>
      <c r="R360" s="749">
        <f t="shared" si="24"/>
        <v>0</v>
      </c>
    </row>
    <row r="361" spans="10:18">
      <c r="J361" s="718"/>
      <c r="K361" s="719"/>
      <c r="L361" s="720"/>
      <c r="M361" s="721"/>
      <c r="N361" s="722"/>
      <c r="O361" s="722"/>
      <c r="P361" s="715">
        <f t="shared" si="23"/>
        <v>0</v>
      </c>
      <c r="Q361" s="748"/>
      <c r="R361" s="749">
        <f t="shared" si="24"/>
        <v>0</v>
      </c>
    </row>
    <row r="362" spans="10:18">
      <c r="J362" s="718"/>
      <c r="K362" s="719"/>
      <c r="L362" s="720"/>
      <c r="M362" s="721"/>
      <c r="N362" s="722"/>
      <c r="O362" s="722"/>
      <c r="P362" s="715">
        <f t="shared" si="23"/>
        <v>0</v>
      </c>
      <c r="Q362" s="748"/>
      <c r="R362" s="749">
        <f t="shared" si="24"/>
        <v>0</v>
      </c>
    </row>
    <row r="363" spans="10:18">
      <c r="J363" s="718"/>
      <c r="K363" s="719"/>
      <c r="L363" s="720"/>
      <c r="M363" s="721"/>
      <c r="N363" s="722"/>
      <c r="O363" s="722"/>
      <c r="P363" s="715">
        <f t="shared" si="23"/>
        <v>0</v>
      </c>
      <c r="Q363" s="748"/>
      <c r="R363" s="749">
        <f t="shared" si="24"/>
        <v>0</v>
      </c>
    </row>
    <row r="364" spans="10:18">
      <c r="J364" s="718"/>
      <c r="K364" s="719"/>
      <c r="L364" s="720"/>
      <c r="M364" s="721"/>
      <c r="N364" s="722"/>
      <c r="O364" s="722"/>
      <c r="P364" s="715">
        <f t="shared" si="23"/>
        <v>0</v>
      </c>
      <c r="Q364" s="748"/>
      <c r="R364" s="749">
        <f t="shared" si="24"/>
        <v>0</v>
      </c>
    </row>
    <row r="365" spans="10:18">
      <c r="J365" s="718"/>
      <c r="K365" s="719"/>
      <c r="L365" s="720"/>
      <c r="M365" s="721"/>
      <c r="N365" s="722"/>
      <c r="O365" s="722"/>
      <c r="P365" s="715">
        <f t="shared" si="23"/>
        <v>0</v>
      </c>
      <c r="Q365" s="748"/>
      <c r="R365" s="749">
        <f t="shared" si="24"/>
        <v>0</v>
      </c>
    </row>
    <row r="366" spans="10:18">
      <c r="J366" s="718"/>
      <c r="K366" s="719"/>
      <c r="L366" s="720"/>
      <c r="M366" s="721"/>
      <c r="N366" s="722"/>
      <c r="O366" s="722"/>
      <c r="P366" s="715">
        <f t="shared" si="23"/>
        <v>0</v>
      </c>
      <c r="Q366" s="748"/>
      <c r="R366" s="749">
        <f t="shared" si="24"/>
        <v>0</v>
      </c>
    </row>
    <row r="367" spans="10:18">
      <c r="J367" s="718"/>
      <c r="K367" s="719"/>
      <c r="L367" s="720"/>
      <c r="M367" s="721"/>
      <c r="N367" s="722"/>
      <c r="O367" s="722"/>
      <c r="P367" s="715">
        <f t="shared" si="23"/>
        <v>0</v>
      </c>
      <c r="Q367" s="748"/>
      <c r="R367" s="749">
        <f t="shared" si="24"/>
        <v>0</v>
      </c>
    </row>
    <row r="368" spans="10:18">
      <c r="J368" s="718"/>
      <c r="K368" s="719"/>
      <c r="L368" s="720"/>
      <c r="M368" s="721"/>
      <c r="N368" s="722"/>
      <c r="O368" s="722"/>
      <c r="P368" s="715">
        <f t="shared" si="23"/>
        <v>0</v>
      </c>
      <c r="Q368" s="748"/>
      <c r="R368" s="749">
        <f t="shared" si="24"/>
        <v>0</v>
      </c>
    </row>
    <row r="369" spans="10:18">
      <c r="J369" s="718"/>
      <c r="K369" s="719"/>
      <c r="L369" s="720"/>
      <c r="M369" s="721"/>
      <c r="N369" s="722"/>
      <c r="O369" s="722"/>
      <c r="P369" s="715">
        <f t="shared" si="23"/>
        <v>0</v>
      </c>
      <c r="Q369" s="748"/>
      <c r="R369" s="749">
        <f t="shared" si="24"/>
        <v>0</v>
      </c>
    </row>
    <row r="370" spans="10:18">
      <c r="J370" s="718"/>
      <c r="K370" s="719"/>
      <c r="L370" s="720"/>
      <c r="M370" s="721"/>
      <c r="N370" s="722"/>
      <c r="O370" s="722"/>
      <c r="P370" s="715">
        <f t="shared" si="23"/>
        <v>0</v>
      </c>
      <c r="Q370" s="748"/>
      <c r="R370" s="749">
        <f t="shared" si="24"/>
        <v>0</v>
      </c>
    </row>
    <row r="371" spans="10:18">
      <c r="J371" s="718"/>
      <c r="K371" s="719"/>
      <c r="L371" s="720"/>
      <c r="M371" s="721"/>
      <c r="N371" s="722"/>
      <c r="O371" s="722"/>
      <c r="P371" s="715">
        <f t="shared" si="23"/>
        <v>0</v>
      </c>
      <c r="Q371" s="748"/>
      <c r="R371" s="749">
        <f t="shared" si="24"/>
        <v>0</v>
      </c>
    </row>
    <row r="372" spans="10:18">
      <c r="J372" s="718"/>
      <c r="K372" s="719"/>
      <c r="L372" s="720"/>
      <c r="M372" s="721"/>
      <c r="N372" s="722"/>
      <c r="O372" s="722"/>
      <c r="P372" s="715">
        <f t="shared" si="23"/>
        <v>0</v>
      </c>
      <c r="Q372" s="748"/>
      <c r="R372" s="749">
        <f t="shared" si="24"/>
        <v>0</v>
      </c>
    </row>
    <row r="373" spans="10:18">
      <c r="J373" s="718"/>
      <c r="K373" s="719"/>
      <c r="L373" s="720"/>
      <c r="M373" s="721"/>
      <c r="N373" s="722"/>
      <c r="O373" s="722"/>
      <c r="P373" s="715">
        <f t="shared" si="23"/>
        <v>0</v>
      </c>
      <c r="Q373" s="748"/>
      <c r="R373" s="749">
        <f t="shared" si="24"/>
        <v>0</v>
      </c>
    </row>
    <row r="374" spans="10:18">
      <c r="J374" s="718"/>
      <c r="K374" s="719"/>
      <c r="L374" s="720"/>
      <c r="M374" s="721"/>
      <c r="N374" s="722"/>
      <c r="O374" s="722"/>
      <c r="P374" s="715">
        <f t="shared" si="23"/>
        <v>0</v>
      </c>
      <c r="Q374" s="748"/>
      <c r="R374" s="749">
        <f t="shared" si="24"/>
        <v>0</v>
      </c>
    </row>
    <row r="375" spans="10:18">
      <c r="J375" s="718"/>
      <c r="K375" s="719"/>
      <c r="L375" s="720"/>
      <c r="M375" s="721"/>
      <c r="N375" s="722"/>
      <c r="O375" s="722"/>
      <c r="P375" s="715">
        <f t="shared" si="23"/>
        <v>0</v>
      </c>
      <c r="Q375" s="748"/>
      <c r="R375" s="749">
        <f t="shared" si="24"/>
        <v>0</v>
      </c>
    </row>
    <row r="376" spans="10:18">
      <c r="J376" s="718"/>
      <c r="K376" s="719"/>
      <c r="L376" s="720"/>
      <c r="M376" s="721"/>
      <c r="N376" s="722"/>
      <c r="O376" s="722"/>
      <c r="P376" s="715">
        <f t="shared" si="23"/>
        <v>0</v>
      </c>
      <c r="Q376" s="748"/>
      <c r="R376" s="749">
        <f t="shared" si="24"/>
        <v>0</v>
      </c>
    </row>
    <row r="377" spans="10:18">
      <c r="J377" s="718"/>
      <c r="K377" s="719"/>
      <c r="L377" s="720"/>
      <c r="M377" s="721"/>
      <c r="N377" s="722"/>
      <c r="O377" s="722"/>
      <c r="P377" s="715">
        <f t="shared" si="23"/>
        <v>0</v>
      </c>
      <c r="Q377" s="748"/>
      <c r="R377" s="749">
        <f t="shared" si="24"/>
        <v>0</v>
      </c>
    </row>
    <row r="378" spans="10:18">
      <c r="J378" s="718"/>
      <c r="K378" s="719"/>
      <c r="L378" s="720"/>
      <c r="M378" s="721"/>
      <c r="N378" s="722"/>
      <c r="O378" s="722"/>
      <c r="P378" s="715">
        <f t="shared" si="23"/>
        <v>0</v>
      </c>
      <c r="Q378" s="748"/>
      <c r="R378" s="749">
        <f t="shared" si="24"/>
        <v>0</v>
      </c>
    </row>
    <row r="379" spans="10:18">
      <c r="J379" s="718"/>
      <c r="K379" s="719"/>
      <c r="L379" s="720"/>
      <c r="M379" s="721"/>
      <c r="N379" s="722"/>
      <c r="O379" s="722"/>
      <c r="P379" s="715">
        <f t="shared" si="23"/>
        <v>0</v>
      </c>
      <c r="Q379" s="748"/>
      <c r="R379" s="749">
        <f t="shared" si="24"/>
        <v>0</v>
      </c>
    </row>
    <row r="380" spans="10:18">
      <c r="J380" s="718"/>
      <c r="K380" s="719"/>
      <c r="L380" s="720"/>
      <c r="M380" s="721"/>
      <c r="N380" s="722"/>
      <c r="O380" s="722"/>
      <c r="P380" s="715">
        <f t="shared" si="23"/>
        <v>0</v>
      </c>
      <c r="Q380" s="748"/>
      <c r="R380" s="749">
        <f t="shared" si="24"/>
        <v>0</v>
      </c>
    </row>
    <row r="381" spans="10:18">
      <c r="J381" s="718"/>
      <c r="K381" s="719"/>
      <c r="L381" s="720"/>
      <c r="M381" s="721"/>
      <c r="N381" s="722"/>
      <c r="O381" s="722"/>
      <c r="P381" s="715">
        <f t="shared" si="23"/>
        <v>0</v>
      </c>
      <c r="Q381" s="748"/>
      <c r="R381" s="749">
        <f t="shared" si="24"/>
        <v>0</v>
      </c>
    </row>
    <row r="382" spans="10:18">
      <c r="J382" s="718"/>
      <c r="K382" s="719"/>
      <c r="L382" s="720"/>
      <c r="M382" s="721"/>
      <c r="N382" s="722"/>
      <c r="O382" s="722"/>
      <c r="P382" s="715">
        <f t="shared" si="23"/>
        <v>0</v>
      </c>
      <c r="Q382" s="748"/>
      <c r="R382" s="749">
        <f t="shared" si="24"/>
        <v>0</v>
      </c>
    </row>
    <row r="383" spans="10:18">
      <c r="J383" s="718"/>
      <c r="K383" s="719"/>
      <c r="L383" s="720"/>
      <c r="M383" s="721"/>
      <c r="N383" s="722"/>
      <c r="O383" s="722"/>
      <c r="P383" s="715">
        <f t="shared" si="23"/>
        <v>0</v>
      </c>
      <c r="Q383" s="748"/>
      <c r="R383" s="749">
        <f t="shared" si="24"/>
        <v>0</v>
      </c>
    </row>
    <row r="384" spans="10:18">
      <c r="J384" s="718"/>
      <c r="K384" s="719"/>
      <c r="L384" s="720"/>
      <c r="M384" s="721"/>
      <c r="N384" s="722"/>
      <c r="O384" s="722"/>
      <c r="P384" s="715">
        <f t="shared" si="23"/>
        <v>0</v>
      </c>
      <c r="Q384" s="748"/>
      <c r="R384" s="749">
        <f t="shared" si="24"/>
        <v>0</v>
      </c>
    </row>
    <row r="385" spans="10:18">
      <c r="J385" s="718"/>
      <c r="K385" s="719"/>
      <c r="L385" s="720"/>
      <c r="M385" s="721"/>
      <c r="N385" s="722"/>
      <c r="O385" s="722"/>
      <c r="P385" s="715">
        <f t="shared" si="23"/>
        <v>0</v>
      </c>
      <c r="Q385" s="748"/>
      <c r="R385" s="749">
        <f t="shared" si="24"/>
        <v>0</v>
      </c>
    </row>
    <row r="386" spans="10:18">
      <c r="J386" s="718"/>
      <c r="K386" s="719"/>
      <c r="L386" s="720"/>
      <c r="M386" s="721"/>
      <c r="N386" s="722"/>
      <c r="O386" s="722"/>
      <c r="P386" s="715">
        <f t="shared" si="23"/>
        <v>0</v>
      </c>
      <c r="Q386" s="748"/>
      <c r="R386" s="749">
        <f t="shared" si="24"/>
        <v>0</v>
      </c>
    </row>
    <row r="387" spans="10:18">
      <c r="J387" s="718"/>
      <c r="K387" s="719"/>
      <c r="L387" s="720"/>
      <c r="M387" s="721"/>
      <c r="N387" s="722"/>
      <c r="O387" s="722"/>
      <c r="P387" s="715">
        <f t="shared" si="23"/>
        <v>0</v>
      </c>
      <c r="Q387" s="748"/>
      <c r="R387" s="749">
        <f t="shared" si="24"/>
        <v>0</v>
      </c>
    </row>
    <row r="388" spans="10:18">
      <c r="J388" s="718"/>
      <c r="K388" s="719"/>
      <c r="L388" s="720"/>
      <c r="M388" s="721"/>
      <c r="N388" s="722"/>
      <c r="O388" s="722"/>
      <c r="P388" s="715">
        <f t="shared" si="23"/>
        <v>0</v>
      </c>
      <c r="Q388" s="748"/>
      <c r="R388" s="749">
        <f t="shared" si="24"/>
        <v>0</v>
      </c>
    </row>
    <row r="389" spans="10:18">
      <c r="J389" s="718"/>
      <c r="K389" s="719"/>
      <c r="L389" s="720"/>
      <c r="M389" s="721"/>
      <c r="N389" s="722"/>
      <c r="O389" s="722"/>
      <c r="P389" s="715">
        <f t="shared" si="23"/>
        <v>0</v>
      </c>
      <c r="Q389" s="748"/>
      <c r="R389" s="749">
        <f t="shared" si="24"/>
        <v>0</v>
      </c>
    </row>
    <row r="390" spans="10:18">
      <c r="J390" s="718"/>
      <c r="K390" s="719"/>
      <c r="L390" s="720"/>
      <c r="M390" s="721"/>
      <c r="N390" s="722"/>
      <c r="O390" s="722"/>
      <c r="P390" s="715">
        <f t="shared" ref="P390:P453" si="25">M390*N390+O390</f>
        <v>0</v>
      </c>
      <c r="Q390" s="748"/>
      <c r="R390" s="749">
        <f t="shared" ref="R390:R453" si="26">P390*Q390</f>
        <v>0</v>
      </c>
    </row>
    <row r="391" spans="10:18">
      <c r="J391" s="718"/>
      <c r="K391" s="719"/>
      <c r="L391" s="720"/>
      <c r="M391" s="721"/>
      <c r="N391" s="722"/>
      <c r="O391" s="722"/>
      <c r="P391" s="715">
        <f t="shared" si="25"/>
        <v>0</v>
      </c>
      <c r="Q391" s="748"/>
      <c r="R391" s="749">
        <f t="shared" si="26"/>
        <v>0</v>
      </c>
    </row>
    <row r="392" spans="10:18">
      <c r="J392" s="718"/>
      <c r="K392" s="719"/>
      <c r="L392" s="720"/>
      <c r="M392" s="721"/>
      <c r="N392" s="722"/>
      <c r="O392" s="722"/>
      <c r="P392" s="715">
        <f t="shared" si="25"/>
        <v>0</v>
      </c>
      <c r="Q392" s="748"/>
      <c r="R392" s="749">
        <f t="shared" si="26"/>
        <v>0</v>
      </c>
    </row>
    <row r="393" spans="10:18">
      <c r="J393" s="718"/>
      <c r="K393" s="719"/>
      <c r="L393" s="720"/>
      <c r="M393" s="721"/>
      <c r="N393" s="722"/>
      <c r="O393" s="722"/>
      <c r="P393" s="715">
        <f t="shared" si="25"/>
        <v>0</v>
      </c>
      <c r="Q393" s="748"/>
      <c r="R393" s="749">
        <f t="shared" si="26"/>
        <v>0</v>
      </c>
    </row>
    <row r="394" spans="10:18">
      <c r="J394" s="718"/>
      <c r="K394" s="719"/>
      <c r="L394" s="720"/>
      <c r="M394" s="721"/>
      <c r="N394" s="722"/>
      <c r="O394" s="722"/>
      <c r="P394" s="715">
        <f t="shared" si="25"/>
        <v>0</v>
      </c>
      <c r="Q394" s="748"/>
      <c r="R394" s="749">
        <f t="shared" si="26"/>
        <v>0</v>
      </c>
    </row>
    <row r="395" spans="10:18">
      <c r="J395" s="718"/>
      <c r="K395" s="719"/>
      <c r="L395" s="720"/>
      <c r="M395" s="721"/>
      <c r="N395" s="722"/>
      <c r="O395" s="722"/>
      <c r="P395" s="715">
        <f t="shared" si="25"/>
        <v>0</v>
      </c>
      <c r="Q395" s="748"/>
      <c r="R395" s="749">
        <f t="shared" si="26"/>
        <v>0</v>
      </c>
    </row>
    <row r="396" spans="10:18">
      <c r="J396" s="718"/>
      <c r="K396" s="719"/>
      <c r="L396" s="720"/>
      <c r="M396" s="721"/>
      <c r="N396" s="722"/>
      <c r="O396" s="722"/>
      <c r="P396" s="715">
        <f t="shared" si="25"/>
        <v>0</v>
      </c>
      <c r="Q396" s="748"/>
      <c r="R396" s="749">
        <f t="shared" si="26"/>
        <v>0</v>
      </c>
    </row>
    <row r="397" spans="10:18">
      <c r="J397" s="718"/>
      <c r="K397" s="719"/>
      <c r="L397" s="720"/>
      <c r="M397" s="721"/>
      <c r="N397" s="722"/>
      <c r="O397" s="722"/>
      <c r="P397" s="715">
        <f t="shared" si="25"/>
        <v>0</v>
      </c>
      <c r="Q397" s="748"/>
      <c r="R397" s="749">
        <f t="shared" si="26"/>
        <v>0</v>
      </c>
    </row>
    <row r="398" spans="10:18">
      <c r="J398" s="718"/>
      <c r="K398" s="719"/>
      <c r="L398" s="720"/>
      <c r="M398" s="721"/>
      <c r="N398" s="722"/>
      <c r="O398" s="722"/>
      <c r="P398" s="715">
        <f t="shared" si="25"/>
        <v>0</v>
      </c>
      <c r="Q398" s="748"/>
      <c r="R398" s="749">
        <f t="shared" si="26"/>
        <v>0</v>
      </c>
    </row>
    <row r="399" spans="10:18">
      <c r="J399" s="718"/>
      <c r="K399" s="719"/>
      <c r="L399" s="720"/>
      <c r="M399" s="721"/>
      <c r="N399" s="722"/>
      <c r="O399" s="722"/>
      <c r="P399" s="715">
        <f t="shared" si="25"/>
        <v>0</v>
      </c>
      <c r="Q399" s="748"/>
      <c r="R399" s="749">
        <f t="shared" si="26"/>
        <v>0</v>
      </c>
    </row>
    <row r="400" spans="10:18">
      <c r="J400" s="718"/>
      <c r="K400" s="719"/>
      <c r="L400" s="720"/>
      <c r="M400" s="721"/>
      <c r="N400" s="722"/>
      <c r="O400" s="722"/>
      <c r="P400" s="715">
        <f t="shared" si="25"/>
        <v>0</v>
      </c>
      <c r="Q400" s="748"/>
      <c r="R400" s="749">
        <f t="shared" si="26"/>
        <v>0</v>
      </c>
    </row>
    <row r="401" spans="10:18">
      <c r="J401" s="718"/>
      <c r="K401" s="719"/>
      <c r="L401" s="720"/>
      <c r="M401" s="721"/>
      <c r="N401" s="722"/>
      <c r="O401" s="722"/>
      <c r="P401" s="715">
        <f t="shared" si="25"/>
        <v>0</v>
      </c>
      <c r="Q401" s="748"/>
      <c r="R401" s="749">
        <f t="shared" si="26"/>
        <v>0</v>
      </c>
    </row>
    <row r="402" spans="10:18">
      <c r="J402" s="718"/>
      <c r="K402" s="719"/>
      <c r="L402" s="720"/>
      <c r="M402" s="721"/>
      <c r="N402" s="722"/>
      <c r="O402" s="722"/>
      <c r="P402" s="715">
        <f t="shared" si="25"/>
        <v>0</v>
      </c>
      <c r="Q402" s="748"/>
      <c r="R402" s="749">
        <f t="shared" si="26"/>
        <v>0</v>
      </c>
    </row>
    <row r="403" spans="10:18">
      <c r="J403" s="718"/>
      <c r="K403" s="719"/>
      <c r="L403" s="720"/>
      <c r="M403" s="721"/>
      <c r="N403" s="722"/>
      <c r="O403" s="722"/>
      <c r="P403" s="715">
        <f t="shared" si="25"/>
        <v>0</v>
      </c>
      <c r="Q403" s="748"/>
      <c r="R403" s="749">
        <f t="shared" si="26"/>
        <v>0</v>
      </c>
    </row>
    <row r="404" spans="10:18">
      <c r="J404" s="718"/>
      <c r="K404" s="719"/>
      <c r="L404" s="720"/>
      <c r="M404" s="721"/>
      <c r="N404" s="722"/>
      <c r="O404" s="722"/>
      <c r="P404" s="715">
        <f t="shared" si="25"/>
        <v>0</v>
      </c>
      <c r="Q404" s="748"/>
      <c r="R404" s="749">
        <f t="shared" si="26"/>
        <v>0</v>
      </c>
    </row>
    <row r="405" spans="10:18">
      <c r="J405" s="718"/>
      <c r="K405" s="719"/>
      <c r="L405" s="720"/>
      <c r="M405" s="721"/>
      <c r="N405" s="722"/>
      <c r="O405" s="722"/>
      <c r="P405" s="715">
        <f t="shared" si="25"/>
        <v>0</v>
      </c>
      <c r="Q405" s="748"/>
      <c r="R405" s="749">
        <f t="shared" si="26"/>
        <v>0</v>
      </c>
    </row>
    <row r="406" spans="10:18">
      <c r="J406" s="718"/>
      <c r="K406" s="719"/>
      <c r="L406" s="720"/>
      <c r="M406" s="721"/>
      <c r="N406" s="722"/>
      <c r="O406" s="722"/>
      <c r="P406" s="715">
        <f t="shared" si="25"/>
        <v>0</v>
      </c>
      <c r="Q406" s="748"/>
      <c r="R406" s="749">
        <f t="shared" si="26"/>
        <v>0</v>
      </c>
    </row>
    <row r="407" spans="10:18">
      <c r="J407" s="718"/>
      <c r="K407" s="719"/>
      <c r="L407" s="720"/>
      <c r="M407" s="721"/>
      <c r="N407" s="722"/>
      <c r="O407" s="722"/>
      <c r="P407" s="715">
        <f t="shared" si="25"/>
        <v>0</v>
      </c>
      <c r="Q407" s="748"/>
      <c r="R407" s="749">
        <f t="shared" si="26"/>
        <v>0</v>
      </c>
    </row>
    <row r="408" spans="10:18">
      <c r="J408" s="718"/>
      <c r="K408" s="719"/>
      <c r="L408" s="720"/>
      <c r="M408" s="721"/>
      <c r="N408" s="722"/>
      <c r="O408" s="722"/>
      <c r="P408" s="715">
        <f t="shared" si="25"/>
        <v>0</v>
      </c>
      <c r="Q408" s="748"/>
      <c r="R408" s="749">
        <f t="shared" si="26"/>
        <v>0</v>
      </c>
    </row>
    <row r="409" spans="10:18">
      <c r="J409" s="718"/>
      <c r="K409" s="719"/>
      <c r="L409" s="720"/>
      <c r="M409" s="721"/>
      <c r="N409" s="722"/>
      <c r="O409" s="722"/>
      <c r="P409" s="715">
        <f t="shared" si="25"/>
        <v>0</v>
      </c>
      <c r="Q409" s="748"/>
      <c r="R409" s="749">
        <f t="shared" si="26"/>
        <v>0</v>
      </c>
    </row>
    <row r="410" spans="10:18">
      <c r="J410" s="718"/>
      <c r="K410" s="719"/>
      <c r="L410" s="720"/>
      <c r="M410" s="721"/>
      <c r="N410" s="722"/>
      <c r="O410" s="722"/>
      <c r="P410" s="715">
        <f t="shared" si="25"/>
        <v>0</v>
      </c>
      <c r="Q410" s="748"/>
      <c r="R410" s="749">
        <f t="shared" si="26"/>
        <v>0</v>
      </c>
    </row>
    <row r="411" spans="10:18">
      <c r="J411" s="718"/>
      <c r="K411" s="719"/>
      <c r="L411" s="720"/>
      <c r="M411" s="721"/>
      <c r="N411" s="722"/>
      <c r="O411" s="722"/>
      <c r="P411" s="715">
        <f t="shared" si="25"/>
        <v>0</v>
      </c>
      <c r="Q411" s="748"/>
      <c r="R411" s="749">
        <f t="shared" si="26"/>
        <v>0</v>
      </c>
    </row>
    <row r="412" spans="10:18">
      <c r="J412" s="718"/>
      <c r="K412" s="719"/>
      <c r="L412" s="720"/>
      <c r="M412" s="721"/>
      <c r="N412" s="722"/>
      <c r="O412" s="722"/>
      <c r="P412" s="715">
        <f t="shared" si="25"/>
        <v>0</v>
      </c>
      <c r="Q412" s="748"/>
      <c r="R412" s="749">
        <f t="shared" si="26"/>
        <v>0</v>
      </c>
    </row>
    <row r="413" spans="10:18">
      <c r="J413" s="718"/>
      <c r="K413" s="719"/>
      <c r="L413" s="720"/>
      <c r="M413" s="721"/>
      <c r="N413" s="722"/>
      <c r="O413" s="722"/>
      <c r="P413" s="715">
        <f t="shared" si="25"/>
        <v>0</v>
      </c>
      <c r="Q413" s="748"/>
      <c r="R413" s="749">
        <f t="shared" si="26"/>
        <v>0</v>
      </c>
    </row>
    <row r="414" spans="10:18">
      <c r="J414" s="718"/>
      <c r="K414" s="719"/>
      <c r="L414" s="720"/>
      <c r="M414" s="721"/>
      <c r="N414" s="722"/>
      <c r="O414" s="722"/>
      <c r="P414" s="715">
        <f t="shared" si="25"/>
        <v>0</v>
      </c>
      <c r="Q414" s="748"/>
      <c r="R414" s="749">
        <f t="shared" si="26"/>
        <v>0</v>
      </c>
    </row>
    <row r="415" spans="10:18">
      <c r="J415" s="718"/>
      <c r="K415" s="719"/>
      <c r="L415" s="720"/>
      <c r="M415" s="721"/>
      <c r="N415" s="722"/>
      <c r="O415" s="722"/>
      <c r="P415" s="715">
        <f t="shared" si="25"/>
        <v>0</v>
      </c>
      <c r="Q415" s="748"/>
      <c r="R415" s="749">
        <f t="shared" si="26"/>
        <v>0</v>
      </c>
    </row>
    <row r="416" spans="10:18">
      <c r="J416" s="718"/>
      <c r="K416" s="719"/>
      <c r="L416" s="720"/>
      <c r="M416" s="721"/>
      <c r="N416" s="722"/>
      <c r="O416" s="722"/>
      <c r="P416" s="715">
        <f t="shared" si="25"/>
        <v>0</v>
      </c>
      <c r="Q416" s="748"/>
      <c r="R416" s="749">
        <f t="shared" si="26"/>
        <v>0</v>
      </c>
    </row>
    <row r="417" spans="10:18">
      <c r="J417" s="718"/>
      <c r="K417" s="719"/>
      <c r="L417" s="720"/>
      <c r="M417" s="721"/>
      <c r="N417" s="722"/>
      <c r="O417" s="722"/>
      <c r="P417" s="715">
        <f t="shared" si="25"/>
        <v>0</v>
      </c>
      <c r="Q417" s="748"/>
      <c r="R417" s="749">
        <f t="shared" si="26"/>
        <v>0</v>
      </c>
    </row>
    <row r="418" spans="10:18">
      <c r="J418" s="718"/>
      <c r="K418" s="719"/>
      <c r="L418" s="720"/>
      <c r="M418" s="721"/>
      <c r="N418" s="722"/>
      <c r="O418" s="722"/>
      <c r="P418" s="715">
        <f t="shared" si="25"/>
        <v>0</v>
      </c>
      <c r="Q418" s="748"/>
      <c r="R418" s="749">
        <f t="shared" si="26"/>
        <v>0</v>
      </c>
    </row>
    <row r="419" spans="10:18">
      <c r="J419" s="718"/>
      <c r="K419" s="719"/>
      <c r="L419" s="720"/>
      <c r="M419" s="721"/>
      <c r="N419" s="722"/>
      <c r="O419" s="722"/>
      <c r="P419" s="715">
        <f t="shared" si="25"/>
        <v>0</v>
      </c>
      <c r="Q419" s="748"/>
      <c r="R419" s="749">
        <f t="shared" si="26"/>
        <v>0</v>
      </c>
    </row>
    <row r="420" spans="10:18">
      <c r="J420" s="718"/>
      <c r="K420" s="719"/>
      <c r="L420" s="720"/>
      <c r="M420" s="721"/>
      <c r="N420" s="722"/>
      <c r="O420" s="722"/>
      <c r="P420" s="715">
        <f t="shared" si="25"/>
        <v>0</v>
      </c>
      <c r="Q420" s="748"/>
      <c r="R420" s="749">
        <f t="shared" si="26"/>
        <v>0</v>
      </c>
    </row>
    <row r="421" spans="10:18">
      <c r="J421" s="718"/>
      <c r="K421" s="719"/>
      <c r="L421" s="720"/>
      <c r="M421" s="721"/>
      <c r="N421" s="722"/>
      <c r="O421" s="722"/>
      <c r="P421" s="715">
        <f t="shared" si="25"/>
        <v>0</v>
      </c>
      <c r="Q421" s="748"/>
      <c r="R421" s="749">
        <f t="shared" si="26"/>
        <v>0</v>
      </c>
    </row>
    <row r="422" spans="10:18">
      <c r="J422" s="718"/>
      <c r="K422" s="719"/>
      <c r="L422" s="720"/>
      <c r="M422" s="721"/>
      <c r="N422" s="722"/>
      <c r="O422" s="722"/>
      <c r="P422" s="715">
        <f t="shared" si="25"/>
        <v>0</v>
      </c>
      <c r="Q422" s="748"/>
      <c r="R422" s="749">
        <f t="shared" si="26"/>
        <v>0</v>
      </c>
    </row>
    <row r="423" spans="10:18">
      <c r="J423" s="718"/>
      <c r="K423" s="719"/>
      <c r="L423" s="720"/>
      <c r="M423" s="721"/>
      <c r="N423" s="722"/>
      <c r="O423" s="722"/>
      <c r="P423" s="715">
        <f t="shared" si="25"/>
        <v>0</v>
      </c>
      <c r="Q423" s="748"/>
      <c r="R423" s="749">
        <f t="shared" si="26"/>
        <v>0</v>
      </c>
    </row>
    <row r="424" spans="10:18">
      <c r="J424" s="718"/>
      <c r="K424" s="719"/>
      <c r="L424" s="720"/>
      <c r="M424" s="721"/>
      <c r="N424" s="722"/>
      <c r="O424" s="722"/>
      <c r="P424" s="715">
        <f t="shared" si="25"/>
        <v>0</v>
      </c>
      <c r="Q424" s="748"/>
      <c r="R424" s="749">
        <f t="shared" si="26"/>
        <v>0</v>
      </c>
    </row>
    <row r="425" spans="10:18">
      <c r="J425" s="718"/>
      <c r="K425" s="719"/>
      <c r="L425" s="720"/>
      <c r="M425" s="721"/>
      <c r="N425" s="722"/>
      <c r="O425" s="722"/>
      <c r="P425" s="715">
        <f t="shared" si="25"/>
        <v>0</v>
      </c>
      <c r="Q425" s="748"/>
      <c r="R425" s="749">
        <f t="shared" si="26"/>
        <v>0</v>
      </c>
    </row>
    <row r="426" spans="10:18">
      <c r="J426" s="718"/>
      <c r="K426" s="719"/>
      <c r="L426" s="720"/>
      <c r="M426" s="721"/>
      <c r="N426" s="722"/>
      <c r="O426" s="722"/>
      <c r="P426" s="715">
        <f t="shared" si="25"/>
        <v>0</v>
      </c>
      <c r="Q426" s="748"/>
      <c r="R426" s="749">
        <f t="shared" si="26"/>
        <v>0</v>
      </c>
    </row>
    <row r="427" spans="10:18">
      <c r="J427" s="718"/>
      <c r="K427" s="719"/>
      <c r="L427" s="720"/>
      <c r="M427" s="721"/>
      <c r="N427" s="722"/>
      <c r="O427" s="722"/>
      <c r="P427" s="715">
        <f t="shared" si="25"/>
        <v>0</v>
      </c>
      <c r="Q427" s="748"/>
      <c r="R427" s="749">
        <f t="shared" si="26"/>
        <v>0</v>
      </c>
    </row>
    <row r="428" spans="10:18">
      <c r="J428" s="718"/>
      <c r="K428" s="719"/>
      <c r="L428" s="720"/>
      <c r="M428" s="721"/>
      <c r="N428" s="722"/>
      <c r="O428" s="722"/>
      <c r="P428" s="715">
        <f t="shared" si="25"/>
        <v>0</v>
      </c>
      <c r="Q428" s="748"/>
      <c r="R428" s="749">
        <f t="shared" si="26"/>
        <v>0</v>
      </c>
    </row>
    <row r="429" spans="10:18">
      <c r="J429" s="718"/>
      <c r="K429" s="719"/>
      <c r="L429" s="720"/>
      <c r="M429" s="721"/>
      <c r="N429" s="722"/>
      <c r="O429" s="722"/>
      <c r="P429" s="715">
        <f t="shared" si="25"/>
        <v>0</v>
      </c>
      <c r="Q429" s="748"/>
      <c r="R429" s="749">
        <f t="shared" si="26"/>
        <v>0</v>
      </c>
    </row>
    <row r="430" spans="10:18">
      <c r="J430" s="718"/>
      <c r="K430" s="719"/>
      <c r="L430" s="720"/>
      <c r="M430" s="721"/>
      <c r="N430" s="722"/>
      <c r="O430" s="722"/>
      <c r="P430" s="715">
        <f t="shared" si="25"/>
        <v>0</v>
      </c>
      <c r="Q430" s="748"/>
      <c r="R430" s="749">
        <f t="shared" si="26"/>
        <v>0</v>
      </c>
    </row>
    <row r="431" spans="10:18">
      <c r="J431" s="718"/>
      <c r="K431" s="719"/>
      <c r="L431" s="720"/>
      <c r="M431" s="721"/>
      <c r="N431" s="722"/>
      <c r="O431" s="722"/>
      <c r="P431" s="715">
        <f t="shared" si="25"/>
        <v>0</v>
      </c>
      <c r="Q431" s="748"/>
      <c r="R431" s="749">
        <f t="shared" si="26"/>
        <v>0</v>
      </c>
    </row>
    <row r="432" spans="10:18">
      <c r="J432" s="718"/>
      <c r="K432" s="719"/>
      <c r="L432" s="720"/>
      <c r="M432" s="721"/>
      <c r="N432" s="722"/>
      <c r="O432" s="722"/>
      <c r="P432" s="715">
        <f t="shared" si="25"/>
        <v>0</v>
      </c>
      <c r="Q432" s="748"/>
      <c r="R432" s="749">
        <f t="shared" si="26"/>
        <v>0</v>
      </c>
    </row>
    <row r="433" spans="10:18">
      <c r="J433" s="718"/>
      <c r="K433" s="719"/>
      <c r="L433" s="720"/>
      <c r="M433" s="721"/>
      <c r="N433" s="722"/>
      <c r="O433" s="722"/>
      <c r="P433" s="715">
        <f t="shared" si="25"/>
        <v>0</v>
      </c>
      <c r="Q433" s="748"/>
      <c r="R433" s="749">
        <f t="shared" si="26"/>
        <v>0</v>
      </c>
    </row>
    <row r="434" spans="10:18">
      <c r="J434" s="718"/>
      <c r="K434" s="719"/>
      <c r="L434" s="720"/>
      <c r="M434" s="721"/>
      <c r="N434" s="722"/>
      <c r="O434" s="722"/>
      <c r="P434" s="715">
        <f t="shared" si="25"/>
        <v>0</v>
      </c>
      <c r="Q434" s="748"/>
      <c r="R434" s="749">
        <f t="shared" si="26"/>
        <v>0</v>
      </c>
    </row>
    <row r="435" spans="10:18">
      <c r="J435" s="718"/>
      <c r="K435" s="719"/>
      <c r="L435" s="720"/>
      <c r="M435" s="721"/>
      <c r="N435" s="722"/>
      <c r="O435" s="722"/>
      <c r="P435" s="715">
        <f t="shared" si="25"/>
        <v>0</v>
      </c>
      <c r="Q435" s="748"/>
      <c r="R435" s="749">
        <f t="shared" si="26"/>
        <v>0</v>
      </c>
    </row>
    <row r="436" spans="10:18">
      <c r="J436" s="718"/>
      <c r="K436" s="719"/>
      <c r="L436" s="720"/>
      <c r="M436" s="721"/>
      <c r="N436" s="722"/>
      <c r="O436" s="722"/>
      <c r="P436" s="715">
        <f t="shared" si="25"/>
        <v>0</v>
      </c>
      <c r="Q436" s="748"/>
      <c r="R436" s="749">
        <f t="shared" si="26"/>
        <v>0</v>
      </c>
    </row>
    <row r="437" spans="10:18">
      <c r="J437" s="718"/>
      <c r="K437" s="719"/>
      <c r="L437" s="720"/>
      <c r="M437" s="721"/>
      <c r="N437" s="722"/>
      <c r="O437" s="722"/>
      <c r="P437" s="715">
        <f t="shared" si="25"/>
        <v>0</v>
      </c>
      <c r="Q437" s="748"/>
      <c r="R437" s="749">
        <f t="shared" si="26"/>
        <v>0</v>
      </c>
    </row>
    <row r="438" spans="10:18">
      <c r="J438" s="718"/>
      <c r="K438" s="719"/>
      <c r="L438" s="720"/>
      <c r="M438" s="721"/>
      <c r="N438" s="722"/>
      <c r="O438" s="722"/>
      <c r="P438" s="715">
        <f t="shared" si="25"/>
        <v>0</v>
      </c>
      <c r="Q438" s="748"/>
      <c r="R438" s="749">
        <f t="shared" si="26"/>
        <v>0</v>
      </c>
    </row>
    <row r="439" spans="10:18">
      <c r="J439" s="718"/>
      <c r="K439" s="719"/>
      <c r="L439" s="720"/>
      <c r="M439" s="721"/>
      <c r="N439" s="722"/>
      <c r="O439" s="722"/>
      <c r="P439" s="715">
        <f t="shared" si="25"/>
        <v>0</v>
      </c>
      <c r="Q439" s="748"/>
      <c r="R439" s="749">
        <f t="shared" si="26"/>
        <v>0</v>
      </c>
    </row>
    <row r="440" spans="10:18">
      <c r="J440" s="718"/>
      <c r="K440" s="719"/>
      <c r="L440" s="720"/>
      <c r="M440" s="721"/>
      <c r="N440" s="722"/>
      <c r="O440" s="722"/>
      <c r="P440" s="715">
        <f t="shared" si="25"/>
        <v>0</v>
      </c>
      <c r="Q440" s="748"/>
      <c r="R440" s="749">
        <f t="shared" si="26"/>
        <v>0</v>
      </c>
    </row>
    <row r="441" spans="10:18">
      <c r="J441" s="718"/>
      <c r="K441" s="719"/>
      <c r="L441" s="720"/>
      <c r="M441" s="721"/>
      <c r="N441" s="722"/>
      <c r="O441" s="722"/>
      <c r="P441" s="715">
        <f t="shared" si="25"/>
        <v>0</v>
      </c>
      <c r="Q441" s="748"/>
      <c r="R441" s="749">
        <f t="shared" si="26"/>
        <v>0</v>
      </c>
    </row>
    <row r="442" spans="10:18">
      <c r="J442" s="718"/>
      <c r="K442" s="719"/>
      <c r="L442" s="720"/>
      <c r="M442" s="721"/>
      <c r="N442" s="722"/>
      <c r="O442" s="722"/>
      <c r="P442" s="715">
        <f t="shared" si="25"/>
        <v>0</v>
      </c>
      <c r="Q442" s="748"/>
      <c r="R442" s="749">
        <f t="shared" si="26"/>
        <v>0</v>
      </c>
    </row>
    <row r="443" spans="10:18">
      <c r="J443" s="718"/>
      <c r="K443" s="719"/>
      <c r="L443" s="720"/>
      <c r="M443" s="721"/>
      <c r="N443" s="722"/>
      <c r="O443" s="722"/>
      <c r="P443" s="715">
        <f t="shared" si="25"/>
        <v>0</v>
      </c>
      <c r="Q443" s="748"/>
      <c r="R443" s="749">
        <f t="shared" si="26"/>
        <v>0</v>
      </c>
    </row>
    <row r="444" spans="10:18">
      <c r="J444" s="718"/>
      <c r="K444" s="719"/>
      <c r="L444" s="720"/>
      <c r="M444" s="721"/>
      <c r="N444" s="722"/>
      <c r="O444" s="722"/>
      <c r="P444" s="715">
        <f t="shared" si="25"/>
        <v>0</v>
      </c>
      <c r="Q444" s="748"/>
      <c r="R444" s="749">
        <f t="shared" si="26"/>
        <v>0</v>
      </c>
    </row>
    <row r="445" spans="10:18">
      <c r="J445" s="718"/>
      <c r="K445" s="719"/>
      <c r="L445" s="720"/>
      <c r="M445" s="721"/>
      <c r="N445" s="722"/>
      <c r="O445" s="722"/>
      <c r="P445" s="715">
        <f t="shared" si="25"/>
        <v>0</v>
      </c>
      <c r="Q445" s="748"/>
      <c r="R445" s="749">
        <f t="shared" si="26"/>
        <v>0</v>
      </c>
    </row>
    <row r="446" spans="10:18">
      <c r="J446" s="718"/>
      <c r="K446" s="719"/>
      <c r="L446" s="720"/>
      <c r="M446" s="721"/>
      <c r="N446" s="722"/>
      <c r="O446" s="722"/>
      <c r="P446" s="715">
        <f t="shared" si="25"/>
        <v>0</v>
      </c>
      <c r="Q446" s="748"/>
      <c r="R446" s="749">
        <f t="shared" si="26"/>
        <v>0</v>
      </c>
    </row>
    <row r="447" spans="10:18">
      <c r="J447" s="718"/>
      <c r="K447" s="719"/>
      <c r="L447" s="720"/>
      <c r="M447" s="721"/>
      <c r="N447" s="722"/>
      <c r="O447" s="722"/>
      <c r="P447" s="715">
        <f t="shared" si="25"/>
        <v>0</v>
      </c>
      <c r="Q447" s="748"/>
      <c r="R447" s="749">
        <f t="shared" si="26"/>
        <v>0</v>
      </c>
    </row>
    <row r="448" spans="10:18">
      <c r="J448" s="718"/>
      <c r="K448" s="719"/>
      <c r="L448" s="720"/>
      <c r="M448" s="721"/>
      <c r="N448" s="722"/>
      <c r="O448" s="722"/>
      <c r="P448" s="715">
        <f t="shared" si="25"/>
        <v>0</v>
      </c>
      <c r="Q448" s="748"/>
      <c r="R448" s="749">
        <f t="shared" si="26"/>
        <v>0</v>
      </c>
    </row>
    <row r="449" spans="10:18">
      <c r="J449" s="718"/>
      <c r="K449" s="719"/>
      <c r="L449" s="720"/>
      <c r="M449" s="721"/>
      <c r="N449" s="722"/>
      <c r="O449" s="722"/>
      <c r="P449" s="715">
        <f t="shared" si="25"/>
        <v>0</v>
      </c>
      <c r="Q449" s="748"/>
      <c r="R449" s="749">
        <f t="shared" si="26"/>
        <v>0</v>
      </c>
    </row>
    <row r="450" spans="10:18">
      <c r="J450" s="718"/>
      <c r="K450" s="719"/>
      <c r="L450" s="720"/>
      <c r="M450" s="721"/>
      <c r="N450" s="722"/>
      <c r="O450" s="722"/>
      <c r="P450" s="715">
        <f t="shared" si="25"/>
        <v>0</v>
      </c>
      <c r="Q450" s="748"/>
      <c r="R450" s="749">
        <f t="shared" si="26"/>
        <v>0</v>
      </c>
    </row>
    <row r="451" spans="10:18">
      <c r="J451" s="718"/>
      <c r="K451" s="719"/>
      <c r="L451" s="720"/>
      <c r="M451" s="721"/>
      <c r="N451" s="722"/>
      <c r="O451" s="722"/>
      <c r="P451" s="715">
        <f t="shared" si="25"/>
        <v>0</v>
      </c>
      <c r="Q451" s="748"/>
      <c r="R451" s="749">
        <f t="shared" si="26"/>
        <v>0</v>
      </c>
    </row>
    <row r="452" spans="10:18">
      <c r="J452" s="718"/>
      <c r="K452" s="719"/>
      <c r="L452" s="720"/>
      <c r="M452" s="721"/>
      <c r="N452" s="722"/>
      <c r="O452" s="722"/>
      <c r="P452" s="715">
        <f t="shared" si="25"/>
        <v>0</v>
      </c>
      <c r="Q452" s="748"/>
      <c r="R452" s="749">
        <f t="shared" si="26"/>
        <v>0</v>
      </c>
    </row>
    <row r="453" spans="10:18">
      <c r="J453" s="718"/>
      <c r="K453" s="719"/>
      <c r="L453" s="720"/>
      <c r="M453" s="721"/>
      <c r="N453" s="722"/>
      <c r="O453" s="722"/>
      <c r="P453" s="715">
        <f t="shared" si="25"/>
        <v>0</v>
      </c>
      <c r="Q453" s="748"/>
      <c r="R453" s="749">
        <f t="shared" si="26"/>
        <v>0</v>
      </c>
    </row>
    <row r="454" spans="10:18">
      <c r="J454" s="718"/>
      <c r="K454" s="719"/>
      <c r="L454" s="720"/>
      <c r="M454" s="721"/>
      <c r="N454" s="722"/>
      <c r="O454" s="722"/>
      <c r="P454" s="715">
        <f t="shared" ref="P454:P517" si="27">M454*N454+O454</f>
        <v>0</v>
      </c>
      <c r="Q454" s="748"/>
      <c r="R454" s="749">
        <f t="shared" ref="R454:R517" si="28">P454*Q454</f>
        <v>0</v>
      </c>
    </row>
    <row r="455" spans="10:18">
      <c r="J455" s="718"/>
      <c r="K455" s="719"/>
      <c r="L455" s="720"/>
      <c r="M455" s="721"/>
      <c r="N455" s="722"/>
      <c r="O455" s="722"/>
      <c r="P455" s="715">
        <f t="shared" si="27"/>
        <v>0</v>
      </c>
      <c r="Q455" s="748"/>
      <c r="R455" s="749">
        <f t="shared" si="28"/>
        <v>0</v>
      </c>
    </row>
    <row r="456" spans="10:18">
      <c r="J456" s="718"/>
      <c r="K456" s="719"/>
      <c r="L456" s="720"/>
      <c r="M456" s="721"/>
      <c r="N456" s="722"/>
      <c r="O456" s="722"/>
      <c r="P456" s="715">
        <f t="shared" si="27"/>
        <v>0</v>
      </c>
      <c r="Q456" s="748"/>
      <c r="R456" s="749">
        <f t="shared" si="28"/>
        <v>0</v>
      </c>
    </row>
    <row r="457" spans="10:18">
      <c r="J457" s="718"/>
      <c r="K457" s="719"/>
      <c r="L457" s="720"/>
      <c r="M457" s="721"/>
      <c r="N457" s="722"/>
      <c r="O457" s="722"/>
      <c r="P457" s="715">
        <f t="shared" si="27"/>
        <v>0</v>
      </c>
      <c r="Q457" s="748"/>
      <c r="R457" s="749">
        <f t="shared" si="28"/>
        <v>0</v>
      </c>
    </row>
    <row r="458" spans="10:18">
      <c r="J458" s="718"/>
      <c r="K458" s="719"/>
      <c r="L458" s="720"/>
      <c r="M458" s="721"/>
      <c r="N458" s="722"/>
      <c r="O458" s="722"/>
      <c r="P458" s="715">
        <f t="shared" si="27"/>
        <v>0</v>
      </c>
      <c r="Q458" s="748"/>
      <c r="R458" s="749">
        <f t="shared" si="28"/>
        <v>0</v>
      </c>
    </row>
    <row r="459" spans="10:18">
      <c r="J459" s="718"/>
      <c r="K459" s="719"/>
      <c r="L459" s="720"/>
      <c r="M459" s="721"/>
      <c r="N459" s="722"/>
      <c r="O459" s="722"/>
      <c r="P459" s="715">
        <f t="shared" si="27"/>
        <v>0</v>
      </c>
      <c r="Q459" s="748"/>
      <c r="R459" s="749">
        <f t="shared" si="28"/>
        <v>0</v>
      </c>
    </row>
    <row r="460" spans="10:18">
      <c r="J460" s="718"/>
      <c r="K460" s="719"/>
      <c r="L460" s="720"/>
      <c r="M460" s="721"/>
      <c r="N460" s="722"/>
      <c r="O460" s="722"/>
      <c r="P460" s="715">
        <f t="shared" si="27"/>
        <v>0</v>
      </c>
      <c r="Q460" s="748"/>
      <c r="R460" s="749">
        <f t="shared" si="28"/>
        <v>0</v>
      </c>
    </row>
    <row r="461" spans="10:18">
      <c r="J461" s="718"/>
      <c r="K461" s="719"/>
      <c r="L461" s="720"/>
      <c r="M461" s="721"/>
      <c r="N461" s="722"/>
      <c r="O461" s="722"/>
      <c r="P461" s="715">
        <f t="shared" si="27"/>
        <v>0</v>
      </c>
      <c r="Q461" s="748"/>
      <c r="R461" s="749">
        <f t="shared" si="28"/>
        <v>0</v>
      </c>
    </row>
    <row r="462" spans="10:18">
      <c r="J462" s="718"/>
      <c r="K462" s="719"/>
      <c r="L462" s="720"/>
      <c r="M462" s="721"/>
      <c r="N462" s="722"/>
      <c r="O462" s="722"/>
      <c r="P462" s="715">
        <f t="shared" si="27"/>
        <v>0</v>
      </c>
      <c r="Q462" s="748"/>
      <c r="R462" s="749">
        <f t="shared" si="28"/>
        <v>0</v>
      </c>
    </row>
    <row r="463" spans="10:18">
      <c r="J463" s="718"/>
      <c r="K463" s="719"/>
      <c r="L463" s="720"/>
      <c r="M463" s="721"/>
      <c r="N463" s="722"/>
      <c r="O463" s="722"/>
      <c r="P463" s="715">
        <f t="shared" si="27"/>
        <v>0</v>
      </c>
      <c r="Q463" s="748"/>
      <c r="R463" s="749">
        <f t="shared" si="28"/>
        <v>0</v>
      </c>
    </row>
    <row r="464" spans="10:18">
      <c r="J464" s="718"/>
      <c r="K464" s="719"/>
      <c r="L464" s="720"/>
      <c r="M464" s="721"/>
      <c r="N464" s="722"/>
      <c r="O464" s="722"/>
      <c r="P464" s="715">
        <f t="shared" si="27"/>
        <v>0</v>
      </c>
      <c r="Q464" s="748"/>
      <c r="R464" s="749">
        <f t="shared" si="28"/>
        <v>0</v>
      </c>
    </row>
    <row r="465" spans="10:18">
      <c r="J465" s="718"/>
      <c r="K465" s="719"/>
      <c r="L465" s="720"/>
      <c r="M465" s="721"/>
      <c r="N465" s="722"/>
      <c r="O465" s="722"/>
      <c r="P465" s="715">
        <f t="shared" si="27"/>
        <v>0</v>
      </c>
      <c r="Q465" s="748"/>
      <c r="R465" s="749">
        <f t="shared" si="28"/>
        <v>0</v>
      </c>
    </row>
    <row r="466" spans="10:18">
      <c r="J466" s="718"/>
      <c r="K466" s="719"/>
      <c r="L466" s="720"/>
      <c r="M466" s="721"/>
      <c r="N466" s="722"/>
      <c r="O466" s="722"/>
      <c r="P466" s="715">
        <f t="shared" si="27"/>
        <v>0</v>
      </c>
      <c r="Q466" s="748"/>
      <c r="R466" s="749">
        <f t="shared" si="28"/>
        <v>0</v>
      </c>
    </row>
    <row r="467" spans="10:18">
      <c r="J467" s="718"/>
      <c r="K467" s="719"/>
      <c r="L467" s="720"/>
      <c r="M467" s="721"/>
      <c r="N467" s="722"/>
      <c r="O467" s="722"/>
      <c r="P467" s="715">
        <f t="shared" si="27"/>
        <v>0</v>
      </c>
      <c r="Q467" s="748"/>
      <c r="R467" s="749">
        <f t="shared" si="28"/>
        <v>0</v>
      </c>
    </row>
    <row r="468" spans="10:18">
      <c r="J468" s="718"/>
      <c r="K468" s="719"/>
      <c r="L468" s="720"/>
      <c r="M468" s="721"/>
      <c r="N468" s="722"/>
      <c r="O468" s="722"/>
      <c r="P468" s="715">
        <f t="shared" si="27"/>
        <v>0</v>
      </c>
      <c r="Q468" s="748"/>
      <c r="R468" s="749">
        <f t="shared" si="28"/>
        <v>0</v>
      </c>
    </row>
    <row r="469" spans="10:18">
      <c r="J469" s="718"/>
      <c r="K469" s="719"/>
      <c r="L469" s="720"/>
      <c r="M469" s="721"/>
      <c r="N469" s="722"/>
      <c r="O469" s="722"/>
      <c r="P469" s="715">
        <f t="shared" si="27"/>
        <v>0</v>
      </c>
      <c r="Q469" s="748"/>
      <c r="R469" s="749">
        <f t="shared" si="28"/>
        <v>0</v>
      </c>
    </row>
    <row r="470" spans="10:18">
      <c r="J470" s="718"/>
      <c r="K470" s="719"/>
      <c r="L470" s="720"/>
      <c r="M470" s="721"/>
      <c r="N470" s="722"/>
      <c r="O470" s="722"/>
      <c r="P470" s="715">
        <f t="shared" si="27"/>
        <v>0</v>
      </c>
      <c r="Q470" s="748"/>
      <c r="R470" s="749">
        <f t="shared" si="28"/>
        <v>0</v>
      </c>
    </row>
    <row r="471" spans="10:18">
      <c r="J471" s="718"/>
      <c r="K471" s="719"/>
      <c r="L471" s="720"/>
      <c r="M471" s="721"/>
      <c r="N471" s="722"/>
      <c r="O471" s="722"/>
      <c r="P471" s="715">
        <f t="shared" si="27"/>
        <v>0</v>
      </c>
      <c r="Q471" s="748"/>
      <c r="R471" s="749">
        <f t="shared" si="28"/>
        <v>0</v>
      </c>
    </row>
    <row r="472" spans="10:18">
      <c r="J472" s="718"/>
      <c r="K472" s="719"/>
      <c r="L472" s="720"/>
      <c r="M472" s="721"/>
      <c r="N472" s="722"/>
      <c r="O472" s="722"/>
      <c r="P472" s="715">
        <f t="shared" si="27"/>
        <v>0</v>
      </c>
      <c r="Q472" s="748"/>
      <c r="R472" s="749">
        <f t="shared" si="28"/>
        <v>0</v>
      </c>
    </row>
    <row r="473" spans="10:18">
      <c r="J473" s="718"/>
      <c r="K473" s="719"/>
      <c r="L473" s="720"/>
      <c r="M473" s="721"/>
      <c r="N473" s="722"/>
      <c r="O473" s="722"/>
      <c r="P473" s="715">
        <f t="shared" si="27"/>
        <v>0</v>
      </c>
      <c r="Q473" s="748"/>
      <c r="R473" s="749">
        <f t="shared" si="28"/>
        <v>0</v>
      </c>
    </row>
    <row r="474" spans="10:18">
      <c r="J474" s="718"/>
      <c r="K474" s="719"/>
      <c r="L474" s="720"/>
      <c r="M474" s="721"/>
      <c r="N474" s="722"/>
      <c r="O474" s="722"/>
      <c r="P474" s="715">
        <f t="shared" si="27"/>
        <v>0</v>
      </c>
      <c r="Q474" s="748"/>
      <c r="R474" s="749">
        <f t="shared" si="28"/>
        <v>0</v>
      </c>
    </row>
    <row r="475" spans="10:18">
      <c r="J475" s="718"/>
      <c r="K475" s="719"/>
      <c r="L475" s="720"/>
      <c r="M475" s="721"/>
      <c r="N475" s="722"/>
      <c r="O475" s="722"/>
      <c r="P475" s="715">
        <f t="shared" si="27"/>
        <v>0</v>
      </c>
      <c r="Q475" s="748"/>
      <c r="R475" s="749">
        <f t="shared" si="28"/>
        <v>0</v>
      </c>
    </row>
    <row r="476" spans="10:18">
      <c r="J476" s="718"/>
      <c r="K476" s="719"/>
      <c r="L476" s="720"/>
      <c r="M476" s="721"/>
      <c r="N476" s="722"/>
      <c r="O476" s="722"/>
      <c r="P476" s="715">
        <f t="shared" si="27"/>
        <v>0</v>
      </c>
      <c r="Q476" s="748"/>
      <c r="R476" s="749">
        <f t="shared" si="28"/>
        <v>0</v>
      </c>
    </row>
    <row r="477" spans="10:18">
      <c r="J477" s="718"/>
      <c r="K477" s="719"/>
      <c r="L477" s="720"/>
      <c r="M477" s="721"/>
      <c r="N477" s="722"/>
      <c r="O477" s="722"/>
      <c r="P477" s="715">
        <f t="shared" si="27"/>
        <v>0</v>
      </c>
      <c r="Q477" s="748"/>
      <c r="R477" s="749">
        <f t="shared" si="28"/>
        <v>0</v>
      </c>
    </row>
    <row r="478" spans="10:18">
      <c r="J478" s="718"/>
      <c r="K478" s="719"/>
      <c r="L478" s="720"/>
      <c r="M478" s="721"/>
      <c r="N478" s="722"/>
      <c r="O478" s="722"/>
      <c r="P478" s="715">
        <f t="shared" si="27"/>
        <v>0</v>
      </c>
      <c r="Q478" s="748"/>
      <c r="R478" s="749">
        <f t="shared" si="28"/>
        <v>0</v>
      </c>
    </row>
    <row r="479" spans="10:18">
      <c r="J479" s="718"/>
      <c r="K479" s="719"/>
      <c r="L479" s="720"/>
      <c r="M479" s="721"/>
      <c r="N479" s="722"/>
      <c r="O479" s="722"/>
      <c r="P479" s="715">
        <f t="shared" si="27"/>
        <v>0</v>
      </c>
      <c r="Q479" s="748"/>
      <c r="R479" s="749">
        <f t="shared" si="28"/>
        <v>0</v>
      </c>
    </row>
    <row r="480" spans="10:18">
      <c r="J480" s="718"/>
      <c r="K480" s="719"/>
      <c r="L480" s="720"/>
      <c r="M480" s="721"/>
      <c r="N480" s="722"/>
      <c r="O480" s="722"/>
      <c r="P480" s="715">
        <f t="shared" si="27"/>
        <v>0</v>
      </c>
      <c r="Q480" s="748"/>
      <c r="R480" s="749">
        <f t="shared" si="28"/>
        <v>0</v>
      </c>
    </row>
    <row r="481" spans="10:18">
      <c r="J481" s="718"/>
      <c r="K481" s="719"/>
      <c r="L481" s="720"/>
      <c r="M481" s="721"/>
      <c r="N481" s="722"/>
      <c r="O481" s="722"/>
      <c r="P481" s="715">
        <f t="shared" si="27"/>
        <v>0</v>
      </c>
      <c r="Q481" s="748"/>
      <c r="R481" s="749">
        <f t="shared" si="28"/>
        <v>0</v>
      </c>
    </row>
    <row r="482" spans="10:18">
      <c r="J482" s="718"/>
      <c r="K482" s="719"/>
      <c r="L482" s="720"/>
      <c r="M482" s="721"/>
      <c r="N482" s="722"/>
      <c r="O482" s="722"/>
      <c r="P482" s="715">
        <f t="shared" si="27"/>
        <v>0</v>
      </c>
      <c r="Q482" s="748"/>
      <c r="R482" s="749">
        <f t="shared" si="28"/>
        <v>0</v>
      </c>
    </row>
    <row r="483" spans="10:18">
      <c r="J483" s="718"/>
      <c r="K483" s="719"/>
      <c r="L483" s="720"/>
      <c r="M483" s="721"/>
      <c r="N483" s="722"/>
      <c r="O483" s="722"/>
      <c r="P483" s="715">
        <f t="shared" si="27"/>
        <v>0</v>
      </c>
      <c r="Q483" s="748"/>
      <c r="R483" s="749">
        <f t="shared" si="28"/>
        <v>0</v>
      </c>
    </row>
    <row r="484" spans="10:18">
      <c r="J484" s="718"/>
      <c r="K484" s="719"/>
      <c r="L484" s="720"/>
      <c r="M484" s="721"/>
      <c r="N484" s="722"/>
      <c r="O484" s="722"/>
      <c r="P484" s="715">
        <f t="shared" si="27"/>
        <v>0</v>
      </c>
      <c r="Q484" s="748"/>
      <c r="R484" s="749">
        <f t="shared" si="28"/>
        <v>0</v>
      </c>
    </row>
    <row r="485" spans="10:18">
      <c r="J485" s="718"/>
      <c r="K485" s="719"/>
      <c r="L485" s="720"/>
      <c r="M485" s="721"/>
      <c r="N485" s="722"/>
      <c r="O485" s="722"/>
      <c r="P485" s="715">
        <f t="shared" si="27"/>
        <v>0</v>
      </c>
      <c r="Q485" s="748"/>
      <c r="R485" s="749">
        <f t="shared" si="28"/>
        <v>0</v>
      </c>
    </row>
    <row r="486" spans="10:18">
      <c r="J486" s="718"/>
      <c r="K486" s="719"/>
      <c r="L486" s="720"/>
      <c r="M486" s="721"/>
      <c r="N486" s="722"/>
      <c r="O486" s="722"/>
      <c r="P486" s="715">
        <f t="shared" si="27"/>
        <v>0</v>
      </c>
      <c r="Q486" s="748"/>
      <c r="R486" s="749">
        <f t="shared" si="28"/>
        <v>0</v>
      </c>
    </row>
    <row r="487" spans="10:18">
      <c r="J487" s="718"/>
      <c r="K487" s="719"/>
      <c r="L487" s="720"/>
      <c r="M487" s="721"/>
      <c r="N487" s="722"/>
      <c r="O487" s="722"/>
      <c r="P487" s="715">
        <f t="shared" si="27"/>
        <v>0</v>
      </c>
      <c r="Q487" s="748"/>
      <c r="R487" s="749">
        <f t="shared" si="28"/>
        <v>0</v>
      </c>
    </row>
    <row r="488" spans="10:18">
      <c r="J488" s="718"/>
      <c r="K488" s="719"/>
      <c r="L488" s="720"/>
      <c r="M488" s="721"/>
      <c r="N488" s="722"/>
      <c r="O488" s="722"/>
      <c r="P488" s="715">
        <f t="shared" si="27"/>
        <v>0</v>
      </c>
      <c r="Q488" s="748"/>
      <c r="R488" s="749">
        <f t="shared" si="28"/>
        <v>0</v>
      </c>
    </row>
    <row r="489" spans="10:18">
      <c r="J489" s="718"/>
      <c r="K489" s="719"/>
      <c r="L489" s="720"/>
      <c r="M489" s="721"/>
      <c r="N489" s="722"/>
      <c r="O489" s="722"/>
      <c r="P489" s="715">
        <f t="shared" si="27"/>
        <v>0</v>
      </c>
      <c r="Q489" s="748"/>
      <c r="R489" s="749">
        <f t="shared" si="28"/>
        <v>0</v>
      </c>
    </row>
    <row r="490" spans="10:18">
      <c r="J490" s="718"/>
      <c r="K490" s="719"/>
      <c r="L490" s="720"/>
      <c r="M490" s="721"/>
      <c r="N490" s="722"/>
      <c r="O490" s="722"/>
      <c r="P490" s="715">
        <f t="shared" si="27"/>
        <v>0</v>
      </c>
      <c r="Q490" s="748"/>
      <c r="R490" s="749">
        <f t="shared" si="28"/>
        <v>0</v>
      </c>
    </row>
    <row r="491" spans="10:18">
      <c r="J491" s="718"/>
      <c r="K491" s="719"/>
      <c r="L491" s="720"/>
      <c r="M491" s="721"/>
      <c r="N491" s="722"/>
      <c r="O491" s="722"/>
      <c r="P491" s="715">
        <f t="shared" si="27"/>
        <v>0</v>
      </c>
      <c r="Q491" s="748"/>
      <c r="R491" s="749">
        <f t="shared" si="28"/>
        <v>0</v>
      </c>
    </row>
    <row r="492" spans="10:18">
      <c r="J492" s="718"/>
      <c r="K492" s="719"/>
      <c r="L492" s="720"/>
      <c r="M492" s="721"/>
      <c r="N492" s="722"/>
      <c r="O492" s="722"/>
      <c r="P492" s="715">
        <f t="shared" si="27"/>
        <v>0</v>
      </c>
      <c r="Q492" s="748"/>
      <c r="R492" s="749">
        <f t="shared" si="28"/>
        <v>0</v>
      </c>
    </row>
    <row r="493" spans="10:18">
      <c r="J493" s="718"/>
      <c r="K493" s="719"/>
      <c r="L493" s="720"/>
      <c r="M493" s="721"/>
      <c r="N493" s="722"/>
      <c r="O493" s="722"/>
      <c r="P493" s="715">
        <f t="shared" si="27"/>
        <v>0</v>
      </c>
      <c r="Q493" s="748"/>
      <c r="R493" s="749">
        <f t="shared" si="28"/>
        <v>0</v>
      </c>
    </row>
    <row r="494" spans="10:18">
      <c r="J494" s="718"/>
      <c r="K494" s="719"/>
      <c r="L494" s="720"/>
      <c r="M494" s="721"/>
      <c r="N494" s="722"/>
      <c r="O494" s="722"/>
      <c r="P494" s="715">
        <f t="shared" si="27"/>
        <v>0</v>
      </c>
      <c r="Q494" s="748"/>
      <c r="R494" s="749">
        <f t="shared" si="28"/>
        <v>0</v>
      </c>
    </row>
    <row r="495" spans="10:18">
      <c r="J495" s="718"/>
      <c r="K495" s="719"/>
      <c r="L495" s="720"/>
      <c r="M495" s="721"/>
      <c r="N495" s="722"/>
      <c r="O495" s="722"/>
      <c r="P495" s="715">
        <f t="shared" si="27"/>
        <v>0</v>
      </c>
      <c r="Q495" s="748"/>
      <c r="R495" s="749">
        <f t="shared" si="28"/>
        <v>0</v>
      </c>
    </row>
    <row r="496" spans="10:18">
      <c r="J496" s="718"/>
      <c r="K496" s="719"/>
      <c r="L496" s="720"/>
      <c r="M496" s="721"/>
      <c r="N496" s="722"/>
      <c r="O496" s="722"/>
      <c r="P496" s="715">
        <f t="shared" si="27"/>
        <v>0</v>
      </c>
      <c r="Q496" s="748"/>
      <c r="R496" s="749">
        <f t="shared" si="28"/>
        <v>0</v>
      </c>
    </row>
    <row r="497" spans="10:18">
      <c r="J497" s="718"/>
      <c r="K497" s="719"/>
      <c r="L497" s="720"/>
      <c r="M497" s="721"/>
      <c r="N497" s="722"/>
      <c r="O497" s="722"/>
      <c r="P497" s="715">
        <f t="shared" si="27"/>
        <v>0</v>
      </c>
      <c r="Q497" s="748"/>
      <c r="R497" s="749">
        <f t="shared" si="28"/>
        <v>0</v>
      </c>
    </row>
    <row r="498" spans="10:18">
      <c r="J498" s="718"/>
      <c r="K498" s="719"/>
      <c r="L498" s="720"/>
      <c r="M498" s="721"/>
      <c r="N498" s="722"/>
      <c r="O498" s="722"/>
      <c r="P498" s="715">
        <f t="shared" si="27"/>
        <v>0</v>
      </c>
      <c r="Q498" s="748"/>
      <c r="R498" s="749">
        <f t="shared" si="28"/>
        <v>0</v>
      </c>
    </row>
    <row r="499" spans="10:18">
      <c r="J499" s="718"/>
      <c r="K499" s="719"/>
      <c r="L499" s="720"/>
      <c r="M499" s="721"/>
      <c r="N499" s="722"/>
      <c r="O499" s="722"/>
      <c r="P499" s="715">
        <f t="shared" si="27"/>
        <v>0</v>
      </c>
      <c r="Q499" s="748"/>
      <c r="R499" s="749">
        <f t="shared" si="28"/>
        <v>0</v>
      </c>
    </row>
    <row r="500" spans="10:18">
      <c r="J500" s="718"/>
      <c r="K500" s="719"/>
      <c r="L500" s="720"/>
      <c r="M500" s="721"/>
      <c r="N500" s="722"/>
      <c r="O500" s="722"/>
      <c r="P500" s="715">
        <f t="shared" si="27"/>
        <v>0</v>
      </c>
      <c r="Q500" s="748"/>
      <c r="R500" s="749">
        <f t="shared" si="28"/>
        <v>0</v>
      </c>
    </row>
    <row r="501" spans="10:18">
      <c r="J501" s="718"/>
      <c r="K501" s="719"/>
      <c r="L501" s="720"/>
      <c r="M501" s="721"/>
      <c r="N501" s="722"/>
      <c r="O501" s="722"/>
      <c r="P501" s="715">
        <f t="shared" si="27"/>
        <v>0</v>
      </c>
      <c r="Q501" s="748"/>
      <c r="R501" s="749">
        <f t="shared" si="28"/>
        <v>0</v>
      </c>
    </row>
    <row r="502" spans="10:18">
      <c r="J502" s="718"/>
      <c r="K502" s="719"/>
      <c r="L502" s="720"/>
      <c r="M502" s="721"/>
      <c r="N502" s="722"/>
      <c r="O502" s="722"/>
      <c r="P502" s="715">
        <f t="shared" si="27"/>
        <v>0</v>
      </c>
      <c r="Q502" s="748"/>
      <c r="R502" s="749">
        <f t="shared" si="28"/>
        <v>0</v>
      </c>
    </row>
    <row r="503" spans="10:18">
      <c r="J503" s="718"/>
      <c r="K503" s="719"/>
      <c r="L503" s="720"/>
      <c r="M503" s="721"/>
      <c r="N503" s="722"/>
      <c r="O503" s="722"/>
      <c r="P503" s="715">
        <f t="shared" si="27"/>
        <v>0</v>
      </c>
      <c r="Q503" s="748"/>
      <c r="R503" s="749">
        <f t="shared" si="28"/>
        <v>0</v>
      </c>
    </row>
    <row r="504" spans="10:18">
      <c r="J504" s="718"/>
      <c r="K504" s="719"/>
      <c r="L504" s="720"/>
      <c r="M504" s="721"/>
      <c r="N504" s="722"/>
      <c r="O504" s="722"/>
      <c r="P504" s="715">
        <f t="shared" si="27"/>
        <v>0</v>
      </c>
      <c r="Q504" s="748"/>
      <c r="R504" s="749">
        <f t="shared" si="28"/>
        <v>0</v>
      </c>
    </row>
    <row r="505" spans="10:18">
      <c r="J505" s="718"/>
      <c r="K505" s="719"/>
      <c r="L505" s="720"/>
      <c r="M505" s="721"/>
      <c r="N505" s="722"/>
      <c r="O505" s="722"/>
      <c r="P505" s="715">
        <f t="shared" si="27"/>
        <v>0</v>
      </c>
      <c r="Q505" s="748"/>
      <c r="R505" s="749">
        <f t="shared" si="28"/>
        <v>0</v>
      </c>
    </row>
    <row r="506" spans="10:18">
      <c r="J506" s="718"/>
      <c r="K506" s="719"/>
      <c r="L506" s="720"/>
      <c r="M506" s="721"/>
      <c r="N506" s="722"/>
      <c r="O506" s="722"/>
      <c r="P506" s="715">
        <f t="shared" si="27"/>
        <v>0</v>
      </c>
      <c r="Q506" s="748"/>
      <c r="R506" s="749">
        <f t="shared" si="28"/>
        <v>0</v>
      </c>
    </row>
    <row r="507" spans="10:18">
      <c r="J507" s="718"/>
      <c r="K507" s="719"/>
      <c r="L507" s="720"/>
      <c r="M507" s="721"/>
      <c r="N507" s="722"/>
      <c r="O507" s="722"/>
      <c r="P507" s="715">
        <f t="shared" si="27"/>
        <v>0</v>
      </c>
      <c r="Q507" s="748"/>
      <c r="R507" s="749">
        <f t="shared" si="28"/>
        <v>0</v>
      </c>
    </row>
    <row r="508" spans="10:18">
      <c r="J508" s="718"/>
      <c r="K508" s="719"/>
      <c r="L508" s="720"/>
      <c r="M508" s="721"/>
      <c r="N508" s="722"/>
      <c r="O508" s="722"/>
      <c r="P508" s="715">
        <f t="shared" si="27"/>
        <v>0</v>
      </c>
      <c r="Q508" s="748"/>
      <c r="R508" s="749">
        <f t="shared" si="28"/>
        <v>0</v>
      </c>
    </row>
    <row r="509" spans="10:18">
      <c r="J509" s="718"/>
      <c r="K509" s="719"/>
      <c r="L509" s="720"/>
      <c r="M509" s="721"/>
      <c r="N509" s="722"/>
      <c r="O509" s="722"/>
      <c r="P509" s="715">
        <f t="shared" si="27"/>
        <v>0</v>
      </c>
      <c r="Q509" s="748"/>
      <c r="R509" s="749">
        <f t="shared" si="28"/>
        <v>0</v>
      </c>
    </row>
    <row r="510" spans="10:18">
      <c r="J510" s="718"/>
      <c r="K510" s="719"/>
      <c r="L510" s="720"/>
      <c r="M510" s="721"/>
      <c r="N510" s="722"/>
      <c r="O510" s="722"/>
      <c r="P510" s="715">
        <f t="shared" si="27"/>
        <v>0</v>
      </c>
      <c r="Q510" s="748"/>
      <c r="R510" s="749">
        <f t="shared" si="28"/>
        <v>0</v>
      </c>
    </row>
    <row r="511" spans="10:18">
      <c r="J511" s="718"/>
      <c r="K511" s="719"/>
      <c r="L511" s="720"/>
      <c r="M511" s="721"/>
      <c r="N511" s="722"/>
      <c r="O511" s="722"/>
      <c r="P511" s="715">
        <f t="shared" si="27"/>
        <v>0</v>
      </c>
      <c r="Q511" s="748"/>
      <c r="R511" s="749">
        <f t="shared" si="28"/>
        <v>0</v>
      </c>
    </row>
    <row r="512" spans="10:18">
      <c r="J512" s="718"/>
      <c r="K512" s="719"/>
      <c r="L512" s="720"/>
      <c r="M512" s="721"/>
      <c r="N512" s="722"/>
      <c r="O512" s="722"/>
      <c r="P512" s="715">
        <f t="shared" si="27"/>
        <v>0</v>
      </c>
      <c r="Q512" s="748"/>
      <c r="R512" s="749">
        <f t="shared" si="28"/>
        <v>0</v>
      </c>
    </row>
    <row r="513" spans="10:18">
      <c r="J513" s="718"/>
      <c r="K513" s="719"/>
      <c r="L513" s="720"/>
      <c r="M513" s="721"/>
      <c r="N513" s="722"/>
      <c r="O513" s="722"/>
      <c r="P513" s="715">
        <f t="shared" si="27"/>
        <v>0</v>
      </c>
      <c r="Q513" s="748"/>
      <c r="R513" s="749">
        <f t="shared" si="28"/>
        <v>0</v>
      </c>
    </row>
    <row r="514" spans="10:18">
      <c r="J514" s="718"/>
      <c r="K514" s="719"/>
      <c r="L514" s="720"/>
      <c r="M514" s="721"/>
      <c r="N514" s="722"/>
      <c r="O514" s="722"/>
      <c r="P514" s="715">
        <f t="shared" si="27"/>
        <v>0</v>
      </c>
      <c r="Q514" s="748"/>
      <c r="R514" s="749">
        <f t="shared" si="28"/>
        <v>0</v>
      </c>
    </row>
    <row r="515" spans="10:18">
      <c r="J515" s="718"/>
      <c r="K515" s="719"/>
      <c r="L515" s="720"/>
      <c r="M515" s="721"/>
      <c r="N515" s="722"/>
      <c r="O515" s="722"/>
      <c r="P515" s="715">
        <f t="shared" si="27"/>
        <v>0</v>
      </c>
      <c r="Q515" s="748"/>
      <c r="R515" s="749">
        <f t="shared" si="28"/>
        <v>0</v>
      </c>
    </row>
    <row r="516" spans="10:18">
      <c r="J516" s="718"/>
      <c r="K516" s="719"/>
      <c r="L516" s="720"/>
      <c r="M516" s="721"/>
      <c r="N516" s="722"/>
      <c r="O516" s="722"/>
      <c r="P516" s="715">
        <f t="shared" si="27"/>
        <v>0</v>
      </c>
      <c r="Q516" s="748"/>
      <c r="R516" s="749">
        <f t="shared" si="28"/>
        <v>0</v>
      </c>
    </row>
    <row r="517" spans="10:18">
      <c r="J517" s="718"/>
      <c r="K517" s="719"/>
      <c r="L517" s="720"/>
      <c r="M517" s="721"/>
      <c r="N517" s="722"/>
      <c r="O517" s="722"/>
      <c r="P517" s="715">
        <f t="shared" si="27"/>
        <v>0</v>
      </c>
      <c r="Q517" s="748"/>
      <c r="R517" s="749">
        <f t="shared" si="28"/>
        <v>0</v>
      </c>
    </row>
    <row r="518" spans="10:18">
      <c r="J518" s="718"/>
      <c r="K518" s="719"/>
      <c r="L518" s="720"/>
      <c r="M518" s="721"/>
      <c r="N518" s="722"/>
      <c r="O518" s="722"/>
      <c r="P518" s="715">
        <f t="shared" ref="P518:P581" si="29">M518*N518+O518</f>
        <v>0</v>
      </c>
      <c r="Q518" s="748"/>
      <c r="R518" s="749">
        <f t="shared" ref="R518:R581" si="30">P518*Q518</f>
        <v>0</v>
      </c>
    </row>
    <row r="519" spans="10:18">
      <c r="J519" s="718"/>
      <c r="K519" s="719"/>
      <c r="L519" s="720"/>
      <c r="M519" s="721"/>
      <c r="N519" s="722"/>
      <c r="O519" s="722"/>
      <c r="P519" s="715">
        <f t="shared" si="29"/>
        <v>0</v>
      </c>
      <c r="Q519" s="748"/>
      <c r="R519" s="749">
        <f t="shared" si="30"/>
        <v>0</v>
      </c>
    </row>
    <row r="520" spans="10:18">
      <c r="J520" s="718"/>
      <c r="K520" s="719"/>
      <c r="L520" s="720"/>
      <c r="M520" s="721"/>
      <c r="N520" s="722"/>
      <c r="O520" s="722"/>
      <c r="P520" s="715">
        <f t="shared" si="29"/>
        <v>0</v>
      </c>
      <c r="Q520" s="748"/>
      <c r="R520" s="749">
        <f t="shared" si="30"/>
        <v>0</v>
      </c>
    </row>
    <row r="521" spans="10:18">
      <c r="J521" s="718"/>
      <c r="K521" s="719"/>
      <c r="L521" s="720"/>
      <c r="M521" s="721"/>
      <c r="N521" s="722"/>
      <c r="O521" s="722"/>
      <c r="P521" s="715">
        <f t="shared" si="29"/>
        <v>0</v>
      </c>
      <c r="Q521" s="748"/>
      <c r="R521" s="749">
        <f t="shared" si="30"/>
        <v>0</v>
      </c>
    </row>
    <row r="522" spans="10:18">
      <c r="J522" s="718"/>
      <c r="K522" s="719"/>
      <c r="L522" s="720"/>
      <c r="M522" s="721"/>
      <c r="N522" s="722"/>
      <c r="O522" s="722"/>
      <c r="P522" s="715">
        <f t="shared" si="29"/>
        <v>0</v>
      </c>
      <c r="Q522" s="748"/>
      <c r="R522" s="749">
        <f t="shared" si="30"/>
        <v>0</v>
      </c>
    </row>
    <row r="523" spans="10:18">
      <c r="J523" s="718"/>
      <c r="K523" s="719"/>
      <c r="L523" s="720"/>
      <c r="M523" s="721"/>
      <c r="N523" s="722"/>
      <c r="O523" s="722"/>
      <c r="P523" s="715">
        <f t="shared" si="29"/>
        <v>0</v>
      </c>
      <c r="Q523" s="748"/>
      <c r="R523" s="749">
        <f t="shared" si="30"/>
        <v>0</v>
      </c>
    </row>
    <row r="524" spans="10:18">
      <c r="J524" s="718"/>
      <c r="K524" s="719"/>
      <c r="L524" s="720"/>
      <c r="M524" s="721"/>
      <c r="N524" s="722"/>
      <c r="O524" s="722"/>
      <c r="P524" s="715">
        <f t="shared" si="29"/>
        <v>0</v>
      </c>
      <c r="Q524" s="748"/>
      <c r="R524" s="749">
        <f t="shared" si="30"/>
        <v>0</v>
      </c>
    </row>
    <row r="525" spans="10:18">
      <c r="J525" s="718"/>
      <c r="K525" s="719"/>
      <c r="L525" s="720"/>
      <c r="M525" s="721"/>
      <c r="N525" s="722"/>
      <c r="O525" s="722"/>
      <c r="P525" s="715">
        <f t="shared" si="29"/>
        <v>0</v>
      </c>
      <c r="Q525" s="748"/>
      <c r="R525" s="749">
        <f t="shared" si="30"/>
        <v>0</v>
      </c>
    </row>
    <row r="526" spans="10:18">
      <c r="J526" s="718"/>
      <c r="K526" s="719"/>
      <c r="L526" s="720"/>
      <c r="M526" s="721"/>
      <c r="N526" s="722"/>
      <c r="O526" s="722"/>
      <c r="P526" s="715">
        <f t="shared" si="29"/>
        <v>0</v>
      </c>
      <c r="Q526" s="748"/>
      <c r="R526" s="749">
        <f t="shared" si="30"/>
        <v>0</v>
      </c>
    </row>
    <row r="527" spans="10:18">
      <c r="J527" s="718"/>
      <c r="K527" s="719"/>
      <c r="L527" s="720"/>
      <c r="M527" s="721"/>
      <c r="N527" s="722"/>
      <c r="O527" s="722"/>
      <c r="P527" s="715">
        <f t="shared" si="29"/>
        <v>0</v>
      </c>
      <c r="Q527" s="748"/>
      <c r="R527" s="749">
        <f t="shared" si="30"/>
        <v>0</v>
      </c>
    </row>
    <row r="528" spans="10:18">
      <c r="J528" s="718"/>
      <c r="K528" s="719"/>
      <c r="L528" s="720"/>
      <c r="M528" s="721"/>
      <c r="N528" s="722"/>
      <c r="O528" s="722"/>
      <c r="P528" s="715">
        <f t="shared" si="29"/>
        <v>0</v>
      </c>
      <c r="Q528" s="748"/>
      <c r="R528" s="749">
        <f t="shared" si="30"/>
        <v>0</v>
      </c>
    </row>
    <row r="529" spans="10:18">
      <c r="J529" s="718"/>
      <c r="K529" s="719"/>
      <c r="L529" s="720"/>
      <c r="M529" s="721"/>
      <c r="N529" s="722"/>
      <c r="O529" s="722"/>
      <c r="P529" s="715">
        <f t="shared" si="29"/>
        <v>0</v>
      </c>
      <c r="Q529" s="748"/>
      <c r="R529" s="749">
        <f t="shared" si="30"/>
        <v>0</v>
      </c>
    </row>
    <row r="530" spans="10:18">
      <c r="J530" s="718"/>
      <c r="K530" s="719"/>
      <c r="L530" s="720"/>
      <c r="M530" s="721"/>
      <c r="N530" s="722"/>
      <c r="O530" s="722"/>
      <c r="P530" s="715">
        <f t="shared" si="29"/>
        <v>0</v>
      </c>
      <c r="Q530" s="748"/>
      <c r="R530" s="749">
        <f t="shared" si="30"/>
        <v>0</v>
      </c>
    </row>
    <row r="531" spans="10:18">
      <c r="J531" s="718"/>
      <c r="K531" s="719"/>
      <c r="L531" s="720"/>
      <c r="M531" s="721"/>
      <c r="N531" s="722"/>
      <c r="O531" s="722"/>
      <c r="P531" s="715">
        <f t="shared" si="29"/>
        <v>0</v>
      </c>
      <c r="Q531" s="748"/>
      <c r="R531" s="749">
        <f t="shared" si="30"/>
        <v>0</v>
      </c>
    </row>
    <row r="532" spans="10:18">
      <c r="J532" s="718"/>
      <c r="K532" s="719"/>
      <c r="L532" s="720"/>
      <c r="M532" s="721"/>
      <c r="N532" s="722"/>
      <c r="O532" s="722"/>
      <c r="P532" s="715">
        <f t="shared" si="29"/>
        <v>0</v>
      </c>
      <c r="Q532" s="748"/>
      <c r="R532" s="749">
        <f t="shared" si="30"/>
        <v>0</v>
      </c>
    </row>
    <row r="533" spans="10:18">
      <c r="J533" s="718"/>
      <c r="K533" s="719"/>
      <c r="L533" s="720"/>
      <c r="M533" s="721"/>
      <c r="N533" s="722"/>
      <c r="O533" s="722"/>
      <c r="P533" s="715">
        <f t="shared" si="29"/>
        <v>0</v>
      </c>
      <c r="Q533" s="748"/>
      <c r="R533" s="749">
        <f t="shared" si="30"/>
        <v>0</v>
      </c>
    </row>
    <row r="534" spans="10:18">
      <c r="J534" s="718"/>
      <c r="K534" s="719"/>
      <c r="L534" s="720"/>
      <c r="M534" s="721"/>
      <c r="N534" s="722"/>
      <c r="O534" s="722"/>
      <c r="P534" s="715">
        <f t="shared" si="29"/>
        <v>0</v>
      </c>
      <c r="Q534" s="748"/>
      <c r="R534" s="749">
        <f t="shared" si="30"/>
        <v>0</v>
      </c>
    </row>
    <row r="535" spans="10:18">
      <c r="J535" s="718"/>
      <c r="K535" s="719"/>
      <c r="L535" s="720"/>
      <c r="M535" s="721"/>
      <c r="N535" s="722"/>
      <c r="O535" s="722"/>
      <c r="P535" s="715">
        <f t="shared" si="29"/>
        <v>0</v>
      </c>
      <c r="Q535" s="748"/>
      <c r="R535" s="749">
        <f t="shared" si="30"/>
        <v>0</v>
      </c>
    </row>
    <row r="536" spans="10:18">
      <c r="J536" s="718"/>
      <c r="K536" s="719"/>
      <c r="L536" s="720"/>
      <c r="M536" s="721"/>
      <c r="N536" s="722"/>
      <c r="O536" s="722"/>
      <c r="P536" s="715">
        <f t="shared" si="29"/>
        <v>0</v>
      </c>
      <c r="Q536" s="748"/>
      <c r="R536" s="749">
        <f t="shared" si="30"/>
        <v>0</v>
      </c>
    </row>
    <row r="537" spans="10:18">
      <c r="J537" s="718"/>
      <c r="K537" s="719"/>
      <c r="L537" s="720"/>
      <c r="M537" s="721"/>
      <c r="N537" s="722"/>
      <c r="O537" s="722"/>
      <c r="P537" s="715">
        <f t="shared" si="29"/>
        <v>0</v>
      </c>
      <c r="Q537" s="748"/>
      <c r="R537" s="749">
        <f t="shared" si="30"/>
        <v>0</v>
      </c>
    </row>
    <row r="538" spans="10:18">
      <c r="J538" s="718"/>
      <c r="K538" s="719"/>
      <c r="L538" s="720"/>
      <c r="M538" s="721"/>
      <c r="N538" s="722"/>
      <c r="O538" s="722"/>
      <c r="P538" s="715">
        <f t="shared" si="29"/>
        <v>0</v>
      </c>
      <c r="Q538" s="748"/>
      <c r="R538" s="749">
        <f t="shared" si="30"/>
        <v>0</v>
      </c>
    </row>
    <row r="539" spans="10:18">
      <c r="J539" s="718"/>
      <c r="K539" s="719"/>
      <c r="L539" s="720"/>
      <c r="M539" s="721"/>
      <c r="N539" s="722"/>
      <c r="O539" s="722"/>
      <c r="P539" s="715">
        <f t="shared" si="29"/>
        <v>0</v>
      </c>
      <c r="Q539" s="748"/>
      <c r="R539" s="749">
        <f t="shared" si="30"/>
        <v>0</v>
      </c>
    </row>
    <row r="540" spans="10:18">
      <c r="J540" s="718"/>
      <c r="K540" s="719"/>
      <c r="L540" s="720"/>
      <c r="M540" s="721"/>
      <c r="N540" s="722"/>
      <c r="O540" s="722"/>
      <c r="P540" s="715">
        <f t="shared" si="29"/>
        <v>0</v>
      </c>
      <c r="Q540" s="748"/>
      <c r="R540" s="749">
        <f t="shared" si="30"/>
        <v>0</v>
      </c>
    </row>
    <row r="541" spans="10:18">
      <c r="J541" s="718"/>
      <c r="K541" s="719"/>
      <c r="L541" s="720"/>
      <c r="M541" s="721"/>
      <c r="N541" s="722"/>
      <c r="O541" s="722"/>
      <c r="P541" s="715">
        <f t="shared" si="29"/>
        <v>0</v>
      </c>
      <c r="Q541" s="748"/>
      <c r="R541" s="749">
        <f t="shared" si="30"/>
        <v>0</v>
      </c>
    </row>
    <row r="542" spans="10:18">
      <c r="J542" s="718"/>
      <c r="K542" s="719"/>
      <c r="L542" s="720"/>
      <c r="M542" s="721"/>
      <c r="N542" s="722"/>
      <c r="O542" s="722"/>
      <c r="P542" s="715">
        <f t="shared" si="29"/>
        <v>0</v>
      </c>
      <c r="Q542" s="748"/>
      <c r="R542" s="749">
        <f t="shared" si="30"/>
        <v>0</v>
      </c>
    </row>
    <row r="543" spans="10:18">
      <c r="J543" s="718"/>
      <c r="K543" s="719"/>
      <c r="L543" s="720"/>
      <c r="M543" s="721"/>
      <c r="N543" s="722"/>
      <c r="O543" s="722"/>
      <c r="P543" s="715">
        <f t="shared" si="29"/>
        <v>0</v>
      </c>
      <c r="Q543" s="748"/>
      <c r="R543" s="749">
        <f t="shared" si="30"/>
        <v>0</v>
      </c>
    </row>
    <row r="544" spans="10:18">
      <c r="J544" s="718"/>
      <c r="K544" s="719"/>
      <c r="L544" s="720"/>
      <c r="M544" s="721"/>
      <c r="N544" s="722"/>
      <c r="O544" s="722"/>
      <c r="P544" s="715">
        <f t="shared" si="29"/>
        <v>0</v>
      </c>
      <c r="Q544" s="748"/>
      <c r="R544" s="749">
        <f t="shared" si="30"/>
        <v>0</v>
      </c>
    </row>
    <row r="545" spans="10:18">
      <c r="J545" s="718"/>
      <c r="K545" s="719"/>
      <c r="L545" s="720"/>
      <c r="M545" s="721"/>
      <c r="N545" s="722"/>
      <c r="O545" s="722"/>
      <c r="P545" s="715">
        <f t="shared" si="29"/>
        <v>0</v>
      </c>
      <c r="Q545" s="748"/>
      <c r="R545" s="749">
        <f t="shared" si="30"/>
        <v>0</v>
      </c>
    </row>
    <row r="546" spans="10:18">
      <c r="J546" s="718"/>
      <c r="K546" s="719"/>
      <c r="L546" s="720"/>
      <c r="M546" s="721"/>
      <c r="N546" s="722"/>
      <c r="O546" s="722"/>
      <c r="P546" s="715">
        <f t="shared" si="29"/>
        <v>0</v>
      </c>
      <c r="Q546" s="748"/>
      <c r="R546" s="749">
        <f t="shared" si="30"/>
        <v>0</v>
      </c>
    </row>
    <row r="547" spans="10:18">
      <c r="J547" s="718"/>
      <c r="K547" s="719"/>
      <c r="L547" s="720"/>
      <c r="M547" s="721"/>
      <c r="N547" s="722"/>
      <c r="O547" s="722"/>
      <c r="P547" s="715">
        <f t="shared" si="29"/>
        <v>0</v>
      </c>
      <c r="Q547" s="748"/>
      <c r="R547" s="749">
        <f t="shared" si="30"/>
        <v>0</v>
      </c>
    </row>
    <row r="548" spans="10:18">
      <c r="J548" s="718"/>
      <c r="K548" s="719"/>
      <c r="L548" s="720"/>
      <c r="M548" s="721"/>
      <c r="N548" s="722"/>
      <c r="O548" s="722"/>
      <c r="P548" s="715">
        <f t="shared" si="29"/>
        <v>0</v>
      </c>
      <c r="Q548" s="748"/>
      <c r="R548" s="749">
        <f t="shared" si="30"/>
        <v>0</v>
      </c>
    </row>
    <row r="549" spans="10:18">
      <c r="J549" s="718"/>
      <c r="K549" s="719"/>
      <c r="L549" s="720"/>
      <c r="M549" s="721"/>
      <c r="N549" s="722"/>
      <c r="O549" s="722"/>
      <c r="P549" s="715">
        <f t="shared" si="29"/>
        <v>0</v>
      </c>
      <c r="Q549" s="748"/>
      <c r="R549" s="749">
        <f t="shared" si="30"/>
        <v>0</v>
      </c>
    </row>
    <row r="550" spans="10:18">
      <c r="J550" s="718"/>
      <c r="K550" s="719"/>
      <c r="L550" s="720"/>
      <c r="M550" s="721"/>
      <c r="N550" s="722"/>
      <c r="O550" s="722"/>
      <c r="P550" s="715">
        <f t="shared" si="29"/>
        <v>0</v>
      </c>
      <c r="Q550" s="748"/>
      <c r="R550" s="749">
        <f t="shared" si="30"/>
        <v>0</v>
      </c>
    </row>
    <row r="551" spans="10:18">
      <c r="J551" s="718"/>
      <c r="K551" s="719"/>
      <c r="L551" s="720"/>
      <c r="M551" s="721"/>
      <c r="N551" s="722"/>
      <c r="O551" s="722"/>
      <c r="P551" s="715">
        <f t="shared" si="29"/>
        <v>0</v>
      </c>
      <c r="Q551" s="748"/>
      <c r="R551" s="749">
        <f t="shared" si="30"/>
        <v>0</v>
      </c>
    </row>
    <row r="552" spans="10:18">
      <c r="J552" s="718"/>
      <c r="K552" s="719"/>
      <c r="L552" s="720"/>
      <c r="M552" s="721"/>
      <c r="N552" s="722"/>
      <c r="O552" s="722"/>
      <c r="P552" s="715">
        <f t="shared" si="29"/>
        <v>0</v>
      </c>
      <c r="Q552" s="748"/>
      <c r="R552" s="749">
        <f t="shared" si="30"/>
        <v>0</v>
      </c>
    </row>
    <row r="553" spans="10:18">
      <c r="J553" s="718"/>
      <c r="K553" s="719"/>
      <c r="L553" s="720"/>
      <c r="M553" s="721"/>
      <c r="N553" s="722"/>
      <c r="O553" s="722"/>
      <c r="P553" s="715">
        <f t="shared" si="29"/>
        <v>0</v>
      </c>
      <c r="Q553" s="748"/>
      <c r="R553" s="749">
        <f t="shared" si="30"/>
        <v>0</v>
      </c>
    </row>
    <row r="554" spans="10:18">
      <c r="J554" s="718"/>
      <c r="K554" s="719"/>
      <c r="L554" s="720"/>
      <c r="M554" s="721"/>
      <c r="N554" s="722"/>
      <c r="O554" s="722"/>
      <c r="P554" s="715">
        <f t="shared" si="29"/>
        <v>0</v>
      </c>
      <c r="Q554" s="748"/>
      <c r="R554" s="749">
        <f t="shared" si="30"/>
        <v>0</v>
      </c>
    </row>
    <row r="555" spans="10:18">
      <c r="J555" s="718"/>
      <c r="K555" s="719"/>
      <c r="L555" s="720"/>
      <c r="M555" s="721"/>
      <c r="N555" s="722"/>
      <c r="O555" s="722"/>
      <c r="P555" s="715">
        <f t="shared" si="29"/>
        <v>0</v>
      </c>
      <c r="Q555" s="748"/>
      <c r="R555" s="749">
        <f t="shared" si="30"/>
        <v>0</v>
      </c>
    </row>
    <row r="556" spans="10:18">
      <c r="J556" s="718"/>
      <c r="K556" s="719"/>
      <c r="L556" s="720"/>
      <c r="M556" s="721"/>
      <c r="N556" s="722"/>
      <c r="O556" s="722"/>
      <c r="P556" s="715">
        <f t="shared" si="29"/>
        <v>0</v>
      </c>
      <c r="Q556" s="748"/>
      <c r="R556" s="749">
        <f t="shared" si="30"/>
        <v>0</v>
      </c>
    </row>
    <row r="557" spans="10:18">
      <c r="J557" s="718"/>
      <c r="K557" s="719"/>
      <c r="L557" s="720"/>
      <c r="M557" s="721"/>
      <c r="N557" s="722"/>
      <c r="O557" s="722"/>
      <c r="P557" s="715">
        <f t="shared" si="29"/>
        <v>0</v>
      </c>
      <c r="Q557" s="748"/>
      <c r="R557" s="749">
        <f t="shared" si="30"/>
        <v>0</v>
      </c>
    </row>
    <row r="558" spans="10:18">
      <c r="J558" s="718"/>
      <c r="K558" s="719"/>
      <c r="L558" s="720"/>
      <c r="M558" s="721"/>
      <c r="N558" s="722"/>
      <c r="O558" s="722"/>
      <c r="P558" s="715">
        <f t="shared" si="29"/>
        <v>0</v>
      </c>
      <c r="Q558" s="748"/>
      <c r="R558" s="749">
        <f t="shared" si="30"/>
        <v>0</v>
      </c>
    </row>
    <row r="559" spans="10:18">
      <c r="J559" s="718"/>
      <c r="K559" s="719"/>
      <c r="L559" s="720"/>
      <c r="M559" s="721"/>
      <c r="N559" s="722"/>
      <c r="O559" s="722"/>
      <c r="P559" s="715">
        <f t="shared" si="29"/>
        <v>0</v>
      </c>
      <c r="Q559" s="748"/>
      <c r="R559" s="749">
        <f t="shared" si="30"/>
        <v>0</v>
      </c>
    </row>
    <row r="560" spans="10:18">
      <c r="J560" s="718"/>
      <c r="K560" s="719"/>
      <c r="L560" s="720"/>
      <c r="M560" s="721"/>
      <c r="N560" s="722"/>
      <c r="O560" s="722"/>
      <c r="P560" s="715">
        <f t="shared" si="29"/>
        <v>0</v>
      </c>
      <c r="Q560" s="748"/>
      <c r="R560" s="749">
        <f t="shared" si="30"/>
        <v>0</v>
      </c>
    </row>
    <row r="561" spans="10:18">
      <c r="J561" s="718"/>
      <c r="K561" s="719"/>
      <c r="L561" s="720"/>
      <c r="M561" s="721"/>
      <c r="N561" s="722"/>
      <c r="O561" s="722"/>
      <c r="P561" s="715">
        <f t="shared" si="29"/>
        <v>0</v>
      </c>
      <c r="Q561" s="748"/>
      <c r="R561" s="749">
        <f t="shared" si="30"/>
        <v>0</v>
      </c>
    </row>
    <row r="562" spans="10:18">
      <c r="J562" s="718"/>
      <c r="K562" s="719"/>
      <c r="L562" s="720"/>
      <c r="M562" s="721"/>
      <c r="N562" s="722"/>
      <c r="O562" s="722"/>
      <c r="P562" s="715">
        <f t="shared" si="29"/>
        <v>0</v>
      </c>
      <c r="Q562" s="748"/>
      <c r="R562" s="749">
        <f t="shared" si="30"/>
        <v>0</v>
      </c>
    </row>
    <row r="563" spans="10:18">
      <c r="J563" s="718"/>
      <c r="K563" s="719"/>
      <c r="L563" s="720"/>
      <c r="M563" s="721"/>
      <c r="N563" s="722"/>
      <c r="O563" s="722"/>
      <c r="P563" s="715">
        <f t="shared" si="29"/>
        <v>0</v>
      </c>
      <c r="Q563" s="748"/>
      <c r="R563" s="749">
        <f t="shared" si="30"/>
        <v>0</v>
      </c>
    </row>
    <row r="564" spans="10:18">
      <c r="J564" s="718"/>
      <c r="K564" s="719"/>
      <c r="L564" s="720"/>
      <c r="M564" s="721"/>
      <c r="N564" s="722"/>
      <c r="O564" s="722"/>
      <c r="P564" s="715">
        <f t="shared" si="29"/>
        <v>0</v>
      </c>
      <c r="Q564" s="748"/>
      <c r="R564" s="749">
        <f t="shared" si="30"/>
        <v>0</v>
      </c>
    </row>
    <row r="565" spans="10:18">
      <c r="J565" s="718"/>
      <c r="K565" s="719"/>
      <c r="L565" s="720"/>
      <c r="M565" s="721"/>
      <c r="N565" s="722"/>
      <c r="O565" s="722"/>
      <c r="P565" s="715">
        <f t="shared" si="29"/>
        <v>0</v>
      </c>
      <c r="Q565" s="748"/>
      <c r="R565" s="749">
        <f t="shared" si="30"/>
        <v>0</v>
      </c>
    </row>
    <row r="566" spans="10:18">
      <c r="J566" s="718"/>
      <c r="K566" s="719"/>
      <c r="L566" s="720"/>
      <c r="M566" s="721"/>
      <c r="N566" s="722"/>
      <c r="O566" s="722"/>
      <c r="P566" s="715">
        <f t="shared" si="29"/>
        <v>0</v>
      </c>
      <c r="Q566" s="748"/>
      <c r="R566" s="749">
        <f t="shared" si="30"/>
        <v>0</v>
      </c>
    </row>
    <row r="567" spans="10:18">
      <c r="J567" s="718"/>
      <c r="K567" s="719"/>
      <c r="L567" s="720"/>
      <c r="M567" s="721"/>
      <c r="N567" s="722"/>
      <c r="O567" s="722"/>
      <c r="P567" s="715">
        <f t="shared" si="29"/>
        <v>0</v>
      </c>
      <c r="Q567" s="748"/>
      <c r="R567" s="749">
        <f t="shared" si="30"/>
        <v>0</v>
      </c>
    </row>
    <row r="568" spans="10:18">
      <c r="J568" s="718"/>
      <c r="K568" s="719"/>
      <c r="L568" s="720"/>
      <c r="M568" s="721"/>
      <c r="N568" s="722"/>
      <c r="O568" s="722"/>
      <c r="P568" s="715">
        <f t="shared" si="29"/>
        <v>0</v>
      </c>
      <c r="Q568" s="748"/>
      <c r="R568" s="749">
        <f t="shared" si="30"/>
        <v>0</v>
      </c>
    </row>
    <row r="569" spans="10:18">
      <c r="J569" s="718"/>
      <c r="K569" s="719"/>
      <c r="L569" s="720"/>
      <c r="M569" s="721"/>
      <c r="N569" s="722"/>
      <c r="O569" s="722"/>
      <c r="P569" s="715">
        <f t="shared" si="29"/>
        <v>0</v>
      </c>
      <c r="Q569" s="748"/>
      <c r="R569" s="749">
        <f t="shared" si="30"/>
        <v>0</v>
      </c>
    </row>
    <row r="570" spans="10:18">
      <c r="J570" s="718"/>
      <c r="K570" s="719"/>
      <c r="L570" s="720"/>
      <c r="M570" s="721"/>
      <c r="N570" s="722"/>
      <c r="O570" s="722"/>
      <c r="P570" s="715">
        <f t="shared" si="29"/>
        <v>0</v>
      </c>
      <c r="Q570" s="748"/>
      <c r="R570" s="749">
        <f t="shared" si="30"/>
        <v>0</v>
      </c>
    </row>
    <row r="571" spans="10:18">
      <c r="J571" s="718"/>
      <c r="K571" s="719"/>
      <c r="L571" s="720"/>
      <c r="M571" s="721"/>
      <c r="N571" s="722"/>
      <c r="O571" s="722"/>
      <c r="P571" s="715">
        <f t="shared" si="29"/>
        <v>0</v>
      </c>
      <c r="Q571" s="748"/>
      <c r="R571" s="749">
        <f t="shared" si="30"/>
        <v>0</v>
      </c>
    </row>
    <row r="572" spans="10:18">
      <c r="J572" s="718"/>
      <c r="K572" s="719"/>
      <c r="L572" s="720"/>
      <c r="M572" s="721"/>
      <c r="N572" s="722"/>
      <c r="O572" s="722"/>
      <c r="P572" s="715">
        <f t="shared" si="29"/>
        <v>0</v>
      </c>
      <c r="Q572" s="748"/>
      <c r="R572" s="749">
        <f t="shared" si="30"/>
        <v>0</v>
      </c>
    </row>
    <row r="573" spans="10:18">
      <c r="J573" s="718"/>
      <c r="K573" s="719"/>
      <c r="L573" s="720"/>
      <c r="M573" s="721"/>
      <c r="N573" s="722"/>
      <c r="O573" s="722"/>
      <c r="P573" s="715">
        <f t="shared" si="29"/>
        <v>0</v>
      </c>
      <c r="Q573" s="748"/>
      <c r="R573" s="749">
        <f t="shared" si="30"/>
        <v>0</v>
      </c>
    </row>
    <row r="574" spans="10:18">
      <c r="J574" s="718"/>
      <c r="K574" s="719"/>
      <c r="L574" s="720"/>
      <c r="M574" s="721"/>
      <c r="N574" s="722"/>
      <c r="O574" s="722"/>
      <c r="P574" s="715">
        <f t="shared" si="29"/>
        <v>0</v>
      </c>
      <c r="Q574" s="748"/>
      <c r="R574" s="749">
        <f t="shared" si="30"/>
        <v>0</v>
      </c>
    </row>
    <row r="575" spans="10:18">
      <c r="J575" s="718"/>
      <c r="K575" s="719"/>
      <c r="L575" s="720"/>
      <c r="M575" s="721"/>
      <c r="N575" s="722"/>
      <c r="O575" s="722"/>
      <c r="P575" s="715">
        <f t="shared" si="29"/>
        <v>0</v>
      </c>
      <c r="Q575" s="748"/>
      <c r="R575" s="749">
        <f t="shared" si="30"/>
        <v>0</v>
      </c>
    </row>
    <row r="576" spans="10:18">
      <c r="J576" s="718"/>
      <c r="K576" s="719"/>
      <c r="L576" s="720"/>
      <c r="M576" s="721"/>
      <c r="N576" s="722"/>
      <c r="O576" s="722"/>
      <c r="P576" s="715">
        <f t="shared" si="29"/>
        <v>0</v>
      </c>
      <c r="Q576" s="748"/>
      <c r="R576" s="749">
        <f t="shared" si="30"/>
        <v>0</v>
      </c>
    </row>
    <row r="577" spans="10:18">
      <c r="J577" s="718"/>
      <c r="K577" s="719"/>
      <c r="L577" s="720"/>
      <c r="M577" s="721"/>
      <c r="N577" s="722"/>
      <c r="O577" s="722"/>
      <c r="P577" s="715">
        <f t="shared" si="29"/>
        <v>0</v>
      </c>
      <c r="Q577" s="748"/>
      <c r="R577" s="749">
        <f t="shared" si="30"/>
        <v>0</v>
      </c>
    </row>
    <row r="578" spans="10:18">
      <c r="J578" s="718"/>
      <c r="K578" s="719"/>
      <c r="L578" s="720"/>
      <c r="M578" s="721"/>
      <c r="N578" s="722"/>
      <c r="O578" s="722"/>
      <c r="P578" s="715">
        <f t="shared" si="29"/>
        <v>0</v>
      </c>
      <c r="Q578" s="748"/>
      <c r="R578" s="749">
        <f t="shared" si="30"/>
        <v>0</v>
      </c>
    </row>
    <row r="579" spans="10:18">
      <c r="J579" s="718"/>
      <c r="K579" s="719"/>
      <c r="L579" s="720"/>
      <c r="M579" s="721"/>
      <c r="N579" s="722"/>
      <c r="O579" s="722"/>
      <c r="P579" s="715">
        <f t="shared" si="29"/>
        <v>0</v>
      </c>
      <c r="Q579" s="748"/>
      <c r="R579" s="749">
        <f t="shared" si="30"/>
        <v>0</v>
      </c>
    </row>
    <row r="580" spans="10:18">
      <c r="J580" s="718"/>
      <c r="K580" s="719"/>
      <c r="L580" s="720"/>
      <c r="M580" s="721"/>
      <c r="N580" s="722"/>
      <c r="O580" s="722"/>
      <c r="P580" s="715">
        <f t="shared" si="29"/>
        <v>0</v>
      </c>
      <c r="Q580" s="748"/>
      <c r="R580" s="749">
        <f t="shared" si="30"/>
        <v>0</v>
      </c>
    </row>
    <row r="581" spans="10:18">
      <c r="J581" s="718"/>
      <c r="K581" s="719"/>
      <c r="L581" s="720"/>
      <c r="M581" s="721"/>
      <c r="N581" s="722"/>
      <c r="O581" s="722"/>
      <c r="P581" s="715">
        <f t="shared" si="29"/>
        <v>0</v>
      </c>
      <c r="Q581" s="748"/>
      <c r="R581" s="749">
        <f t="shared" si="30"/>
        <v>0</v>
      </c>
    </row>
    <row r="582" spans="10:18">
      <c r="J582" s="718"/>
      <c r="K582" s="719"/>
      <c r="L582" s="720"/>
      <c r="M582" s="721"/>
      <c r="N582" s="722"/>
      <c r="O582" s="722"/>
      <c r="P582" s="715">
        <f t="shared" ref="P582:P645" si="31">M582*N582+O582</f>
        <v>0</v>
      </c>
      <c r="Q582" s="748"/>
      <c r="R582" s="749">
        <f t="shared" ref="R582:R645" si="32">P582*Q582</f>
        <v>0</v>
      </c>
    </row>
    <row r="583" spans="10:18">
      <c r="J583" s="718"/>
      <c r="K583" s="719"/>
      <c r="L583" s="720"/>
      <c r="M583" s="721"/>
      <c r="N583" s="722"/>
      <c r="O583" s="722"/>
      <c r="P583" s="715">
        <f t="shared" si="31"/>
        <v>0</v>
      </c>
      <c r="Q583" s="748"/>
      <c r="R583" s="749">
        <f t="shared" si="32"/>
        <v>0</v>
      </c>
    </row>
    <row r="584" spans="10:18">
      <c r="J584" s="718"/>
      <c r="K584" s="719"/>
      <c r="L584" s="720"/>
      <c r="M584" s="721"/>
      <c r="N584" s="722"/>
      <c r="O584" s="722"/>
      <c r="P584" s="715">
        <f t="shared" si="31"/>
        <v>0</v>
      </c>
      <c r="Q584" s="748"/>
      <c r="R584" s="749">
        <f t="shared" si="32"/>
        <v>0</v>
      </c>
    </row>
    <row r="585" spans="10:18">
      <c r="J585" s="718"/>
      <c r="K585" s="719"/>
      <c r="L585" s="720"/>
      <c r="M585" s="721"/>
      <c r="N585" s="722"/>
      <c r="O585" s="722"/>
      <c r="P585" s="715">
        <f t="shared" si="31"/>
        <v>0</v>
      </c>
      <c r="Q585" s="748"/>
      <c r="R585" s="749">
        <f t="shared" si="32"/>
        <v>0</v>
      </c>
    </row>
    <row r="586" spans="10:18">
      <c r="J586" s="718"/>
      <c r="K586" s="719"/>
      <c r="L586" s="720"/>
      <c r="M586" s="721"/>
      <c r="N586" s="722"/>
      <c r="O586" s="722"/>
      <c r="P586" s="715">
        <f t="shared" si="31"/>
        <v>0</v>
      </c>
      <c r="Q586" s="748"/>
      <c r="R586" s="749">
        <f t="shared" si="32"/>
        <v>0</v>
      </c>
    </row>
    <row r="587" spans="10:18">
      <c r="J587" s="718"/>
      <c r="K587" s="719"/>
      <c r="L587" s="720"/>
      <c r="M587" s="721"/>
      <c r="N587" s="722"/>
      <c r="O587" s="722"/>
      <c r="P587" s="715">
        <f t="shared" si="31"/>
        <v>0</v>
      </c>
      <c r="Q587" s="748"/>
      <c r="R587" s="749">
        <f t="shared" si="32"/>
        <v>0</v>
      </c>
    </row>
    <row r="588" spans="10:18">
      <c r="J588" s="718"/>
      <c r="K588" s="719"/>
      <c r="L588" s="720"/>
      <c r="M588" s="721"/>
      <c r="N588" s="722"/>
      <c r="O588" s="722"/>
      <c r="P588" s="715">
        <f t="shared" si="31"/>
        <v>0</v>
      </c>
      <c r="Q588" s="748"/>
      <c r="R588" s="749">
        <f t="shared" si="32"/>
        <v>0</v>
      </c>
    </row>
    <row r="589" spans="10:18">
      <c r="J589" s="718"/>
      <c r="K589" s="719"/>
      <c r="L589" s="720"/>
      <c r="M589" s="721"/>
      <c r="N589" s="722"/>
      <c r="O589" s="722"/>
      <c r="P589" s="715">
        <f t="shared" si="31"/>
        <v>0</v>
      </c>
      <c r="Q589" s="748"/>
      <c r="R589" s="749">
        <f t="shared" si="32"/>
        <v>0</v>
      </c>
    </row>
    <row r="590" spans="10:18">
      <c r="J590" s="718"/>
      <c r="K590" s="719"/>
      <c r="L590" s="720"/>
      <c r="M590" s="721"/>
      <c r="N590" s="722"/>
      <c r="O590" s="722"/>
      <c r="P590" s="715">
        <f t="shared" si="31"/>
        <v>0</v>
      </c>
      <c r="Q590" s="748"/>
      <c r="R590" s="749">
        <f t="shared" si="32"/>
        <v>0</v>
      </c>
    </row>
    <row r="591" spans="10:18">
      <c r="J591" s="718"/>
      <c r="K591" s="719"/>
      <c r="L591" s="720"/>
      <c r="M591" s="721"/>
      <c r="N591" s="722"/>
      <c r="O591" s="722"/>
      <c r="P591" s="715">
        <f t="shared" si="31"/>
        <v>0</v>
      </c>
      <c r="Q591" s="748"/>
      <c r="R591" s="749">
        <f t="shared" si="32"/>
        <v>0</v>
      </c>
    </row>
    <row r="592" spans="10:18">
      <c r="J592" s="718"/>
      <c r="K592" s="719"/>
      <c r="L592" s="720"/>
      <c r="M592" s="721"/>
      <c r="N592" s="722"/>
      <c r="O592" s="722"/>
      <c r="P592" s="715">
        <f t="shared" si="31"/>
        <v>0</v>
      </c>
      <c r="Q592" s="748"/>
      <c r="R592" s="749">
        <f t="shared" si="32"/>
        <v>0</v>
      </c>
    </row>
    <row r="593" spans="10:18">
      <c r="J593" s="718"/>
      <c r="K593" s="719"/>
      <c r="L593" s="720"/>
      <c r="M593" s="721"/>
      <c r="N593" s="722"/>
      <c r="O593" s="722"/>
      <c r="P593" s="715">
        <f t="shared" si="31"/>
        <v>0</v>
      </c>
      <c r="Q593" s="748"/>
      <c r="R593" s="749">
        <f t="shared" si="32"/>
        <v>0</v>
      </c>
    </row>
    <row r="594" spans="10:18">
      <c r="J594" s="718"/>
      <c r="K594" s="719"/>
      <c r="L594" s="720"/>
      <c r="M594" s="721"/>
      <c r="N594" s="722"/>
      <c r="O594" s="722"/>
      <c r="P594" s="715">
        <f t="shared" si="31"/>
        <v>0</v>
      </c>
      <c r="Q594" s="748"/>
      <c r="R594" s="749">
        <f t="shared" si="32"/>
        <v>0</v>
      </c>
    </row>
    <row r="595" spans="10:18">
      <c r="J595" s="718"/>
      <c r="K595" s="719"/>
      <c r="L595" s="720"/>
      <c r="M595" s="721"/>
      <c r="N595" s="722"/>
      <c r="O595" s="722"/>
      <c r="P595" s="715">
        <f t="shared" si="31"/>
        <v>0</v>
      </c>
      <c r="Q595" s="748"/>
      <c r="R595" s="749">
        <f t="shared" si="32"/>
        <v>0</v>
      </c>
    </row>
    <row r="596" spans="10:18">
      <c r="J596" s="718"/>
      <c r="K596" s="719"/>
      <c r="L596" s="720"/>
      <c r="M596" s="721"/>
      <c r="N596" s="722"/>
      <c r="O596" s="722"/>
      <c r="P596" s="715">
        <f t="shared" si="31"/>
        <v>0</v>
      </c>
      <c r="Q596" s="748"/>
      <c r="R596" s="749">
        <f t="shared" si="32"/>
        <v>0</v>
      </c>
    </row>
    <row r="597" spans="10:18">
      <c r="J597" s="718"/>
      <c r="K597" s="719"/>
      <c r="L597" s="720"/>
      <c r="M597" s="721"/>
      <c r="N597" s="722"/>
      <c r="O597" s="722"/>
      <c r="P597" s="715">
        <f t="shared" si="31"/>
        <v>0</v>
      </c>
      <c r="Q597" s="748"/>
      <c r="R597" s="749">
        <f t="shared" si="32"/>
        <v>0</v>
      </c>
    </row>
    <row r="598" spans="10:18">
      <c r="J598" s="718"/>
      <c r="K598" s="719"/>
      <c r="L598" s="720"/>
      <c r="M598" s="721"/>
      <c r="N598" s="722"/>
      <c r="O598" s="722"/>
      <c r="P598" s="715">
        <f t="shared" si="31"/>
        <v>0</v>
      </c>
      <c r="Q598" s="748"/>
      <c r="R598" s="749">
        <f t="shared" si="32"/>
        <v>0</v>
      </c>
    </row>
    <row r="599" spans="10:18">
      <c r="J599" s="718"/>
      <c r="K599" s="719"/>
      <c r="L599" s="720"/>
      <c r="M599" s="721"/>
      <c r="N599" s="722"/>
      <c r="O599" s="722"/>
      <c r="P599" s="715">
        <f t="shared" si="31"/>
        <v>0</v>
      </c>
      <c r="Q599" s="748"/>
      <c r="R599" s="749">
        <f t="shared" si="32"/>
        <v>0</v>
      </c>
    </row>
    <row r="600" spans="10:18">
      <c r="J600" s="718"/>
      <c r="K600" s="719"/>
      <c r="L600" s="720"/>
      <c r="M600" s="721"/>
      <c r="N600" s="722"/>
      <c r="O600" s="722"/>
      <c r="P600" s="715">
        <f t="shared" si="31"/>
        <v>0</v>
      </c>
      <c r="Q600" s="748"/>
      <c r="R600" s="749">
        <f t="shared" si="32"/>
        <v>0</v>
      </c>
    </row>
    <row r="601" spans="10:18">
      <c r="J601" s="718"/>
      <c r="K601" s="719"/>
      <c r="L601" s="720"/>
      <c r="M601" s="721"/>
      <c r="N601" s="722"/>
      <c r="O601" s="722"/>
      <c r="P601" s="715">
        <f t="shared" si="31"/>
        <v>0</v>
      </c>
      <c r="Q601" s="748"/>
      <c r="R601" s="749">
        <f t="shared" si="32"/>
        <v>0</v>
      </c>
    </row>
    <row r="602" spans="10:18">
      <c r="J602" s="718"/>
      <c r="K602" s="719"/>
      <c r="L602" s="720"/>
      <c r="M602" s="721"/>
      <c r="N602" s="722"/>
      <c r="O602" s="722"/>
      <c r="P602" s="715">
        <f t="shared" si="31"/>
        <v>0</v>
      </c>
      <c r="Q602" s="748"/>
      <c r="R602" s="749">
        <f t="shared" si="32"/>
        <v>0</v>
      </c>
    </row>
    <row r="603" spans="10:18">
      <c r="J603" s="718"/>
      <c r="K603" s="719"/>
      <c r="L603" s="720"/>
      <c r="M603" s="721"/>
      <c r="N603" s="722"/>
      <c r="O603" s="722"/>
      <c r="P603" s="715">
        <f t="shared" si="31"/>
        <v>0</v>
      </c>
      <c r="Q603" s="748"/>
      <c r="R603" s="749">
        <f t="shared" si="32"/>
        <v>0</v>
      </c>
    </row>
    <row r="604" spans="10:18">
      <c r="J604" s="718"/>
      <c r="K604" s="719"/>
      <c r="L604" s="720"/>
      <c r="M604" s="721"/>
      <c r="N604" s="722"/>
      <c r="O604" s="722"/>
      <c r="P604" s="715">
        <f t="shared" si="31"/>
        <v>0</v>
      </c>
      <c r="Q604" s="748"/>
      <c r="R604" s="749">
        <f t="shared" si="32"/>
        <v>0</v>
      </c>
    </row>
    <row r="605" spans="10:18">
      <c r="J605" s="718"/>
      <c r="K605" s="719"/>
      <c r="L605" s="720"/>
      <c r="M605" s="721"/>
      <c r="N605" s="722"/>
      <c r="O605" s="722"/>
      <c r="P605" s="715">
        <f t="shared" si="31"/>
        <v>0</v>
      </c>
      <c r="Q605" s="748"/>
      <c r="R605" s="749">
        <f t="shared" si="32"/>
        <v>0</v>
      </c>
    </row>
    <row r="606" spans="10:18">
      <c r="J606" s="718"/>
      <c r="K606" s="719"/>
      <c r="L606" s="720"/>
      <c r="M606" s="721"/>
      <c r="N606" s="722"/>
      <c r="O606" s="722"/>
      <c r="P606" s="715">
        <f t="shared" si="31"/>
        <v>0</v>
      </c>
      <c r="Q606" s="748"/>
      <c r="R606" s="749">
        <f t="shared" si="32"/>
        <v>0</v>
      </c>
    </row>
    <row r="607" spans="10:18">
      <c r="J607" s="718"/>
      <c r="K607" s="719"/>
      <c r="L607" s="720"/>
      <c r="M607" s="721"/>
      <c r="N607" s="722"/>
      <c r="O607" s="722"/>
      <c r="P607" s="715">
        <f t="shared" si="31"/>
        <v>0</v>
      </c>
      <c r="Q607" s="748"/>
      <c r="R607" s="749">
        <f t="shared" si="32"/>
        <v>0</v>
      </c>
    </row>
    <row r="608" spans="10:18">
      <c r="J608" s="718"/>
      <c r="K608" s="719"/>
      <c r="L608" s="720"/>
      <c r="M608" s="721"/>
      <c r="N608" s="722"/>
      <c r="O608" s="722"/>
      <c r="P608" s="715">
        <f t="shared" si="31"/>
        <v>0</v>
      </c>
      <c r="Q608" s="748"/>
      <c r="R608" s="749">
        <f t="shared" si="32"/>
        <v>0</v>
      </c>
    </row>
    <row r="609" spans="10:18">
      <c r="J609" s="718"/>
      <c r="K609" s="719"/>
      <c r="L609" s="720"/>
      <c r="M609" s="721"/>
      <c r="N609" s="722"/>
      <c r="O609" s="722"/>
      <c r="P609" s="715">
        <f t="shared" si="31"/>
        <v>0</v>
      </c>
      <c r="Q609" s="748"/>
      <c r="R609" s="749">
        <f t="shared" si="32"/>
        <v>0</v>
      </c>
    </row>
    <row r="610" spans="10:18">
      <c r="J610" s="718"/>
      <c r="K610" s="719"/>
      <c r="L610" s="720"/>
      <c r="M610" s="721"/>
      <c r="N610" s="722"/>
      <c r="O610" s="722"/>
      <c r="P610" s="715">
        <f t="shared" si="31"/>
        <v>0</v>
      </c>
      <c r="Q610" s="748"/>
      <c r="R610" s="749">
        <f t="shared" si="32"/>
        <v>0</v>
      </c>
    </row>
    <row r="611" spans="10:18">
      <c r="J611" s="718"/>
      <c r="K611" s="719"/>
      <c r="L611" s="720"/>
      <c r="M611" s="721"/>
      <c r="N611" s="722"/>
      <c r="O611" s="722"/>
      <c r="P611" s="715">
        <f t="shared" si="31"/>
        <v>0</v>
      </c>
      <c r="Q611" s="748"/>
      <c r="R611" s="749">
        <f t="shared" si="32"/>
        <v>0</v>
      </c>
    </row>
    <row r="612" spans="10:18">
      <c r="J612" s="718"/>
      <c r="K612" s="719"/>
      <c r="L612" s="720"/>
      <c r="M612" s="721"/>
      <c r="N612" s="722"/>
      <c r="O612" s="722"/>
      <c r="P612" s="715">
        <f t="shared" si="31"/>
        <v>0</v>
      </c>
      <c r="Q612" s="748"/>
      <c r="R612" s="749">
        <f t="shared" si="32"/>
        <v>0</v>
      </c>
    </row>
    <row r="613" spans="10:18">
      <c r="J613" s="718"/>
      <c r="K613" s="719"/>
      <c r="L613" s="720"/>
      <c r="M613" s="721"/>
      <c r="N613" s="722"/>
      <c r="O613" s="722"/>
      <c r="P613" s="715">
        <f t="shared" si="31"/>
        <v>0</v>
      </c>
      <c r="Q613" s="748"/>
      <c r="R613" s="749">
        <f t="shared" si="32"/>
        <v>0</v>
      </c>
    </row>
    <row r="614" spans="10:18">
      <c r="J614" s="718"/>
      <c r="K614" s="719"/>
      <c r="L614" s="720"/>
      <c r="M614" s="721"/>
      <c r="N614" s="722"/>
      <c r="O614" s="722"/>
      <c r="P614" s="715">
        <f t="shared" si="31"/>
        <v>0</v>
      </c>
      <c r="Q614" s="748"/>
      <c r="R614" s="749">
        <f t="shared" si="32"/>
        <v>0</v>
      </c>
    </row>
    <row r="615" spans="10:18">
      <c r="J615" s="718"/>
      <c r="K615" s="719"/>
      <c r="L615" s="720"/>
      <c r="M615" s="721"/>
      <c r="N615" s="722"/>
      <c r="O615" s="722"/>
      <c r="P615" s="715">
        <f t="shared" si="31"/>
        <v>0</v>
      </c>
      <c r="Q615" s="748"/>
      <c r="R615" s="749">
        <f t="shared" si="32"/>
        <v>0</v>
      </c>
    </row>
    <row r="616" spans="10:18">
      <c r="J616" s="718"/>
      <c r="K616" s="719"/>
      <c r="L616" s="720"/>
      <c r="M616" s="721"/>
      <c r="N616" s="722"/>
      <c r="O616" s="722"/>
      <c r="P616" s="715">
        <f t="shared" si="31"/>
        <v>0</v>
      </c>
      <c r="Q616" s="748"/>
      <c r="R616" s="749">
        <f t="shared" si="32"/>
        <v>0</v>
      </c>
    </row>
    <row r="617" spans="10:18">
      <c r="J617" s="718"/>
      <c r="K617" s="719"/>
      <c r="L617" s="720"/>
      <c r="M617" s="721"/>
      <c r="N617" s="722"/>
      <c r="O617" s="722"/>
      <c r="P617" s="715">
        <f t="shared" si="31"/>
        <v>0</v>
      </c>
      <c r="Q617" s="748"/>
      <c r="R617" s="749">
        <f t="shared" si="32"/>
        <v>0</v>
      </c>
    </row>
    <row r="618" spans="10:18">
      <c r="J618" s="718"/>
      <c r="K618" s="719"/>
      <c r="L618" s="720"/>
      <c r="M618" s="721"/>
      <c r="N618" s="722"/>
      <c r="O618" s="722"/>
      <c r="P618" s="715">
        <f t="shared" si="31"/>
        <v>0</v>
      </c>
      <c r="Q618" s="748"/>
      <c r="R618" s="749">
        <f t="shared" si="32"/>
        <v>0</v>
      </c>
    </row>
    <row r="619" spans="10:18">
      <c r="J619" s="718"/>
      <c r="K619" s="719"/>
      <c r="L619" s="720"/>
      <c r="M619" s="721"/>
      <c r="N619" s="722"/>
      <c r="O619" s="722"/>
      <c r="P619" s="715">
        <f t="shared" si="31"/>
        <v>0</v>
      </c>
      <c r="Q619" s="748"/>
      <c r="R619" s="749">
        <f t="shared" si="32"/>
        <v>0</v>
      </c>
    </row>
    <row r="620" spans="10:18">
      <c r="J620" s="718"/>
      <c r="K620" s="719"/>
      <c r="L620" s="720"/>
      <c r="M620" s="721"/>
      <c r="N620" s="722"/>
      <c r="O620" s="722"/>
      <c r="P620" s="715">
        <f t="shared" si="31"/>
        <v>0</v>
      </c>
      <c r="Q620" s="748"/>
      <c r="R620" s="749">
        <f t="shared" si="32"/>
        <v>0</v>
      </c>
    </row>
    <row r="621" spans="10:18">
      <c r="J621" s="718"/>
      <c r="K621" s="719"/>
      <c r="L621" s="720"/>
      <c r="M621" s="721"/>
      <c r="N621" s="722"/>
      <c r="O621" s="722"/>
      <c r="P621" s="715">
        <f t="shared" si="31"/>
        <v>0</v>
      </c>
      <c r="Q621" s="748"/>
      <c r="R621" s="749">
        <f t="shared" si="32"/>
        <v>0</v>
      </c>
    </row>
    <row r="622" spans="10:18">
      <c r="J622" s="718"/>
      <c r="K622" s="719"/>
      <c r="L622" s="720"/>
      <c r="M622" s="721"/>
      <c r="N622" s="722"/>
      <c r="O622" s="722"/>
      <c r="P622" s="715">
        <f t="shared" si="31"/>
        <v>0</v>
      </c>
      <c r="Q622" s="748"/>
      <c r="R622" s="749">
        <f t="shared" si="32"/>
        <v>0</v>
      </c>
    </row>
    <row r="623" spans="10:18">
      <c r="J623" s="718"/>
      <c r="K623" s="719"/>
      <c r="L623" s="720"/>
      <c r="M623" s="721"/>
      <c r="N623" s="722"/>
      <c r="O623" s="722"/>
      <c r="P623" s="715">
        <f t="shared" si="31"/>
        <v>0</v>
      </c>
      <c r="Q623" s="748"/>
      <c r="R623" s="749">
        <f t="shared" si="32"/>
        <v>0</v>
      </c>
    </row>
    <row r="624" spans="10:18">
      <c r="J624" s="718"/>
      <c r="K624" s="719"/>
      <c r="L624" s="720"/>
      <c r="M624" s="721"/>
      <c r="N624" s="722"/>
      <c r="O624" s="722"/>
      <c r="P624" s="715">
        <f t="shared" si="31"/>
        <v>0</v>
      </c>
      <c r="Q624" s="748"/>
      <c r="R624" s="749">
        <f t="shared" si="32"/>
        <v>0</v>
      </c>
    </row>
    <row r="625" spans="10:18">
      <c r="J625" s="718"/>
      <c r="K625" s="719"/>
      <c r="L625" s="720"/>
      <c r="M625" s="721"/>
      <c r="N625" s="722"/>
      <c r="O625" s="722"/>
      <c r="P625" s="715">
        <f t="shared" si="31"/>
        <v>0</v>
      </c>
      <c r="Q625" s="748"/>
      <c r="R625" s="749">
        <f t="shared" si="32"/>
        <v>0</v>
      </c>
    </row>
    <row r="626" spans="10:18">
      <c r="J626" s="718"/>
      <c r="K626" s="719"/>
      <c r="L626" s="720"/>
      <c r="M626" s="721"/>
      <c r="N626" s="722"/>
      <c r="O626" s="722"/>
      <c r="P626" s="715">
        <f t="shared" si="31"/>
        <v>0</v>
      </c>
      <c r="Q626" s="748"/>
      <c r="R626" s="749">
        <f t="shared" si="32"/>
        <v>0</v>
      </c>
    </row>
    <row r="627" spans="10:18">
      <c r="J627" s="718"/>
      <c r="K627" s="719"/>
      <c r="L627" s="720"/>
      <c r="M627" s="721"/>
      <c r="N627" s="722"/>
      <c r="O627" s="722"/>
      <c r="P627" s="715">
        <f t="shared" si="31"/>
        <v>0</v>
      </c>
      <c r="Q627" s="748"/>
      <c r="R627" s="749">
        <f t="shared" si="32"/>
        <v>0</v>
      </c>
    </row>
    <row r="628" spans="10:18">
      <c r="J628" s="718"/>
      <c r="K628" s="719"/>
      <c r="L628" s="720"/>
      <c r="M628" s="721"/>
      <c r="N628" s="722"/>
      <c r="O628" s="722"/>
      <c r="P628" s="715">
        <f t="shared" si="31"/>
        <v>0</v>
      </c>
      <c r="Q628" s="748"/>
      <c r="R628" s="749">
        <f t="shared" si="32"/>
        <v>0</v>
      </c>
    </row>
    <row r="629" spans="10:18">
      <c r="J629" s="718"/>
      <c r="K629" s="719"/>
      <c r="L629" s="720"/>
      <c r="M629" s="721"/>
      <c r="N629" s="722"/>
      <c r="O629" s="722"/>
      <c r="P629" s="715">
        <f t="shared" si="31"/>
        <v>0</v>
      </c>
      <c r="Q629" s="748"/>
      <c r="R629" s="749">
        <f t="shared" si="32"/>
        <v>0</v>
      </c>
    </row>
    <row r="630" spans="10:18">
      <c r="J630" s="718"/>
      <c r="K630" s="719"/>
      <c r="L630" s="720"/>
      <c r="M630" s="721"/>
      <c r="N630" s="722"/>
      <c r="O630" s="722"/>
      <c r="P630" s="715">
        <f t="shared" si="31"/>
        <v>0</v>
      </c>
      <c r="Q630" s="748"/>
      <c r="R630" s="749">
        <f t="shared" si="32"/>
        <v>0</v>
      </c>
    </row>
    <row r="631" spans="10:18">
      <c r="J631" s="718"/>
      <c r="K631" s="719"/>
      <c r="L631" s="720"/>
      <c r="M631" s="721"/>
      <c r="N631" s="722"/>
      <c r="O631" s="722"/>
      <c r="P631" s="715">
        <f t="shared" si="31"/>
        <v>0</v>
      </c>
      <c r="Q631" s="748"/>
      <c r="R631" s="749">
        <f t="shared" si="32"/>
        <v>0</v>
      </c>
    </row>
    <row r="632" spans="10:18">
      <c r="J632" s="718"/>
      <c r="K632" s="719"/>
      <c r="L632" s="720"/>
      <c r="M632" s="721"/>
      <c r="N632" s="722"/>
      <c r="O632" s="722"/>
      <c r="P632" s="715">
        <f t="shared" si="31"/>
        <v>0</v>
      </c>
      <c r="Q632" s="748"/>
      <c r="R632" s="749">
        <f t="shared" si="32"/>
        <v>0</v>
      </c>
    </row>
    <row r="633" spans="10:18">
      <c r="J633" s="718"/>
      <c r="K633" s="719"/>
      <c r="L633" s="720"/>
      <c r="M633" s="721"/>
      <c r="N633" s="722"/>
      <c r="O633" s="722"/>
      <c r="P633" s="715">
        <f t="shared" si="31"/>
        <v>0</v>
      </c>
      <c r="Q633" s="748"/>
      <c r="R633" s="749">
        <f t="shared" si="32"/>
        <v>0</v>
      </c>
    </row>
    <row r="634" spans="10:18">
      <c r="J634" s="718"/>
      <c r="K634" s="719"/>
      <c r="L634" s="720"/>
      <c r="M634" s="721"/>
      <c r="N634" s="722"/>
      <c r="O634" s="722"/>
      <c r="P634" s="715">
        <f t="shared" si="31"/>
        <v>0</v>
      </c>
      <c r="Q634" s="748"/>
      <c r="R634" s="749">
        <f t="shared" si="32"/>
        <v>0</v>
      </c>
    </row>
    <row r="635" spans="10:18">
      <c r="J635" s="718"/>
      <c r="K635" s="719"/>
      <c r="L635" s="720"/>
      <c r="M635" s="721"/>
      <c r="N635" s="722"/>
      <c r="O635" s="722"/>
      <c r="P635" s="715">
        <f t="shared" si="31"/>
        <v>0</v>
      </c>
      <c r="Q635" s="748"/>
      <c r="R635" s="749">
        <f t="shared" si="32"/>
        <v>0</v>
      </c>
    </row>
    <row r="636" spans="10:18">
      <c r="J636" s="718"/>
      <c r="K636" s="719"/>
      <c r="L636" s="720"/>
      <c r="M636" s="721"/>
      <c r="N636" s="722"/>
      <c r="O636" s="722"/>
      <c r="P636" s="715">
        <f t="shared" si="31"/>
        <v>0</v>
      </c>
      <c r="Q636" s="748"/>
      <c r="R636" s="749">
        <f t="shared" si="32"/>
        <v>0</v>
      </c>
    </row>
    <row r="637" spans="10:18">
      <c r="J637" s="718"/>
      <c r="K637" s="719"/>
      <c r="L637" s="720"/>
      <c r="M637" s="721"/>
      <c r="N637" s="722"/>
      <c r="O637" s="722"/>
      <c r="P637" s="715">
        <f t="shared" si="31"/>
        <v>0</v>
      </c>
      <c r="Q637" s="748"/>
      <c r="R637" s="749">
        <f t="shared" si="32"/>
        <v>0</v>
      </c>
    </row>
    <row r="638" spans="10:18">
      <c r="J638" s="718"/>
      <c r="K638" s="719"/>
      <c r="L638" s="720"/>
      <c r="M638" s="721"/>
      <c r="N638" s="722"/>
      <c r="O638" s="722"/>
      <c r="P638" s="715">
        <f t="shared" si="31"/>
        <v>0</v>
      </c>
      <c r="Q638" s="748"/>
      <c r="R638" s="749">
        <f t="shared" si="32"/>
        <v>0</v>
      </c>
    </row>
    <row r="639" spans="10:18">
      <c r="J639" s="718"/>
      <c r="K639" s="719"/>
      <c r="L639" s="720"/>
      <c r="M639" s="721"/>
      <c r="N639" s="722"/>
      <c r="O639" s="722"/>
      <c r="P639" s="715">
        <f t="shared" si="31"/>
        <v>0</v>
      </c>
      <c r="Q639" s="748"/>
      <c r="R639" s="749">
        <f t="shared" si="32"/>
        <v>0</v>
      </c>
    </row>
    <row r="640" spans="10:18">
      <c r="J640" s="718"/>
      <c r="K640" s="719"/>
      <c r="L640" s="720"/>
      <c r="M640" s="721"/>
      <c r="N640" s="722"/>
      <c r="O640" s="722"/>
      <c r="P640" s="715">
        <f t="shared" si="31"/>
        <v>0</v>
      </c>
      <c r="Q640" s="748"/>
      <c r="R640" s="749">
        <f t="shared" si="32"/>
        <v>0</v>
      </c>
    </row>
    <row r="641" spans="10:18">
      <c r="J641" s="718"/>
      <c r="K641" s="719"/>
      <c r="L641" s="720"/>
      <c r="M641" s="721"/>
      <c r="N641" s="722"/>
      <c r="O641" s="722"/>
      <c r="P641" s="715">
        <f t="shared" si="31"/>
        <v>0</v>
      </c>
      <c r="Q641" s="748"/>
      <c r="R641" s="749">
        <f t="shared" si="32"/>
        <v>0</v>
      </c>
    </row>
    <row r="642" spans="10:18">
      <c r="J642" s="718"/>
      <c r="K642" s="719"/>
      <c r="L642" s="720"/>
      <c r="M642" s="721"/>
      <c r="N642" s="722"/>
      <c r="O642" s="722"/>
      <c r="P642" s="715">
        <f t="shared" si="31"/>
        <v>0</v>
      </c>
      <c r="Q642" s="748"/>
      <c r="R642" s="749">
        <f t="shared" si="32"/>
        <v>0</v>
      </c>
    </row>
    <row r="643" spans="10:18">
      <c r="J643" s="718"/>
      <c r="K643" s="719"/>
      <c r="L643" s="720"/>
      <c r="M643" s="721"/>
      <c r="N643" s="722"/>
      <c r="O643" s="722"/>
      <c r="P643" s="715">
        <f t="shared" si="31"/>
        <v>0</v>
      </c>
      <c r="Q643" s="748"/>
      <c r="R643" s="749">
        <f t="shared" si="32"/>
        <v>0</v>
      </c>
    </row>
    <row r="644" spans="10:18">
      <c r="J644" s="718"/>
      <c r="K644" s="719"/>
      <c r="L644" s="720"/>
      <c r="M644" s="721"/>
      <c r="N644" s="722"/>
      <c r="O644" s="722"/>
      <c r="P644" s="715">
        <f t="shared" si="31"/>
        <v>0</v>
      </c>
      <c r="Q644" s="748"/>
      <c r="R644" s="749">
        <f t="shared" si="32"/>
        <v>0</v>
      </c>
    </row>
    <row r="645" spans="10:18">
      <c r="J645" s="718"/>
      <c r="K645" s="719"/>
      <c r="L645" s="720"/>
      <c r="M645" s="721"/>
      <c r="N645" s="722"/>
      <c r="O645" s="722"/>
      <c r="P645" s="715">
        <f t="shared" si="31"/>
        <v>0</v>
      </c>
      <c r="Q645" s="748"/>
      <c r="R645" s="749">
        <f t="shared" si="32"/>
        <v>0</v>
      </c>
    </row>
    <row r="646" spans="10:18">
      <c r="J646" s="718"/>
      <c r="K646" s="719"/>
      <c r="L646" s="720"/>
      <c r="M646" s="721"/>
      <c r="N646" s="722"/>
      <c r="O646" s="722"/>
      <c r="P646" s="715">
        <f t="shared" ref="P646:P709" si="33">M646*N646+O646</f>
        <v>0</v>
      </c>
      <c r="Q646" s="748"/>
      <c r="R646" s="749">
        <f t="shared" ref="R646:R709" si="34">P646*Q646</f>
        <v>0</v>
      </c>
    </row>
    <row r="647" spans="10:18">
      <c r="J647" s="718"/>
      <c r="K647" s="719"/>
      <c r="L647" s="720"/>
      <c r="M647" s="721"/>
      <c r="N647" s="722"/>
      <c r="O647" s="722"/>
      <c r="P647" s="715">
        <f t="shared" si="33"/>
        <v>0</v>
      </c>
      <c r="Q647" s="748"/>
      <c r="R647" s="749">
        <f t="shared" si="34"/>
        <v>0</v>
      </c>
    </row>
    <row r="648" spans="10:18">
      <c r="J648" s="718"/>
      <c r="K648" s="719"/>
      <c r="L648" s="720"/>
      <c r="M648" s="721"/>
      <c r="N648" s="722"/>
      <c r="O648" s="722"/>
      <c r="P648" s="715">
        <f t="shared" si="33"/>
        <v>0</v>
      </c>
      <c r="Q648" s="748"/>
      <c r="R648" s="749">
        <f t="shared" si="34"/>
        <v>0</v>
      </c>
    </row>
    <row r="649" spans="10:18">
      <c r="J649" s="718"/>
      <c r="K649" s="719"/>
      <c r="L649" s="720"/>
      <c r="M649" s="721"/>
      <c r="N649" s="722"/>
      <c r="O649" s="722"/>
      <c r="P649" s="715">
        <f t="shared" si="33"/>
        <v>0</v>
      </c>
      <c r="Q649" s="748"/>
      <c r="R649" s="749">
        <f t="shared" si="34"/>
        <v>0</v>
      </c>
    </row>
    <row r="650" spans="10:18">
      <c r="J650" s="718"/>
      <c r="K650" s="719"/>
      <c r="L650" s="720"/>
      <c r="M650" s="721"/>
      <c r="N650" s="722"/>
      <c r="O650" s="722"/>
      <c r="P650" s="715">
        <f t="shared" si="33"/>
        <v>0</v>
      </c>
      <c r="Q650" s="748"/>
      <c r="R650" s="749">
        <f t="shared" si="34"/>
        <v>0</v>
      </c>
    </row>
    <row r="651" spans="10:18">
      <c r="J651" s="718"/>
      <c r="K651" s="719"/>
      <c r="L651" s="720"/>
      <c r="M651" s="721"/>
      <c r="N651" s="722"/>
      <c r="O651" s="722"/>
      <c r="P651" s="715">
        <f t="shared" si="33"/>
        <v>0</v>
      </c>
      <c r="Q651" s="748"/>
      <c r="R651" s="749">
        <f t="shared" si="34"/>
        <v>0</v>
      </c>
    </row>
    <row r="652" spans="10:18">
      <c r="J652" s="718"/>
      <c r="K652" s="719"/>
      <c r="L652" s="720"/>
      <c r="M652" s="721"/>
      <c r="N652" s="722"/>
      <c r="O652" s="722"/>
      <c r="P652" s="715">
        <f t="shared" si="33"/>
        <v>0</v>
      </c>
      <c r="Q652" s="748"/>
      <c r="R652" s="749">
        <f t="shared" si="34"/>
        <v>0</v>
      </c>
    </row>
    <row r="653" spans="10:18">
      <c r="J653" s="718"/>
      <c r="K653" s="719"/>
      <c r="L653" s="720"/>
      <c r="M653" s="721"/>
      <c r="N653" s="722"/>
      <c r="O653" s="722"/>
      <c r="P653" s="715">
        <f t="shared" si="33"/>
        <v>0</v>
      </c>
      <c r="Q653" s="748"/>
      <c r="R653" s="749">
        <f t="shared" si="34"/>
        <v>0</v>
      </c>
    </row>
    <row r="654" spans="10:18">
      <c r="J654" s="718"/>
      <c r="K654" s="719"/>
      <c r="L654" s="720"/>
      <c r="M654" s="721"/>
      <c r="N654" s="722"/>
      <c r="O654" s="722"/>
      <c r="P654" s="715">
        <f t="shared" si="33"/>
        <v>0</v>
      </c>
      <c r="Q654" s="748"/>
      <c r="R654" s="749">
        <f t="shared" si="34"/>
        <v>0</v>
      </c>
    </row>
    <row r="655" spans="10:18">
      <c r="J655" s="718"/>
      <c r="K655" s="719"/>
      <c r="L655" s="720"/>
      <c r="M655" s="721"/>
      <c r="N655" s="722"/>
      <c r="O655" s="722"/>
      <c r="P655" s="715">
        <f t="shared" si="33"/>
        <v>0</v>
      </c>
      <c r="Q655" s="748"/>
      <c r="R655" s="749">
        <f t="shared" si="34"/>
        <v>0</v>
      </c>
    </row>
    <row r="656" spans="10:18">
      <c r="J656" s="718"/>
      <c r="K656" s="719"/>
      <c r="L656" s="720"/>
      <c r="M656" s="721"/>
      <c r="N656" s="722"/>
      <c r="O656" s="722"/>
      <c r="P656" s="715">
        <f t="shared" si="33"/>
        <v>0</v>
      </c>
      <c r="Q656" s="748"/>
      <c r="R656" s="749">
        <f t="shared" si="34"/>
        <v>0</v>
      </c>
    </row>
    <row r="657" spans="10:18">
      <c r="J657" s="718"/>
      <c r="K657" s="719"/>
      <c r="L657" s="720"/>
      <c r="M657" s="721"/>
      <c r="N657" s="722"/>
      <c r="O657" s="722"/>
      <c r="P657" s="715">
        <f t="shared" si="33"/>
        <v>0</v>
      </c>
      <c r="Q657" s="748"/>
      <c r="R657" s="749">
        <f t="shared" si="34"/>
        <v>0</v>
      </c>
    </row>
    <row r="658" spans="10:18">
      <c r="J658" s="718"/>
      <c r="K658" s="719"/>
      <c r="L658" s="720"/>
      <c r="M658" s="721"/>
      <c r="N658" s="722"/>
      <c r="O658" s="722"/>
      <c r="P658" s="715">
        <f t="shared" si="33"/>
        <v>0</v>
      </c>
      <c r="Q658" s="748"/>
      <c r="R658" s="749">
        <f t="shared" si="34"/>
        <v>0</v>
      </c>
    </row>
    <row r="659" spans="10:18">
      <c r="J659" s="718"/>
      <c r="K659" s="719"/>
      <c r="L659" s="720"/>
      <c r="M659" s="721"/>
      <c r="N659" s="722"/>
      <c r="O659" s="722"/>
      <c r="P659" s="715">
        <f t="shared" si="33"/>
        <v>0</v>
      </c>
      <c r="Q659" s="748"/>
      <c r="R659" s="749">
        <f t="shared" si="34"/>
        <v>0</v>
      </c>
    </row>
    <row r="660" spans="10:18">
      <c r="J660" s="718"/>
      <c r="K660" s="719"/>
      <c r="L660" s="720"/>
      <c r="M660" s="721"/>
      <c r="N660" s="722"/>
      <c r="O660" s="722"/>
      <c r="P660" s="715">
        <f t="shared" si="33"/>
        <v>0</v>
      </c>
      <c r="Q660" s="748"/>
      <c r="R660" s="749">
        <f t="shared" si="34"/>
        <v>0</v>
      </c>
    </row>
    <row r="661" spans="10:18">
      <c r="J661" s="718"/>
      <c r="K661" s="719"/>
      <c r="L661" s="720"/>
      <c r="M661" s="721"/>
      <c r="N661" s="722"/>
      <c r="O661" s="722"/>
      <c r="P661" s="715">
        <f t="shared" si="33"/>
        <v>0</v>
      </c>
      <c r="Q661" s="748"/>
      <c r="R661" s="749">
        <f t="shared" si="34"/>
        <v>0</v>
      </c>
    </row>
    <row r="662" spans="10:18">
      <c r="J662" s="718"/>
      <c r="K662" s="719"/>
      <c r="L662" s="720"/>
      <c r="M662" s="721"/>
      <c r="N662" s="722"/>
      <c r="O662" s="722"/>
      <c r="P662" s="715">
        <f t="shared" si="33"/>
        <v>0</v>
      </c>
      <c r="Q662" s="748"/>
      <c r="R662" s="749">
        <f t="shared" si="34"/>
        <v>0</v>
      </c>
    </row>
    <row r="663" spans="10:18">
      <c r="J663" s="718"/>
      <c r="K663" s="719"/>
      <c r="L663" s="720"/>
      <c r="M663" s="721"/>
      <c r="N663" s="722"/>
      <c r="O663" s="722"/>
      <c r="P663" s="715">
        <f t="shared" si="33"/>
        <v>0</v>
      </c>
      <c r="Q663" s="748"/>
      <c r="R663" s="749">
        <f t="shared" si="34"/>
        <v>0</v>
      </c>
    </row>
    <row r="664" spans="10:18">
      <c r="J664" s="718"/>
      <c r="K664" s="719"/>
      <c r="L664" s="720"/>
      <c r="M664" s="721"/>
      <c r="N664" s="722"/>
      <c r="O664" s="722"/>
      <c r="P664" s="715">
        <f t="shared" si="33"/>
        <v>0</v>
      </c>
      <c r="Q664" s="748"/>
      <c r="R664" s="749">
        <f t="shared" si="34"/>
        <v>0</v>
      </c>
    </row>
    <row r="665" spans="10:18">
      <c r="J665" s="718"/>
      <c r="K665" s="719"/>
      <c r="L665" s="720"/>
      <c r="M665" s="721"/>
      <c r="N665" s="722"/>
      <c r="O665" s="722"/>
      <c r="P665" s="715">
        <f t="shared" si="33"/>
        <v>0</v>
      </c>
      <c r="Q665" s="748"/>
      <c r="R665" s="749">
        <f t="shared" si="34"/>
        <v>0</v>
      </c>
    </row>
    <row r="666" spans="10:18">
      <c r="J666" s="718"/>
      <c r="K666" s="719"/>
      <c r="L666" s="720"/>
      <c r="M666" s="721"/>
      <c r="N666" s="722"/>
      <c r="O666" s="722"/>
      <c r="P666" s="715">
        <f t="shared" si="33"/>
        <v>0</v>
      </c>
      <c r="Q666" s="748"/>
      <c r="R666" s="749">
        <f t="shared" si="34"/>
        <v>0</v>
      </c>
    </row>
    <row r="667" spans="10:18">
      <c r="J667" s="718"/>
      <c r="K667" s="719"/>
      <c r="L667" s="720"/>
      <c r="M667" s="721"/>
      <c r="N667" s="722"/>
      <c r="O667" s="722"/>
      <c r="P667" s="715">
        <f t="shared" si="33"/>
        <v>0</v>
      </c>
      <c r="Q667" s="748"/>
      <c r="R667" s="749">
        <f t="shared" si="34"/>
        <v>0</v>
      </c>
    </row>
    <row r="668" spans="10:18">
      <c r="J668" s="718"/>
      <c r="K668" s="719"/>
      <c r="L668" s="720"/>
      <c r="M668" s="721"/>
      <c r="N668" s="722"/>
      <c r="O668" s="722"/>
      <c r="P668" s="484">
        <f t="shared" si="33"/>
        <v>0</v>
      </c>
      <c r="Q668" s="748"/>
      <c r="R668" s="749">
        <f t="shared" si="34"/>
        <v>0</v>
      </c>
    </row>
    <row r="669" spans="10:18">
      <c r="J669" s="718"/>
      <c r="K669" s="719"/>
      <c r="L669" s="720"/>
      <c r="M669" s="721"/>
      <c r="N669" s="722"/>
      <c r="O669" s="722"/>
      <c r="P669" s="484">
        <f t="shared" si="33"/>
        <v>0</v>
      </c>
      <c r="Q669" s="748"/>
      <c r="R669" s="749">
        <f t="shared" si="34"/>
        <v>0</v>
      </c>
    </row>
    <row r="670" spans="10:18">
      <c r="J670" s="718"/>
      <c r="K670" s="719"/>
      <c r="L670" s="720"/>
      <c r="M670" s="721"/>
      <c r="N670" s="722"/>
      <c r="O670" s="722"/>
      <c r="P670" s="484">
        <f t="shared" si="33"/>
        <v>0</v>
      </c>
      <c r="Q670" s="748"/>
      <c r="R670" s="749">
        <f t="shared" si="34"/>
        <v>0</v>
      </c>
    </row>
    <row r="671" spans="10:18">
      <c r="J671" s="718"/>
      <c r="K671" s="719"/>
      <c r="L671" s="720"/>
      <c r="M671" s="721"/>
      <c r="N671" s="722"/>
      <c r="O671" s="722"/>
      <c r="P671" s="484">
        <f t="shared" si="33"/>
        <v>0</v>
      </c>
      <c r="Q671" s="748"/>
      <c r="R671" s="749">
        <f t="shared" si="34"/>
        <v>0</v>
      </c>
    </row>
    <row r="672" spans="10:18">
      <c r="J672" s="718"/>
      <c r="K672" s="719"/>
      <c r="L672" s="720"/>
      <c r="M672" s="721"/>
      <c r="N672" s="722"/>
      <c r="O672" s="722"/>
      <c r="P672" s="484">
        <f t="shared" si="33"/>
        <v>0</v>
      </c>
      <c r="Q672" s="748"/>
      <c r="R672" s="749">
        <f t="shared" si="34"/>
        <v>0</v>
      </c>
    </row>
    <row r="673" spans="10:18">
      <c r="J673" s="718"/>
      <c r="K673" s="719"/>
      <c r="L673" s="720"/>
      <c r="M673" s="721"/>
      <c r="N673" s="722"/>
      <c r="O673" s="722"/>
      <c r="P673" s="484">
        <f t="shared" si="33"/>
        <v>0</v>
      </c>
      <c r="Q673" s="748"/>
      <c r="R673" s="749">
        <f t="shared" si="34"/>
        <v>0</v>
      </c>
    </row>
    <row r="674" spans="10:18">
      <c r="J674" s="718"/>
      <c r="K674" s="719"/>
      <c r="L674" s="720"/>
      <c r="M674" s="721"/>
      <c r="N674" s="722"/>
      <c r="O674" s="722"/>
      <c r="P674" s="484">
        <f t="shared" si="33"/>
        <v>0</v>
      </c>
      <c r="Q674" s="748"/>
      <c r="R674" s="749">
        <f t="shared" si="34"/>
        <v>0</v>
      </c>
    </row>
    <row r="675" spans="10:18">
      <c r="J675" s="718"/>
      <c r="K675" s="719"/>
      <c r="L675" s="720"/>
      <c r="M675" s="721"/>
      <c r="N675" s="722"/>
      <c r="O675" s="722"/>
      <c r="P675" s="484">
        <f t="shared" si="33"/>
        <v>0</v>
      </c>
      <c r="Q675" s="748"/>
      <c r="R675" s="749">
        <f t="shared" si="34"/>
        <v>0</v>
      </c>
    </row>
    <row r="676" spans="10:18">
      <c r="J676" s="718"/>
      <c r="K676" s="719"/>
      <c r="L676" s="720"/>
      <c r="M676" s="721"/>
      <c r="N676" s="722"/>
      <c r="O676" s="722"/>
      <c r="P676" s="484">
        <f t="shared" si="33"/>
        <v>0</v>
      </c>
      <c r="Q676" s="748"/>
      <c r="R676" s="749">
        <f t="shared" si="34"/>
        <v>0</v>
      </c>
    </row>
    <row r="677" spans="10:18">
      <c r="J677" s="718"/>
      <c r="K677" s="719"/>
      <c r="L677" s="720"/>
      <c r="M677" s="721"/>
      <c r="N677" s="722"/>
      <c r="O677" s="722"/>
      <c r="P677" s="484">
        <f t="shared" si="33"/>
        <v>0</v>
      </c>
      <c r="Q677" s="748"/>
      <c r="R677" s="749">
        <f t="shared" si="34"/>
        <v>0</v>
      </c>
    </row>
    <row r="678" spans="10:18">
      <c r="J678" s="718"/>
      <c r="K678" s="719"/>
      <c r="L678" s="720"/>
      <c r="M678" s="721"/>
      <c r="N678" s="722"/>
      <c r="O678" s="722"/>
      <c r="P678" s="484">
        <f t="shared" si="33"/>
        <v>0</v>
      </c>
      <c r="Q678" s="748"/>
      <c r="R678" s="749">
        <f t="shared" si="34"/>
        <v>0</v>
      </c>
    </row>
    <row r="679" spans="10:18">
      <c r="J679" s="718"/>
      <c r="K679" s="719"/>
      <c r="L679" s="720"/>
      <c r="M679" s="721"/>
      <c r="N679" s="722"/>
      <c r="O679" s="722"/>
      <c r="P679" s="484">
        <f t="shared" si="33"/>
        <v>0</v>
      </c>
      <c r="Q679" s="748"/>
      <c r="R679" s="749">
        <f t="shared" si="34"/>
        <v>0</v>
      </c>
    </row>
    <row r="680" spans="10:18">
      <c r="J680" s="718"/>
      <c r="K680" s="719"/>
      <c r="L680" s="720"/>
      <c r="M680" s="721"/>
      <c r="N680" s="722"/>
      <c r="O680" s="722"/>
      <c r="P680" s="484">
        <f t="shared" si="33"/>
        <v>0</v>
      </c>
      <c r="Q680" s="748"/>
      <c r="R680" s="749">
        <f t="shared" si="34"/>
        <v>0</v>
      </c>
    </row>
    <row r="681" spans="10:18">
      <c r="J681" s="718"/>
      <c r="K681" s="719"/>
      <c r="L681" s="720"/>
      <c r="M681" s="721"/>
      <c r="N681" s="722"/>
      <c r="O681" s="722"/>
      <c r="P681" s="484">
        <f t="shared" si="33"/>
        <v>0</v>
      </c>
      <c r="Q681" s="748"/>
      <c r="R681" s="749">
        <f t="shared" si="34"/>
        <v>0</v>
      </c>
    </row>
    <row r="682" spans="10:18">
      <c r="J682" s="718"/>
      <c r="K682" s="719"/>
      <c r="L682" s="720"/>
      <c r="M682" s="721"/>
      <c r="N682" s="722"/>
      <c r="O682" s="722"/>
      <c r="P682" s="484">
        <f t="shared" si="33"/>
        <v>0</v>
      </c>
      <c r="Q682" s="748"/>
      <c r="R682" s="749">
        <f t="shared" si="34"/>
        <v>0</v>
      </c>
    </row>
    <row r="683" spans="10:18">
      <c r="J683" s="718"/>
      <c r="K683" s="719"/>
      <c r="L683" s="720"/>
      <c r="M683" s="721"/>
      <c r="N683" s="722"/>
      <c r="O683" s="722"/>
      <c r="P683" s="484">
        <f t="shared" si="33"/>
        <v>0</v>
      </c>
      <c r="Q683" s="748"/>
      <c r="R683" s="749">
        <f t="shared" si="34"/>
        <v>0</v>
      </c>
    </row>
    <row r="684" spans="10:18">
      <c r="J684" s="718"/>
      <c r="K684" s="719"/>
      <c r="L684" s="720"/>
      <c r="M684" s="721"/>
      <c r="N684" s="722"/>
      <c r="O684" s="722"/>
      <c r="P684" s="484">
        <f t="shared" si="33"/>
        <v>0</v>
      </c>
      <c r="Q684" s="748"/>
      <c r="R684" s="749">
        <f t="shared" si="34"/>
        <v>0</v>
      </c>
    </row>
    <row r="685" spans="10:18">
      <c r="J685" s="718"/>
      <c r="K685" s="719"/>
      <c r="L685" s="720"/>
      <c r="M685" s="721"/>
      <c r="N685" s="722"/>
      <c r="O685" s="722"/>
      <c r="P685" s="484">
        <f t="shared" si="33"/>
        <v>0</v>
      </c>
      <c r="Q685" s="748"/>
      <c r="R685" s="749">
        <f t="shared" si="34"/>
        <v>0</v>
      </c>
    </row>
    <row r="686" spans="10:18">
      <c r="J686" s="718"/>
      <c r="K686" s="719"/>
      <c r="L686" s="720"/>
      <c r="M686" s="721"/>
      <c r="N686" s="722"/>
      <c r="O686" s="722"/>
      <c r="P686" s="484">
        <f t="shared" si="33"/>
        <v>0</v>
      </c>
      <c r="Q686" s="748"/>
      <c r="R686" s="749">
        <f t="shared" si="34"/>
        <v>0</v>
      </c>
    </row>
    <row r="687" spans="10:18">
      <c r="J687" s="718"/>
      <c r="K687" s="719"/>
      <c r="L687" s="720"/>
      <c r="M687" s="721"/>
      <c r="N687" s="722"/>
      <c r="O687" s="722"/>
      <c r="P687" s="484">
        <f t="shared" si="33"/>
        <v>0</v>
      </c>
      <c r="Q687" s="748"/>
      <c r="R687" s="749">
        <f t="shared" si="34"/>
        <v>0</v>
      </c>
    </row>
    <row r="688" spans="10:18">
      <c r="J688" s="718"/>
      <c r="K688" s="719"/>
      <c r="L688" s="720"/>
      <c r="M688" s="721"/>
      <c r="N688" s="722"/>
      <c r="O688" s="722"/>
      <c r="P688" s="484">
        <f t="shared" si="33"/>
        <v>0</v>
      </c>
      <c r="Q688" s="748"/>
      <c r="R688" s="749">
        <f t="shared" si="34"/>
        <v>0</v>
      </c>
    </row>
    <row r="689" spans="10:18">
      <c r="J689" s="718"/>
      <c r="K689" s="719"/>
      <c r="L689" s="720"/>
      <c r="M689" s="721"/>
      <c r="N689" s="722"/>
      <c r="O689" s="722"/>
      <c r="P689" s="484">
        <f t="shared" si="33"/>
        <v>0</v>
      </c>
      <c r="Q689" s="748"/>
      <c r="R689" s="749">
        <f t="shared" si="34"/>
        <v>0</v>
      </c>
    </row>
    <row r="690" spans="10:18">
      <c r="J690" s="718"/>
      <c r="K690" s="719"/>
      <c r="L690" s="720"/>
      <c r="M690" s="721"/>
      <c r="N690" s="722"/>
      <c r="O690" s="722"/>
      <c r="P690" s="484">
        <f t="shared" si="33"/>
        <v>0</v>
      </c>
      <c r="Q690" s="748"/>
      <c r="R690" s="749">
        <f t="shared" si="34"/>
        <v>0</v>
      </c>
    </row>
    <row r="691" spans="10:18">
      <c r="J691" s="718"/>
      <c r="K691" s="719"/>
      <c r="L691" s="720"/>
      <c r="M691" s="721"/>
      <c r="N691" s="722"/>
      <c r="O691" s="722"/>
      <c r="P691" s="484">
        <f t="shared" si="33"/>
        <v>0</v>
      </c>
      <c r="Q691" s="748"/>
      <c r="R691" s="749">
        <f t="shared" si="34"/>
        <v>0</v>
      </c>
    </row>
    <row r="692" spans="10:18">
      <c r="J692" s="718"/>
      <c r="K692" s="719"/>
      <c r="L692" s="720"/>
      <c r="M692" s="721"/>
      <c r="N692" s="722"/>
      <c r="O692" s="722"/>
      <c r="P692" s="484">
        <f t="shared" si="33"/>
        <v>0</v>
      </c>
      <c r="Q692" s="748"/>
      <c r="R692" s="749">
        <f t="shared" si="34"/>
        <v>0</v>
      </c>
    </row>
    <row r="693" spans="10:18">
      <c r="J693" s="718"/>
      <c r="K693" s="719"/>
      <c r="L693" s="720"/>
      <c r="M693" s="721"/>
      <c r="N693" s="722"/>
      <c r="O693" s="722"/>
      <c r="P693" s="484">
        <f t="shared" si="33"/>
        <v>0</v>
      </c>
      <c r="Q693" s="748"/>
      <c r="R693" s="749">
        <f t="shared" si="34"/>
        <v>0</v>
      </c>
    </row>
    <row r="694" spans="10:18">
      <c r="J694" s="718"/>
      <c r="K694" s="719"/>
      <c r="L694" s="720"/>
      <c r="M694" s="721"/>
      <c r="N694" s="722"/>
      <c r="O694" s="722"/>
      <c r="P694" s="484">
        <f t="shared" si="33"/>
        <v>0</v>
      </c>
      <c r="Q694" s="748"/>
      <c r="R694" s="749">
        <f t="shared" si="34"/>
        <v>0</v>
      </c>
    </row>
    <row r="695" spans="10:18">
      <c r="J695" s="718"/>
      <c r="K695" s="719"/>
      <c r="L695" s="720"/>
      <c r="M695" s="721"/>
      <c r="N695" s="722"/>
      <c r="O695" s="722"/>
      <c r="P695" s="484">
        <f t="shared" si="33"/>
        <v>0</v>
      </c>
      <c r="Q695" s="748"/>
      <c r="R695" s="749">
        <f t="shared" si="34"/>
        <v>0</v>
      </c>
    </row>
    <row r="696" spans="10:18">
      <c r="J696" s="718"/>
      <c r="K696" s="719"/>
      <c r="L696" s="720"/>
      <c r="M696" s="721"/>
      <c r="N696" s="722"/>
      <c r="O696" s="722"/>
      <c r="P696" s="484">
        <f t="shared" si="33"/>
        <v>0</v>
      </c>
      <c r="Q696" s="748"/>
      <c r="R696" s="749">
        <f t="shared" si="34"/>
        <v>0</v>
      </c>
    </row>
    <row r="697" spans="10:18">
      <c r="J697" s="718"/>
      <c r="K697" s="719"/>
      <c r="L697" s="720"/>
      <c r="M697" s="721"/>
      <c r="N697" s="722"/>
      <c r="O697" s="722"/>
      <c r="P697" s="484">
        <f t="shared" si="33"/>
        <v>0</v>
      </c>
      <c r="Q697" s="748"/>
      <c r="R697" s="749">
        <f t="shared" si="34"/>
        <v>0</v>
      </c>
    </row>
    <row r="698" spans="10:18">
      <c r="J698" s="718"/>
      <c r="K698" s="719"/>
      <c r="L698" s="720"/>
      <c r="M698" s="721"/>
      <c r="N698" s="722"/>
      <c r="O698" s="722"/>
      <c r="P698" s="484">
        <f t="shared" si="33"/>
        <v>0</v>
      </c>
      <c r="Q698" s="748"/>
      <c r="R698" s="749">
        <f t="shared" si="34"/>
        <v>0</v>
      </c>
    </row>
    <row r="699" spans="10:18">
      <c r="J699" s="718"/>
      <c r="K699" s="719"/>
      <c r="L699" s="720"/>
      <c r="M699" s="721"/>
      <c r="N699" s="722"/>
      <c r="O699" s="722"/>
      <c r="P699" s="484">
        <f t="shared" si="33"/>
        <v>0</v>
      </c>
      <c r="Q699" s="748"/>
      <c r="R699" s="749">
        <f t="shared" si="34"/>
        <v>0</v>
      </c>
    </row>
    <row r="700" spans="10:18">
      <c r="J700" s="718"/>
      <c r="K700" s="719"/>
      <c r="L700" s="720"/>
      <c r="M700" s="721"/>
      <c r="N700" s="722"/>
      <c r="O700" s="722"/>
      <c r="P700" s="484">
        <f t="shared" si="33"/>
        <v>0</v>
      </c>
      <c r="Q700" s="748"/>
      <c r="R700" s="749">
        <f t="shared" si="34"/>
        <v>0</v>
      </c>
    </row>
    <row r="701" spans="10:18">
      <c r="J701" s="718"/>
      <c r="K701" s="719"/>
      <c r="L701" s="720"/>
      <c r="M701" s="721"/>
      <c r="N701" s="722"/>
      <c r="O701" s="722"/>
      <c r="P701" s="484">
        <f t="shared" si="33"/>
        <v>0</v>
      </c>
      <c r="Q701" s="748"/>
      <c r="R701" s="749">
        <f t="shared" si="34"/>
        <v>0</v>
      </c>
    </row>
    <row r="702" spans="10:18">
      <c r="J702" s="718"/>
      <c r="K702" s="719"/>
      <c r="L702" s="720"/>
      <c r="M702" s="721"/>
      <c r="N702" s="722"/>
      <c r="O702" s="722"/>
      <c r="P702" s="484">
        <f t="shared" si="33"/>
        <v>0</v>
      </c>
      <c r="Q702" s="748"/>
      <c r="R702" s="749">
        <f t="shared" si="34"/>
        <v>0</v>
      </c>
    </row>
    <row r="703" spans="10:18">
      <c r="J703" s="718"/>
      <c r="K703" s="719"/>
      <c r="L703" s="720"/>
      <c r="M703" s="721"/>
      <c r="N703" s="722"/>
      <c r="O703" s="722"/>
      <c r="P703" s="484">
        <f t="shared" si="33"/>
        <v>0</v>
      </c>
      <c r="Q703" s="748"/>
      <c r="R703" s="749">
        <f t="shared" si="34"/>
        <v>0</v>
      </c>
    </row>
    <row r="704" spans="10:18">
      <c r="J704" s="718"/>
      <c r="K704" s="719"/>
      <c r="L704" s="720"/>
      <c r="M704" s="721"/>
      <c r="N704" s="722"/>
      <c r="O704" s="722"/>
      <c r="P704" s="484">
        <f t="shared" si="33"/>
        <v>0</v>
      </c>
      <c r="Q704" s="748"/>
      <c r="R704" s="749">
        <f t="shared" si="34"/>
        <v>0</v>
      </c>
    </row>
    <row r="705" spans="10:18">
      <c r="J705" s="718"/>
      <c r="K705" s="719"/>
      <c r="L705" s="720"/>
      <c r="M705" s="721"/>
      <c r="N705" s="722"/>
      <c r="O705" s="722"/>
      <c r="P705" s="484">
        <f t="shared" si="33"/>
        <v>0</v>
      </c>
      <c r="Q705" s="748"/>
      <c r="R705" s="749">
        <f t="shared" si="34"/>
        <v>0</v>
      </c>
    </row>
    <row r="706" spans="10:18">
      <c r="J706" s="718"/>
      <c r="K706" s="719"/>
      <c r="L706" s="720"/>
      <c r="M706" s="721"/>
      <c r="N706" s="722"/>
      <c r="O706" s="722"/>
      <c r="P706" s="484">
        <f t="shared" si="33"/>
        <v>0</v>
      </c>
      <c r="Q706" s="748"/>
      <c r="R706" s="749">
        <f t="shared" si="34"/>
        <v>0</v>
      </c>
    </row>
    <row r="707" spans="10:18">
      <c r="J707" s="718"/>
      <c r="K707" s="719"/>
      <c r="L707" s="720"/>
      <c r="M707" s="721"/>
      <c r="N707" s="722"/>
      <c r="O707" s="722"/>
      <c r="P707" s="484">
        <f t="shared" si="33"/>
        <v>0</v>
      </c>
      <c r="Q707" s="748"/>
      <c r="R707" s="749">
        <f t="shared" si="34"/>
        <v>0</v>
      </c>
    </row>
    <row r="708" spans="10:18">
      <c r="J708" s="718"/>
      <c r="K708" s="719"/>
      <c r="L708" s="720"/>
      <c r="M708" s="721"/>
      <c r="N708" s="722"/>
      <c r="O708" s="722"/>
      <c r="P708" s="484">
        <f t="shared" si="33"/>
        <v>0</v>
      </c>
      <c r="Q708" s="748"/>
      <c r="R708" s="749">
        <f t="shared" si="34"/>
        <v>0</v>
      </c>
    </row>
    <row r="709" spans="10:18">
      <c r="J709" s="718"/>
      <c r="K709" s="719"/>
      <c r="L709" s="720"/>
      <c r="M709" s="721"/>
      <c r="N709" s="722"/>
      <c r="O709" s="722"/>
      <c r="P709" s="484">
        <f t="shared" si="33"/>
        <v>0</v>
      </c>
      <c r="Q709" s="748"/>
      <c r="R709" s="749">
        <f t="shared" si="34"/>
        <v>0</v>
      </c>
    </row>
    <row r="710" spans="10:18">
      <c r="J710" s="718"/>
      <c r="K710" s="719"/>
      <c r="L710" s="720"/>
      <c r="M710" s="721"/>
      <c r="N710" s="722"/>
      <c r="O710" s="722"/>
      <c r="P710" s="484">
        <f t="shared" ref="P710:P773" si="35">M710*N710+O710</f>
        <v>0</v>
      </c>
      <c r="Q710" s="748"/>
      <c r="R710" s="749">
        <f t="shared" ref="R710:R773" si="36">P710*Q710</f>
        <v>0</v>
      </c>
    </row>
    <row r="711" spans="10:18">
      <c r="J711" s="718"/>
      <c r="K711" s="719"/>
      <c r="L711" s="720"/>
      <c r="M711" s="721"/>
      <c r="N711" s="722"/>
      <c r="O711" s="722"/>
      <c r="P711" s="484">
        <f t="shared" si="35"/>
        <v>0</v>
      </c>
      <c r="Q711" s="748"/>
      <c r="R711" s="749">
        <f t="shared" si="36"/>
        <v>0</v>
      </c>
    </row>
    <row r="712" spans="10:18">
      <c r="J712" s="718"/>
      <c r="K712" s="719"/>
      <c r="L712" s="720"/>
      <c r="M712" s="721"/>
      <c r="N712" s="722"/>
      <c r="O712" s="722"/>
      <c r="P712" s="484">
        <f t="shared" si="35"/>
        <v>0</v>
      </c>
      <c r="Q712" s="748"/>
      <c r="R712" s="749">
        <f t="shared" si="36"/>
        <v>0</v>
      </c>
    </row>
    <row r="713" spans="10:18">
      <c r="J713" s="718"/>
      <c r="K713" s="719"/>
      <c r="L713" s="720"/>
      <c r="M713" s="721"/>
      <c r="N713" s="722"/>
      <c r="O713" s="722"/>
      <c r="P713" s="484">
        <f t="shared" si="35"/>
        <v>0</v>
      </c>
      <c r="Q713" s="748"/>
      <c r="R713" s="749">
        <f t="shared" si="36"/>
        <v>0</v>
      </c>
    </row>
    <row r="714" spans="10:18">
      <c r="J714" s="718"/>
      <c r="K714" s="719"/>
      <c r="L714" s="720"/>
      <c r="M714" s="721"/>
      <c r="N714" s="722"/>
      <c r="O714" s="722"/>
      <c r="P714" s="484">
        <f t="shared" si="35"/>
        <v>0</v>
      </c>
      <c r="Q714" s="748"/>
      <c r="R714" s="749">
        <f t="shared" si="36"/>
        <v>0</v>
      </c>
    </row>
    <row r="715" spans="10:18">
      <c r="J715" s="718"/>
      <c r="K715" s="719"/>
      <c r="L715" s="720"/>
      <c r="M715" s="721"/>
      <c r="N715" s="722"/>
      <c r="O715" s="722"/>
      <c r="P715" s="484">
        <f t="shared" si="35"/>
        <v>0</v>
      </c>
      <c r="Q715" s="748"/>
      <c r="R715" s="749">
        <f t="shared" si="36"/>
        <v>0</v>
      </c>
    </row>
    <row r="716" spans="10:18">
      <c r="J716" s="718"/>
      <c r="K716" s="719"/>
      <c r="L716" s="720"/>
      <c r="M716" s="721"/>
      <c r="N716" s="722"/>
      <c r="O716" s="722"/>
      <c r="P716" s="484">
        <f t="shared" si="35"/>
        <v>0</v>
      </c>
      <c r="Q716" s="748"/>
      <c r="R716" s="749">
        <f t="shared" si="36"/>
        <v>0</v>
      </c>
    </row>
    <row r="717" spans="10:18">
      <c r="J717" s="718"/>
      <c r="K717" s="719"/>
      <c r="L717" s="720"/>
      <c r="M717" s="721"/>
      <c r="N717" s="722"/>
      <c r="O717" s="722"/>
      <c r="P717" s="484">
        <f t="shared" si="35"/>
        <v>0</v>
      </c>
      <c r="Q717" s="748"/>
      <c r="R717" s="749">
        <f t="shared" si="36"/>
        <v>0</v>
      </c>
    </row>
    <row r="718" spans="10:18">
      <c r="J718" s="718"/>
      <c r="K718" s="719"/>
      <c r="L718" s="720"/>
      <c r="M718" s="721"/>
      <c r="N718" s="722"/>
      <c r="O718" s="722"/>
      <c r="P718" s="484">
        <f t="shared" si="35"/>
        <v>0</v>
      </c>
      <c r="Q718" s="748"/>
      <c r="R718" s="749">
        <f t="shared" si="36"/>
        <v>0</v>
      </c>
    </row>
    <row r="719" spans="10:18">
      <c r="J719" s="718"/>
      <c r="K719" s="719"/>
      <c r="L719" s="720"/>
      <c r="M719" s="721"/>
      <c r="N719" s="722"/>
      <c r="O719" s="722"/>
      <c r="P719" s="484">
        <f t="shared" si="35"/>
        <v>0</v>
      </c>
      <c r="Q719" s="748"/>
      <c r="R719" s="749">
        <f t="shared" si="36"/>
        <v>0</v>
      </c>
    </row>
    <row r="720" spans="10:18">
      <c r="J720" s="718"/>
      <c r="K720" s="719"/>
      <c r="L720" s="720"/>
      <c r="M720" s="721"/>
      <c r="N720" s="722"/>
      <c r="O720" s="722"/>
      <c r="P720" s="484">
        <f t="shared" si="35"/>
        <v>0</v>
      </c>
      <c r="Q720" s="748"/>
      <c r="R720" s="749">
        <f t="shared" si="36"/>
        <v>0</v>
      </c>
    </row>
    <row r="721" spans="10:18">
      <c r="J721" s="718"/>
      <c r="K721" s="719"/>
      <c r="L721" s="720"/>
      <c r="M721" s="721"/>
      <c r="N721" s="722"/>
      <c r="O721" s="722"/>
      <c r="P721" s="484">
        <f t="shared" si="35"/>
        <v>0</v>
      </c>
      <c r="Q721" s="748"/>
      <c r="R721" s="749">
        <f t="shared" si="36"/>
        <v>0</v>
      </c>
    </row>
    <row r="722" spans="10:18">
      <c r="J722" s="718"/>
      <c r="K722" s="719"/>
      <c r="L722" s="720"/>
      <c r="M722" s="721"/>
      <c r="N722" s="722"/>
      <c r="O722" s="722"/>
      <c r="P722" s="484">
        <f t="shared" si="35"/>
        <v>0</v>
      </c>
      <c r="Q722" s="748"/>
      <c r="R722" s="749">
        <f t="shared" si="36"/>
        <v>0</v>
      </c>
    </row>
    <row r="723" spans="10:18">
      <c r="J723" s="718"/>
      <c r="K723" s="719"/>
      <c r="L723" s="720"/>
      <c r="M723" s="721"/>
      <c r="N723" s="722"/>
      <c r="O723" s="722"/>
      <c r="P723" s="484">
        <f t="shared" si="35"/>
        <v>0</v>
      </c>
      <c r="Q723" s="748"/>
      <c r="R723" s="749">
        <f t="shared" si="36"/>
        <v>0</v>
      </c>
    </row>
    <row r="724" spans="10:18">
      <c r="J724" s="718"/>
      <c r="K724" s="719"/>
      <c r="L724" s="720"/>
      <c r="M724" s="721"/>
      <c r="N724" s="722"/>
      <c r="O724" s="722"/>
      <c r="P724" s="484">
        <f t="shared" si="35"/>
        <v>0</v>
      </c>
      <c r="Q724" s="748"/>
      <c r="R724" s="749">
        <f t="shared" si="36"/>
        <v>0</v>
      </c>
    </row>
    <row r="725" spans="10:18">
      <c r="J725" s="718"/>
      <c r="K725" s="719"/>
      <c r="L725" s="720"/>
      <c r="M725" s="721"/>
      <c r="N725" s="722"/>
      <c r="O725" s="722"/>
      <c r="P725" s="484">
        <f t="shared" si="35"/>
        <v>0</v>
      </c>
      <c r="Q725" s="748"/>
      <c r="R725" s="749">
        <f t="shared" si="36"/>
        <v>0</v>
      </c>
    </row>
    <row r="726" spans="10:18">
      <c r="J726" s="718"/>
      <c r="K726" s="719"/>
      <c r="L726" s="720"/>
      <c r="M726" s="721"/>
      <c r="N726" s="722"/>
      <c r="O726" s="722"/>
      <c r="P726" s="484">
        <f t="shared" si="35"/>
        <v>0</v>
      </c>
      <c r="Q726" s="748"/>
      <c r="R726" s="749">
        <f t="shared" si="36"/>
        <v>0</v>
      </c>
    </row>
    <row r="727" spans="10:18">
      <c r="J727" s="718"/>
      <c r="K727" s="719"/>
      <c r="L727" s="720"/>
      <c r="M727" s="721"/>
      <c r="N727" s="722"/>
      <c r="O727" s="722"/>
      <c r="P727" s="484">
        <f t="shared" si="35"/>
        <v>0</v>
      </c>
      <c r="Q727" s="748"/>
      <c r="R727" s="749">
        <f t="shared" si="36"/>
        <v>0</v>
      </c>
    </row>
    <row r="728" spans="10:18">
      <c r="J728" s="718"/>
      <c r="K728" s="719"/>
      <c r="L728" s="720"/>
      <c r="M728" s="721"/>
      <c r="N728" s="722"/>
      <c r="O728" s="722"/>
      <c r="P728" s="484">
        <f t="shared" si="35"/>
        <v>0</v>
      </c>
      <c r="Q728" s="748"/>
      <c r="R728" s="749">
        <f t="shared" si="36"/>
        <v>0</v>
      </c>
    </row>
    <row r="729" spans="10:18">
      <c r="J729" s="718"/>
      <c r="K729" s="719"/>
      <c r="L729" s="720"/>
      <c r="M729" s="721"/>
      <c r="N729" s="722"/>
      <c r="O729" s="722"/>
      <c r="P729" s="484">
        <f t="shared" si="35"/>
        <v>0</v>
      </c>
      <c r="Q729" s="748"/>
      <c r="R729" s="749">
        <f t="shared" si="36"/>
        <v>0</v>
      </c>
    </row>
    <row r="730" spans="10:18">
      <c r="J730" s="718"/>
      <c r="K730" s="719"/>
      <c r="L730" s="720"/>
      <c r="M730" s="721"/>
      <c r="N730" s="722"/>
      <c r="O730" s="722"/>
      <c r="P730" s="484">
        <f t="shared" si="35"/>
        <v>0</v>
      </c>
      <c r="Q730" s="748"/>
      <c r="R730" s="749">
        <f t="shared" si="36"/>
        <v>0</v>
      </c>
    </row>
    <row r="731" spans="10:18">
      <c r="J731" s="718"/>
      <c r="K731" s="719"/>
      <c r="L731" s="720"/>
      <c r="M731" s="721"/>
      <c r="N731" s="722"/>
      <c r="O731" s="722"/>
      <c r="P731" s="484">
        <f t="shared" si="35"/>
        <v>0</v>
      </c>
      <c r="Q731" s="748"/>
      <c r="R731" s="749">
        <f t="shared" si="36"/>
        <v>0</v>
      </c>
    </row>
    <row r="732" spans="10:18">
      <c r="J732" s="718"/>
      <c r="K732" s="719"/>
      <c r="L732" s="720"/>
      <c r="M732" s="721"/>
      <c r="N732" s="722"/>
      <c r="O732" s="722"/>
      <c r="P732" s="484">
        <f t="shared" si="35"/>
        <v>0</v>
      </c>
      <c r="Q732" s="748"/>
      <c r="R732" s="749">
        <f t="shared" si="36"/>
        <v>0</v>
      </c>
    </row>
    <row r="733" spans="10:18">
      <c r="J733" s="718"/>
      <c r="K733" s="719"/>
      <c r="L733" s="720"/>
      <c r="M733" s="721"/>
      <c r="N733" s="722"/>
      <c r="O733" s="722"/>
      <c r="P733" s="484">
        <f t="shared" si="35"/>
        <v>0</v>
      </c>
      <c r="Q733" s="748"/>
      <c r="R733" s="749">
        <f t="shared" si="36"/>
        <v>0</v>
      </c>
    </row>
    <row r="734" spans="10:18">
      <c r="J734" s="718"/>
      <c r="K734" s="719"/>
      <c r="L734" s="720"/>
      <c r="M734" s="721"/>
      <c r="N734" s="722"/>
      <c r="O734" s="722"/>
      <c r="P734" s="484">
        <f t="shared" si="35"/>
        <v>0</v>
      </c>
      <c r="Q734" s="748"/>
      <c r="R734" s="749">
        <f t="shared" si="36"/>
        <v>0</v>
      </c>
    </row>
    <row r="735" spans="10:18">
      <c r="J735" s="718"/>
      <c r="K735" s="719"/>
      <c r="L735" s="720"/>
      <c r="M735" s="721"/>
      <c r="N735" s="722"/>
      <c r="O735" s="722"/>
      <c r="P735" s="484">
        <f t="shared" si="35"/>
        <v>0</v>
      </c>
      <c r="Q735" s="748"/>
      <c r="R735" s="749">
        <f t="shared" si="36"/>
        <v>0</v>
      </c>
    </row>
    <row r="736" spans="10:18">
      <c r="J736" s="718"/>
      <c r="K736" s="719"/>
      <c r="L736" s="720"/>
      <c r="M736" s="721"/>
      <c r="N736" s="722"/>
      <c r="O736" s="722"/>
      <c r="P736" s="484">
        <f t="shared" si="35"/>
        <v>0</v>
      </c>
      <c r="Q736" s="748"/>
      <c r="R736" s="749">
        <f t="shared" si="36"/>
        <v>0</v>
      </c>
    </row>
    <row r="737" spans="10:18">
      <c r="J737" s="718"/>
      <c r="K737" s="719"/>
      <c r="L737" s="720"/>
      <c r="M737" s="721"/>
      <c r="N737" s="722"/>
      <c r="O737" s="722"/>
      <c r="P737" s="484">
        <f t="shared" si="35"/>
        <v>0</v>
      </c>
      <c r="Q737" s="748"/>
      <c r="R737" s="749">
        <f t="shared" si="36"/>
        <v>0</v>
      </c>
    </row>
    <row r="738" spans="10:18">
      <c r="J738" s="718"/>
      <c r="K738" s="719"/>
      <c r="L738" s="720"/>
      <c r="M738" s="721"/>
      <c r="N738" s="722"/>
      <c r="O738" s="722"/>
      <c r="P738" s="484">
        <f t="shared" si="35"/>
        <v>0</v>
      </c>
      <c r="Q738" s="748"/>
      <c r="R738" s="749">
        <f t="shared" si="36"/>
        <v>0</v>
      </c>
    </row>
    <row r="739" spans="10:18">
      <c r="J739" s="718"/>
      <c r="K739" s="719"/>
      <c r="L739" s="720"/>
      <c r="M739" s="721"/>
      <c r="N739" s="722"/>
      <c r="O739" s="722"/>
      <c r="P739" s="484">
        <f t="shared" si="35"/>
        <v>0</v>
      </c>
      <c r="Q739" s="748"/>
      <c r="R739" s="749">
        <f t="shared" si="36"/>
        <v>0</v>
      </c>
    </row>
    <row r="740" spans="10:18">
      <c r="J740" s="718"/>
      <c r="K740" s="719"/>
      <c r="L740" s="720"/>
      <c r="M740" s="721"/>
      <c r="N740" s="722"/>
      <c r="O740" s="722"/>
      <c r="P740" s="484">
        <f t="shared" si="35"/>
        <v>0</v>
      </c>
      <c r="Q740" s="748"/>
      <c r="R740" s="749">
        <f t="shared" si="36"/>
        <v>0</v>
      </c>
    </row>
    <row r="741" spans="10:18">
      <c r="J741" s="718"/>
      <c r="K741" s="719"/>
      <c r="L741" s="720"/>
      <c r="M741" s="721"/>
      <c r="N741" s="722"/>
      <c r="O741" s="722"/>
      <c r="P741" s="484">
        <f t="shared" si="35"/>
        <v>0</v>
      </c>
      <c r="Q741" s="748"/>
      <c r="R741" s="749">
        <f t="shared" si="36"/>
        <v>0</v>
      </c>
    </row>
    <row r="742" spans="10:18">
      <c r="J742" s="718"/>
      <c r="K742" s="719"/>
      <c r="L742" s="720"/>
      <c r="M742" s="721"/>
      <c r="N742" s="722"/>
      <c r="O742" s="722"/>
      <c r="P742" s="484">
        <f t="shared" si="35"/>
        <v>0</v>
      </c>
      <c r="Q742" s="748"/>
      <c r="R742" s="749">
        <f t="shared" si="36"/>
        <v>0</v>
      </c>
    </row>
    <row r="743" spans="10:18">
      <c r="J743" s="718"/>
      <c r="K743" s="719"/>
      <c r="L743" s="720"/>
      <c r="M743" s="721"/>
      <c r="N743" s="722"/>
      <c r="O743" s="722"/>
      <c r="P743" s="484">
        <f t="shared" si="35"/>
        <v>0</v>
      </c>
      <c r="Q743" s="748"/>
      <c r="R743" s="749">
        <f t="shared" si="36"/>
        <v>0</v>
      </c>
    </row>
    <row r="744" spans="10:18">
      <c r="J744" s="718"/>
      <c r="K744" s="719"/>
      <c r="L744" s="720"/>
      <c r="M744" s="721"/>
      <c r="N744" s="722"/>
      <c r="O744" s="722"/>
      <c r="P744" s="484">
        <f t="shared" si="35"/>
        <v>0</v>
      </c>
      <c r="Q744" s="748"/>
      <c r="R744" s="749">
        <f t="shared" si="36"/>
        <v>0</v>
      </c>
    </row>
    <row r="745" spans="10:18">
      <c r="J745" s="718"/>
      <c r="K745" s="719"/>
      <c r="L745" s="720"/>
      <c r="M745" s="721"/>
      <c r="N745" s="722"/>
      <c r="O745" s="722"/>
      <c r="P745" s="484">
        <f t="shared" si="35"/>
        <v>0</v>
      </c>
      <c r="Q745" s="748"/>
      <c r="R745" s="749">
        <f t="shared" si="36"/>
        <v>0</v>
      </c>
    </row>
    <row r="746" spans="10:18">
      <c r="J746" s="718"/>
      <c r="K746" s="719"/>
      <c r="L746" s="720"/>
      <c r="M746" s="721"/>
      <c r="N746" s="722"/>
      <c r="O746" s="722"/>
      <c r="P746" s="484">
        <f t="shared" si="35"/>
        <v>0</v>
      </c>
      <c r="Q746" s="748"/>
      <c r="R746" s="749">
        <f t="shared" si="36"/>
        <v>0</v>
      </c>
    </row>
    <row r="747" spans="10:18">
      <c r="J747" s="718"/>
      <c r="K747" s="719"/>
      <c r="L747" s="720"/>
      <c r="M747" s="721"/>
      <c r="N747" s="722"/>
      <c r="O747" s="722"/>
      <c r="P747" s="484">
        <f t="shared" si="35"/>
        <v>0</v>
      </c>
      <c r="Q747" s="748"/>
      <c r="R747" s="749">
        <f t="shared" si="36"/>
        <v>0</v>
      </c>
    </row>
    <row r="748" spans="10:18">
      <c r="J748" s="718"/>
      <c r="K748" s="719"/>
      <c r="L748" s="720"/>
      <c r="M748" s="721"/>
      <c r="N748" s="722"/>
      <c r="O748" s="722"/>
      <c r="P748" s="484">
        <f t="shared" si="35"/>
        <v>0</v>
      </c>
      <c r="Q748" s="748"/>
      <c r="R748" s="749">
        <f t="shared" si="36"/>
        <v>0</v>
      </c>
    </row>
    <row r="749" spans="10:18">
      <c r="J749" s="718"/>
      <c r="K749" s="719"/>
      <c r="L749" s="720"/>
      <c r="M749" s="721"/>
      <c r="N749" s="722"/>
      <c r="O749" s="722"/>
      <c r="P749" s="484">
        <f t="shared" si="35"/>
        <v>0</v>
      </c>
      <c r="Q749" s="748"/>
      <c r="R749" s="749">
        <f t="shared" si="36"/>
        <v>0</v>
      </c>
    </row>
    <row r="750" spans="10:18">
      <c r="J750" s="718"/>
      <c r="K750" s="719"/>
      <c r="L750" s="720"/>
      <c r="M750" s="721"/>
      <c r="N750" s="722"/>
      <c r="O750" s="722"/>
      <c r="P750" s="484">
        <f t="shared" si="35"/>
        <v>0</v>
      </c>
      <c r="Q750" s="748"/>
      <c r="R750" s="749">
        <f t="shared" si="36"/>
        <v>0</v>
      </c>
    </row>
    <row r="751" spans="10:18">
      <c r="J751" s="718"/>
      <c r="K751" s="719"/>
      <c r="L751" s="720"/>
      <c r="M751" s="721"/>
      <c r="N751" s="722"/>
      <c r="O751" s="722"/>
      <c r="P751" s="484">
        <f t="shared" si="35"/>
        <v>0</v>
      </c>
      <c r="Q751" s="748"/>
      <c r="R751" s="749">
        <f t="shared" si="36"/>
        <v>0</v>
      </c>
    </row>
    <row r="752" spans="10:18">
      <c r="J752" s="718"/>
      <c r="K752" s="719"/>
      <c r="L752" s="720"/>
      <c r="M752" s="721"/>
      <c r="N752" s="722"/>
      <c r="O752" s="722"/>
      <c r="P752" s="484">
        <f t="shared" si="35"/>
        <v>0</v>
      </c>
      <c r="Q752" s="748"/>
      <c r="R752" s="749">
        <f t="shared" si="36"/>
        <v>0</v>
      </c>
    </row>
    <row r="753" spans="10:18">
      <c r="J753" s="718"/>
      <c r="K753" s="719"/>
      <c r="L753" s="720"/>
      <c r="M753" s="721"/>
      <c r="N753" s="722"/>
      <c r="O753" s="722"/>
      <c r="P753" s="484">
        <f t="shared" si="35"/>
        <v>0</v>
      </c>
      <c r="Q753" s="748"/>
      <c r="R753" s="749">
        <f t="shared" si="36"/>
        <v>0</v>
      </c>
    </row>
    <row r="754" spans="10:18">
      <c r="J754" s="718"/>
      <c r="K754" s="719"/>
      <c r="L754" s="720"/>
      <c r="M754" s="721"/>
      <c r="N754" s="722"/>
      <c r="O754" s="722"/>
      <c r="P754" s="484">
        <f t="shared" si="35"/>
        <v>0</v>
      </c>
      <c r="Q754" s="748"/>
      <c r="R754" s="749">
        <f t="shared" si="36"/>
        <v>0</v>
      </c>
    </row>
    <row r="755" spans="10:18">
      <c r="J755" s="718"/>
      <c r="K755" s="719"/>
      <c r="L755" s="720"/>
      <c r="M755" s="721"/>
      <c r="N755" s="722"/>
      <c r="O755" s="722"/>
      <c r="P755" s="484">
        <f t="shared" si="35"/>
        <v>0</v>
      </c>
      <c r="Q755" s="748"/>
      <c r="R755" s="749">
        <f t="shared" si="36"/>
        <v>0</v>
      </c>
    </row>
    <row r="756" spans="10:18">
      <c r="J756" s="718"/>
      <c r="K756" s="719"/>
      <c r="L756" s="720"/>
      <c r="M756" s="721"/>
      <c r="N756" s="722"/>
      <c r="O756" s="722"/>
      <c r="P756" s="484">
        <f t="shared" si="35"/>
        <v>0</v>
      </c>
      <c r="Q756" s="748"/>
      <c r="R756" s="749">
        <f t="shared" si="36"/>
        <v>0</v>
      </c>
    </row>
    <row r="757" spans="10:18">
      <c r="J757" s="718"/>
      <c r="K757" s="719"/>
      <c r="L757" s="720"/>
      <c r="M757" s="721"/>
      <c r="N757" s="722"/>
      <c r="O757" s="722"/>
      <c r="P757" s="484">
        <f t="shared" si="35"/>
        <v>0</v>
      </c>
      <c r="Q757" s="748"/>
      <c r="R757" s="749">
        <f t="shared" si="36"/>
        <v>0</v>
      </c>
    </row>
    <row r="758" spans="10:18">
      <c r="J758" s="718"/>
      <c r="K758" s="719"/>
      <c r="L758" s="720"/>
      <c r="M758" s="721"/>
      <c r="N758" s="722"/>
      <c r="O758" s="722"/>
      <c r="P758" s="484">
        <f t="shared" si="35"/>
        <v>0</v>
      </c>
      <c r="Q758" s="748"/>
      <c r="R758" s="749">
        <f t="shared" si="36"/>
        <v>0</v>
      </c>
    </row>
    <row r="759" spans="10:18">
      <c r="J759" s="718"/>
      <c r="K759" s="719"/>
      <c r="L759" s="720"/>
      <c r="M759" s="721"/>
      <c r="N759" s="722"/>
      <c r="O759" s="722"/>
      <c r="P759" s="484">
        <f t="shared" si="35"/>
        <v>0</v>
      </c>
      <c r="Q759" s="748"/>
      <c r="R759" s="749">
        <f t="shared" si="36"/>
        <v>0</v>
      </c>
    </row>
    <row r="760" spans="10:18">
      <c r="J760" s="718"/>
      <c r="K760" s="719"/>
      <c r="L760" s="720"/>
      <c r="M760" s="721"/>
      <c r="N760" s="722"/>
      <c r="O760" s="722"/>
      <c r="P760" s="484">
        <f t="shared" si="35"/>
        <v>0</v>
      </c>
      <c r="Q760" s="748"/>
      <c r="R760" s="749">
        <f t="shared" si="36"/>
        <v>0</v>
      </c>
    </row>
    <row r="761" spans="10:18">
      <c r="J761" s="718"/>
      <c r="K761" s="719"/>
      <c r="L761" s="720"/>
      <c r="M761" s="721"/>
      <c r="N761" s="722"/>
      <c r="O761" s="722"/>
      <c r="P761" s="484">
        <f t="shared" si="35"/>
        <v>0</v>
      </c>
      <c r="Q761" s="748"/>
      <c r="R761" s="749">
        <f t="shared" si="36"/>
        <v>0</v>
      </c>
    </row>
    <row r="762" spans="10:18">
      <c r="J762" s="718"/>
      <c r="K762" s="719"/>
      <c r="L762" s="720"/>
      <c r="M762" s="721"/>
      <c r="N762" s="722"/>
      <c r="O762" s="722"/>
      <c r="P762" s="484">
        <f t="shared" si="35"/>
        <v>0</v>
      </c>
      <c r="Q762" s="748"/>
      <c r="R762" s="749">
        <f t="shared" si="36"/>
        <v>0</v>
      </c>
    </row>
    <row r="763" spans="10:18">
      <c r="J763" s="718"/>
      <c r="K763" s="719"/>
      <c r="L763" s="720"/>
      <c r="M763" s="721"/>
      <c r="N763" s="722"/>
      <c r="O763" s="722"/>
      <c r="P763" s="484">
        <f t="shared" si="35"/>
        <v>0</v>
      </c>
      <c r="Q763" s="748"/>
      <c r="R763" s="749">
        <f t="shared" si="36"/>
        <v>0</v>
      </c>
    </row>
    <row r="764" spans="10:18">
      <c r="J764" s="718"/>
      <c r="K764" s="719"/>
      <c r="L764" s="720"/>
      <c r="M764" s="721"/>
      <c r="N764" s="722"/>
      <c r="O764" s="722"/>
      <c r="P764" s="484">
        <f t="shared" si="35"/>
        <v>0</v>
      </c>
      <c r="Q764" s="748"/>
      <c r="R764" s="749">
        <f t="shared" si="36"/>
        <v>0</v>
      </c>
    </row>
    <row r="765" spans="10:18">
      <c r="J765" s="718"/>
      <c r="K765" s="719"/>
      <c r="L765" s="720"/>
      <c r="M765" s="721"/>
      <c r="N765" s="722"/>
      <c r="O765" s="722"/>
      <c r="P765" s="484">
        <f t="shared" si="35"/>
        <v>0</v>
      </c>
      <c r="Q765" s="748"/>
      <c r="R765" s="749">
        <f t="shared" si="36"/>
        <v>0</v>
      </c>
    </row>
    <row r="766" spans="10:18">
      <c r="J766" s="718"/>
      <c r="K766" s="719"/>
      <c r="L766" s="720"/>
      <c r="M766" s="721"/>
      <c r="N766" s="722"/>
      <c r="O766" s="722"/>
      <c r="P766" s="484">
        <f t="shared" si="35"/>
        <v>0</v>
      </c>
      <c r="Q766" s="748"/>
      <c r="R766" s="749">
        <f t="shared" si="36"/>
        <v>0</v>
      </c>
    </row>
    <row r="767" spans="10:18">
      <c r="J767" s="718"/>
      <c r="K767" s="719"/>
      <c r="L767" s="720"/>
      <c r="M767" s="721"/>
      <c r="N767" s="722"/>
      <c r="O767" s="722"/>
      <c r="P767" s="484">
        <f t="shared" si="35"/>
        <v>0</v>
      </c>
      <c r="Q767" s="748"/>
      <c r="R767" s="749">
        <f t="shared" si="36"/>
        <v>0</v>
      </c>
    </row>
    <row r="768" spans="10:18">
      <c r="J768" s="718"/>
      <c r="K768" s="719"/>
      <c r="L768" s="720"/>
      <c r="M768" s="721"/>
      <c r="N768" s="722"/>
      <c r="O768" s="722"/>
      <c r="P768" s="484">
        <f t="shared" si="35"/>
        <v>0</v>
      </c>
      <c r="Q768" s="748"/>
      <c r="R768" s="749">
        <f t="shared" si="36"/>
        <v>0</v>
      </c>
    </row>
    <row r="769" spans="10:18">
      <c r="J769" s="718"/>
      <c r="K769" s="719"/>
      <c r="L769" s="720"/>
      <c r="M769" s="721"/>
      <c r="N769" s="722"/>
      <c r="O769" s="722"/>
      <c r="P769" s="484">
        <f t="shared" si="35"/>
        <v>0</v>
      </c>
      <c r="Q769" s="748"/>
      <c r="R769" s="749">
        <f t="shared" si="36"/>
        <v>0</v>
      </c>
    </row>
    <row r="770" spans="10:18">
      <c r="J770" s="718"/>
      <c r="K770" s="719"/>
      <c r="L770" s="720"/>
      <c r="M770" s="721"/>
      <c r="N770" s="722"/>
      <c r="O770" s="722"/>
      <c r="P770" s="484">
        <f t="shared" si="35"/>
        <v>0</v>
      </c>
      <c r="Q770" s="748"/>
      <c r="R770" s="749">
        <f t="shared" si="36"/>
        <v>0</v>
      </c>
    </row>
    <row r="771" spans="10:18">
      <c r="J771" s="718"/>
      <c r="K771" s="719"/>
      <c r="L771" s="720"/>
      <c r="M771" s="721"/>
      <c r="N771" s="722"/>
      <c r="O771" s="722"/>
      <c r="P771" s="484">
        <f t="shared" si="35"/>
        <v>0</v>
      </c>
      <c r="Q771" s="748"/>
      <c r="R771" s="749">
        <f t="shared" si="36"/>
        <v>0</v>
      </c>
    </row>
    <row r="772" spans="10:18">
      <c r="J772" s="718"/>
      <c r="K772" s="719"/>
      <c r="L772" s="720"/>
      <c r="M772" s="721"/>
      <c r="N772" s="722"/>
      <c r="O772" s="722"/>
      <c r="P772" s="484">
        <f t="shared" si="35"/>
        <v>0</v>
      </c>
      <c r="Q772" s="748"/>
      <c r="R772" s="749">
        <f t="shared" si="36"/>
        <v>0</v>
      </c>
    </row>
    <row r="773" spans="10:18">
      <c r="J773" s="718"/>
      <c r="K773" s="719"/>
      <c r="L773" s="720"/>
      <c r="M773" s="721"/>
      <c r="N773" s="722"/>
      <c r="O773" s="722"/>
      <c r="P773" s="484">
        <f t="shared" si="35"/>
        <v>0</v>
      </c>
      <c r="Q773" s="748"/>
      <c r="R773" s="749">
        <f t="shared" si="36"/>
        <v>0</v>
      </c>
    </row>
    <row r="774" spans="10:18">
      <c r="J774" s="718"/>
      <c r="K774" s="719"/>
      <c r="L774" s="720"/>
      <c r="M774" s="721"/>
      <c r="N774" s="722"/>
      <c r="O774" s="722"/>
      <c r="P774" s="484">
        <f t="shared" ref="P774:P837" si="37">M774*N774+O774</f>
        <v>0</v>
      </c>
      <c r="Q774" s="748"/>
      <c r="R774" s="749">
        <f t="shared" ref="R774:R837" si="38">P774*Q774</f>
        <v>0</v>
      </c>
    </row>
    <row r="775" spans="10:18">
      <c r="J775" s="718"/>
      <c r="K775" s="719"/>
      <c r="L775" s="720"/>
      <c r="M775" s="721"/>
      <c r="N775" s="722"/>
      <c r="O775" s="722"/>
      <c r="P775" s="484">
        <f t="shared" si="37"/>
        <v>0</v>
      </c>
      <c r="Q775" s="748"/>
      <c r="R775" s="749">
        <f t="shared" si="38"/>
        <v>0</v>
      </c>
    </row>
    <row r="776" spans="10:18">
      <c r="J776" s="718"/>
      <c r="K776" s="719"/>
      <c r="L776" s="720"/>
      <c r="M776" s="721"/>
      <c r="N776" s="722"/>
      <c r="O776" s="722"/>
      <c r="P776" s="484">
        <f t="shared" si="37"/>
        <v>0</v>
      </c>
      <c r="Q776" s="748"/>
      <c r="R776" s="749">
        <f t="shared" si="38"/>
        <v>0</v>
      </c>
    </row>
    <row r="777" spans="10:18">
      <c r="J777" s="718"/>
      <c r="K777" s="719"/>
      <c r="L777" s="720"/>
      <c r="M777" s="721"/>
      <c r="N777" s="722"/>
      <c r="O777" s="722"/>
      <c r="P777" s="484">
        <f t="shared" si="37"/>
        <v>0</v>
      </c>
      <c r="Q777" s="748"/>
      <c r="R777" s="749">
        <f t="shared" si="38"/>
        <v>0</v>
      </c>
    </row>
    <row r="778" spans="10:18">
      <c r="J778" s="718"/>
      <c r="K778" s="719"/>
      <c r="L778" s="720"/>
      <c r="M778" s="721"/>
      <c r="N778" s="722"/>
      <c r="O778" s="722"/>
      <c r="P778" s="484">
        <f t="shared" si="37"/>
        <v>0</v>
      </c>
      <c r="Q778" s="748"/>
      <c r="R778" s="749">
        <f t="shared" si="38"/>
        <v>0</v>
      </c>
    </row>
    <row r="779" spans="10:18">
      <c r="J779" s="718"/>
      <c r="K779" s="719"/>
      <c r="L779" s="720"/>
      <c r="M779" s="721"/>
      <c r="N779" s="722"/>
      <c r="O779" s="722"/>
      <c r="P779" s="484">
        <f t="shared" si="37"/>
        <v>0</v>
      </c>
      <c r="Q779" s="748"/>
      <c r="R779" s="749">
        <f t="shared" si="38"/>
        <v>0</v>
      </c>
    </row>
    <row r="780" spans="10:18">
      <c r="J780" s="718"/>
      <c r="K780" s="719"/>
      <c r="L780" s="720"/>
      <c r="M780" s="721"/>
      <c r="N780" s="722"/>
      <c r="O780" s="722"/>
      <c r="P780" s="484">
        <f t="shared" si="37"/>
        <v>0</v>
      </c>
      <c r="Q780" s="748"/>
      <c r="R780" s="749">
        <f t="shared" si="38"/>
        <v>0</v>
      </c>
    </row>
    <row r="781" spans="10:18">
      <c r="J781" s="718"/>
      <c r="K781" s="719"/>
      <c r="L781" s="720"/>
      <c r="M781" s="721"/>
      <c r="N781" s="722"/>
      <c r="O781" s="722"/>
      <c r="P781" s="484">
        <f t="shared" si="37"/>
        <v>0</v>
      </c>
      <c r="Q781" s="748"/>
      <c r="R781" s="749">
        <f t="shared" si="38"/>
        <v>0</v>
      </c>
    </row>
    <row r="782" spans="10:18">
      <c r="J782" s="718"/>
      <c r="K782" s="719"/>
      <c r="L782" s="720"/>
      <c r="M782" s="721"/>
      <c r="N782" s="722"/>
      <c r="O782" s="722"/>
      <c r="P782" s="484">
        <f t="shared" si="37"/>
        <v>0</v>
      </c>
      <c r="Q782" s="748"/>
      <c r="R782" s="749">
        <f t="shared" si="38"/>
        <v>0</v>
      </c>
    </row>
    <row r="783" spans="10:18">
      <c r="J783" s="718"/>
      <c r="K783" s="719"/>
      <c r="L783" s="720"/>
      <c r="M783" s="721"/>
      <c r="N783" s="722"/>
      <c r="O783" s="722"/>
      <c r="P783" s="484">
        <f t="shared" si="37"/>
        <v>0</v>
      </c>
      <c r="Q783" s="748"/>
      <c r="R783" s="749">
        <f t="shared" si="38"/>
        <v>0</v>
      </c>
    </row>
    <row r="784" spans="10:18">
      <c r="J784" s="718"/>
      <c r="K784" s="719"/>
      <c r="L784" s="720"/>
      <c r="M784" s="721"/>
      <c r="N784" s="722"/>
      <c r="O784" s="722"/>
      <c r="P784" s="484">
        <f t="shared" si="37"/>
        <v>0</v>
      </c>
      <c r="Q784" s="748"/>
      <c r="R784" s="749">
        <f t="shared" si="38"/>
        <v>0</v>
      </c>
    </row>
    <row r="785" spans="10:18">
      <c r="J785" s="718"/>
      <c r="K785" s="719"/>
      <c r="L785" s="720"/>
      <c r="M785" s="721"/>
      <c r="N785" s="722"/>
      <c r="O785" s="722"/>
      <c r="P785" s="484">
        <f t="shared" si="37"/>
        <v>0</v>
      </c>
      <c r="Q785" s="748"/>
      <c r="R785" s="749">
        <f t="shared" si="38"/>
        <v>0</v>
      </c>
    </row>
    <row r="786" spans="10:18">
      <c r="J786" s="718"/>
      <c r="K786" s="719"/>
      <c r="L786" s="720"/>
      <c r="M786" s="721"/>
      <c r="N786" s="722"/>
      <c r="O786" s="722"/>
      <c r="P786" s="484">
        <f t="shared" si="37"/>
        <v>0</v>
      </c>
      <c r="Q786" s="748"/>
      <c r="R786" s="749">
        <f t="shared" si="38"/>
        <v>0</v>
      </c>
    </row>
    <row r="787" spans="10:18">
      <c r="J787" s="718"/>
      <c r="K787" s="719"/>
      <c r="L787" s="720"/>
      <c r="M787" s="721"/>
      <c r="N787" s="722"/>
      <c r="O787" s="722"/>
      <c r="P787" s="484">
        <f t="shared" si="37"/>
        <v>0</v>
      </c>
      <c r="Q787" s="748"/>
      <c r="R787" s="749">
        <f t="shared" si="38"/>
        <v>0</v>
      </c>
    </row>
    <row r="788" spans="10:18">
      <c r="J788" s="718"/>
      <c r="K788" s="719"/>
      <c r="L788" s="720"/>
      <c r="M788" s="721"/>
      <c r="N788" s="722"/>
      <c r="O788" s="722"/>
      <c r="P788" s="484">
        <f t="shared" si="37"/>
        <v>0</v>
      </c>
      <c r="Q788" s="748"/>
      <c r="R788" s="749">
        <f t="shared" si="38"/>
        <v>0</v>
      </c>
    </row>
    <row r="789" spans="10:18">
      <c r="J789" s="718"/>
      <c r="K789" s="719"/>
      <c r="L789" s="720"/>
      <c r="M789" s="721"/>
      <c r="N789" s="722"/>
      <c r="O789" s="722"/>
      <c r="P789" s="484">
        <f t="shared" si="37"/>
        <v>0</v>
      </c>
      <c r="Q789" s="748"/>
      <c r="R789" s="749">
        <f t="shared" si="38"/>
        <v>0</v>
      </c>
    </row>
    <row r="790" spans="10:18">
      <c r="J790" s="718"/>
      <c r="K790" s="719"/>
      <c r="L790" s="720"/>
      <c r="M790" s="721"/>
      <c r="N790" s="722"/>
      <c r="O790" s="722"/>
      <c r="P790" s="484">
        <f t="shared" si="37"/>
        <v>0</v>
      </c>
      <c r="Q790" s="748"/>
      <c r="R790" s="749">
        <f t="shared" si="38"/>
        <v>0</v>
      </c>
    </row>
    <row r="791" spans="10:18">
      <c r="J791" s="718"/>
      <c r="K791" s="719"/>
      <c r="L791" s="720"/>
      <c r="M791" s="721"/>
      <c r="N791" s="722"/>
      <c r="O791" s="722"/>
      <c r="P791" s="484">
        <f t="shared" si="37"/>
        <v>0</v>
      </c>
      <c r="Q791" s="748"/>
      <c r="R791" s="749">
        <f t="shared" si="38"/>
        <v>0</v>
      </c>
    </row>
    <row r="792" spans="10:18">
      <c r="J792" s="718"/>
      <c r="K792" s="719"/>
      <c r="L792" s="720"/>
      <c r="M792" s="721"/>
      <c r="N792" s="722"/>
      <c r="O792" s="722"/>
      <c r="P792" s="484">
        <f t="shared" si="37"/>
        <v>0</v>
      </c>
      <c r="Q792" s="748"/>
      <c r="R792" s="749">
        <f t="shared" si="38"/>
        <v>0</v>
      </c>
    </row>
    <row r="793" spans="10:18">
      <c r="J793" s="718"/>
      <c r="K793" s="719"/>
      <c r="L793" s="720"/>
      <c r="M793" s="721"/>
      <c r="N793" s="722"/>
      <c r="O793" s="722"/>
      <c r="P793" s="484">
        <f t="shared" si="37"/>
        <v>0</v>
      </c>
      <c r="Q793" s="748"/>
      <c r="R793" s="749">
        <f t="shared" si="38"/>
        <v>0</v>
      </c>
    </row>
    <row r="794" spans="10:18">
      <c r="J794" s="718"/>
      <c r="K794" s="719"/>
      <c r="L794" s="720"/>
      <c r="M794" s="721"/>
      <c r="N794" s="722"/>
      <c r="O794" s="722"/>
      <c r="P794" s="484">
        <f t="shared" si="37"/>
        <v>0</v>
      </c>
      <c r="Q794" s="748"/>
      <c r="R794" s="749">
        <f t="shared" si="38"/>
        <v>0</v>
      </c>
    </row>
    <row r="795" spans="10:18">
      <c r="J795" s="718"/>
      <c r="K795" s="719"/>
      <c r="L795" s="720"/>
      <c r="M795" s="721"/>
      <c r="N795" s="722"/>
      <c r="O795" s="722"/>
      <c r="P795" s="484">
        <f t="shared" si="37"/>
        <v>0</v>
      </c>
      <c r="Q795" s="748"/>
      <c r="R795" s="749">
        <f t="shared" si="38"/>
        <v>0</v>
      </c>
    </row>
    <row r="796" spans="10:18">
      <c r="J796" s="718"/>
      <c r="K796" s="719"/>
      <c r="L796" s="720"/>
      <c r="M796" s="721"/>
      <c r="N796" s="722"/>
      <c r="O796" s="722"/>
      <c r="P796" s="484">
        <f t="shared" si="37"/>
        <v>0</v>
      </c>
      <c r="Q796" s="748"/>
      <c r="R796" s="749">
        <f t="shared" si="38"/>
        <v>0</v>
      </c>
    </row>
    <row r="797" spans="10:18">
      <c r="J797" s="718"/>
      <c r="K797" s="719"/>
      <c r="L797" s="720"/>
      <c r="M797" s="721"/>
      <c r="N797" s="722"/>
      <c r="O797" s="722"/>
      <c r="P797" s="484">
        <f t="shared" si="37"/>
        <v>0</v>
      </c>
      <c r="Q797" s="748"/>
      <c r="R797" s="749">
        <f t="shared" si="38"/>
        <v>0</v>
      </c>
    </row>
    <row r="798" spans="10:18">
      <c r="J798" s="718"/>
      <c r="K798" s="719"/>
      <c r="L798" s="720"/>
      <c r="M798" s="721"/>
      <c r="N798" s="722"/>
      <c r="O798" s="722"/>
      <c r="P798" s="484">
        <f t="shared" si="37"/>
        <v>0</v>
      </c>
      <c r="Q798" s="748"/>
      <c r="R798" s="749">
        <f t="shared" si="38"/>
        <v>0</v>
      </c>
    </row>
    <row r="799" spans="10:18">
      <c r="J799" s="718"/>
      <c r="K799" s="719"/>
      <c r="L799" s="720"/>
      <c r="M799" s="721"/>
      <c r="N799" s="722"/>
      <c r="O799" s="722"/>
      <c r="P799" s="484">
        <f t="shared" si="37"/>
        <v>0</v>
      </c>
      <c r="Q799" s="748"/>
      <c r="R799" s="749">
        <f t="shared" si="38"/>
        <v>0</v>
      </c>
    </row>
    <row r="800" spans="10:18">
      <c r="J800" s="718"/>
      <c r="K800" s="719"/>
      <c r="L800" s="720"/>
      <c r="M800" s="721"/>
      <c r="N800" s="722"/>
      <c r="O800" s="722"/>
      <c r="P800" s="484">
        <f t="shared" si="37"/>
        <v>0</v>
      </c>
      <c r="Q800" s="748"/>
      <c r="R800" s="749">
        <f t="shared" si="38"/>
        <v>0</v>
      </c>
    </row>
    <row r="801" spans="10:18">
      <c r="J801" s="718"/>
      <c r="K801" s="719"/>
      <c r="L801" s="720"/>
      <c r="M801" s="721"/>
      <c r="N801" s="722"/>
      <c r="O801" s="722"/>
      <c r="P801" s="484">
        <f t="shared" si="37"/>
        <v>0</v>
      </c>
      <c r="Q801" s="748"/>
      <c r="R801" s="749">
        <f t="shared" si="38"/>
        <v>0</v>
      </c>
    </row>
    <row r="802" spans="10:18">
      <c r="J802" s="718"/>
      <c r="K802" s="719"/>
      <c r="L802" s="720"/>
      <c r="M802" s="721"/>
      <c r="N802" s="722"/>
      <c r="O802" s="722"/>
      <c r="P802" s="484">
        <f t="shared" si="37"/>
        <v>0</v>
      </c>
      <c r="Q802" s="748"/>
      <c r="R802" s="749">
        <f t="shared" si="38"/>
        <v>0</v>
      </c>
    </row>
    <row r="803" spans="10:18">
      <c r="J803" s="718"/>
      <c r="K803" s="719"/>
      <c r="L803" s="720"/>
      <c r="M803" s="721"/>
      <c r="N803" s="722"/>
      <c r="O803" s="722"/>
      <c r="P803" s="484">
        <f t="shared" si="37"/>
        <v>0</v>
      </c>
      <c r="Q803" s="748"/>
      <c r="R803" s="749">
        <f t="shared" si="38"/>
        <v>0</v>
      </c>
    </row>
    <row r="804" spans="10:18">
      <c r="J804" s="718"/>
      <c r="K804" s="719"/>
      <c r="L804" s="720"/>
      <c r="M804" s="721"/>
      <c r="N804" s="722"/>
      <c r="O804" s="722"/>
      <c r="P804" s="484">
        <f t="shared" si="37"/>
        <v>0</v>
      </c>
      <c r="Q804" s="748"/>
      <c r="R804" s="749">
        <f t="shared" si="38"/>
        <v>0</v>
      </c>
    </row>
    <row r="805" spans="10:18">
      <c r="J805" s="718"/>
      <c r="K805" s="719"/>
      <c r="L805" s="720"/>
      <c r="M805" s="721"/>
      <c r="N805" s="722"/>
      <c r="O805" s="722"/>
      <c r="P805" s="484">
        <f t="shared" si="37"/>
        <v>0</v>
      </c>
      <c r="Q805" s="748"/>
      <c r="R805" s="749">
        <f t="shared" si="38"/>
        <v>0</v>
      </c>
    </row>
    <row r="806" spans="10:18">
      <c r="J806" s="718"/>
      <c r="K806" s="719"/>
      <c r="L806" s="720"/>
      <c r="M806" s="721"/>
      <c r="N806" s="722"/>
      <c r="O806" s="722"/>
      <c r="P806" s="484">
        <f t="shared" si="37"/>
        <v>0</v>
      </c>
      <c r="Q806" s="748"/>
      <c r="R806" s="749">
        <f t="shared" si="38"/>
        <v>0</v>
      </c>
    </row>
    <row r="807" spans="10:18">
      <c r="J807" s="718"/>
      <c r="K807" s="719"/>
      <c r="L807" s="720"/>
      <c r="M807" s="721"/>
      <c r="N807" s="722"/>
      <c r="O807" s="722"/>
      <c r="P807" s="484">
        <f t="shared" si="37"/>
        <v>0</v>
      </c>
      <c r="Q807" s="748"/>
      <c r="R807" s="749">
        <f t="shared" si="38"/>
        <v>0</v>
      </c>
    </row>
    <row r="808" spans="10:18">
      <c r="J808" s="718"/>
      <c r="K808" s="719"/>
      <c r="L808" s="720"/>
      <c r="M808" s="721"/>
      <c r="N808" s="722"/>
      <c r="O808" s="722"/>
      <c r="P808" s="484">
        <f t="shared" si="37"/>
        <v>0</v>
      </c>
      <c r="Q808" s="748"/>
      <c r="R808" s="749">
        <f t="shared" si="38"/>
        <v>0</v>
      </c>
    </row>
    <row r="809" spans="10:18">
      <c r="J809" s="718"/>
      <c r="K809" s="719"/>
      <c r="L809" s="720"/>
      <c r="M809" s="721"/>
      <c r="N809" s="722"/>
      <c r="O809" s="722"/>
      <c r="P809" s="484">
        <f t="shared" si="37"/>
        <v>0</v>
      </c>
      <c r="Q809" s="748"/>
      <c r="R809" s="749">
        <f t="shared" si="38"/>
        <v>0</v>
      </c>
    </row>
    <row r="810" spans="10:18">
      <c r="J810" s="718"/>
      <c r="K810" s="719"/>
      <c r="L810" s="720"/>
      <c r="M810" s="721"/>
      <c r="N810" s="722"/>
      <c r="O810" s="722"/>
      <c r="P810" s="484">
        <f t="shared" si="37"/>
        <v>0</v>
      </c>
      <c r="Q810" s="748"/>
      <c r="R810" s="749">
        <f t="shared" si="38"/>
        <v>0</v>
      </c>
    </row>
    <row r="811" spans="10:18">
      <c r="J811" s="718"/>
      <c r="K811" s="719"/>
      <c r="L811" s="720"/>
      <c r="M811" s="721"/>
      <c r="N811" s="722"/>
      <c r="O811" s="722"/>
      <c r="P811" s="484">
        <f t="shared" si="37"/>
        <v>0</v>
      </c>
      <c r="Q811" s="748"/>
      <c r="R811" s="749">
        <f t="shared" si="38"/>
        <v>0</v>
      </c>
    </row>
    <row r="812" spans="10:18">
      <c r="J812" s="718"/>
      <c r="K812" s="719"/>
      <c r="L812" s="720"/>
      <c r="M812" s="721"/>
      <c r="N812" s="722"/>
      <c r="O812" s="722"/>
      <c r="P812" s="484">
        <f t="shared" si="37"/>
        <v>0</v>
      </c>
      <c r="Q812" s="748"/>
      <c r="R812" s="749">
        <f t="shared" si="38"/>
        <v>0</v>
      </c>
    </row>
    <row r="813" spans="10:18">
      <c r="J813" s="718"/>
      <c r="K813" s="719"/>
      <c r="L813" s="720"/>
      <c r="M813" s="721"/>
      <c r="N813" s="722"/>
      <c r="O813" s="722"/>
      <c r="P813" s="484">
        <f t="shared" si="37"/>
        <v>0</v>
      </c>
      <c r="Q813" s="748"/>
      <c r="R813" s="749">
        <f t="shared" si="38"/>
        <v>0</v>
      </c>
    </row>
    <row r="814" spans="10:18">
      <c r="J814" s="718"/>
      <c r="K814" s="719"/>
      <c r="L814" s="720"/>
      <c r="M814" s="721"/>
      <c r="N814" s="722"/>
      <c r="O814" s="722"/>
      <c r="P814" s="484">
        <f t="shared" si="37"/>
        <v>0</v>
      </c>
      <c r="Q814" s="748"/>
      <c r="R814" s="749">
        <f t="shared" si="38"/>
        <v>0</v>
      </c>
    </row>
    <row r="815" spans="10:18">
      <c r="J815" s="718"/>
      <c r="K815" s="719"/>
      <c r="L815" s="720"/>
      <c r="M815" s="721"/>
      <c r="N815" s="722"/>
      <c r="O815" s="722"/>
      <c r="P815" s="484">
        <f t="shared" si="37"/>
        <v>0</v>
      </c>
      <c r="Q815" s="748"/>
      <c r="R815" s="749">
        <f t="shared" si="38"/>
        <v>0</v>
      </c>
    </row>
    <row r="816" spans="10:18">
      <c r="J816" s="718"/>
      <c r="K816" s="719"/>
      <c r="L816" s="720"/>
      <c r="M816" s="721"/>
      <c r="N816" s="722"/>
      <c r="O816" s="722"/>
      <c r="P816" s="484">
        <f t="shared" si="37"/>
        <v>0</v>
      </c>
      <c r="Q816" s="748"/>
      <c r="R816" s="749">
        <f t="shared" si="38"/>
        <v>0</v>
      </c>
    </row>
    <row r="817" spans="10:18">
      <c r="J817" s="718"/>
      <c r="K817" s="719"/>
      <c r="L817" s="720"/>
      <c r="M817" s="721"/>
      <c r="N817" s="722"/>
      <c r="O817" s="722"/>
      <c r="P817" s="484">
        <f t="shared" si="37"/>
        <v>0</v>
      </c>
      <c r="Q817" s="748"/>
      <c r="R817" s="749">
        <f t="shared" si="38"/>
        <v>0</v>
      </c>
    </row>
    <row r="818" spans="10:18">
      <c r="J818" s="718"/>
      <c r="K818" s="719"/>
      <c r="L818" s="720"/>
      <c r="M818" s="721"/>
      <c r="N818" s="722"/>
      <c r="O818" s="722"/>
      <c r="P818" s="484">
        <f t="shared" si="37"/>
        <v>0</v>
      </c>
      <c r="Q818" s="748"/>
      <c r="R818" s="749">
        <f t="shared" si="38"/>
        <v>0</v>
      </c>
    </row>
    <row r="819" spans="10:18">
      <c r="J819" s="718"/>
      <c r="K819" s="719"/>
      <c r="L819" s="720"/>
      <c r="M819" s="721"/>
      <c r="N819" s="722"/>
      <c r="O819" s="722"/>
      <c r="P819" s="484">
        <f t="shared" si="37"/>
        <v>0</v>
      </c>
      <c r="Q819" s="748"/>
      <c r="R819" s="749">
        <f t="shared" si="38"/>
        <v>0</v>
      </c>
    </row>
    <row r="820" spans="10:18">
      <c r="J820" s="718"/>
      <c r="K820" s="719"/>
      <c r="L820" s="720"/>
      <c r="M820" s="721"/>
      <c r="N820" s="722"/>
      <c r="O820" s="722"/>
      <c r="P820" s="484">
        <f t="shared" si="37"/>
        <v>0</v>
      </c>
      <c r="Q820" s="748"/>
      <c r="R820" s="749">
        <f t="shared" si="38"/>
        <v>0</v>
      </c>
    </row>
    <row r="821" spans="10:18">
      <c r="J821" s="718"/>
      <c r="K821" s="719"/>
      <c r="L821" s="720"/>
      <c r="M821" s="721"/>
      <c r="N821" s="722"/>
      <c r="O821" s="722"/>
      <c r="P821" s="484">
        <f t="shared" si="37"/>
        <v>0</v>
      </c>
      <c r="Q821" s="748"/>
      <c r="R821" s="749">
        <f t="shared" si="38"/>
        <v>0</v>
      </c>
    </row>
    <row r="822" spans="10:18">
      <c r="J822" s="718"/>
      <c r="K822" s="719"/>
      <c r="L822" s="720"/>
      <c r="M822" s="721"/>
      <c r="N822" s="722"/>
      <c r="O822" s="722"/>
      <c r="P822" s="484">
        <f t="shared" si="37"/>
        <v>0</v>
      </c>
      <c r="Q822" s="748"/>
      <c r="R822" s="749">
        <f t="shared" si="38"/>
        <v>0</v>
      </c>
    </row>
    <row r="823" spans="10:18">
      <c r="J823" s="718"/>
      <c r="K823" s="719"/>
      <c r="L823" s="720"/>
      <c r="M823" s="721"/>
      <c r="N823" s="722"/>
      <c r="O823" s="722"/>
      <c r="P823" s="484">
        <f t="shared" si="37"/>
        <v>0</v>
      </c>
      <c r="Q823" s="748"/>
      <c r="R823" s="749">
        <f t="shared" si="38"/>
        <v>0</v>
      </c>
    </row>
    <row r="824" spans="10:18">
      <c r="J824" s="718"/>
      <c r="K824" s="719"/>
      <c r="L824" s="720"/>
      <c r="M824" s="721"/>
      <c r="N824" s="722"/>
      <c r="O824" s="722"/>
      <c r="P824" s="484">
        <f t="shared" si="37"/>
        <v>0</v>
      </c>
      <c r="Q824" s="748"/>
      <c r="R824" s="749">
        <f t="shared" si="38"/>
        <v>0</v>
      </c>
    </row>
    <row r="825" spans="10:18">
      <c r="J825" s="718"/>
      <c r="K825" s="719"/>
      <c r="L825" s="720"/>
      <c r="M825" s="721"/>
      <c r="N825" s="722"/>
      <c r="O825" s="722"/>
      <c r="P825" s="484">
        <f t="shared" si="37"/>
        <v>0</v>
      </c>
      <c r="Q825" s="748"/>
      <c r="R825" s="749">
        <f t="shared" si="38"/>
        <v>0</v>
      </c>
    </row>
    <row r="826" spans="10:18">
      <c r="J826" s="718"/>
      <c r="K826" s="719"/>
      <c r="L826" s="720"/>
      <c r="M826" s="721"/>
      <c r="N826" s="722"/>
      <c r="O826" s="722"/>
      <c r="P826" s="484">
        <f t="shared" si="37"/>
        <v>0</v>
      </c>
      <c r="Q826" s="748"/>
      <c r="R826" s="749">
        <f t="shared" si="38"/>
        <v>0</v>
      </c>
    </row>
    <row r="827" spans="10:18">
      <c r="J827" s="718"/>
      <c r="K827" s="719"/>
      <c r="L827" s="720"/>
      <c r="M827" s="721"/>
      <c r="N827" s="722"/>
      <c r="O827" s="722"/>
      <c r="P827" s="484">
        <f t="shared" si="37"/>
        <v>0</v>
      </c>
      <c r="Q827" s="748"/>
      <c r="R827" s="749">
        <f t="shared" si="38"/>
        <v>0</v>
      </c>
    </row>
    <row r="828" spans="10:18">
      <c r="J828" s="718"/>
      <c r="K828" s="719"/>
      <c r="L828" s="720"/>
      <c r="M828" s="721"/>
      <c r="N828" s="722"/>
      <c r="O828" s="722"/>
      <c r="P828" s="484">
        <f t="shared" si="37"/>
        <v>0</v>
      </c>
      <c r="Q828" s="748"/>
      <c r="R828" s="749">
        <f t="shared" si="38"/>
        <v>0</v>
      </c>
    </row>
    <row r="829" spans="10:18">
      <c r="J829" s="718"/>
      <c r="K829" s="719"/>
      <c r="L829" s="720"/>
      <c r="M829" s="721"/>
      <c r="N829" s="722"/>
      <c r="O829" s="722"/>
      <c r="P829" s="484">
        <f t="shared" si="37"/>
        <v>0</v>
      </c>
      <c r="Q829" s="748"/>
      <c r="R829" s="749">
        <f t="shared" si="38"/>
        <v>0</v>
      </c>
    </row>
    <row r="830" spans="10:18">
      <c r="J830" s="718"/>
      <c r="K830" s="719"/>
      <c r="L830" s="720"/>
      <c r="M830" s="721"/>
      <c r="N830" s="722"/>
      <c r="O830" s="722"/>
      <c r="P830" s="484">
        <f t="shared" si="37"/>
        <v>0</v>
      </c>
      <c r="Q830" s="748"/>
      <c r="R830" s="749">
        <f t="shared" si="38"/>
        <v>0</v>
      </c>
    </row>
    <row r="831" spans="10:18">
      <c r="J831" s="718"/>
      <c r="K831" s="719"/>
      <c r="L831" s="720"/>
      <c r="M831" s="721"/>
      <c r="N831" s="722"/>
      <c r="O831" s="722"/>
      <c r="P831" s="484">
        <f t="shared" si="37"/>
        <v>0</v>
      </c>
      <c r="Q831" s="748"/>
      <c r="R831" s="749">
        <f t="shared" si="38"/>
        <v>0</v>
      </c>
    </row>
    <row r="832" spans="10:18">
      <c r="J832" s="718"/>
      <c r="K832" s="719"/>
      <c r="L832" s="720"/>
      <c r="M832" s="721"/>
      <c r="N832" s="722"/>
      <c r="O832" s="722"/>
      <c r="P832" s="484">
        <f t="shared" si="37"/>
        <v>0</v>
      </c>
      <c r="Q832" s="748"/>
      <c r="R832" s="749">
        <f t="shared" si="38"/>
        <v>0</v>
      </c>
    </row>
    <row r="833" spans="10:18">
      <c r="J833" s="718"/>
      <c r="K833" s="719"/>
      <c r="L833" s="720"/>
      <c r="M833" s="721"/>
      <c r="N833" s="722"/>
      <c r="O833" s="722"/>
      <c r="P833" s="484">
        <f t="shared" si="37"/>
        <v>0</v>
      </c>
      <c r="Q833" s="748"/>
      <c r="R833" s="749">
        <f t="shared" si="38"/>
        <v>0</v>
      </c>
    </row>
    <row r="834" spans="10:18">
      <c r="J834" s="718"/>
      <c r="K834" s="719"/>
      <c r="L834" s="720"/>
      <c r="M834" s="721"/>
      <c r="N834" s="722"/>
      <c r="O834" s="722"/>
      <c r="P834" s="484">
        <f t="shared" si="37"/>
        <v>0</v>
      </c>
      <c r="Q834" s="748"/>
      <c r="R834" s="749">
        <f t="shared" si="38"/>
        <v>0</v>
      </c>
    </row>
    <row r="835" spans="10:18">
      <c r="J835" s="718"/>
      <c r="K835" s="719"/>
      <c r="L835" s="720"/>
      <c r="M835" s="721"/>
      <c r="N835" s="722"/>
      <c r="O835" s="722"/>
      <c r="P835" s="484">
        <f t="shared" si="37"/>
        <v>0</v>
      </c>
      <c r="Q835" s="748"/>
      <c r="R835" s="749">
        <f t="shared" si="38"/>
        <v>0</v>
      </c>
    </row>
    <row r="836" spans="10:18">
      <c r="J836" s="718"/>
      <c r="K836" s="719"/>
      <c r="L836" s="720"/>
      <c r="M836" s="721"/>
      <c r="N836" s="722"/>
      <c r="O836" s="722"/>
      <c r="P836" s="484">
        <f t="shared" si="37"/>
        <v>0</v>
      </c>
      <c r="Q836" s="748"/>
      <c r="R836" s="749">
        <f t="shared" si="38"/>
        <v>0</v>
      </c>
    </row>
    <row r="837" spans="10:18">
      <c r="J837" s="718"/>
      <c r="K837" s="719"/>
      <c r="L837" s="720"/>
      <c r="M837" s="721"/>
      <c r="N837" s="722"/>
      <c r="O837" s="722"/>
      <c r="P837" s="484">
        <f t="shared" si="37"/>
        <v>0</v>
      </c>
      <c r="Q837" s="748"/>
      <c r="R837" s="749">
        <f t="shared" si="38"/>
        <v>0</v>
      </c>
    </row>
    <row r="838" spans="10:18">
      <c r="J838" s="718"/>
      <c r="K838" s="719"/>
      <c r="L838" s="720"/>
      <c r="M838" s="721"/>
      <c r="N838" s="722"/>
      <c r="O838" s="722"/>
      <c r="P838" s="484">
        <f t="shared" ref="P838:P901" si="39">M838*N838+O838</f>
        <v>0</v>
      </c>
      <c r="Q838" s="748"/>
      <c r="R838" s="749">
        <f t="shared" ref="R838:R901" si="40">P838*Q838</f>
        <v>0</v>
      </c>
    </row>
    <row r="839" spans="10:18">
      <c r="J839" s="718"/>
      <c r="K839" s="719"/>
      <c r="L839" s="720"/>
      <c r="M839" s="721"/>
      <c r="N839" s="722"/>
      <c r="O839" s="722"/>
      <c r="P839" s="484">
        <f t="shared" si="39"/>
        <v>0</v>
      </c>
      <c r="Q839" s="748"/>
      <c r="R839" s="749">
        <f t="shared" si="40"/>
        <v>0</v>
      </c>
    </row>
    <row r="840" spans="10:18">
      <c r="J840" s="718"/>
      <c r="K840" s="719"/>
      <c r="L840" s="720"/>
      <c r="M840" s="721"/>
      <c r="N840" s="722"/>
      <c r="O840" s="722"/>
      <c r="P840" s="484">
        <f t="shared" si="39"/>
        <v>0</v>
      </c>
      <c r="Q840" s="748"/>
      <c r="R840" s="749">
        <f t="shared" si="40"/>
        <v>0</v>
      </c>
    </row>
    <row r="841" spans="10:18">
      <c r="J841" s="718"/>
      <c r="K841" s="719"/>
      <c r="L841" s="720"/>
      <c r="M841" s="721"/>
      <c r="N841" s="722"/>
      <c r="O841" s="722"/>
      <c r="P841" s="484">
        <f t="shared" si="39"/>
        <v>0</v>
      </c>
      <c r="Q841" s="748"/>
      <c r="R841" s="749">
        <f t="shared" si="40"/>
        <v>0</v>
      </c>
    </row>
    <row r="842" spans="10:18">
      <c r="J842" s="718"/>
      <c r="K842" s="719"/>
      <c r="L842" s="720"/>
      <c r="M842" s="721"/>
      <c r="N842" s="722"/>
      <c r="O842" s="722"/>
      <c r="P842" s="484">
        <f t="shared" si="39"/>
        <v>0</v>
      </c>
      <c r="Q842" s="748"/>
      <c r="R842" s="749">
        <f t="shared" si="40"/>
        <v>0</v>
      </c>
    </row>
    <row r="843" spans="10:18">
      <c r="J843" s="718"/>
      <c r="K843" s="719"/>
      <c r="L843" s="720"/>
      <c r="M843" s="721"/>
      <c r="N843" s="722"/>
      <c r="O843" s="722"/>
      <c r="P843" s="484">
        <f t="shared" si="39"/>
        <v>0</v>
      </c>
      <c r="Q843" s="748"/>
      <c r="R843" s="749">
        <f t="shared" si="40"/>
        <v>0</v>
      </c>
    </row>
    <row r="844" spans="10:18">
      <c r="J844" s="718"/>
      <c r="K844" s="719"/>
      <c r="L844" s="720"/>
      <c r="M844" s="721"/>
      <c r="N844" s="722"/>
      <c r="O844" s="722"/>
      <c r="P844" s="484">
        <f t="shared" si="39"/>
        <v>0</v>
      </c>
      <c r="Q844" s="748"/>
      <c r="R844" s="749">
        <f t="shared" si="40"/>
        <v>0</v>
      </c>
    </row>
    <row r="845" spans="10:18">
      <c r="J845" s="718"/>
      <c r="K845" s="719"/>
      <c r="L845" s="720"/>
      <c r="M845" s="721"/>
      <c r="N845" s="722"/>
      <c r="O845" s="722"/>
      <c r="P845" s="484">
        <f t="shared" si="39"/>
        <v>0</v>
      </c>
      <c r="Q845" s="748"/>
      <c r="R845" s="749">
        <f t="shared" si="40"/>
        <v>0</v>
      </c>
    </row>
    <row r="846" spans="10:18">
      <c r="J846" s="718"/>
      <c r="K846" s="719"/>
      <c r="L846" s="720"/>
      <c r="M846" s="721"/>
      <c r="N846" s="722"/>
      <c r="O846" s="722"/>
      <c r="P846" s="484">
        <f t="shared" si="39"/>
        <v>0</v>
      </c>
      <c r="Q846" s="748"/>
      <c r="R846" s="749">
        <f t="shared" si="40"/>
        <v>0</v>
      </c>
    </row>
    <row r="847" spans="10:18">
      <c r="J847" s="718"/>
      <c r="K847" s="719"/>
      <c r="L847" s="720"/>
      <c r="M847" s="721"/>
      <c r="N847" s="722"/>
      <c r="O847" s="722"/>
      <c r="P847" s="484">
        <f t="shared" si="39"/>
        <v>0</v>
      </c>
      <c r="Q847" s="748"/>
      <c r="R847" s="749">
        <f t="shared" si="40"/>
        <v>0</v>
      </c>
    </row>
    <row r="848" spans="10:18">
      <c r="J848" s="718"/>
      <c r="K848" s="719"/>
      <c r="L848" s="720"/>
      <c r="M848" s="721"/>
      <c r="N848" s="722"/>
      <c r="O848" s="722"/>
      <c r="P848" s="484">
        <f t="shared" si="39"/>
        <v>0</v>
      </c>
      <c r="Q848" s="748"/>
      <c r="R848" s="749">
        <f t="shared" si="40"/>
        <v>0</v>
      </c>
    </row>
    <row r="849" spans="10:18">
      <c r="J849" s="718"/>
      <c r="K849" s="719"/>
      <c r="L849" s="720"/>
      <c r="M849" s="721"/>
      <c r="N849" s="722"/>
      <c r="O849" s="722"/>
      <c r="P849" s="484">
        <f t="shared" si="39"/>
        <v>0</v>
      </c>
      <c r="Q849" s="748"/>
      <c r="R849" s="749">
        <f t="shared" si="40"/>
        <v>0</v>
      </c>
    </row>
    <row r="850" spans="10:18">
      <c r="J850" s="718"/>
      <c r="K850" s="719"/>
      <c r="L850" s="720"/>
      <c r="M850" s="721"/>
      <c r="N850" s="722"/>
      <c r="O850" s="722"/>
      <c r="P850" s="484">
        <f t="shared" si="39"/>
        <v>0</v>
      </c>
      <c r="Q850" s="748"/>
      <c r="R850" s="749">
        <f t="shared" si="40"/>
        <v>0</v>
      </c>
    </row>
    <row r="851" spans="10:18">
      <c r="J851" s="718"/>
      <c r="K851" s="719"/>
      <c r="L851" s="720"/>
      <c r="M851" s="721"/>
      <c r="N851" s="722"/>
      <c r="O851" s="722"/>
      <c r="P851" s="484">
        <f t="shared" si="39"/>
        <v>0</v>
      </c>
      <c r="Q851" s="748"/>
      <c r="R851" s="749">
        <f t="shared" si="40"/>
        <v>0</v>
      </c>
    </row>
    <row r="852" spans="10:18">
      <c r="J852" s="718"/>
      <c r="K852" s="719"/>
      <c r="L852" s="720"/>
      <c r="M852" s="721"/>
      <c r="N852" s="722"/>
      <c r="O852" s="722"/>
      <c r="P852" s="484">
        <f t="shared" si="39"/>
        <v>0</v>
      </c>
      <c r="Q852" s="748"/>
      <c r="R852" s="749">
        <f t="shared" si="40"/>
        <v>0</v>
      </c>
    </row>
    <row r="853" spans="10:18">
      <c r="J853" s="718"/>
      <c r="K853" s="719"/>
      <c r="L853" s="720"/>
      <c r="M853" s="721"/>
      <c r="N853" s="722"/>
      <c r="O853" s="722"/>
      <c r="P853" s="484">
        <f t="shared" si="39"/>
        <v>0</v>
      </c>
      <c r="Q853" s="748"/>
      <c r="R853" s="749">
        <f t="shared" si="40"/>
        <v>0</v>
      </c>
    </row>
    <row r="854" spans="10:18">
      <c r="J854" s="718"/>
      <c r="K854" s="719"/>
      <c r="L854" s="720"/>
      <c r="M854" s="721"/>
      <c r="N854" s="722"/>
      <c r="O854" s="722"/>
      <c r="P854" s="484">
        <f t="shared" si="39"/>
        <v>0</v>
      </c>
      <c r="Q854" s="748"/>
      <c r="R854" s="749">
        <f t="shared" si="40"/>
        <v>0</v>
      </c>
    </row>
    <row r="855" spans="10:18">
      <c r="J855" s="718"/>
      <c r="K855" s="719"/>
      <c r="L855" s="720"/>
      <c r="M855" s="721"/>
      <c r="N855" s="722"/>
      <c r="O855" s="722"/>
      <c r="P855" s="484">
        <f t="shared" si="39"/>
        <v>0</v>
      </c>
      <c r="Q855" s="748"/>
      <c r="R855" s="749">
        <f t="shared" si="40"/>
        <v>0</v>
      </c>
    </row>
    <row r="856" spans="10:18">
      <c r="J856" s="718"/>
      <c r="K856" s="719"/>
      <c r="L856" s="720"/>
      <c r="M856" s="721"/>
      <c r="N856" s="722"/>
      <c r="O856" s="722"/>
      <c r="P856" s="484">
        <f t="shared" si="39"/>
        <v>0</v>
      </c>
      <c r="Q856" s="748"/>
      <c r="R856" s="749">
        <f t="shared" si="40"/>
        <v>0</v>
      </c>
    </row>
    <row r="857" spans="10:18">
      <c r="J857" s="718"/>
      <c r="K857" s="719"/>
      <c r="L857" s="720"/>
      <c r="M857" s="721"/>
      <c r="N857" s="722"/>
      <c r="O857" s="722"/>
      <c r="P857" s="484">
        <f t="shared" si="39"/>
        <v>0</v>
      </c>
      <c r="Q857" s="748"/>
      <c r="R857" s="749">
        <f t="shared" si="40"/>
        <v>0</v>
      </c>
    </row>
    <row r="858" spans="10:18">
      <c r="J858" s="718"/>
      <c r="K858" s="719"/>
      <c r="L858" s="720"/>
      <c r="M858" s="721"/>
      <c r="N858" s="722"/>
      <c r="O858" s="722"/>
      <c r="P858" s="484">
        <f t="shared" si="39"/>
        <v>0</v>
      </c>
      <c r="Q858" s="748"/>
      <c r="R858" s="749">
        <f t="shared" si="40"/>
        <v>0</v>
      </c>
    </row>
    <row r="859" spans="10:18">
      <c r="J859" s="718"/>
      <c r="K859" s="719"/>
      <c r="L859" s="720"/>
      <c r="M859" s="721"/>
      <c r="N859" s="722"/>
      <c r="O859" s="722"/>
      <c r="P859" s="484">
        <f t="shared" si="39"/>
        <v>0</v>
      </c>
      <c r="Q859" s="748"/>
      <c r="R859" s="749">
        <f t="shared" si="40"/>
        <v>0</v>
      </c>
    </row>
    <row r="860" spans="10:18">
      <c r="J860" s="718"/>
      <c r="K860" s="719"/>
      <c r="L860" s="720"/>
      <c r="M860" s="721"/>
      <c r="N860" s="722"/>
      <c r="O860" s="722"/>
      <c r="P860" s="484">
        <f t="shared" si="39"/>
        <v>0</v>
      </c>
      <c r="Q860" s="748"/>
      <c r="R860" s="749">
        <f t="shared" si="40"/>
        <v>0</v>
      </c>
    </row>
    <row r="861" spans="10:18">
      <c r="J861" s="718"/>
      <c r="K861" s="719"/>
      <c r="L861" s="720"/>
      <c r="M861" s="721"/>
      <c r="N861" s="722"/>
      <c r="O861" s="722"/>
      <c r="P861" s="484">
        <f t="shared" si="39"/>
        <v>0</v>
      </c>
      <c r="Q861" s="748"/>
      <c r="R861" s="749">
        <f t="shared" si="40"/>
        <v>0</v>
      </c>
    </row>
    <row r="862" spans="10:18">
      <c r="J862" s="718"/>
      <c r="K862" s="719"/>
      <c r="L862" s="720"/>
      <c r="M862" s="721"/>
      <c r="N862" s="722"/>
      <c r="O862" s="722"/>
      <c r="P862" s="484">
        <f t="shared" si="39"/>
        <v>0</v>
      </c>
      <c r="Q862" s="748"/>
      <c r="R862" s="749">
        <f t="shared" si="40"/>
        <v>0</v>
      </c>
    </row>
    <row r="863" spans="10:18">
      <c r="J863" s="718"/>
      <c r="K863" s="719"/>
      <c r="L863" s="720"/>
      <c r="M863" s="721"/>
      <c r="N863" s="722"/>
      <c r="O863" s="722"/>
      <c r="P863" s="484">
        <f t="shared" si="39"/>
        <v>0</v>
      </c>
      <c r="Q863" s="748"/>
      <c r="R863" s="749">
        <f t="shared" si="40"/>
        <v>0</v>
      </c>
    </row>
    <row r="864" spans="10:18">
      <c r="J864" s="718"/>
      <c r="K864" s="719"/>
      <c r="L864" s="720"/>
      <c r="M864" s="721"/>
      <c r="N864" s="722"/>
      <c r="O864" s="722"/>
      <c r="P864" s="484">
        <f t="shared" si="39"/>
        <v>0</v>
      </c>
      <c r="Q864" s="748"/>
      <c r="R864" s="749">
        <f t="shared" si="40"/>
        <v>0</v>
      </c>
    </row>
    <row r="865" spans="10:18">
      <c r="J865" s="718"/>
      <c r="K865" s="719"/>
      <c r="L865" s="720"/>
      <c r="M865" s="721"/>
      <c r="N865" s="722"/>
      <c r="O865" s="722"/>
      <c r="P865" s="484">
        <f t="shared" si="39"/>
        <v>0</v>
      </c>
      <c r="Q865" s="748"/>
      <c r="R865" s="749">
        <f t="shared" si="40"/>
        <v>0</v>
      </c>
    </row>
    <row r="866" spans="10:18">
      <c r="J866" s="718"/>
      <c r="K866" s="719"/>
      <c r="L866" s="720"/>
      <c r="M866" s="721"/>
      <c r="N866" s="722"/>
      <c r="O866" s="722"/>
      <c r="P866" s="484">
        <f t="shared" si="39"/>
        <v>0</v>
      </c>
      <c r="Q866" s="748"/>
      <c r="R866" s="749">
        <f t="shared" si="40"/>
        <v>0</v>
      </c>
    </row>
    <row r="867" spans="10:18">
      <c r="J867" s="718"/>
      <c r="K867" s="719"/>
      <c r="L867" s="720"/>
      <c r="M867" s="721"/>
      <c r="N867" s="722"/>
      <c r="O867" s="722"/>
      <c r="P867" s="484">
        <f t="shared" si="39"/>
        <v>0</v>
      </c>
      <c r="Q867" s="748"/>
      <c r="R867" s="749">
        <f t="shared" si="40"/>
        <v>0</v>
      </c>
    </row>
    <row r="868" spans="10:18">
      <c r="J868" s="718"/>
      <c r="K868" s="719"/>
      <c r="L868" s="720"/>
      <c r="M868" s="721"/>
      <c r="N868" s="722"/>
      <c r="O868" s="722"/>
      <c r="P868" s="484">
        <f t="shared" si="39"/>
        <v>0</v>
      </c>
      <c r="Q868" s="748"/>
      <c r="R868" s="749">
        <f t="shared" si="40"/>
        <v>0</v>
      </c>
    </row>
    <row r="869" spans="10:18">
      <c r="J869" s="718"/>
      <c r="K869" s="719"/>
      <c r="L869" s="720"/>
      <c r="M869" s="721"/>
      <c r="N869" s="722"/>
      <c r="O869" s="722"/>
      <c r="P869" s="484">
        <f t="shared" si="39"/>
        <v>0</v>
      </c>
      <c r="Q869" s="748"/>
      <c r="R869" s="749">
        <f t="shared" si="40"/>
        <v>0</v>
      </c>
    </row>
    <row r="870" spans="10:18">
      <c r="J870" s="718"/>
      <c r="K870" s="719"/>
      <c r="L870" s="720"/>
      <c r="M870" s="721"/>
      <c r="N870" s="722"/>
      <c r="O870" s="722"/>
      <c r="P870" s="484">
        <f t="shared" si="39"/>
        <v>0</v>
      </c>
      <c r="Q870" s="748"/>
      <c r="R870" s="749">
        <f t="shared" si="40"/>
        <v>0</v>
      </c>
    </row>
    <row r="871" spans="10:18">
      <c r="J871" s="718"/>
      <c r="K871" s="719"/>
      <c r="L871" s="720"/>
      <c r="M871" s="721"/>
      <c r="N871" s="722"/>
      <c r="O871" s="722"/>
      <c r="P871" s="484">
        <f t="shared" si="39"/>
        <v>0</v>
      </c>
      <c r="Q871" s="748"/>
      <c r="R871" s="749">
        <f t="shared" si="40"/>
        <v>0</v>
      </c>
    </row>
    <row r="872" spans="10:18">
      <c r="J872" s="718"/>
      <c r="K872" s="719"/>
      <c r="L872" s="720"/>
      <c r="M872" s="721"/>
      <c r="N872" s="722"/>
      <c r="O872" s="722"/>
      <c r="P872" s="484">
        <f t="shared" si="39"/>
        <v>0</v>
      </c>
      <c r="Q872" s="748"/>
      <c r="R872" s="749">
        <f t="shared" si="40"/>
        <v>0</v>
      </c>
    </row>
    <row r="873" spans="10:18">
      <c r="J873" s="718"/>
      <c r="K873" s="719"/>
      <c r="L873" s="720"/>
      <c r="M873" s="721"/>
      <c r="N873" s="722"/>
      <c r="O873" s="722"/>
      <c r="P873" s="484">
        <f t="shared" si="39"/>
        <v>0</v>
      </c>
      <c r="Q873" s="748"/>
      <c r="R873" s="749">
        <f t="shared" si="40"/>
        <v>0</v>
      </c>
    </row>
    <row r="874" spans="10:18">
      <c r="J874" s="718"/>
      <c r="K874" s="719"/>
      <c r="L874" s="720"/>
      <c r="M874" s="721"/>
      <c r="N874" s="722"/>
      <c r="O874" s="722"/>
      <c r="P874" s="484">
        <f t="shared" si="39"/>
        <v>0</v>
      </c>
      <c r="Q874" s="748"/>
      <c r="R874" s="749">
        <f t="shared" si="40"/>
        <v>0</v>
      </c>
    </row>
    <row r="875" spans="10:18">
      <c r="J875" s="718"/>
      <c r="K875" s="719"/>
      <c r="L875" s="720"/>
      <c r="M875" s="721"/>
      <c r="N875" s="722"/>
      <c r="O875" s="722"/>
      <c r="P875" s="484">
        <f t="shared" si="39"/>
        <v>0</v>
      </c>
      <c r="Q875" s="748"/>
      <c r="R875" s="749">
        <f t="shared" si="40"/>
        <v>0</v>
      </c>
    </row>
    <row r="876" spans="10:18">
      <c r="J876" s="718"/>
      <c r="K876" s="719"/>
      <c r="L876" s="720"/>
      <c r="M876" s="721"/>
      <c r="N876" s="722"/>
      <c r="O876" s="722"/>
      <c r="P876" s="484">
        <f t="shared" si="39"/>
        <v>0</v>
      </c>
      <c r="Q876" s="748"/>
      <c r="R876" s="749">
        <f t="shared" si="40"/>
        <v>0</v>
      </c>
    </row>
    <row r="877" spans="10:18">
      <c r="J877" s="718"/>
      <c r="K877" s="719"/>
      <c r="L877" s="720"/>
      <c r="M877" s="721"/>
      <c r="N877" s="722"/>
      <c r="O877" s="722"/>
      <c r="P877" s="484">
        <f t="shared" si="39"/>
        <v>0</v>
      </c>
      <c r="Q877" s="748"/>
      <c r="R877" s="749">
        <f t="shared" si="40"/>
        <v>0</v>
      </c>
    </row>
    <row r="878" spans="10:18">
      <c r="J878" s="718"/>
      <c r="K878" s="719"/>
      <c r="L878" s="720"/>
      <c r="M878" s="721"/>
      <c r="N878" s="722"/>
      <c r="O878" s="722"/>
      <c r="P878" s="484">
        <f t="shared" si="39"/>
        <v>0</v>
      </c>
      <c r="Q878" s="748"/>
      <c r="R878" s="749">
        <f t="shared" si="40"/>
        <v>0</v>
      </c>
    </row>
    <row r="879" spans="10:18">
      <c r="J879" s="718"/>
      <c r="K879" s="719"/>
      <c r="L879" s="720"/>
      <c r="M879" s="721"/>
      <c r="N879" s="722"/>
      <c r="O879" s="722"/>
      <c r="P879" s="484">
        <f t="shared" si="39"/>
        <v>0</v>
      </c>
      <c r="Q879" s="748"/>
      <c r="R879" s="749">
        <f t="shared" si="40"/>
        <v>0</v>
      </c>
    </row>
    <row r="880" spans="10:18">
      <c r="J880" s="718"/>
      <c r="K880" s="719"/>
      <c r="L880" s="720"/>
      <c r="M880" s="721"/>
      <c r="N880" s="722"/>
      <c r="O880" s="722"/>
      <c r="P880" s="484">
        <f t="shared" si="39"/>
        <v>0</v>
      </c>
      <c r="Q880" s="748"/>
      <c r="R880" s="749">
        <f t="shared" si="40"/>
        <v>0</v>
      </c>
    </row>
    <row r="881" spans="10:18">
      <c r="J881" s="718"/>
      <c r="K881" s="719"/>
      <c r="L881" s="720"/>
      <c r="M881" s="721"/>
      <c r="N881" s="722"/>
      <c r="O881" s="722"/>
      <c r="P881" s="484">
        <f t="shared" si="39"/>
        <v>0</v>
      </c>
      <c r="Q881" s="748"/>
      <c r="R881" s="749">
        <f t="shared" si="40"/>
        <v>0</v>
      </c>
    </row>
    <row r="882" spans="10:18">
      <c r="J882" s="718"/>
      <c r="K882" s="719"/>
      <c r="L882" s="720"/>
      <c r="M882" s="721"/>
      <c r="N882" s="722"/>
      <c r="O882" s="722"/>
      <c r="P882" s="484">
        <f t="shared" si="39"/>
        <v>0</v>
      </c>
      <c r="Q882" s="748"/>
      <c r="R882" s="749">
        <f t="shared" si="40"/>
        <v>0</v>
      </c>
    </row>
    <row r="883" spans="10:18">
      <c r="J883" s="718"/>
      <c r="K883" s="719"/>
      <c r="L883" s="720"/>
      <c r="M883" s="721"/>
      <c r="N883" s="722"/>
      <c r="O883" s="722"/>
      <c r="P883" s="484">
        <f t="shared" si="39"/>
        <v>0</v>
      </c>
      <c r="Q883" s="748"/>
      <c r="R883" s="749">
        <f t="shared" si="40"/>
        <v>0</v>
      </c>
    </row>
    <row r="884" spans="10:18">
      <c r="J884" s="718"/>
      <c r="K884" s="719"/>
      <c r="L884" s="720"/>
      <c r="M884" s="721"/>
      <c r="N884" s="722"/>
      <c r="O884" s="722"/>
      <c r="P884" s="484">
        <f t="shared" si="39"/>
        <v>0</v>
      </c>
      <c r="Q884" s="748"/>
      <c r="R884" s="749">
        <f t="shared" si="40"/>
        <v>0</v>
      </c>
    </row>
    <row r="885" spans="10:18">
      <c r="J885" s="718"/>
      <c r="K885" s="719"/>
      <c r="L885" s="720"/>
      <c r="M885" s="721"/>
      <c r="N885" s="722"/>
      <c r="O885" s="722"/>
      <c r="P885" s="484">
        <f t="shared" si="39"/>
        <v>0</v>
      </c>
      <c r="Q885" s="748"/>
      <c r="R885" s="749">
        <f t="shared" si="40"/>
        <v>0</v>
      </c>
    </row>
    <row r="886" spans="10:18">
      <c r="J886" s="718"/>
      <c r="K886" s="719"/>
      <c r="L886" s="720"/>
      <c r="M886" s="721"/>
      <c r="N886" s="722"/>
      <c r="O886" s="722"/>
      <c r="P886" s="484">
        <f t="shared" si="39"/>
        <v>0</v>
      </c>
      <c r="Q886" s="748"/>
      <c r="R886" s="749">
        <f t="shared" si="40"/>
        <v>0</v>
      </c>
    </row>
    <row r="887" spans="10:18">
      <c r="J887" s="718"/>
      <c r="K887" s="719"/>
      <c r="L887" s="720"/>
      <c r="M887" s="721"/>
      <c r="N887" s="722"/>
      <c r="O887" s="722"/>
      <c r="P887" s="484">
        <f t="shared" si="39"/>
        <v>0</v>
      </c>
      <c r="Q887" s="748"/>
      <c r="R887" s="749">
        <f t="shared" si="40"/>
        <v>0</v>
      </c>
    </row>
    <row r="888" spans="10:18">
      <c r="J888" s="718"/>
      <c r="K888" s="719"/>
      <c r="L888" s="720"/>
      <c r="M888" s="721"/>
      <c r="N888" s="722"/>
      <c r="O888" s="722"/>
      <c r="P888" s="484">
        <f t="shared" si="39"/>
        <v>0</v>
      </c>
      <c r="Q888" s="748"/>
      <c r="R888" s="749">
        <f t="shared" si="40"/>
        <v>0</v>
      </c>
    </row>
    <row r="889" spans="10:18">
      <c r="J889" s="718"/>
      <c r="K889" s="719"/>
      <c r="L889" s="720"/>
      <c r="M889" s="721"/>
      <c r="N889" s="722"/>
      <c r="O889" s="722"/>
      <c r="P889" s="484">
        <f t="shared" si="39"/>
        <v>0</v>
      </c>
      <c r="Q889" s="748"/>
      <c r="R889" s="749">
        <f t="shared" si="40"/>
        <v>0</v>
      </c>
    </row>
    <row r="890" spans="10:18">
      <c r="J890" s="718"/>
      <c r="K890" s="719"/>
      <c r="L890" s="720"/>
      <c r="M890" s="721"/>
      <c r="N890" s="722"/>
      <c r="O890" s="722"/>
      <c r="P890" s="484">
        <f t="shared" si="39"/>
        <v>0</v>
      </c>
      <c r="Q890" s="748"/>
      <c r="R890" s="749">
        <f t="shared" si="40"/>
        <v>0</v>
      </c>
    </row>
    <row r="891" spans="10:18">
      <c r="J891" s="718"/>
      <c r="K891" s="719"/>
      <c r="L891" s="720"/>
      <c r="M891" s="721"/>
      <c r="N891" s="722"/>
      <c r="O891" s="722"/>
      <c r="P891" s="484">
        <f t="shared" si="39"/>
        <v>0</v>
      </c>
      <c r="Q891" s="748"/>
      <c r="R891" s="749">
        <f t="shared" si="40"/>
        <v>0</v>
      </c>
    </row>
    <row r="892" spans="10:18">
      <c r="J892" s="718"/>
      <c r="K892" s="719"/>
      <c r="L892" s="720"/>
      <c r="M892" s="721"/>
      <c r="N892" s="722"/>
      <c r="O892" s="722"/>
      <c r="P892" s="484">
        <f t="shared" si="39"/>
        <v>0</v>
      </c>
      <c r="Q892" s="748"/>
      <c r="R892" s="749">
        <f t="shared" si="40"/>
        <v>0</v>
      </c>
    </row>
    <row r="893" spans="10:18">
      <c r="J893" s="718"/>
      <c r="K893" s="719"/>
      <c r="L893" s="720"/>
      <c r="M893" s="721"/>
      <c r="N893" s="722"/>
      <c r="O893" s="722"/>
      <c r="P893" s="484">
        <f t="shared" si="39"/>
        <v>0</v>
      </c>
      <c r="Q893" s="748"/>
      <c r="R893" s="749">
        <f t="shared" si="40"/>
        <v>0</v>
      </c>
    </row>
    <row r="894" spans="10:18">
      <c r="J894" s="718"/>
      <c r="K894" s="719"/>
      <c r="L894" s="720"/>
      <c r="M894" s="721"/>
      <c r="N894" s="722"/>
      <c r="O894" s="722"/>
      <c r="P894" s="484">
        <f t="shared" si="39"/>
        <v>0</v>
      </c>
      <c r="Q894" s="748"/>
      <c r="R894" s="749">
        <f t="shared" si="40"/>
        <v>0</v>
      </c>
    </row>
    <row r="895" spans="10:18">
      <c r="J895" s="718"/>
      <c r="K895" s="719"/>
      <c r="L895" s="720"/>
      <c r="M895" s="721"/>
      <c r="N895" s="722"/>
      <c r="O895" s="722"/>
      <c r="P895" s="484">
        <f t="shared" si="39"/>
        <v>0</v>
      </c>
      <c r="Q895" s="748"/>
      <c r="R895" s="749">
        <f t="shared" si="40"/>
        <v>0</v>
      </c>
    </row>
    <row r="896" spans="10:18">
      <c r="J896" s="718"/>
      <c r="K896" s="719"/>
      <c r="L896" s="720"/>
      <c r="M896" s="721"/>
      <c r="N896" s="722"/>
      <c r="O896" s="722"/>
      <c r="P896" s="484">
        <f t="shared" si="39"/>
        <v>0</v>
      </c>
      <c r="Q896" s="748"/>
      <c r="R896" s="749">
        <f t="shared" si="40"/>
        <v>0</v>
      </c>
    </row>
    <row r="897" spans="10:18">
      <c r="J897" s="718"/>
      <c r="K897" s="719"/>
      <c r="L897" s="720"/>
      <c r="M897" s="721"/>
      <c r="N897" s="722"/>
      <c r="O897" s="722"/>
      <c r="P897" s="484">
        <f t="shared" si="39"/>
        <v>0</v>
      </c>
      <c r="Q897" s="748"/>
      <c r="R897" s="749">
        <f t="shared" si="40"/>
        <v>0</v>
      </c>
    </row>
    <row r="898" spans="10:18">
      <c r="J898" s="718"/>
      <c r="K898" s="719"/>
      <c r="L898" s="720"/>
      <c r="M898" s="721"/>
      <c r="N898" s="722"/>
      <c r="O898" s="722"/>
      <c r="P898" s="484">
        <f t="shared" si="39"/>
        <v>0</v>
      </c>
      <c r="Q898" s="748"/>
      <c r="R898" s="749">
        <f t="shared" si="40"/>
        <v>0</v>
      </c>
    </row>
    <row r="899" spans="10:18">
      <c r="J899" s="718"/>
      <c r="K899" s="719"/>
      <c r="L899" s="720"/>
      <c r="M899" s="721"/>
      <c r="N899" s="722"/>
      <c r="O899" s="722"/>
      <c r="P899" s="484">
        <f t="shared" si="39"/>
        <v>0</v>
      </c>
      <c r="Q899" s="748"/>
      <c r="R899" s="749">
        <f t="shared" si="40"/>
        <v>0</v>
      </c>
    </row>
    <row r="900" spans="10:18">
      <c r="J900" s="718"/>
      <c r="K900" s="719"/>
      <c r="L900" s="720"/>
      <c r="M900" s="721"/>
      <c r="N900" s="722"/>
      <c r="O900" s="722"/>
      <c r="P900" s="484">
        <f t="shared" si="39"/>
        <v>0</v>
      </c>
      <c r="Q900" s="748"/>
      <c r="R900" s="749">
        <f t="shared" si="40"/>
        <v>0</v>
      </c>
    </row>
    <row r="901" spans="10:18">
      <c r="J901" s="718"/>
      <c r="K901" s="719"/>
      <c r="L901" s="720"/>
      <c r="M901" s="721"/>
      <c r="N901" s="722"/>
      <c r="O901" s="722"/>
      <c r="P901" s="484">
        <f t="shared" si="39"/>
        <v>0</v>
      </c>
      <c r="Q901" s="748"/>
      <c r="R901" s="749">
        <f t="shared" si="40"/>
        <v>0</v>
      </c>
    </row>
    <row r="902" spans="10:18">
      <c r="J902" s="718"/>
      <c r="K902" s="719"/>
      <c r="L902" s="720"/>
      <c r="M902" s="721"/>
      <c r="N902" s="722"/>
      <c r="O902" s="722"/>
      <c r="P902" s="484">
        <f t="shared" ref="P902:P965" si="41">M902*N902+O902</f>
        <v>0</v>
      </c>
      <c r="Q902" s="748"/>
      <c r="R902" s="749">
        <f t="shared" ref="R902:R965" si="42">P902*Q902</f>
        <v>0</v>
      </c>
    </row>
    <row r="903" spans="10:18">
      <c r="J903" s="718"/>
      <c r="K903" s="719"/>
      <c r="L903" s="720"/>
      <c r="M903" s="721"/>
      <c r="N903" s="722"/>
      <c r="O903" s="722"/>
      <c r="P903" s="484">
        <f t="shared" si="41"/>
        <v>0</v>
      </c>
      <c r="Q903" s="748"/>
      <c r="R903" s="749">
        <f t="shared" si="42"/>
        <v>0</v>
      </c>
    </row>
    <row r="904" spans="10:18">
      <c r="J904" s="718"/>
      <c r="K904" s="719"/>
      <c r="L904" s="720"/>
      <c r="M904" s="721"/>
      <c r="N904" s="722"/>
      <c r="O904" s="722"/>
      <c r="P904" s="484">
        <f t="shared" si="41"/>
        <v>0</v>
      </c>
      <c r="Q904" s="748"/>
      <c r="R904" s="749">
        <f t="shared" si="42"/>
        <v>0</v>
      </c>
    </row>
    <row r="905" spans="10:18">
      <c r="J905" s="718"/>
      <c r="K905" s="719"/>
      <c r="L905" s="720"/>
      <c r="M905" s="721"/>
      <c r="N905" s="722"/>
      <c r="O905" s="722"/>
      <c r="P905" s="484">
        <f t="shared" si="41"/>
        <v>0</v>
      </c>
      <c r="Q905" s="748"/>
      <c r="R905" s="749">
        <f t="shared" si="42"/>
        <v>0</v>
      </c>
    </row>
    <row r="906" spans="10:18">
      <c r="J906" s="718"/>
      <c r="K906" s="719"/>
      <c r="L906" s="720"/>
      <c r="M906" s="721"/>
      <c r="N906" s="722"/>
      <c r="O906" s="722"/>
      <c r="P906" s="484">
        <f t="shared" si="41"/>
        <v>0</v>
      </c>
      <c r="Q906" s="748"/>
      <c r="R906" s="749">
        <f t="shared" si="42"/>
        <v>0</v>
      </c>
    </row>
    <row r="907" spans="10:18">
      <c r="J907" s="718"/>
      <c r="K907" s="719"/>
      <c r="L907" s="720"/>
      <c r="M907" s="721"/>
      <c r="N907" s="722"/>
      <c r="O907" s="722"/>
      <c r="P907" s="484">
        <f t="shared" si="41"/>
        <v>0</v>
      </c>
      <c r="Q907" s="748"/>
      <c r="R907" s="749">
        <f t="shared" si="42"/>
        <v>0</v>
      </c>
    </row>
    <row r="908" spans="10:18">
      <c r="J908" s="718"/>
      <c r="K908" s="719"/>
      <c r="L908" s="720"/>
      <c r="M908" s="721"/>
      <c r="N908" s="722"/>
      <c r="O908" s="722"/>
      <c r="P908" s="484">
        <f t="shared" si="41"/>
        <v>0</v>
      </c>
      <c r="Q908" s="748"/>
      <c r="R908" s="749">
        <f t="shared" si="42"/>
        <v>0</v>
      </c>
    </row>
    <row r="909" spans="10:18">
      <c r="J909" s="718"/>
      <c r="K909" s="719"/>
      <c r="L909" s="720"/>
      <c r="M909" s="721"/>
      <c r="N909" s="722"/>
      <c r="O909" s="722"/>
      <c r="P909" s="484">
        <f t="shared" si="41"/>
        <v>0</v>
      </c>
      <c r="Q909" s="748"/>
      <c r="R909" s="749">
        <f t="shared" si="42"/>
        <v>0</v>
      </c>
    </row>
    <row r="910" spans="10:18">
      <c r="J910" s="718"/>
      <c r="K910" s="719"/>
      <c r="L910" s="720"/>
      <c r="M910" s="721"/>
      <c r="N910" s="722"/>
      <c r="O910" s="722"/>
      <c r="P910" s="484">
        <f t="shared" si="41"/>
        <v>0</v>
      </c>
      <c r="Q910" s="748"/>
      <c r="R910" s="749">
        <f t="shared" si="42"/>
        <v>0</v>
      </c>
    </row>
    <row r="911" spans="10:18">
      <c r="J911" s="718"/>
      <c r="K911" s="719"/>
      <c r="L911" s="720"/>
      <c r="M911" s="721"/>
      <c r="N911" s="722"/>
      <c r="O911" s="722"/>
      <c r="P911" s="484">
        <f t="shared" si="41"/>
        <v>0</v>
      </c>
      <c r="Q911" s="748"/>
      <c r="R911" s="749">
        <f t="shared" si="42"/>
        <v>0</v>
      </c>
    </row>
    <row r="912" spans="10:18">
      <c r="J912" s="718"/>
      <c r="K912" s="719"/>
      <c r="L912" s="720"/>
      <c r="M912" s="721"/>
      <c r="N912" s="722"/>
      <c r="O912" s="722"/>
      <c r="P912" s="484">
        <f t="shared" si="41"/>
        <v>0</v>
      </c>
      <c r="Q912" s="748"/>
      <c r="R912" s="749">
        <f t="shared" si="42"/>
        <v>0</v>
      </c>
    </row>
    <row r="913" spans="10:18">
      <c r="J913" s="718"/>
      <c r="K913" s="719"/>
      <c r="L913" s="720"/>
      <c r="M913" s="721"/>
      <c r="N913" s="722"/>
      <c r="O913" s="722"/>
      <c r="P913" s="484">
        <f t="shared" si="41"/>
        <v>0</v>
      </c>
      <c r="Q913" s="748"/>
      <c r="R913" s="749">
        <f t="shared" si="42"/>
        <v>0</v>
      </c>
    </row>
    <row r="914" spans="10:18">
      <c r="J914" s="718"/>
      <c r="K914" s="719"/>
      <c r="L914" s="720"/>
      <c r="M914" s="721"/>
      <c r="N914" s="722"/>
      <c r="O914" s="722"/>
      <c r="P914" s="484">
        <f t="shared" si="41"/>
        <v>0</v>
      </c>
      <c r="Q914" s="748"/>
      <c r="R914" s="749">
        <f t="shared" si="42"/>
        <v>0</v>
      </c>
    </row>
    <row r="915" spans="10:18">
      <c r="J915" s="718"/>
      <c r="K915" s="719"/>
      <c r="L915" s="720"/>
      <c r="M915" s="721"/>
      <c r="N915" s="722"/>
      <c r="O915" s="722"/>
      <c r="P915" s="484">
        <f t="shared" si="41"/>
        <v>0</v>
      </c>
      <c r="Q915" s="748"/>
      <c r="R915" s="749">
        <f t="shared" si="42"/>
        <v>0</v>
      </c>
    </row>
    <row r="916" spans="10:18">
      <c r="J916" s="718"/>
      <c r="K916" s="719"/>
      <c r="L916" s="720"/>
      <c r="M916" s="721"/>
      <c r="N916" s="722"/>
      <c r="O916" s="722"/>
      <c r="P916" s="484">
        <f t="shared" si="41"/>
        <v>0</v>
      </c>
      <c r="Q916" s="748"/>
      <c r="R916" s="749">
        <f t="shared" si="42"/>
        <v>0</v>
      </c>
    </row>
    <row r="917" spans="10:18">
      <c r="J917" s="718"/>
      <c r="K917" s="719"/>
      <c r="L917" s="720"/>
      <c r="M917" s="721"/>
      <c r="N917" s="722"/>
      <c r="O917" s="722"/>
      <c r="P917" s="484">
        <f t="shared" si="41"/>
        <v>0</v>
      </c>
      <c r="Q917" s="748"/>
      <c r="R917" s="749">
        <f t="shared" si="42"/>
        <v>0</v>
      </c>
    </row>
    <row r="918" spans="10:18">
      <c r="J918" s="718"/>
      <c r="K918" s="719"/>
      <c r="L918" s="720"/>
      <c r="M918" s="721"/>
      <c r="N918" s="722"/>
      <c r="O918" s="722"/>
      <c r="P918" s="484">
        <f t="shared" si="41"/>
        <v>0</v>
      </c>
      <c r="Q918" s="748"/>
      <c r="R918" s="749">
        <f t="shared" si="42"/>
        <v>0</v>
      </c>
    </row>
    <row r="919" spans="10:18">
      <c r="J919" s="718"/>
      <c r="K919" s="719"/>
      <c r="L919" s="720"/>
      <c r="M919" s="721"/>
      <c r="N919" s="722"/>
      <c r="O919" s="722"/>
      <c r="P919" s="484">
        <f t="shared" si="41"/>
        <v>0</v>
      </c>
      <c r="Q919" s="748"/>
      <c r="R919" s="749">
        <f t="shared" si="42"/>
        <v>0</v>
      </c>
    </row>
    <row r="920" spans="10:18">
      <c r="J920" s="718"/>
      <c r="K920" s="719"/>
      <c r="L920" s="720"/>
      <c r="M920" s="721"/>
      <c r="N920" s="722"/>
      <c r="O920" s="722"/>
      <c r="P920" s="484">
        <f t="shared" si="41"/>
        <v>0</v>
      </c>
      <c r="Q920" s="748"/>
      <c r="R920" s="749">
        <f t="shared" si="42"/>
        <v>0</v>
      </c>
    </row>
    <row r="921" spans="10:18">
      <c r="J921" s="718"/>
      <c r="K921" s="719"/>
      <c r="L921" s="720"/>
      <c r="M921" s="721"/>
      <c r="N921" s="722"/>
      <c r="O921" s="722"/>
      <c r="P921" s="484">
        <f t="shared" si="41"/>
        <v>0</v>
      </c>
      <c r="Q921" s="748"/>
      <c r="R921" s="749">
        <f t="shared" si="42"/>
        <v>0</v>
      </c>
    </row>
    <row r="922" spans="10:18">
      <c r="J922" s="718"/>
      <c r="K922" s="719"/>
      <c r="L922" s="720"/>
      <c r="M922" s="721"/>
      <c r="N922" s="722"/>
      <c r="O922" s="722"/>
      <c r="P922" s="484">
        <f t="shared" si="41"/>
        <v>0</v>
      </c>
      <c r="Q922" s="748"/>
      <c r="R922" s="749">
        <f t="shared" si="42"/>
        <v>0</v>
      </c>
    </row>
    <row r="923" spans="10:18">
      <c r="J923" s="718"/>
      <c r="K923" s="719"/>
      <c r="L923" s="720"/>
      <c r="M923" s="721"/>
      <c r="N923" s="722"/>
      <c r="O923" s="722"/>
      <c r="P923" s="484">
        <f t="shared" si="41"/>
        <v>0</v>
      </c>
      <c r="Q923" s="748"/>
      <c r="R923" s="749">
        <f t="shared" si="42"/>
        <v>0</v>
      </c>
    </row>
    <row r="924" spans="10:18">
      <c r="J924" s="718"/>
      <c r="K924" s="719"/>
      <c r="L924" s="720"/>
      <c r="M924" s="721"/>
      <c r="N924" s="722"/>
      <c r="O924" s="722"/>
      <c r="P924" s="484">
        <f t="shared" si="41"/>
        <v>0</v>
      </c>
      <c r="Q924" s="748"/>
      <c r="R924" s="749">
        <f t="shared" si="42"/>
        <v>0</v>
      </c>
    </row>
    <row r="925" spans="10:18">
      <c r="J925" s="718"/>
      <c r="K925" s="719"/>
      <c r="L925" s="720"/>
      <c r="M925" s="721"/>
      <c r="N925" s="722"/>
      <c r="O925" s="722"/>
      <c r="P925" s="484">
        <f t="shared" si="41"/>
        <v>0</v>
      </c>
      <c r="Q925" s="748"/>
      <c r="R925" s="749">
        <f t="shared" si="42"/>
        <v>0</v>
      </c>
    </row>
    <row r="926" spans="10:18">
      <c r="J926" s="718"/>
      <c r="K926" s="719"/>
      <c r="L926" s="720"/>
      <c r="M926" s="721"/>
      <c r="N926" s="722"/>
      <c r="O926" s="722"/>
      <c r="P926" s="484">
        <f t="shared" si="41"/>
        <v>0</v>
      </c>
      <c r="Q926" s="748"/>
      <c r="R926" s="749">
        <f t="shared" si="42"/>
        <v>0</v>
      </c>
    </row>
    <row r="927" spans="10:18">
      <c r="J927" s="718"/>
      <c r="K927" s="719"/>
      <c r="L927" s="720"/>
      <c r="M927" s="721"/>
      <c r="N927" s="722"/>
      <c r="O927" s="722"/>
      <c r="P927" s="484">
        <f t="shared" si="41"/>
        <v>0</v>
      </c>
      <c r="Q927" s="748"/>
      <c r="R927" s="749">
        <f t="shared" si="42"/>
        <v>0</v>
      </c>
    </row>
    <row r="928" spans="10:18">
      <c r="J928" s="718"/>
      <c r="K928" s="719"/>
      <c r="L928" s="720"/>
      <c r="M928" s="721"/>
      <c r="N928" s="722"/>
      <c r="O928" s="722"/>
      <c r="P928" s="484">
        <f t="shared" si="41"/>
        <v>0</v>
      </c>
      <c r="Q928" s="748"/>
      <c r="R928" s="749">
        <f t="shared" si="42"/>
        <v>0</v>
      </c>
    </row>
    <row r="929" spans="10:18">
      <c r="J929" s="718"/>
      <c r="K929" s="719"/>
      <c r="L929" s="720"/>
      <c r="M929" s="721"/>
      <c r="N929" s="722"/>
      <c r="O929" s="722"/>
      <c r="P929" s="484">
        <f t="shared" si="41"/>
        <v>0</v>
      </c>
      <c r="Q929" s="748"/>
      <c r="R929" s="749">
        <f t="shared" si="42"/>
        <v>0</v>
      </c>
    </row>
    <row r="930" spans="10:18">
      <c r="J930" s="718"/>
      <c r="K930" s="719"/>
      <c r="L930" s="720"/>
      <c r="M930" s="721"/>
      <c r="N930" s="722"/>
      <c r="O930" s="722"/>
      <c r="P930" s="484">
        <f t="shared" si="41"/>
        <v>0</v>
      </c>
      <c r="Q930" s="748"/>
      <c r="R930" s="749">
        <f t="shared" si="42"/>
        <v>0</v>
      </c>
    </row>
    <row r="931" spans="10:18">
      <c r="J931" s="718"/>
      <c r="K931" s="719"/>
      <c r="L931" s="720"/>
      <c r="M931" s="721"/>
      <c r="N931" s="722"/>
      <c r="O931" s="722"/>
      <c r="P931" s="484">
        <f t="shared" si="41"/>
        <v>0</v>
      </c>
      <c r="Q931" s="748"/>
      <c r="R931" s="749">
        <f t="shared" si="42"/>
        <v>0</v>
      </c>
    </row>
    <row r="932" spans="10:18">
      <c r="J932" s="718"/>
      <c r="K932" s="719"/>
      <c r="L932" s="720"/>
      <c r="M932" s="721"/>
      <c r="N932" s="722"/>
      <c r="O932" s="722"/>
      <c r="P932" s="484">
        <f t="shared" si="41"/>
        <v>0</v>
      </c>
      <c r="Q932" s="748"/>
      <c r="R932" s="749">
        <f t="shared" si="42"/>
        <v>0</v>
      </c>
    </row>
    <row r="933" spans="10:18">
      <c r="J933" s="718"/>
      <c r="K933" s="719"/>
      <c r="L933" s="720"/>
      <c r="M933" s="721"/>
      <c r="N933" s="722"/>
      <c r="O933" s="722"/>
      <c r="P933" s="484">
        <f t="shared" si="41"/>
        <v>0</v>
      </c>
      <c r="Q933" s="748"/>
      <c r="R933" s="749">
        <f t="shared" si="42"/>
        <v>0</v>
      </c>
    </row>
    <row r="934" spans="10:18">
      <c r="J934" s="718"/>
      <c r="K934" s="719"/>
      <c r="L934" s="720"/>
      <c r="M934" s="721"/>
      <c r="N934" s="722"/>
      <c r="O934" s="722"/>
      <c r="P934" s="484">
        <f t="shared" si="41"/>
        <v>0</v>
      </c>
      <c r="Q934" s="748"/>
      <c r="R934" s="749">
        <f t="shared" si="42"/>
        <v>0</v>
      </c>
    </row>
    <row r="935" spans="10:18">
      <c r="J935" s="718"/>
      <c r="K935" s="719"/>
      <c r="L935" s="720"/>
      <c r="M935" s="721"/>
      <c r="N935" s="722"/>
      <c r="O935" s="722"/>
      <c r="P935" s="484">
        <f t="shared" si="41"/>
        <v>0</v>
      </c>
      <c r="Q935" s="748"/>
      <c r="R935" s="749">
        <f t="shared" si="42"/>
        <v>0</v>
      </c>
    </row>
    <row r="936" spans="10:18">
      <c r="J936" s="718"/>
      <c r="K936" s="719"/>
      <c r="L936" s="720"/>
      <c r="M936" s="721"/>
      <c r="N936" s="722"/>
      <c r="O936" s="722"/>
      <c r="P936" s="484">
        <f t="shared" si="41"/>
        <v>0</v>
      </c>
      <c r="Q936" s="748"/>
      <c r="R936" s="749">
        <f t="shared" si="42"/>
        <v>0</v>
      </c>
    </row>
    <row r="937" spans="10:18">
      <c r="J937" s="718"/>
      <c r="K937" s="719"/>
      <c r="L937" s="720"/>
      <c r="M937" s="721"/>
      <c r="N937" s="722"/>
      <c r="O937" s="722"/>
      <c r="P937" s="484">
        <f t="shared" si="41"/>
        <v>0</v>
      </c>
      <c r="Q937" s="748"/>
      <c r="R937" s="749">
        <f t="shared" si="42"/>
        <v>0</v>
      </c>
    </row>
    <row r="938" spans="10:18">
      <c r="J938" s="718"/>
      <c r="K938" s="719"/>
      <c r="L938" s="720"/>
      <c r="M938" s="721"/>
      <c r="N938" s="722"/>
      <c r="O938" s="722"/>
      <c r="P938" s="484">
        <f t="shared" si="41"/>
        <v>0</v>
      </c>
      <c r="Q938" s="748"/>
      <c r="R938" s="749">
        <f t="shared" si="42"/>
        <v>0</v>
      </c>
    </row>
    <row r="939" spans="10:18">
      <c r="J939" s="718"/>
      <c r="K939" s="719"/>
      <c r="L939" s="720"/>
      <c r="M939" s="721"/>
      <c r="N939" s="722"/>
      <c r="O939" s="722"/>
      <c r="P939" s="484">
        <f t="shared" si="41"/>
        <v>0</v>
      </c>
      <c r="Q939" s="748"/>
      <c r="R939" s="749">
        <f t="shared" si="42"/>
        <v>0</v>
      </c>
    </row>
    <row r="940" spans="10:18">
      <c r="J940" s="718"/>
      <c r="K940" s="719"/>
      <c r="L940" s="720"/>
      <c r="M940" s="721"/>
      <c r="N940" s="722"/>
      <c r="O940" s="722"/>
      <c r="P940" s="484">
        <f t="shared" si="41"/>
        <v>0</v>
      </c>
      <c r="Q940" s="748"/>
      <c r="R940" s="749">
        <f t="shared" si="42"/>
        <v>0</v>
      </c>
    </row>
    <row r="941" spans="10:18">
      <c r="J941" s="718"/>
      <c r="K941" s="719"/>
      <c r="L941" s="720"/>
      <c r="M941" s="721"/>
      <c r="N941" s="722"/>
      <c r="O941" s="722"/>
      <c r="P941" s="484">
        <f t="shared" si="41"/>
        <v>0</v>
      </c>
      <c r="Q941" s="748"/>
      <c r="R941" s="749">
        <f t="shared" si="42"/>
        <v>0</v>
      </c>
    </row>
    <row r="942" spans="10:18">
      <c r="J942" s="718"/>
      <c r="K942" s="719"/>
      <c r="L942" s="720"/>
      <c r="M942" s="721"/>
      <c r="N942" s="722"/>
      <c r="O942" s="722"/>
      <c r="P942" s="484">
        <f t="shared" si="41"/>
        <v>0</v>
      </c>
      <c r="Q942" s="748"/>
      <c r="R942" s="749">
        <f t="shared" si="42"/>
        <v>0</v>
      </c>
    </row>
    <row r="943" spans="10:18">
      <c r="J943" s="718"/>
      <c r="K943" s="719"/>
      <c r="L943" s="720"/>
      <c r="M943" s="721"/>
      <c r="N943" s="722"/>
      <c r="O943" s="722"/>
      <c r="P943" s="484">
        <f t="shared" si="41"/>
        <v>0</v>
      </c>
      <c r="Q943" s="748"/>
      <c r="R943" s="749">
        <f t="shared" si="42"/>
        <v>0</v>
      </c>
    </row>
    <row r="944" spans="10:18">
      <c r="J944" s="718"/>
      <c r="K944" s="719"/>
      <c r="L944" s="720"/>
      <c r="M944" s="721"/>
      <c r="N944" s="722"/>
      <c r="O944" s="722"/>
      <c r="P944" s="484">
        <f t="shared" si="41"/>
        <v>0</v>
      </c>
      <c r="Q944" s="748"/>
      <c r="R944" s="749">
        <f t="shared" si="42"/>
        <v>0</v>
      </c>
    </row>
    <row r="945" spans="10:18">
      <c r="J945" s="718"/>
      <c r="K945" s="719"/>
      <c r="L945" s="720"/>
      <c r="M945" s="721"/>
      <c r="N945" s="722"/>
      <c r="O945" s="722"/>
      <c r="P945" s="484">
        <f t="shared" si="41"/>
        <v>0</v>
      </c>
      <c r="Q945" s="748"/>
      <c r="R945" s="749">
        <f t="shared" si="42"/>
        <v>0</v>
      </c>
    </row>
    <row r="946" spans="10:18">
      <c r="J946" s="718"/>
      <c r="K946" s="719"/>
      <c r="L946" s="720"/>
      <c r="M946" s="721"/>
      <c r="N946" s="722"/>
      <c r="O946" s="722"/>
      <c r="P946" s="484">
        <f t="shared" si="41"/>
        <v>0</v>
      </c>
      <c r="Q946" s="748"/>
      <c r="R946" s="749">
        <f t="shared" si="42"/>
        <v>0</v>
      </c>
    </row>
    <row r="947" spans="10:18">
      <c r="J947" s="718"/>
      <c r="K947" s="719"/>
      <c r="L947" s="720"/>
      <c r="M947" s="721"/>
      <c r="N947" s="722"/>
      <c r="O947" s="722"/>
      <c r="P947" s="484">
        <f t="shared" si="41"/>
        <v>0</v>
      </c>
      <c r="Q947" s="748"/>
      <c r="R947" s="749">
        <f t="shared" si="42"/>
        <v>0</v>
      </c>
    </row>
    <row r="948" spans="10:18">
      <c r="J948" s="718"/>
      <c r="K948" s="719"/>
      <c r="L948" s="720"/>
      <c r="M948" s="721"/>
      <c r="N948" s="722"/>
      <c r="O948" s="722"/>
      <c r="P948" s="484">
        <f t="shared" si="41"/>
        <v>0</v>
      </c>
      <c r="Q948" s="748"/>
      <c r="R948" s="749">
        <f t="shared" si="42"/>
        <v>0</v>
      </c>
    </row>
    <row r="949" spans="10:18">
      <c r="J949" s="718"/>
      <c r="K949" s="719"/>
      <c r="L949" s="720"/>
      <c r="M949" s="721"/>
      <c r="N949" s="722"/>
      <c r="O949" s="722"/>
      <c r="P949" s="484">
        <f t="shared" si="41"/>
        <v>0</v>
      </c>
      <c r="Q949" s="748"/>
      <c r="R949" s="749">
        <f t="shared" si="42"/>
        <v>0</v>
      </c>
    </row>
    <row r="950" spans="10:18">
      <c r="J950" s="718"/>
      <c r="K950" s="719"/>
      <c r="L950" s="720"/>
      <c r="M950" s="721"/>
      <c r="N950" s="722"/>
      <c r="O950" s="722"/>
      <c r="P950" s="484">
        <f t="shared" si="41"/>
        <v>0</v>
      </c>
      <c r="Q950" s="748"/>
      <c r="R950" s="749">
        <f t="shared" si="42"/>
        <v>0</v>
      </c>
    </row>
    <row r="951" spans="10:18">
      <c r="J951" s="718"/>
      <c r="K951" s="719"/>
      <c r="L951" s="720"/>
      <c r="M951" s="721"/>
      <c r="N951" s="722"/>
      <c r="O951" s="722"/>
      <c r="P951" s="484">
        <f t="shared" si="41"/>
        <v>0</v>
      </c>
      <c r="Q951" s="748"/>
      <c r="R951" s="749">
        <f t="shared" si="42"/>
        <v>0</v>
      </c>
    </row>
    <row r="952" spans="10:18">
      <c r="J952" s="718"/>
      <c r="K952" s="719"/>
      <c r="L952" s="720"/>
      <c r="M952" s="721"/>
      <c r="N952" s="722"/>
      <c r="O952" s="722"/>
      <c r="P952" s="484">
        <f t="shared" si="41"/>
        <v>0</v>
      </c>
      <c r="Q952" s="748"/>
      <c r="R952" s="749">
        <f t="shared" si="42"/>
        <v>0</v>
      </c>
    </row>
    <row r="953" spans="10:18">
      <c r="J953" s="718"/>
      <c r="K953" s="719"/>
      <c r="L953" s="720"/>
      <c r="M953" s="721"/>
      <c r="N953" s="722"/>
      <c r="O953" s="722"/>
      <c r="P953" s="484">
        <f t="shared" si="41"/>
        <v>0</v>
      </c>
      <c r="Q953" s="748"/>
      <c r="R953" s="749">
        <f t="shared" si="42"/>
        <v>0</v>
      </c>
    </row>
    <row r="954" spans="10:18">
      <c r="J954" s="718"/>
      <c r="K954" s="719"/>
      <c r="L954" s="720"/>
      <c r="M954" s="721"/>
      <c r="N954" s="722"/>
      <c r="O954" s="722"/>
      <c r="P954" s="484">
        <f t="shared" si="41"/>
        <v>0</v>
      </c>
      <c r="Q954" s="748"/>
      <c r="R954" s="749">
        <f t="shared" si="42"/>
        <v>0</v>
      </c>
    </row>
    <row r="955" spans="10:18">
      <c r="J955" s="718"/>
      <c r="K955" s="719"/>
      <c r="L955" s="720"/>
      <c r="M955" s="721"/>
      <c r="N955" s="722"/>
      <c r="O955" s="722"/>
      <c r="P955" s="484">
        <f t="shared" si="41"/>
        <v>0</v>
      </c>
      <c r="Q955" s="748"/>
      <c r="R955" s="749">
        <f t="shared" si="42"/>
        <v>0</v>
      </c>
    </row>
    <row r="956" spans="10:18">
      <c r="J956" s="718"/>
      <c r="K956" s="719"/>
      <c r="L956" s="720"/>
      <c r="M956" s="721"/>
      <c r="N956" s="722"/>
      <c r="O956" s="722"/>
      <c r="P956" s="484">
        <f t="shared" si="41"/>
        <v>0</v>
      </c>
      <c r="Q956" s="748"/>
      <c r="R956" s="749">
        <f t="shared" si="42"/>
        <v>0</v>
      </c>
    </row>
    <row r="957" spans="10:18">
      <c r="J957" s="718"/>
      <c r="K957" s="719"/>
      <c r="L957" s="720"/>
      <c r="M957" s="721"/>
      <c r="N957" s="722"/>
      <c r="O957" s="722"/>
      <c r="P957" s="484">
        <f t="shared" si="41"/>
        <v>0</v>
      </c>
      <c r="Q957" s="748"/>
      <c r="R957" s="749">
        <f t="shared" si="42"/>
        <v>0</v>
      </c>
    </row>
    <row r="958" spans="10:18">
      <c r="J958" s="718"/>
      <c r="K958" s="719"/>
      <c r="L958" s="720"/>
      <c r="M958" s="721"/>
      <c r="N958" s="722"/>
      <c r="O958" s="722"/>
      <c r="P958" s="484">
        <f t="shared" si="41"/>
        <v>0</v>
      </c>
      <c r="Q958" s="748"/>
      <c r="R958" s="749">
        <f t="shared" si="42"/>
        <v>0</v>
      </c>
    </row>
    <row r="959" spans="10:18">
      <c r="J959" s="718"/>
      <c r="K959" s="719"/>
      <c r="L959" s="720"/>
      <c r="M959" s="721"/>
      <c r="N959" s="722"/>
      <c r="O959" s="722"/>
      <c r="P959" s="484">
        <f t="shared" si="41"/>
        <v>0</v>
      </c>
      <c r="Q959" s="748"/>
      <c r="R959" s="749">
        <f t="shared" si="42"/>
        <v>0</v>
      </c>
    </row>
    <row r="960" spans="10:18">
      <c r="J960" s="718"/>
      <c r="K960" s="719"/>
      <c r="L960" s="720"/>
      <c r="M960" s="721"/>
      <c r="N960" s="722"/>
      <c r="O960" s="722"/>
      <c r="P960" s="484">
        <f t="shared" si="41"/>
        <v>0</v>
      </c>
      <c r="Q960" s="748"/>
      <c r="R960" s="749">
        <f t="shared" si="42"/>
        <v>0</v>
      </c>
    </row>
    <row r="961" spans="10:18">
      <c r="J961" s="718"/>
      <c r="K961" s="719"/>
      <c r="L961" s="720"/>
      <c r="M961" s="721"/>
      <c r="N961" s="722"/>
      <c r="O961" s="722"/>
      <c r="P961" s="484">
        <f t="shared" si="41"/>
        <v>0</v>
      </c>
      <c r="Q961" s="748"/>
      <c r="R961" s="749">
        <f t="shared" si="42"/>
        <v>0</v>
      </c>
    </row>
    <row r="962" spans="10:18">
      <c r="J962" s="718"/>
      <c r="K962" s="719"/>
      <c r="L962" s="720"/>
      <c r="M962" s="721"/>
      <c r="N962" s="722"/>
      <c r="O962" s="722"/>
      <c r="P962" s="484">
        <f t="shared" si="41"/>
        <v>0</v>
      </c>
      <c r="Q962" s="748"/>
      <c r="R962" s="749">
        <f t="shared" si="42"/>
        <v>0</v>
      </c>
    </row>
    <row r="963" spans="10:18">
      <c r="J963" s="718"/>
      <c r="K963" s="719"/>
      <c r="L963" s="720"/>
      <c r="M963" s="721"/>
      <c r="N963" s="722"/>
      <c r="O963" s="722"/>
      <c r="P963" s="484">
        <f t="shared" si="41"/>
        <v>0</v>
      </c>
      <c r="Q963" s="748"/>
      <c r="R963" s="749">
        <f t="shared" si="42"/>
        <v>0</v>
      </c>
    </row>
    <row r="964" spans="10:18">
      <c r="J964" s="718"/>
      <c r="K964" s="719"/>
      <c r="L964" s="720"/>
      <c r="M964" s="721"/>
      <c r="N964" s="722"/>
      <c r="O964" s="722"/>
      <c r="P964" s="484">
        <f t="shared" si="41"/>
        <v>0</v>
      </c>
      <c r="Q964" s="748"/>
      <c r="R964" s="749">
        <f t="shared" si="42"/>
        <v>0</v>
      </c>
    </row>
    <row r="965" spans="10:18">
      <c r="J965" s="718"/>
      <c r="K965" s="719"/>
      <c r="L965" s="720"/>
      <c r="M965" s="721"/>
      <c r="N965" s="722"/>
      <c r="O965" s="722"/>
      <c r="P965" s="484">
        <f t="shared" si="41"/>
        <v>0</v>
      </c>
      <c r="Q965" s="748"/>
      <c r="R965" s="749">
        <f t="shared" si="42"/>
        <v>0</v>
      </c>
    </row>
    <row r="966" spans="10:18">
      <c r="J966" s="718"/>
      <c r="K966" s="719"/>
      <c r="L966" s="720"/>
      <c r="M966" s="721"/>
      <c r="N966" s="722"/>
      <c r="O966" s="722"/>
      <c r="P966" s="484">
        <f t="shared" ref="P966:P1029" si="43">M966*N966+O966</f>
        <v>0</v>
      </c>
      <c r="Q966" s="748"/>
      <c r="R966" s="749">
        <f t="shared" ref="R966:R1029" si="44">P966*Q966</f>
        <v>0</v>
      </c>
    </row>
    <row r="967" spans="10:18">
      <c r="J967" s="718"/>
      <c r="K967" s="719"/>
      <c r="L967" s="720"/>
      <c r="M967" s="721"/>
      <c r="N967" s="722"/>
      <c r="O967" s="722"/>
      <c r="P967" s="484">
        <f t="shared" si="43"/>
        <v>0</v>
      </c>
      <c r="Q967" s="748"/>
      <c r="R967" s="749">
        <f t="shared" si="44"/>
        <v>0</v>
      </c>
    </row>
    <row r="968" spans="10:18">
      <c r="J968" s="718"/>
      <c r="K968" s="719"/>
      <c r="L968" s="720"/>
      <c r="M968" s="721"/>
      <c r="N968" s="722"/>
      <c r="O968" s="722"/>
      <c r="P968" s="484">
        <f t="shared" si="43"/>
        <v>0</v>
      </c>
      <c r="Q968" s="748"/>
      <c r="R968" s="749">
        <f t="shared" si="44"/>
        <v>0</v>
      </c>
    </row>
    <row r="969" spans="10:18">
      <c r="J969" s="718"/>
      <c r="K969" s="719"/>
      <c r="L969" s="720"/>
      <c r="M969" s="721"/>
      <c r="N969" s="722"/>
      <c r="O969" s="722"/>
      <c r="P969" s="484">
        <f t="shared" si="43"/>
        <v>0</v>
      </c>
      <c r="Q969" s="748"/>
      <c r="R969" s="749">
        <f t="shared" si="44"/>
        <v>0</v>
      </c>
    </row>
    <row r="970" spans="10:18">
      <c r="J970" s="718"/>
      <c r="K970" s="719"/>
      <c r="L970" s="720"/>
      <c r="M970" s="721"/>
      <c r="N970" s="722"/>
      <c r="O970" s="722"/>
      <c r="P970" s="484">
        <f t="shared" si="43"/>
        <v>0</v>
      </c>
      <c r="Q970" s="748"/>
      <c r="R970" s="749">
        <f t="shared" si="44"/>
        <v>0</v>
      </c>
    </row>
    <row r="971" spans="10:18">
      <c r="J971" s="718"/>
      <c r="K971" s="719"/>
      <c r="L971" s="720"/>
      <c r="M971" s="721"/>
      <c r="N971" s="722"/>
      <c r="O971" s="722"/>
      <c r="P971" s="484">
        <f t="shared" si="43"/>
        <v>0</v>
      </c>
      <c r="Q971" s="748"/>
      <c r="R971" s="749">
        <f t="shared" si="44"/>
        <v>0</v>
      </c>
    </row>
    <row r="972" spans="10:18">
      <c r="J972" s="718"/>
      <c r="K972" s="719"/>
      <c r="L972" s="720"/>
      <c r="M972" s="721"/>
      <c r="N972" s="722"/>
      <c r="O972" s="722"/>
      <c r="P972" s="484">
        <f t="shared" si="43"/>
        <v>0</v>
      </c>
      <c r="Q972" s="748"/>
      <c r="R972" s="749">
        <f t="shared" si="44"/>
        <v>0</v>
      </c>
    </row>
    <row r="973" spans="10:18">
      <c r="J973" s="718"/>
      <c r="K973" s="719"/>
      <c r="L973" s="720"/>
      <c r="M973" s="721"/>
      <c r="N973" s="722"/>
      <c r="O973" s="722"/>
      <c r="P973" s="484">
        <f t="shared" si="43"/>
        <v>0</v>
      </c>
      <c r="Q973" s="748"/>
      <c r="R973" s="749">
        <f t="shared" si="44"/>
        <v>0</v>
      </c>
    </row>
    <row r="974" spans="10:18">
      <c r="J974" s="718"/>
      <c r="K974" s="719"/>
      <c r="L974" s="720"/>
      <c r="M974" s="721"/>
      <c r="N974" s="722"/>
      <c r="O974" s="722"/>
      <c r="P974" s="484">
        <f t="shared" si="43"/>
        <v>0</v>
      </c>
      <c r="Q974" s="748"/>
      <c r="R974" s="749">
        <f t="shared" si="44"/>
        <v>0</v>
      </c>
    </row>
    <row r="975" spans="10:18">
      <c r="J975" s="718"/>
      <c r="K975" s="719"/>
      <c r="L975" s="720"/>
      <c r="M975" s="721"/>
      <c r="N975" s="722"/>
      <c r="O975" s="722"/>
      <c r="P975" s="484">
        <f t="shared" si="43"/>
        <v>0</v>
      </c>
      <c r="Q975" s="748"/>
      <c r="R975" s="749">
        <f t="shared" si="44"/>
        <v>0</v>
      </c>
    </row>
    <row r="976" spans="10:18">
      <c r="J976" s="718"/>
      <c r="K976" s="719"/>
      <c r="L976" s="720"/>
      <c r="M976" s="721"/>
      <c r="N976" s="722"/>
      <c r="O976" s="722"/>
      <c r="P976" s="484">
        <f t="shared" si="43"/>
        <v>0</v>
      </c>
      <c r="Q976" s="748"/>
      <c r="R976" s="749">
        <f t="shared" si="44"/>
        <v>0</v>
      </c>
    </row>
    <row r="977" spans="10:18">
      <c r="J977" s="718"/>
      <c r="K977" s="719"/>
      <c r="L977" s="720"/>
      <c r="M977" s="721"/>
      <c r="N977" s="722"/>
      <c r="O977" s="722"/>
      <c r="P977" s="484">
        <f t="shared" si="43"/>
        <v>0</v>
      </c>
      <c r="Q977" s="748"/>
      <c r="R977" s="749">
        <f t="shared" si="44"/>
        <v>0</v>
      </c>
    </row>
    <row r="978" spans="10:18">
      <c r="J978" s="718"/>
      <c r="K978" s="719"/>
      <c r="L978" s="720"/>
      <c r="M978" s="721"/>
      <c r="N978" s="722"/>
      <c r="O978" s="722"/>
      <c r="P978" s="484">
        <f t="shared" si="43"/>
        <v>0</v>
      </c>
      <c r="Q978" s="748"/>
      <c r="R978" s="749">
        <f t="shared" si="44"/>
        <v>0</v>
      </c>
    </row>
    <row r="979" spans="10:18">
      <c r="J979" s="718"/>
      <c r="K979" s="719"/>
      <c r="L979" s="720"/>
      <c r="M979" s="721"/>
      <c r="N979" s="722"/>
      <c r="O979" s="722"/>
      <c r="P979" s="484">
        <f t="shared" si="43"/>
        <v>0</v>
      </c>
      <c r="Q979" s="748"/>
      <c r="R979" s="749">
        <f t="shared" si="44"/>
        <v>0</v>
      </c>
    </row>
    <row r="980" spans="10:18">
      <c r="J980" s="718"/>
      <c r="K980" s="719"/>
      <c r="L980" s="720"/>
      <c r="M980" s="721"/>
      <c r="N980" s="722"/>
      <c r="O980" s="722"/>
      <c r="P980" s="484">
        <f t="shared" si="43"/>
        <v>0</v>
      </c>
      <c r="Q980" s="748"/>
      <c r="R980" s="749">
        <f t="shared" si="44"/>
        <v>0</v>
      </c>
    </row>
    <row r="981" spans="10:18">
      <c r="J981" s="718"/>
      <c r="K981" s="719"/>
      <c r="L981" s="720"/>
      <c r="M981" s="721"/>
      <c r="N981" s="722"/>
      <c r="O981" s="722"/>
      <c r="P981" s="484">
        <f t="shared" si="43"/>
        <v>0</v>
      </c>
      <c r="Q981" s="748"/>
      <c r="R981" s="749">
        <f t="shared" si="44"/>
        <v>0</v>
      </c>
    </row>
    <row r="982" spans="10:18">
      <c r="J982" s="718"/>
      <c r="K982" s="719"/>
      <c r="L982" s="720"/>
      <c r="M982" s="721"/>
      <c r="N982" s="722"/>
      <c r="O982" s="722"/>
      <c r="P982" s="484">
        <f t="shared" si="43"/>
        <v>0</v>
      </c>
      <c r="Q982" s="748"/>
      <c r="R982" s="749">
        <f t="shared" si="44"/>
        <v>0</v>
      </c>
    </row>
    <row r="983" spans="10:18">
      <c r="J983" s="718"/>
      <c r="K983" s="719"/>
      <c r="L983" s="720"/>
      <c r="M983" s="721"/>
      <c r="N983" s="722"/>
      <c r="O983" s="722"/>
      <c r="P983" s="484">
        <f t="shared" si="43"/>
        <v>0</v>
      </c>
      <c r="Q983" s="748"/>
      <c r="R983" s="749">
        <f t="shared" si="44"/>
        <v>0</v>
      </c>
    </row>
    <row r="984" spans="10:18">
      <c r="J984" s="718"/>
      <c r="K984" s="719"/>
      <c r="L984" s="720"/>
      <c r="M984" s="721"/>
      <c r="N984" s="722"/>
      <c r="O984" s="722"/>
      <c r="P984" s="484">
        <f t="shared" si="43"/>
        <v>0</v>
      </c>
      <c r="Q984" s="748"/>
      <c r="R984" s="749">
        <f t="shared" si="44"/>
        <v>0</v>
      </c>
    </row>
    <row r="985" spans="10:18">
      <c r="J985" s="718"/>
      <c r="K985" s="719"/>
      <c r="L985" s="720"/>
      <c r="M985" s="721"/>
      <c r="N985" s="722"/>
      <c r="O985" s="722"/>
      <c r="P985" s="484">
        <f t="shared" si="43"/>
        <v>0</v>
      </c>
      <c r="Q985" s="748"/>
      <c r="R985" s="749">
        <f t="shared" si="44"/>
        <v>0</v>
      </c>
    </row>
    <row r="986" spans="10:18">
      <c r="J986" s="718"/>
      <c r="K986" s="719"/>
      <c r="L986" s="720"/>
      <c r="M986" s="721"/>
      <c r="N986" s="722"/>
      <c r="O986" s="722"/>
      <c r="P986" s="484">
        <f t="shared" si="43"/>
        <v>0</v>
      </c>
      <c r="Q986" s="748"/>
      <c r="R986" s="749">
        <f t="shared" si="44"/>
        <v>0</v>
      </c>
    </row>
    <row r="987" spans="10:18">
      <c r="J987" s="718"/>
      <c r="K987" s="719"/>
      <c r="L987" s="720"/>
      <c r="M987" s="721"/>
      <c r="N987" s="722"/>
      <c r="O987" s="722"/>
      <c r="P987" s="484">
        <f t="shared" si="43"/>
        <v>0</v>
      </c>
      <c r="Q987" s="748"/>
      <c r="R987" s="749">
        <f t="shared" si="44"/>
        <v>0</v>
      </c>
    </row>
    <row r="988" spans="10:18">
      <c r="J988" s="718"/>
      <c r="K988" s="719"/>
      <c r="L988" s="720"/>
      <c r="M988" s="721"/>
      <c r="N988" s="722"/>
      <c r="O988" s="722"/>
      <c r="P988" s="484">
        <f t="shared" si="43"/>
        <v>0</v>
      </c>
      <c r="Q988" s="748"/>
      <c r="R988" s="749">
        <f t="shared" si="44"/>
        <v>0</v>
      </c>
    </row>
    <row r="989" spans="10:18">
      <c r="J989" s="718"/>
      <c r="K989" s="719"/>
      <c r="L989" s="720"/>
      <c r="M989" s="721"/>
      <c r="N989" s="722"/>
      <c r="O989" s="722"/>
      <c r="P989" s="484">
        <f t="shared" si="43"/>
        <v>0</v>
      </c>
      <c r="Q989" s="748"/>
      <c r="R989" s="749">
        <f t="shared" si="44"/>
        <v>0</v>
      </c>
    </row>
    <row r="990" spans="10:18">
      <c r="J990" s="718"/>
      <c r="K990" s="719"/>
      <c r="L990" s="720"/>
      <c r="M990" s="721"/>
      <c r="N990" s="722"/>
      <c r="O990" s="722"/>
      <c r="P990" s="484">
        <f t="shared" si="43"/>
        <v>0</v>
      </c>
      <c r="Q990" s="748"/>
      <c r="R990" s="749">
        <f t="shared" si="44"/>
        <v>0</v>
      </c>
    </row>
    <row r="991" spans="10:18">
      <c r="J991" s="718"/>
      <c r="K991" s="719"/>
      <c r="L991" s="720"/>
      <c r="M991" s="721"/>
      <c r="N991" s="722"/>
      <c r="O991" s="722"/>
      <c r="P991" s="484">
        <f t="shared" si="43"/>
        <v>0</v>
      </c>
      <c r="Q991" s="748"/>
      <c r="R991" s="749">
        <f t="shared" si="44"/>
        <v>0</v>
      </c>
    </row>
    <row r="992" spans="10:18">
      <c r="J992" s="718"/>
      <c r="K992" s="719"/>
      <c r="L992" s="720"/>
      <c r="M992" s="721"/>
      <c r="N992" s="722"/>
      <c r="O992" s="722"/>
      <c r="P992" s="484">
        <f t="shared" si="43"/>
        <v>0</v>
      </c>
      <c r="Q992" s="748"/>
      <c r="R992" s="749">
        <f t="shared" si="44"/>
        <v>0</v>
      </c>
    </row>
    <row r="993" spans="10:18">
      <c r="J993" s="718"/>
      <c r="K993" s="719"/>
      <c r="L993" s="720"/>
      <c r="M993" s="721"/>
      <c r="N993" s="722"/>
      <c r="O993" s="722"/>
      <c r="P993" s="484">
        <f t="shared" si="43"/>
        <v>0</v>
      </c>
      <c r="Q993" s="748"/>
      <c r="R993" s="749">
        <f t="shared" si="44"/>
        <v>0</v>
      </c>
    </row>
    <row r="994" spans="10:18">
      <c r="J994" s="718"/>
      <c r="K994" s="719"/>
      <c r="L994" s="720"/>
      <c r="M994" s="721"/>
      <c r="N994" s="722"/>
      <c r="O994" s="722"/>
      <c r="P994" s="484">
        <f t="shared" si="43"/>
        <v>0</v>
      </c>
      <c r="Q994" s="748"/>
      <c r="R994" s="749">
        <f t="shared" si="44"/>
        <v>0</v>
      </c>
    </row>
    <row r="995" spans="10:18">
      <c r="J995" s="718"/>
      <c r="K995" s="719"/>
      <c r="L995" s="720"/>
      <c r="M995" s="721"/>
      <c r="N995" s="722"/>
      <c r="O995" s="722"/>
      <c r="P995" s="484">
        <f t="shared" si="43"/>
        <v>0</v>
      </c>
      <c r="Q995" s="748"/>
      <c r="R995" s="749">
        <f t="shared" si="44"/>
        <v>0</v>
      </c>
    </row>
    <row r="996" spans="10:18">
      <c r="J996" s="718"/>
      <c r="K996" s="719"/>
      <c r="L996" s="720"/>
      <c r="M996" s="721"/>
      <c r="N996" s="722"/>
      <c r="O996" s="722"/>
      <c r="P996" s="484">
        <f t="shared" si="43"/>
        <v>0</v>
      </c>
      <c r="Q996" s="748"/>
      <c r="R996" s="749">
        <f t="shared" si="44"/>
        <v>0</v>
      </c>
    </row>
    <row r="997" spans="10:18">
      <c r="J997" s="718"/>
      <c r="K997" s="719"/>
      <c r="L997" s="720"/>
      <c r="M997" s="721"/>
      <c r="N997" s="722"/>
      <c r="O997" s="722"/>
      <c r="P997" s="484">
        <f t="shared" si="43"/>
        <v>0</v>
      </c>
      <c r="Q997" s="748"/>
      <c r="R997" s="749">
        <f t="shared" si="44"/>
        <v>0</v>
      </c>
    </row>
    <row r="998" spans="10:18">
      <c r="J998" s="718"/>
      <c r="K998" s="719"/>
      <c r="L998" s="720"/>
      <c r="M998" s="721"/>
      <c r="N998" s="722"/>
      <c r="O998" s="722"/>
      <c r="P998" s="484">
        <f t="shared" si="43"/>
        <v>0</v>
      </c>
      <c r="Q998" s="748"/>
      <c r="R998" s="749">
        <f t="shared" si="44"/>
        <v>0</v>
      </c>
    </row>
    <row r="999" spans="10:18">
      <c r="J999" s="718"/>
      <c r="K999" s="719"/>
      <c r="L999" s="720"/>
      <c r="M999" s="721"/>
      <c r="N999" s="722"/>
      <c r="O999" s="722"/>
      <c r="P999" s="484">
        <f t="shared" si="43"/>
        <v>0</v>
      </c>
      <c r="Q999" s="748"/>
      <c r="R999" s="749">
        <f t="shared" si="44"/>
        <v>0</v>
      </c>
    </row>
    <row r="1000" spans="10:18">
      <c r="J1000" s="718"/>
      <c r="K1000" s="719"/>
      <c r="L1000" s="720"/>
      <c r="M1000" s="721"/>
      <c r="N1000" s="722"/>
      <c r="O1000" s="722"/>
      <c r="P1000" s="484">
        <f t="shared" si="43"/>
        <v>0</v>
      </c>
      <c r="Q1000" s="748"/>
      <c r="R1000" s="749">
        <f t="shared" si="44"/>
        <v>0</v>
      </c>
    </row>
    <row r="1001" spans="10:18">
      <c r="J1001" s="718"/>
      <c r="K1001" s="719"/>
      <c r="L1001" s="720"/>
      <c r="M1001" s="721"/>
      <c r="N1001" s="722"/>
      <c r="O1001" s="722"/>
      <c r="P1001" s="484">
        <f t="shared" si="43"/>
        <v>0</v>
      </c>
      <c r="Q1001" s="748"/>
      <c r="R1001" s="749">
        <f t="shared" si="44"/>
        <v>0</v>
      </c>
    </row>
    <row r="1002" spans="10:18">
      <c r="J1002" s="718"/>
      <c r="K1002" s="719"/>
      <c r="L1002" s="720"/>
      <c r="M1002" s="721"/>
      <c r="N1002" s="722"/>
      <c r="O1002" s="722"/>
      <c r="P1002" s="484">
        <f t="shared" si="43"/>
        <v>0</v>
      </c>
      <c r="Q1002" s="748"/>
      <c r="R1002" s="749">
        <f t="shared" si="44"/>
        <v>0</v>
      </c>
    </row>
    <row r="1003" spans="10:18">
      <c r="J1003" s="718"/>
      <c r="K1003" s="719"/>
      <c r="L1003" s="720"/>
      <c r="M1003" s="721"/>
      <c r="N1003" s="722"/>
      <c r="O1003" s="722"/>
      <c r="P1003" s="484">
        <f t="shared" si="43"/>
        <v>0</v>
      </c>
      <c r="Q1003" s="748"/>
      <c r="R1003" s="749">
        <f t="shared" si="44"/>
        <v>0</v>
      </c>
    </row>
    <row r="1004" spans="10:18">
      <c r="J1004" s="718"/>
      <c r="K1004" s="719"/>
      <c r="L1004" s="720"/>
      <c r="M1004" s="721"/>
      <c r="N1004" s="722"/>
      <c r="O1004" s="722"/>
      <c r="P1004" s="484">
        <f t="shared" si="43"/>
        <v>0</v>
      </c>
      <c r="Q1004" s="748"/>
      <c r="R1004" s="749">
        <f t="shared" si="44"/>
        <v>0</v>
      </c>
    </row>
    <row r="1005" spans="10:18">
      <c r="J1005" s="718"/>
      <c r="K1005" s="719"/>
      <c r="L1005" s="720"/>
      <c r="M1005" s="721"/>
      <c r="N1005" s="722"/>
      <c r="O1005" s="722"/>
      <c r="P1005" s="484">
        <f t="shared" si="43"/>
        <v>0</v>
      </c>
      <c r="Q1005" s="748"/>
      <c r="R1005" s="749">
        <f t="shared" si="44"/>
        <v>0</v>
      </c>
    </row>
    <row r="1006" spans="10:18">
      <c r="J1006" s="718"/>
      <c r="K1006" s="719"/>
      <c r="L1006" s="720"/>
      <c r="M1006" s="721"/>
      <c r="N1006" s="722"/>
      <c r="O1006" s="722"/>
      <c r="P1006" s="484">
        <f t="shared" si="43"/>
        <v>0</v>
      </c>
      <c r="Q1006" s="748"/>
      <c r="R1006" s="749">
        <f t="shared" si="44"/>
        <v>0</v>
      </c>
    </row>
    <row r="1007" spans="10:18">
      <c r="J1007" s="718"/>
      <c r="K1007" s="719"/>
      <c r="L1007" s="720"/>
      <c r="M1007" s="721"/>
      <c r="N1007" s="722"/>
      <c r="O1007" s="722"/>
      <c r="P1007" s="484">
        <f t="shared" si="43"/>
        <v>0</v>
      </c>
      <c r="Q1007" s="748"/>
      <c r="R1007" s="749">
        <f t="shared" si="44"/>
        <v>0</v>
      </c>
    </row>
    <row r="1008" spans="10:18">
      <c r="J1008" s="718"/>
      <c r="K1008" s="719"/>
      <c r="L1008" s="720"/>
      <c r="M1008" s="721"/>
      <c r="N1008" s="722"/>
      <c r="O1008" s="722"/>
      <c r="P1008" s="484">
        <f t="shared" si="43"/>
        <v>0</v>
      </c>
      <c r="Q1008" s="748"/>
      <c r="R1008" s="749">
        <f t="shared" si="44"/>
        <v>0</v>
      </c>
    </row>
    <row r="1009" spans="10:18">
      <c r="J1009" s="718"/>
      <c r="K1009" s="719"/>
      <c r="L1009" s="720"/>
      <c r="M1009" s="721"/>
      <c r="N1009" s="722"/>
      <c r="O1009" s="722"/>
      <c r="P1009" s="484">
        <f t="shared" si="43"/>
        <v>0</v>
      </c>
      <c r="Q1009" s="748"/>
      <c r="R1009" s="749">
        <f t="shared" si="44"/>
        <v>0</v>
      </c>
    </row>
    <row r="1010" spans="10:18">
      <c r="J1010" s="718"/>
      <c r="K1010" s="719"/>
      <c r="L1010" s="720"/>
      <c r="M1010" s="721"/>
      <c r="N1010" s="722"/>
      <c r="O1010" s="722"/>
      <c r="P1010" s="484">
        <f t="shared" si="43"/>
        <v>0</v>
      </c>
      <c r="Q1010" s="748"/>
      <c r="R1010" s="749">
        <f t="shared" si="44"/>
        <v>0</v>
      </c>
    </row>
    <row r="1011" spans="10:18">
      <c r="J1011" s="718"/>
      <c r="K1011" s="719"/>
      <c r="L1011" s="720"/>
      <c r="M1011" s="721"/>
      <c r="N1011" s="722"/>
      <c r="O1011" s="722"/>
      <c r="P1011" s="484">
        <f t="shared" si="43"/>
        <v>0</v>
      </c>
      <c r="Q1011" s="748"/>
      <c r="R1011" s="749">
        <f t="shared" si="44"/>
        <v>0</v>
      </c>
    </row>
    <row r="1012" spans="10:18">
      <c r="J1012" s="718"/>
      <c r="K1012" s="719"/>
      <c r="L1012" s="720"/>
      <c r="M1012" s="721"/>
      <c r="N1012" s="722"/>
      <c r="O1012" s="722"/>
      <c r="P1012" s="484">
        <f t="shared" si="43"/>
        <v>0</v>
      </c>
      <c r="Q1012" s="748"/>
      <c r="R1012" s="749">
        <f t="shared" si="44"/>
        <v>0</v>
      </c>
    </row>
    <row r="1013" spans="10:18">
      <c r="J1013" s="718"/>
      <c r="K1013" s="719"/>
      <c r="L1013" s="720"/>
      <c r="M1013" s="721"/>
      <c r="N1013" s="722"/>
      <c r="O1013" s="722"/>
      <c r="P1013" s="484">
        <f t="shared" si="43"/>
        <v>0</v>
      </c>
      <c r="Q1013" s="748"/>
      <c r="R1013" s="749">
        <f t="shared" si="44"/>
        <v>0</v>
      </c>
    </row>
    <row r="1014" spans="10:18">
      <c r="J1014" s="718"/>
      <c r="K1014" s="719"/>
      <c r="L1014" s="720"/>
      <c r="M1014" s="721"/>
      <c r="N1014" s="722"/>
      <c r="O1014" s="722"/>
      <c r="P1014" s="484">
        <f t="shared" si="43"/>
        <v>0</v>
      </c>
      <c r="Q1014" s="748"/>
      <c r="R1014" s="749">
        <f t="shared" si="44"/>
        <v>0</v>
      </c>
    </row>
    <row r="1015" spans="10:18">
      <c r="J1015" s="718"/>
      <c r="K1015" s="719"/>
      <c r="L1015" s="720"/>
      <c r="M1015" s="721"/>
      <c r="N1015" s="722"/>
      <c r="O1015" s="722"/>
      <c r="P1015" s="484">
        <f t="shared" si="43"/>
        <v>0</v>
      </c>
      <c r="Q1015" s="748"/>
      <c r="R1015" s="749">
        <f t="shared" si="44"/>
        <v>0</v>
      </c>
    </row>
    <row r="1016" spans="10:18">
      <c r="J1016" s="718"/>
      <c r="K1016" s="719"/>
      <c r="L1016" s="720"/>
      <c r="M1016" s="721"/>
      <c r="N1016" s="722"/>
      <c r="O1016" s="722"/>
      <c r="P1016" s="484">
        <f t="shared" si="43"/>
        <v>0</v>
      </c>
      <c r="Q1016" s="748"/>
      <c r="R1016" s="749">
        <f t="shared" si="44"/>
        <v>0</v>
      </c>
    </row>
    <row r="1017" spans="10:18">
      <c r="J1017" s="718"/>
      <c r="K1017" s="719"/>
      <c r="L1017" s="720"/>
      <c r="M1017" s="721"/>
      <c r="N1017" s="722"/>
      <c r="O1017" s="722"/>
      <c r="P1017" s="484">
        <f t="shared" si="43"/>
        <v>0</v>
      </c>
      <c r="Q1017" s="748"/>
      <c r="R1017" s="749">
        <f t="shared" si="44"/>
        <v>0</v>
      </c>
    </row>
    <row r="1018" spans="10:18">
      <c r="J1018" s="718"/>
      <c r="K1018" s="719"/>
      <c r="L1018" s="720"/>
      <c r="M1018" s="721"/>
      <c r="N1018" s="722"/>
      <c r="O1018" s="722"/>
      <c r="P1018" s="484">
        <f t="shared" si="43"/>
        <v>0</v>
      </c>
      <c r="Q1018" s="748"/>
      <c r="R1018" s="749">
        <f t="shared" si="44"/>
        <v>0</v>
      </c>
    </row>
    <row r="1019" spans="10:18">
      <c r="J1019" s="718"/>
      <c r="K1019" s="719"/>
      <c r="L1019" s="720"/>
      <c r="M1019" s="721"/>
      <c r="N1019" s="722"/>
      <c r="O1019" s="722"/>
      <c r="P1019" s="484">
        <f t="shared" si="43"/>
        <v>0</v>
      </c>
      <c r="Q1019" s="748"/>
      <c r="R1019" s="749">
        <f t="shared" si="44"/>
        <v>0</v>
      </c>
    </row>
    <row r="1020" spans="10:18">
      <c r="J1020" s="718"/>
      <c r="K1020" s="719"/>
      <c r="L1020" s="720"/>
      <c r="M1020" s="721"/>
      <c r="N1020" s="722"/>
      <c r="O1020" s="722"/>
      <c r="P1020" s="484">
        <f t="shared" si="43"/>
        <v>0</v>
      </c>
      <c r="Q1020" s="748"/>
      <c r="R1020" s="749">
        <f t="shared" si="44"/>
        <v>0</v>
      </c>
    </row>
    <row r="1021" spans="10:18">
      <c r="J1021" s="718"/>
      <c r="K1021" s="719"/>
      <c r="L1021" s="720"/>
      <c r="M1021" s="721"/>
      <c r="N1021" s="722"/>
      <c r="O1021" s="722"/>
      <c r="P1021" s="484">
        <f t="shared" si="43"/>
        <v>0</v>
      </c>
      <c r="Q1021" s="748"/>
      <c r="R1021" s="749">
        <f t="shared" si="44"/>
        <v>0</v>
      </c>
    </row>
    <row r="1022" spans="10:18">
      <c r="J1022" s="718"/>
      <c r="K1022" s="719"/>
      <c r="L1022" s="720"/>
      <c r="M1022" s="721"/>
      <c r="N1022" s="722"/>
      <c r="O1022" s="722"/>
      <c r="P1022" s="484">
        <f t="shared" si="43"/>
        <v>0</v>
      </c>
      <c r="Q1022" s="748"/>
      <c r="R1022" s="749">
        <f t="shared" si="44"/>
        <v>0</v>
      </c>
    </row>
    <row r="1023" spans="10:18">
      <c r="J1023" s="718"/>
      <c r="K1023" s="719"/>
      <c r="L1023" s="720"/>
      <c r="M1023" s="721"/>
      <c r="N1023" s="722"/>
      <c r="O1023" s="722"/>
      <c r="P1023" s="484">
        <f t="shared" si="43"/>
        <v>0</v>
      </c>
      <c r="Q1023" s="748"/>
      <c r="R1023" s="749">
        <f t="shared" si="44"/>
        <v>0</v>
      </c>
    </row>
    <row r="1024" spans="10:18">
      <c r="J1024" s="718"/>
      <c r="K1024" s="719"/>
      <c r="L1024" s="720"/>
      <c r="M1024" s="721"/>
      <c r="N1024" s="722"/>
      <c r="O1024" s="722"/>
      <c r="P1024" s="484">
        <f t="shared" si="43"/>
        <v>0</v>
      </c>
      <c r="Q1024" s="748"/>
      <c r="R1024" s="749">
        <f t="shared" si="44"/>
        <v>0</v>
      </c>
    </row>
    <row r="1025" spans="10:18">
      <c r="J1025" s="718"/>
      <c r="K1025" s="719"/>
      <c r="L1025" s="720"/>
      <c r="M1025" s="721"/>
      <c r="N1025" s="722"/>
      <c r="O1025" s="722"/>
      <c r="P1025" s="484">
        <f t="shared" si="43"/>
        <v>0</v>
      </c>
      <c r="Q1025" s="748"/>
      <c r="R1025" s="749">
        <f t="shared" si="44"/>
        <v>0</v>
      </c>
    </row>
    <row r="1026" spans="10:18">
      <c r="J1026" s="718"/>
      <c r="K1026" s="719"/>
      <c r="L1026" s="720"/>
      <c r="M1026" s="721"/>
      <c r="N1026" s="722"/>
      <c r="O1026" s="722"/>
      <c r="P1026" s="484">
        <f t="shared" si="43"/>
        <v>0</v>
      </c>
      <c r="Q1026" s="748"/>
      <c r="R1026" s="749">
        <f t="shared" si="44"/>
        <v>0</v>
      </c>
    </row>
    <row r="1027" spans="10:18">
      <c r="J1027" s="718"/>
      <c r="K1027" s="719"/>
      <c r="L1027" s="720"/>
      <c r="M1027" s="721"/>
      <c r="N1027" s="722"/>
      <c r="O1027" s="722"/>
      <c r="P1027" s="484">
        <f t="shared" si="43"/>
        <v>0</v>
      </c>
      <c r="Q1027" s="748"/>
      <c r="R1027" s="749">
        <f t="shared" si="44"/>
        <v>0</v>
      </c>
    </row>
    <row r="1028" spans="10:18">
      <c r="J1028" s="718"/>
      <c r="K1028" s="719"/>
      <c r="L1028" s="720"/>
      <c r="M1028" s="721"/>
      <c r="N1028" s="722"/>
      <c r="O1028" s="722"/>
      <c r="P1028" s="484">
        <f t="shared" si="43"/>
        <v>0</v>
      </c>
      <c r="Q1028" s="748"/>
      <c r="R1028" s="749">
        <f t="shared" si="44"/>
        <v>0</v>
      </c>
    </row>
    <row r="1029" spans="10:18">
      <c r="J1029" s="718"/>
      <c r="K1029" s="719"/>
      <c r="L1029" s="720"/>
      <c r="M1029" s="721"/>
      <c r="N1029" s="722"/>
      <c r="O1029" s="722"/>
      <c r="P1029" s="484">
        <f t="shared" si="43"/>
        <v>0</v>
      </c>
      <c r="Q1029" s="748"/>
      <c r="R1029" s="749">
        <f t="shared" si="44"/>
        <v>0</v>
      </c>
    </row>
    <row r="1030" spans="10:18">
      <c r="J1030" s="718"/>
      <c r="K1030" s="719"/>
      <c r="L1030" s="720"/>
      <c r="M1030" s="721"/>
      <c r="N1030" s="722"/>
      <c r="O1030" s="722"/>
      <c r="P1030" s="484">
        <f t="shared" ref="P1030:P1093" si="45">M1030*N1030+O1030</f>
        <v>0</v>
      </c>
      <c r="Q1030" s="748"/>
      <c r="R1030" s="749">
        <f t="shared" ref="R1030:R1093" si="46">P1030*Q1030</f>
        <v>0</v>
      </c>
    </row>
    <row r="1031" spans="10:18">
      <c r="J1031" s="718"/>
      <c r="K1031" s="719"/>
      <c r="L1031" s="720"/>
      <c r="M1031" s="721"/>
      <c r="N1031" s="722"/>
      <c r="O1031" s="722"/>
      <c r="P1031" s="484">
        <f t="shared" si="45"/>
        <v>0</v>
      </c>
      <c r="Q1031" s="748"/>
      <c r="R1031" s="749">
        <f t="shared" si="46"/>
        <v>0</v>
      </c>
    </row>
    <row r="1032" spans="10:18">
      <c r="J1032" s="718"/>
      <c r="K1032" s="719"/>
      <c r="L1032" s="720"/>
      <c r="M1032" s="721"/>
      <c r="N1032" s="722"/>
      <c r="O1032" s="722"/>
      <c r="P1032" s="484">
        <f t="shared" si="45"/>
        <v>0</v>
      </c>
      <c r="Q1032" s="748"/>
      <c r="R1032" s="749">
        <f t="shared" si="46"/>
        <v>0</v>
      </c>
    </row>
    <row r="1033" spans="10:18">
      <c r="J1033" s="718"/>
      <c r="K1033" s="719"/>
      <c r="L1033" s="720"/>
      <c r="M1033" s="721"/>
      <c r="N1033" s="722"/>
      <c r="O1033" s="722"/>
      <c r="P1033" s="484">
        <f t="shared" si="45"/>
        <v>0</v>
      </c>
      <c r="Q1033" s="748"/>
      <c r="R1033" s="749">
        <f t="shared" si="46"/>
        <v>0</v>
      </c>
    </row>
    <row r="1034" spans="10:18">
      <c r="J1034" s="718"/>
      <c r="K1034" s="719"/>
      <c r="L1034" s="720"/>
      <c r="M1034" s="721"/>
      <c r="N1034" s="722"/>
      <c r="O1034" s="722"/>
      <c r="P1034" s="484">
        <f t="shared" si="45"/>
        <v>0</v>
      </c>
      <c r="Q1034" s="748"/>
      <c r="R1034" s="749">
        <f t="shared" si="46"/>
        <v>0</v>
      </c>
    </row>
    <row r="1035" spans="10:18">
      <c r="J1035" s="718"/>
      <c r="K1035" s="719"/>
      <c r="L1035" s="720"/>
      <c r="M1035" s="721"/>
      <c r="N1035" s="722"/>
      <c r="O1035" s="722"/>
      <c r="P1035" s="484">
        <f t="shared" si="45"/>
        <v>0</v>
      </c>
      <c r="Q1035" s="748"/>
      <c r="R1035" s="749">
        <f t="shared" si="46"/>
        <v>0</v>
      </c>
    </row>
    <row r="1036" spans="10:18">
      <c r="J1036" s="718"/>
      <c r="K1036" s="719"/>
      <c r="L1036" s="720"/>
      <c r="M1036" s="721"/>
      <c r="N1036" s="722"/>
      <c r="O1036" s="722"/>
      <c r="P1036" s="484">
        <f t="shared" si="45"/>
        <v>0</v>
      </c>
      <c r="Q1036" s="748"/>
      <c r="R1036" s="749">
        <f t="shared" si="46"/>
        <v>0</v>
      </c>
    </row>
    <row r="1037" spans="10:18">
      <c r="J1037" s="718"/>
      <c r="K1037" s="719"/>
      <c r="L1037" s="720"/>
      <c r="M1037" s="721"/>
      <c r="N1037" s="722"/>
      <c r="O1037" s="722"/>
      <c r="P1037" s="484">
        <f t="shared" si="45"/>
        <v>0</v>
      </c>
      <c r="Q1037" s="748"/>
      <c r="R1037" s="749">
        <f t="shared" si="46"/>
        <v>0</v>
      </c>
    </row>
    <row r="1038" spans="10:18">
      <c r="J1038" s="718"/>
      <c r="K1038" s="719"/>
      <c r="L1038" s="720"/>
      <c r="M1038" s="721"/>
      <c r="N1038" s="722"/>
      <c r="O1038" s="722"/>
      <c r="P1038" s="484">
        <f t="shared" si="45"/>
        <v>0</v>
      </c>
      <c r="Q1038" s="748"/>
      <c r="R1038" s="749">
        <f t="shared" si="46"/>
        <v>0</v>
      </c>
    </row>
    <row r="1039" spans="10:18">
      <c r="J1039" s="718"/>
      <c r="K1039" s="719"/>
      <c r="L1039" s="720"/>
      <c r="M1039" s="721"/>
      <c r="N1039" s="722"/>
      <c r="O1039" s="722"/>
      <c r="P1039" s="484">
        <f t="shared" si="45"/>
        <v>0</v>
      </c>
      <c r="Q1039" s="748"/>
      <c r="R1039" s="749">
        <f t="shared" si="46"/>
        <v>0</v>
      </c>
    </row>
    <row r="1040" spans="10:18">
      <c r="J1040" s="718"/>
      <c r="K1040" s="719"/>
      <c r="L1040" s="720"/>
      <c r="M1040" s="721"/>
      <c r="N1040" s="722"/>
      <c r="O1040" s="722"/>
      <c r="P1040" s="484">
        <f t="shared" si="45"/>
        <v>0</v>
      </c>
      <c r="Q1040" s="748"/>
      <c r="R1040" s="749">
        <f t="shared" si="46"/>
        <v>0</v>
      </c>
    </row>
    <row r="1041" spans="10:18">
      <c r="J1041" s="718"/>
      <c r="K1041" s="719"/>
      <c r="L1041" s="720"/>
      <c r="M1041" s="721"/>
      <c r="N1041" s="722"/>
      <c r="O1041" s="722"/>
      <c r="P1041" s="484">
        <f t="shared" si="45"/>
        <v>0</v>
      </c>
      <c r="Q1041" s="748"/>
      <c r="R1041" s="749">
        <f t="shared" si="46"/>
        <v>0</v>
      </c>
    </row>
    <row r="1042" spans="10:18">
      <c r="J1042" s="718"/>
      <c r="K1042" s="719"/>
      <c r="L1042" s="720"/>
      <c r="M1042" s="721"/>
      <c r="N1042" s="722"/>
      <c r="O1042" s="722"/>
      <c r="P1042" s="484">
        <f t="shared" si="45"/>
        <v>0</v>
      </c>
      <c r="Q1042" s="748"/>
      <c r="R1042" s="749">
        <f t="shared" si="46"/>
        <v>0</v>
      </c>
    </row>
    <row r="1043" spans="10:18">
      <c r="J1043" s="718"/>
      <c r="K1043" s="719"/>
      <c r="L1043" s="720"/>
      <c r="M1043" s="721"/>
      <c r="N1043" s="722"/>
      <c r="O1043" s="722"/>
      <c r="P1043" s="484">
        <f t="shared" si="45"/>
        <v>0</v>
      </c>
      <c r="Q1043" s="748"/>
      <c r="R1043" s="749">
        <f t="shared" si="46"/>
        <v>0</v>
      </c>
    </row>
    <row r="1044" spans="10:18">
      <c r="J1044" s="718"/>
      <c r="K1044" s="719"/>
      <c r="L1044" s="720"/>
      <c r="M1044" s="721"/>
      <c r="N1044" s="722"/>
      <c r="O1044" s="722"/>
      <c r="P1044" s="484">
        <f t="shared" si="45"/>
        <v>0</v>
      </c>
      <c r="Q1044" s="748"/>
      <c r="R1044" s="749">
        <f t="shared" si="46"/>
        <v>0</v>
      </c>
    </row>
    <row r="1045" spans="10:18">
      <c r="J1045" s="718"/>
      <c r="K1045" s="719"/>
      <c r="L1045" s="720"/>
      <c r="M1045" s="721"/>
      <c r="N1045" s="722"/>
      <c r="O1045" s="722"/>
      <c r="P1045" s="484">
        <f t="shared" si="45"/>
        <v>0</v>
      </c>
      <c r="Q1045" s="748"/>
      <c r="R1045" s="749">
        <f t="shared" si="46"/>
        <v>0</v>
      </c>
    </row>
    <row r="1046" spans="10:18">
      <c r="J1046" s="718"/>
      <c r="K1046" s="719"/>
      <c r="L1046" s="720"/>
      <c r="M1046" s="721"/>
      <c r="N1046" s="722"/>
      <c r="O1046" s="722"/>
      <c r="P1046" s="484">
        <f t="shared" si="45"/>
        <v>0</v>
      </c>
      <c r="Q1046" s="748"/>
      <c r="R1046" s="749">
        <f t="shared" si="46"/>
        <v>0</v>
      </c>
    </row>
    <row r="1047" spans="10:18">
      <c r="J1047" s="718"/>
      <c r="K1047" s="719"/>
      <c r="L1047" s="720"/>
      <c r="M1047" s="721"/>
      <c r="N1047" s="722"/>
      <c r="O1047" s="722"/>
      <c r="P1047" s="484">
        <f t="shared" si="45"/>
        <v>0</v>
      </c>
      <c r="Q1047" s="748"/>
      <c r="R1047" s="749">
        <f t="shared" si="46"/>
        <v>0</v>
      </c>
    </row>
    <row r="1048" spans="10:18">
      <c r="J1048" s="718"/>
      <c r="K1048" s="719"/>
      <c r="L1048" s="720"/>
      <c r="M1048" s="721"/>
      <c r="N1048" s="722"/>
      <c r="O1048" s="722"/>
      <c r="P1048" s="484">
        <f t="shared" si="45"/>
        <v>0</v>
      </c>
      <c r="Q1048" s="748"/>
      <c r="R1048" s="749">
        <f t="shared" si="46"/>
        <v>0</v>
      </c>
    </row>
    <row r="1049" spans="10:18">
      <c r="J1049" s="718"/>
      <c r="K1049" s="719"/>
      <c r="L1049" s="720"/>
      <c r="M1049" s="721"/>
      <c r="N1049" s="722"/>
      <c r="O1049" s="722"/>
      <c r="P1049" s="484">
        <f t="shared" si="45"/>
        <v>0</v>
      </c>
      <c r="Q1049" s="748"/>
      <c r="R1049" s="749">
        <f t="shared" si="46"/>
        <v>0</v>
      </c>
    </row>
    <row r="1050" spans="10:18">
      <c r="J1050" s="718"/>
      <c r="K1050" s="719"/>
      <c r="L1050" s="720"/>
      <c r="M1050" s="721"/>
      <c r="N1050" s="722"/>
      <c r="O1050" s="722"/>
      <c r="P1050" s="484">
        <f t="shared" si="45"/>
        <v>0</v>
      </c>
      <c r="Q1050" s="748"/>
      <c r="R1050" s="749">
        <f t="shared" si="46"/>
        <v>0</v>
      </c>
    </row>
    <row r="1051" spans="10:18">
      <c r="J1051" s="718"/>
      <c r="K1051" s="719"/>
      <c r="L1051" s="720"/>
      <c r="M1051" s="721"/>
      <c r="N1051" s="722"/>
      <c r="O1051" s="722"/>
      <c r="P1051" s="484">
        <f t="shared" si="45"/>
        <v>0</v>
      </c>
      <c r="Q1051" s="748"/>
      <c r="R1051" s="749">
        <f t="shared" si="46"/>
        <v>0</v>
      </c>
    </row>
    <row r="1052" spans="10:18">
      <c r="J1052" s="718"/>
      <c r="K1052" s="719"/>
      <c r="L1052" s="720"/>
      <c r="M1052" s="721"/>
      <c r="N1052" s="722"/>
      <c r="O1052" s="722"/>
      <c r="P1052" s="484">
        <f t="shared" si="45"/>
        <v>0</v>
      </c>
      <c r="Q1052" s="748"/>
      <c r="R1052" s="749">
        <f t="shared" si="46"/>
        <v>0</v>
      </c>
    </row>
    <row r="1053" spans="10:18">
      <c r="J1053" s="718"/>
      <c r="K1053" s="719"/>
      <c r="L1053" s="720"/>
      <c r="M1053" s="721"/>
      <c r="N1053" s="722"/>
      <c r="O1053" s="722"/>
      <c r="P1053" s="484">
        <f t="shared" si="45"/>
        <v>0</v>
      </c>
      <c r="Q1053" s="748"/>
      <c r="R1053" s="749">
        <f t="shared" si="46"/>
        <v>0</v>
      </c>
    </row>
    <row r="1054" spans="10:18">
      <c r="J1054" s="718"/>
      <c r="K1054" s="719"/>
      <c r="L1054" s="720"/>
      <c r="M1054" s="721"/>
      <c r="N1054" s="722"/>
      <c r="O1054" s="722"/>
      <c r="P1054" s="484">
        <f t="shared" si="45"/>
        <v>0</v>
      </c>
      <c r="Q1054" s="748"/>
      <c r="R1054" s="749">
        <f t="shared" si="46"/>
        <v>0</v>
      </c>
    </row>
    <row r="1055" spans="10:18">
      <c r="J1055" s="718"/>
      <c r="K1055" s="719"/>
      <c r="L1055" s="720"/>
      <c r="M1055" s="721"/>
      <c r="N1055" s="722"/>
      <c r="O1055" s="722"/>
      <c r="P1055" s="484">
        <f t="shared" si="45"/>
        <v>0</v>
      </c>
      <c r="Q1055" s="748"/>
      <c r="R1055" s="749">
        <f t="shared" si="46"/>
        <v>0</v>
      </c>
    </row>
    <row r="1056" spans="10:18">
      <c r="J1056" s="718"/>
      <c r="K1056" s="719"/>
      <c r="L1056" s="720"/>
      <c r="M1056" s="721"/>
      <c r="N1056" s="722"/>
      <c r="O1056" s="722"/>
      <c r="P1056" s="484">
        <f t="shared" si="45"/>
        <v>0</v>
      </c>
      <c r="Q1056" s="748"/>
      <c r="R1056" s="749">
        <f t="shared" si="46"/>
        <v>0</v>
      </c>
    </row>
    <row r="1057" spans="10:18">
      <c r="J1057" s="718"/>
      <c r="K1057" s="719"/>
      <c r="L1057" s="720"/>
      <c r="M1057" s="721"/>
      <c r="N1057" s="722"/>
      <c r="O1057" s="722"/>
      <c r="P1057" s="484">
        <f t="shared" si="45"/>
        <v>0</v>
      </c>
      <c r="Q1057" s="748"/>
      <c r="R1057" s="749">
        <f t="shared" si="46"/>
        <v>0</v>
      </c>
    </row>
    <row r="1058" spans="10:18">
      <c r="J1058" s="718"/>
      <c r="K1058" s="719"/>
      <c r="L1058" s="720"/>
      <c r="M1058" s="721"/>
      <c r="N1058" s="722"/>
      <c r="O1058" s="722"/>
      <c r="P1058" s="484">
        <f t="shared" si="45"/>
        <v>0</v>
      </c>
      <c r="Q1058" s="748"/>
      <c r="R1058" s="749">
        <f t="shared" si="46"/>
        <v>0</v>
      </c>
    </row>
    <row r="1059" spans="10:18">
      <c r="J1059" s="718"/>
      <c r="K1059" s="719"/>
      <c r="L1059" s="720"/>
      <c r="M1059" s="721"/>
      <c r="N1059" s="722"/>
      <c r="O1059" s="722"/>
      <c r="P1059" s="484">
        <f t="shared" si="45"/>
        <v>0</v>
      </c>
      <c r="Q1059" s="748"/>
      <c r="R1059" s="749">
        <f t="shared" si="46"/>
        <v>0</v>
      </c>
    </row>
    <row r="1060" spans="10:18">
      <c r="J1060" s="718"/>
      <c r="K1060" s="719"/>
      <c r="L1060" s="720"/>
      <c r="M1060" s="721"/>
      <c r="N1060" s="722"/>
      <c r="O1060" s="722"/>
      <c r="P1060" s="484">
        <f t="shared" si="45"/>
        <v>0</v>
      </c>
      <c r="Q1060" s="748"/>
      <c r="R1060" s="749">
        <f t="shared" si="46"/>
        <v>0</v>
      </c>
    </row>
    <row r="1061" spans="10:18">
      <c r="J1061" s="718"/>
      <c r="K1061" s="719"/>
      <c r="L1061" s="720"/>
      <c r="M1061" s="721"/>
      <c r="N1061" s="722"/>
      <c r="O1061" s="722"/>
      <c r="P1061" s="484">
        <f t="shared" si="45"/>
        <v>0</v>
      </c>
      <c r="Q1061" s="748"/>
      <c r="R1061" s="749">
        <f t="shared" si="46"/>
        <v>0</v>
      </c>
    </row>
    <row r="1062" spans="10:18">
      <c r="J1062" s="718"/>
      <c r="K1062" s="719"/>
      <c r="L1062" s="720"/>
      <c r="M1062" s="721"/>
      <c r="N1062" s="722"/>
      <c r="O1062" s="722"/>
      <c r="P1062" s="484">
        <f t="shared" si="45"/>
        <v>0</v>
      </c>
      <c r="Q1062" s="748"/>
      <c r="R1062" s="749">
        <f t="shared" si="46"/>
        <v>0</v>
      </c>
    </row>
    <row r="1063" spans="10:18">
      <c r="J1063" s="718"/>
      <c r="K1063" s="719"/>
      <c r="L1063" s="720"/>
      <c r="M1063" s="721"/>
      <c r="N1063" s="722"/>
      <c r="O1063" s="722"/>
      <c r="P1063" s="484">
        <f t="shared" si="45"/>
        <v>0</v>
      </c>
      <c r="Q1063" s="748"/>
      <c r="R1063" s="749">
        <f t="shared" si="46"/>
        <v>0</v>
      </c>
    </row>
    <row r="1064" spans="10:18">
      <c r="J1064" s="718"/>
      <c r="K1064" s="719"/>
      <c r="L1064" s="720"/>
      <c r="M1064" s="721"/>
      <c r="N1064" s="722"/>
      <c r="O1064" s="722"/>
      <c r="P1064" s="484">
        <f t="shared" si="45"/>
        <v>0</v>
      </c>
      <c r="Q1064" s="748"/>
      <c r="R1064" s="749">
        <f t="shared" si="46"/>
        <v>0</v>
      </c>
    </row>
    <row r="1065" spans="10:18">
      <c r="J1065" s="718"/>
      <c r="K1065" s="719"/>
      <c r="L1065" s="720"/>
      <c r="M1065" s="721"/>
      <c r="N1065" s="722"/>
      <c r="O1065" s="722"/>
      <c r="P1065" s="484">
        <f t="shared" si="45"/>
        <v>0</v>
      </c>
      <c r="Q1065" s="748"/>
      <c r="R1065" s="749">
        <f t="shared" si="46"/>
        <v>0</v>
      </c>
    </row>
    <row r="1066" spans="10:18">
      <c r="J1066" s="718"/>
      <c r="K1066" s="719"/>
      <c r="L1066" s="720"/>
      <c r="M1066" s="721"/>
      <c r="N1066" s="722"/>
      <c r="O1066" s="722"/>
      <c r="P1066" s="484">
        <f t="shared" si="45"/>
        <v>0</v>
      </c>
      <c r="Q1066" s="748"/>
      <c r="R1066" s="749">
        <f t="shared" si="46"/>
        <v>0</v>
      </c>
    </row>
    <row r="1067" spans="10:18">
      <c r="J1067" s="718"/>
      <c r="K1067" s="719"/>
      <c r="L1067" s="720"/>
      <c r="M1067" s="721"/>
      <c r="N1067" s="722"/>
      <c r="O1067" s="722"/>
      <c r="P1067" s="484">
        <f t="shared" si="45"/>
        <v>0</v>
      </c>
      <c r="Q1067" s="748"/>
      <c r="R1067" s="749">
        <f t="shared" si="46"/>
        <v>0</v>
      </c>
    </row>
    <row r="1068" spans="10:18">
      <c r="J1068" s="718"/>
      <c r="K1068" s="719"/>
      <c r="L1068" s="720"/>
      <c r="M1068" s="721"/>
      <c r="N1068" s="722"/>
      <c r="O1068" s="722"/>
      <c r="P1068" s="484">
        <f t="shared" si="45"/>
        <v>0</v>
      </c>
      <c r="Q1068" s="748"/>
      <c r="R1068" s="749">
        <f t="shared" si="46"/>
        <v>0</v>
      </c>
    </row>
    <row r="1069" spans="10:18">
      <c r="J1069" s="718"/>
      <c r="K1069" s="719"/>
      <c r="L1069" s="720"/>
      <c r="M1069" s="721"/>
      <c r="N1069" s="722"/>
      <c r="O1069" s="722"/>
      <c r="P1069" s="484">
        <f t="shared" si="45"/>
        <v>0</v>
      </c>
      <c r="Q1069" s="748"/>
      <c r="R1069" s="749">
        <f t="shared" si="46"/>
        <v>0</v>
      </c>
    </row>
    <row r="1070" spans="10:18">
      <c r="J1070" s="718"/>
      <c r="K1070" s="719"/>
      <c r="L1070" s="720"/>
      <c r="M1070" s="721"/>
      <c r="N1070" s="722"/>
      <c r="O1070" s="722"/>
      <c r="P1070" s="484">
        <f t="shared" si="45"/>
        <v>0</v>
      </c>
      <c r="Q1070" s="748"/>
      <c r="R1070" s="749">
        <f t="shared" si="46"/>
        <v>0</v>
      </c>
    </row>
    <row r="1071" spans="10:18">
      <c r="J1071" s="718"/>
      <c r="K1071" s="719"/>
      <c r="L1071" s="720"/>
      <c r="M1071" s="721"/>
      <c r="N1071" s="722"/>
      <c r="O1071" s="722"/>
      <c r="P1071" s="484">
        <f t="shared" si="45"/>
        <v>0</v>
      </c>
      <c r="Q1071" s="748"/>
      <c r="R1071" s="749">
        <f t="shared" si="46"/>
        <v>0</v>
      </c>
    </row>
    <row r="1072" spans="10:18">
      <c r="J1072" s="718"/>
      <c r="K1072" s="719"/>
      <c r="L1072" s="720"/>
      <c r="M1072" s="721"/>
      <c r="N1072" s="722"/>
      <c r="O1072" s="722"/>
      <c r="P1072" s="484">
        <f t="shared" si="45"/>
        <v>0</v>
      </c>
      <c r="Q1072" s="748"/>
      <c r="R1072" s="749">
        <f t="shared" si="46"/>
        <v>0</v>
      </c>
    </row>
    <row r="1073" spans="10:18">
      <c r="J1073" s="718"/>
      <c r="K1073" s="719"/>
      <c r="L1073" s="720"/>
      <c r="M1073" s="721"/>
      <c r="N1073" s="722"/>
      <c r="O1073" s="722"/>
      <c r="P1073" s="484">
        <f t="shared" si="45"/>
        <v>0</v>
      </c>
      <c r="Q1073" s="748"/>
      <c r="R1073" s="749">
        <f t="shared" si="46"/>
        <v>0</v>
      </c>
    </row>
    <row r="1074" spans="10:18">
      <c r="J1074" s="718"/>
      <c r="K1074" s="719"/>
      <c r="L1074" s="720"/>
      <c r="M1074" s="721"/>
      <c r="N1074" s="722"/>
      <c r="O1074" s="722"/>
      <c r="P1074" s="484">
        <f t="shared" si="45"/>
        <v>0</v>
      </c>
      <c r="Q1074" s="748"/>
      <c r="R1074" s="749">
        <f t="shared" si="46"/>
        <v>0</v>
      </c>
    </row>
    <row r="1075" spans="10:18">
      <c r="J1075" s="718"/>
      <c r="K1075" s="719"/>
      <c r="L1075" s="720"/>
      <c r="M1075" s="721"/>
      <c r="N1075" s="722"/>
      <c r="O1075" s="722"/>
      <c r="P1075" s="484">
        <f t="shared" si="45"/>
        <v>0</v>
      </c>
      <c r="Q1075" s="748"/>
      <c r="R1075" s="749">
        <f t="shared" si="46"/>
        <v>0</v>
      </c>
    </row>
    <row r="1076" spans="10:18">
      <c r="J1076" s="718"/>
      <c r="K1076" s="719"/>
      <c r="L1076" s="720"/>
      <c r="M1076" s="721"/>
      <c r="N1076" s="722"/>
      <c r="O1076" s="722"/>
      <c r="P1076" s="484">
        <f t="shared" si="45"/>
        <v>0</v>
      </c>
      <c r="Q1076" s="748"/>
      <c r="R1076" s="749">
        <f t="shared" si="46"/>
        <v>0</v>
      </c>
    </row>
    <row r="1077" spans="10:18">
      <c r="J1077" s="718"/>
      <c r="K1077" s="719"/>
      <c r="L1077" s="720"/>
      <c r="M1077" s="721"/>
      <c r="N1077" s="722"/>
      <c r="O1077" s="722"/>
      <c r="P1077" s="484">
        <f t="shared" si="45"/>
        <v>0</v>
      </c>
      <c r="Q1077" s="748"/>
      <c r="R1077" s="749">
        <f t="shared" si="46"/>
        <v>0</v>
      </c>
    </row>
    <row r="1078" spans="10:18">
      <c r="J1078" s="718"/>
      <c r="K1078" s="719"/>
      <c r="L1078" s="720"/>
      <c r="M1078" s="721"/>
      <c r="N1078" s="722"/>
      <c r="O1078" s="722"/>
      <c r="P1078" s="484">
        <f t="shared" si="45"/>
        <v>0</v>
      </c>
      <c r="Q1078" s="748"/>
      <c r="R1078" s="749">
        <f t="shared" si="46"/>
        <v>0</v>
      </c>
    </row>
    <row r="1079" spans="10:18">
      <c r="J1079" s="718"/>
      <c r="K1079" s="719"/>
      <c r="L1079" s="720"/>
      <c r="M1079" s="721"/>
      <c r="N1079" s="722"/>
      <c r="O1079" s="722"/>
      <c r="P1079" s="484">
        <f t="shared" si="45"/>
        <v>0</v>
      </c>
      <c r="Q1079" s="748"/>
      <c r="R1079" s="749">
        <f t="shared" si="46"/>
        <v>0</v>
      </c>
    </row>
    <row r="1080" spans="10:18">
      <c r="J1080" s="718"/>
      <c r="K1080" s="719"/>
      <c r="L1080" s="720"/>
      <c r="M1080" s="721"/>
      <c r="N1080" s="722"/>
      <c r="O1080" s="722"/>
      <c r="P1080" s="484">
        <f t="shared" si="45"/>
        <v>0</v>
      </c>
      <c r="Q1080" s="748"/>
      <c r="R1080" s="749">
        <f t="shared" si="46"/>
        <v>0</v>
      </c>
    </row>
    <row r="1081" spans="10:18">
      <c r="J1081" s="718"/>
      <c r="K1081" s="719"/>
      <c r="L1081" s="720"/>
      <c r="M1081" s="721"/>
      <c r="N1081" s="722"/>
      <c r="O1081" s="722"/>
      <c r="P1081" s="484">
        <f t="shared" si="45"/>
        <v>0</v>
      </c>
      <c r="Q1081" s="748"/>
      <c r="R1081" s="749">
        <f t="shared" si="46"/>
        <v>0</v>
      </c>
    </row>
    <row r="1082" spans="10:18">
      <c r="J1082" s="718"/>
      <c r="K1082" s="719"/>
      <c r="L1082" s="720"/>
      <c r="M1082" s="721"/>
      <c r="N1082" s="722"/>
      <c r="O1082" s="722"/>
      <c r="P1082" s="484">
        <f t="shared" si="45"/>
        <v>0</v>
      </c>
      <c r="Q1082" s="748"/>
      <c r="R1082" s="749">
        <f t="shared" si="46"/>
        <v>0</v>
      </c>
    </row>
    <row r="1083" spans="10:18">
      <c r="J1083" s="718"/>
      <c r="K1083" s="719"/>
      <c r="L1083" s="720"/>
      <c r="M1083" s="721"/>
      <c r="N1083" s="722"/>
      <c r="O1083" s="722"/>
      <c r="P1083" s="484">
        <f t="shared" si="45"/>
        <v>0</v>
      </c>
      <c r="Q1083" s="748"/>
      <c r="R1083" s="749">
        <f t="shared" si="46"/>
        <v>0</v>
      </c>
    </row>
    <row r="1084" spans="10:18">
      <c r="J1084" s="718"/>
      <c r="K1084" s="719"/>
      <c r="L1084" s="720"/>
      <c r="M1084" s="721"/>
      <c r="N1084" s="722"/>
      <c r="O1084" s="722"/>
      <c r="P1084" s="484">
        <f t="shared" si="45"/>
        <v>0</v>
      </c>
      <c r="Q1084" s="748"/>
      <c r="R1084" s="749">
        <f t="shared" si="46"/>
        <v>0</v>
      </c>
    </row>
    <row r="1085" spans="10:18">
      <c r="J1085" s="718"/>
      <c r="K1085" s="719"/>
      <c r="L1085" s="720"/>
      <c r="M1085" s="721"/>
      <c r="N1085" s="722"/>
      <c r="O1085" s="722"/>
      <c r="P1085" s="484">
        <f t="shared" si="45"/>
        <v>0</v>
      </c>
      <c r="Q1085" s="748"/>
      <c r="R1085" s="749">
        <f t="shared" si="46"/>
        <v>0</v>
      </c>
    </row>
    <row r="1086" spans="10:18">
      <c r="J1086" s="718"/>
      <c r="K1086" s="719"/>
      <c r="L1086" s="720"/>
      <c r="M1086" s="721"/>
      <c r="N1086" s="722"/>
      <c r="O1086" s="722"/>
      <c r="P1086" s="484">
        <f t="shared" si="45"/>
        <v>0</v>
      </c>
      <c r="Q1086" s="748"/>
      <c r="R1086" s="749">
        <f t="shared" si="46"/>
        <v>0</v>
      </c>
    </row>
    <row r="1087" spans="10:18">
      <c r="J1087" s="718"/>
      <c r="K1087" s="719"/>
      <c r="L1087" s="720"/>
      <c r="M1087" s="721"/>
      <c r="N1087" s="722"/>
      <c r="O1087" s="722"/>
      <c r="P1087" s="484">
        <f t="shared" si="45"/>
        <v>0</v>
      </c>
      <c r="Q1087" s="748"/>
      <c r="R1087" s="749">
        <f t="shared" si="46"/>
        <v>0</v>
      </c>
    </row>
    <row r="1088" spans="10:18">
      <c r="J1088" s="718"/>
      <c r="K1088" s="719"/>
      <c r="L1088" s="720"/>
      <c r="M1088" s="721"/>
      <c r="N1088" s="722"/>
      <c r="O1088" s="722"/>
      <c r="P1088" s="484">
        <f t="shared" si="45"/>
        <v>0</v>
      </c>
      <c r="Q1088" s="748"/>
      <c r="R1088" s="749">
        <f t="shared" si="46"/>
        <v>0</v>
      </c>
    </row>
    <row r="1089" spans="10:18">
      <c r="J1089" s="718"/>
      <c r="K1089" s="719"/>
      <c r="L1089" s="720"/>
      <c r="M1089" s="721"/>
      <c r="N1089" s="722"/>
      <c r="O1089" s="722"/>
      <c r="P1089" s="484">
        <f t="shared" si="45"/>
        <v>0</v>
      </c>
      <c r="Q1089" s="748"/>
      <c r="R1089" s="749">
        <f t="shared" si="46"/>
        <v>0</v>
      </c>
    </row>
    <row r="1090" spans="10:18">
      <c r="J1090" s="718"/>
      <c r="K1090" s="719"/>
      <c r="L1090" s="720"/>
      <c r="M1090" s="721"/>
      <c r="N1090" s="722"/>
      <c r="O1090" s="722"/>
      <c r="P1090" s="484">
        <f t="shared" si="45"/>
        <v>0</v>
      </c>
      <c r="Q1090" s="748"/>
      <c r="R1090" s="749">
        <f t="shared" si="46"/>
        <v>0</v>
      </c>
    </row>
    <row r="1091" spans="10:18">
      <c r="J1091" s="718"/>
      <c r="K1091" s="719"/>
      <c r="L1091" s="720"/>
      <c r="M1091" s="721"/>
      <c r="N1091" s="722"/>
      <c r="O1091" s="722"/>
      <c r="P1091" s="484">
        <f t="shared" si="45"/>
        <v>0</v>
      </c>
      <c r="Q1091" s="748"/>
      <c r="R1091" s="749">
        <f t="shared" si="46"/>
        <v>0</v>
      </c>
    </row>
    <row r="1092" spans="10:18">
      <c r="J1092" s="718"/>
      <c r="K1092" s="719"/>
      <c r="L1092" s="720"/>
      <c r="M1092" s="721"/>
      <c r="N1092" s="722"/>
      <c r="O1092" s="722"/>
      <c r="P1092" s="484">
        <f t="shared" si="45"/>
        <v>0</v>
      </c>
      <c r="Q1092" s="748"/>
      <c r="R1092" s="749">
        <f t="shared" si="46"/>
        <v>0</v>
      </c>
    </row>
    <row r="1093" spans="10:18">
      <c r="J1093" s="718"/>
      <c r="K1093" s="719"/>
      <c r="L1093" s="720"/>
      <c r="M1093" s="721"/>
      <c r="N1093" s="722"/>
      <c r="O1093" s="722"/>
      <c r="P1093" s="484">
        <f t="shared" si="45"/>
        <v>0</v>
      </c>
      <c r="Q1093" s="748"/>
      <c r="R1093" s="749">
        <f t="shared" si="46"/>
        <v>0</v>
      </c>
    </row>
    <row r="1094" spans="10:18">
      <c r="J1094" s="718"/>
      <c r="K1094" s="719"/>
      <c r="L1094" s="720"/>
      <c r="M1094" s="721"/>
      <c r="N1094" s="722"/>
      <c r="O1094" s="722"/>
      <c r="P1094" s="484">
        <f t="shared" ref="P1094:P1157" si="47">M1094*N1094+O1094</f>
        <v>0</v>
      </c>
      <c r="Q1094" s="748"/>
      <c r="R1094" s="749">
        <f t="shared" ref="R1094:R1157" si="48">P1094*Q1094</f>
        <v>0</v>
      </c>
    </row>
    <row r="1095" spans="10:18">
      <c r="J1095" s="718"/>
      <c r="K1095" s="719"/>
      <c r="L1095" s="720"/>
      <c r="M1095" s="721"/>
      <c r="N1095" s="722"/>
      <c r="O1095" s="722"/>
      <c r="P1095" s="484">
        <f t="shared" si="47"/>
        <v>0</v>
      </c>
      <c r="Q1095" s="748"/>
      <c r="R1095" s="749">
        <f t="shared" si="48"/>
        <v>0</v>
      </c>
    </row>
    <row r="1096" spans="10:18">
      <c r="J1096" s="718"/>
      <c r="K1096" s="719"/>
      <c r="L1096" s="720"/>
      <c r="M1096" s="721"/>
      <c r="N1096" s="722"/>
      <c r="O1096" s="722"/>
      <c r="P1096" s="484">
        <f t="shared" si="47"/>
        <v>0</v>
      </c>
      <c r="Q1096" s="748"/>
      <c r="R1096" s="749">
        <f t="shared" si="48"/>
        <v>0</v>
      </c>
    </row>
    <row r="1097" spans="10:18">
      <c r="J1097" s="718"/>
      <c r="K1097" s="719"/>
      <c r="L1097" s="720"/>
      <c r="M1097" s="721"/>
      <c r="N1097" s="722"/>
      <c r="O1097" s="722"/>
      <c r="P1097" s="484">
        <f t="shared" si="47"/>
        <v>0</v>
      </c>
      <c r="Q1097" s="748"/>
      <c r="R1097" s="749">
        <f t="shared" si="48"/>
        <v>0</v>
      </c>
    </row>
    <row r="1098" spans="10:18">
      <c r="J1098" s="718"/>
      <c r="K1098" s="719"/>
      <c r="L1098" s="720"/>
      <c r="M1098" s="721"/>
      <c r="N1098" s="722"/>
      <c r="O1098" s="722"/>
      <c r="P1098" s="484">
        <f t="shared" si="47"/>
        <v>0</v>
      </c>
      <c r="Q1098" s="748"/>
      <c r="R1098" s="749">
        <f t="shared" si="48"/>
        <v>0</v>
      </c>
    </row>
    <row r="1099" spans="10:18">
      <c r="J1099" s="718"/>
      <c r="K1099" s="719"/>
      <c r="L1099" s="720"/>
      <c r="M1099" s="721"/>
      <c r="N1099" s="722"/>
      <c r="O1099" s="722"/>
      <c r="P1099" s="484">
        <f t="shared" si="47"/>
        <v>0</v>
      </c>
      <c r="Q1099" s="748"/>
      <c r="R1099" s="749">
        <f t="shared" si="48"/>
        <v>0</v>
      </c>
    </row>
    <row r="1100" spans="10:18">
      <c r="J1100" s="718"/>
      <c r="K1100" s="719"/>
      <c r="L1100" s="720"/>
      <c r="M1100" s="721"/>
      <c r="N1100" s="722"/>
      <c r="O1100" s="722"/>
      <c r="P1100" s="484">
        <f t="shared" si="47"/>
        <v>0</v>
      </c>
      <c r="Q1100" s="748"/>
      <c r="R1100" s="749">
        <f t="shared" si="48"/>
        <v>0</v>
      </c>
    </row>
    <row r="1101" spans="10:18">
      <c r="J1101" s="718"/>
      <c r="K1101" s="719"/>
      <c r="L1101" s="720"/>
      <c r="M1101" s="721"/>
      <c r="N1101" s="722"/>
      <c r="O1101" s="722"/>
      <c r="P1101" s="484">
        <f t="shared" si="47"/>
        <v>0</v>
      </c>
      <c r="Q1101" s="748"/>
      <c r="R1101" s="749">
        <f t="shared" si="48"/>
        <v>0</v>
      </c>
    </row>
    <row r="1102" spans="10:18">
      <c r="J1102" s="718"/>
      <c r="K1102" s="719"/>
      <c r="L1102" s="720"/>
      <c r="M1102" s="721"/>
      <c r="N1102" s="722"/>
      <c r="O1102" s="722"/>
      <c r="P1102" s="484">
        <f t="shared" si="47"/>
        <v>0</v>
      </c>
      <c r="Q1102" s="748"/>
      <c r="R1102" s="749">
        <f t="shared" si="48"/>
        <v>0</v>
      </c>
    </row>
    <row r="1103" spans="10:18">
      <c r="J1103" s="718"/>
      <c r="K1103" s="719"/>
      <c r="L1103" s="720"/>
      <c r="M1103" s="721"/>
      <c r="N1103" s="722"/>
      <c r="O1103" s="722"/>
      <c r="P1103" s="484">
        <f t="shared" si="47"/>
        <v>0</v>
      </c>
      <c r="Q1103" s="748"/>
      <c r="R1103" s="749">
        <f t="shared" si="48"/>
        <v>0</v>
      </c>
    </row>
    <row r="1104" spans="10:18">
      <c r="J1104" s="718"/>
      <c r="K1104" s="719"/>
      <c r="L1104" s="720"/>
      <c r="M1104" s="721"/>
      <c r="N1104" s="722"/>
      <c r="O1104" s="722"/>
      <c r="P1104" s="484">
        <f t="shared" si="47"/>
        <v>0</v>
      </c>
      <c r="Q1104" s="748"/>
      <c r="R1104" s="749">
        <f t="shared" si="48"/>
        <v>0</v>
      </c>
    </row>
    <row r="1105" spans="10:18">
      <c r="J1105" s="718"/>
      <c r="K1105" s="719"/>
      <c r="L1105" s="720"/>
      <c r="M1105" s="721"/>
      <c r="N1105" s="722"/>
      <c r="O1105" s="722"/>
      <c r="P1105" s="484">
        <f t="shared" si="47"/>
        <v>0</v>
      </c>
      <c r="Q1105" s="748"/>
      <c r="R1105" s="749">
        <f t="shared" si="48"/>
        <v>0</v>
      </c>
    </row>
    <row r="1106" spans="10:18">
      <c r="J1106" s="718"/>
      <c r="K1106" s="719"/>
      <c r="L1106" s="720"/>
      <c r="M1106" s="721"/>
      <c r="N1106" s="722"/>
      <c r="O1106" s="722"/>
      <c r="P1106" s="484">
        <f t="shared" si="47"/>
        <v>0</v>
      </c>
      <c r="Q1106" s="748"/>
      <c r="R1106" s="749">
        <f t="shared" si="48"/>
        <v>0</v>
      </c>
    </row>
    <row r="1107" spans="10:18">
      <c r="J1107" s="718"/>
      <c r="K1107" s="719"/>
      <c r="L1107" s="720"/>
      <c r="M1107" s="721"/>
      <c r="N1107" s="722"/>
      <c r="O1107" s="722"/>
      <c r="P1107" s="484">
        <f t="shared" si="47"/>
        <v>0</v>
      </c>
      <c r="Q1107" s="748"/>
      <c r="R1107" s="749">
        <f t="shared" si="48"/>
        <v>0</v>
      </c>
    </row>
    <row r="1108" spans="10:18">
      <c r="J1108" s="718"/>
      <c r="K1108" s="719"/>
      <c r="L1108" s="720"/>
      <c r="M1108" s="721"/>
      <c r="N1108" s="722"/>
      <c r="O1108" s="722"/>
      <c r="P1108" s="484">
        <f t="shared" si="47"/>
        <v>0</v>
      </c>
      <c r="Q1108" s="748"/>
      <c r="R1108" s="749">
        <f t="shared" si="48"/>
        <v>0</v>
      </c>
    </row>
    <row r="1109" spans="10:18">
      <c r="J1109" s="718"/>
      <c r="K1109" s="719"/>
      <c r="L1109" s="720"/>
      <c r="M1109" s="721"/>
      <c r="N1109" s="722"/>
      <c r="O1109" s="722"/>
      <c r="P1109" s="484">
        <f t="shared" si="47"/>
        <v>0</v>
      </c>
      <c r="Q1109" s="748"/>
      <c r="R1109" s="749">
        <f t="shared" si="48"/>
        <v>0</v>
      </c>
    </row>
    <row r="1110" spans="10:18">
      <c r="J1110" s="718"/>
      <c r="K1110" s="719"/>
      <c r="L1110" s="720"/>
      <c r="M1110" s="721"/>
      <c r="N1110" s="722"/>
      <c r="O1110" s="722"/>
      <c r="P1110" s="484">
        <f t="shared" si="47"/>
        <v>0</v>
      </c>
      <c r="Q1110" s="748"/>
      <c r="R1110" s="749">
        <f t="shared" si="48"/>
        <v>0</v>
      </c>
    </row>
    <row r="1111" spans="10:18">
      <c r="J1111" s="718"/>
      <c r="K1111" s="719"/>
      <c r="L1111" s="720"/>
      <c r="M1111" s="721"/>
      <c r="N1111" s="722"/>
      <c r="O1111" s="722"/>
      <c r="P1111" s="484">
        <f t="shared" si="47"/>
        <v>0</v>
      </c>
      <c r="Q1111" s="748"/>
      <c r="R1111" s="749">
        <f t="shared" si="48"/>
        <v>0</v>
      </c>
    </row>
    <row r="1112" spans="10:18">
      <c r="J1112" s="718"/>
      <c r="K1112" s="719"/>
      <c r="L1112" s="720"/>
      <c r="M1112" s="721"/>
      <c r="N1112" s="722"/>
      <c r="O1112" s="722"/>
      <c r="P1112" s="484">
        <f t="shared" si="47"/>
        <v>0</v>
      </c>
      <c r="Q1112" s="748"/>
      <c r="R1112" s="749">
        <f t="shared" si="48"/>
        <v>0</v>
      </c>
    </row>
    <row r="1113" spans="10:18">
      <c r="J1113" s="718"/>
      <c r="K1113" s="719"/>
      <c r="L1113" s="720"/>
      <c r="M1113" s="721"/>
      <c r="N1113" s="722"/>
      <c r="O1113" s="722"/>
      <c r="P1113" s="484">
        <f t="shared" si="47"/>
        <v>0</v>
      </c>
      <c r="Q1113" s="748"/>
      <c r="R1113" s="749">
        <f t="shared" si="48"/>
        <v>0</v>
      </c>
    </row>
    <row r="1114" spans="10:18">
      <c r="J1114" s="718"/>
      <c r="K1114" s="719"/>
      <c r="L1114" s="720"/>
      <c r="M1114" s="721"/>
      <c r="N1114" s="722"/>
      <c r="O1114" s="722"/>
      <c r="P1114" s="484">
        <f t="shared" si="47"/>
        <v>0</v>
      </c>
      <c r="Q1114" s="748"/>
      <c r="R1114" s="749">
        <f t="shared" si="48"/>
        <v>0</v>
      </c>
    </row>
    <row r="1115" spans="10:18">
      <c r="J1115" s="718"/>
      <c r="K1115" s="719"/>
      <c r="L1115" s="720"/>
      <c r="M1115" s="721"/>
      <c r="N1115" s="722"/>
      <c r="O1115" s="722"/>
      <c r="P1115" s="484">
        <f t="shared" si="47"/>
        <v>0</v>
      </c>
      <c r="Q1115" s="748"/>
      <c r="R1115" s="749">
        <f t="shared" si="48"/>
        <v>0</v>
      </c>
    </row>
    <row r="1116" spans="10:18">
      <c r="J1116" s="718"/>
      <c r="K1116" s="719"/>
      <c r="L1116" s="720"/>
      <c r="M1116" s="721"/>
      <c r="N1116" s="722"/>
      <c r="O1116" s="722"/>
      <c r="P1116" s="484">
        <f t="shared" si="47"/>
        <v>0</v>
      </c>
      <c r="Q1116" s="748"/>
      <c r="R1116" s="749">
        <f t="shared" si="48"/>
        <v>0</v>
      </c>
    </row>
    <row r="1117" spans="10:18">
      <c r="J1117" s="718"/>
      <c r="K1117" s="719"/>
      <c r="L1117" s="720"/>
      <c r="M1117" s="721"/>
      <c r="N1117" s="722"/>
      <c r="O1117" s="722"/>
      <c r="P1117" s="484">
        <f t="shared" si="47"/>
        <v>0</v>
      </c>
      <c r="Q1117" s="748"/>
      <c r="R1117" s="749">
        <f t="shared" si="48"/>
        <v>0</v>
      </c>
    </row>
    <row r="1118" spans="10:18">
      <c r="J1118" s="718"/>
      <c r="K1118" s="719"/>
      <c r="L1118" s="720"/>
      <c r="M1118" s="721"/>
      <c r="N1118" s="722"/>
      <c r="O1118" s="722"/>
      <c r="P1118" s="484">
        <f t="shared" si="47"/>
        <v>0</v>
      </c>
      <c r="Q1118" s="748"/>
      <c r="R1118" s="749">
        <f t="shared" si="48"/>
        <v>0</v>
      </c>
    </row>
    <row r="1119" spans="10:18">
      <c r="J1119" s="718"/>
      <c r="K1119" s="719"/>
      <c r="L1119" s="720"/>
      <c r="M1119" s="721"/>
      <c r="N1119" s="722"/>
      <c r="O1119" s="722"/>
      <c r="P1119" s="484">
        <f t="shared" si="47"/>
        <v>0</v>
      </c>
      <c r="Q1119" s="748"/>
      <c r="R1119" s="749">
        <f t="shared" si="48"/>
        <v>0</v>
      </c>
    </row>
    <row r="1120" spans="10:18">
      <c r="J1120" s="718"/>
      <c r="K1120" s="719"/>
      <c r="L1120" s="720"/>
      <c r="M1120" s="721"/>
      <c r="N1120" s="722"/>
      <c r="O1120" s="722"/>
      <c r="P1120" s="484">
        <f t="shared" si="47"/>
        <v>0</v>
      </c>
      <c r="Q1120" s="748"/>
      <c r="R1120" s="749">
        <f t="shared" si="48"/>
        <v>0</v>
      </c>
    </row>
    <row r="1121" spans="10:18">
      <c r="J1121" s="718"/>
      <c r="K1121" s="719"/>
      <c r="L1121" s="720"/>
      <c r="M1121" s="721"/>
      <c r="N1121" s="722"/>
      <c r="O1121" s="722"/>
      <c r="P1121" s="484">
        <f t="shared" si="47"/>
        <v>0</v>
      </c>
      <c r="Q1121" s="748"/>
      <c r="R1121" s="749">
        <f t="shared" si="48"/>
        <v>0</v>
      </c>
    </row>
    <row r="1122" spans="10:18">
      <c r="J1122" s="718"/>
      <c r="K1122" s="719"/>
      <c r="L1122" s="720"/>
      <c r="M1122" s="721"/>
      <c r="N1122" s="722"/>
      <c r="O1122" s="722"/>
      <c r="P1122" s="484">
        <f t="shared" si="47"/>
        <v>0</v>
      </c>
      <c r="Q1122" s="748"/>
      <c r="R1122" s="749">
        <f t="shared" si="48"/>
        <v>0</v>
      </c>
    </row>
    <row r="1123" spans="10:18">
      <c r="J1123" s="718"/>
      <c r="K1123" s="719"/>
      <c r="L1123" s="720"/>
      <c r="M1123" s="721"/>
      <c r="N1123" s="722"/>
      <c r="O1123" s="722"/>
      <c r="P1123" s="484">
        <f t="shared" si="47"/>
        <v>0</v>
      </c>
      <c r="Q1123" s="748"/>
      <c r="R1123" s="749">
        <f t="shared" si="48"/>
        <v>0</v>
      </c>
    </row>
    <row r="1124" spans="10:18">
      <c r="J1124" s="718"/>
      <c r="K1124" s="719"/>
      <c r="L1124" s="720"/>
      <c r="M1124" s="721"/>
      <c r="N1124" s="722"/>
      <c r="O1124" s="722"/>
      <c r="P1124" s="484">
        <f t="shared" si="47"/>
        <v>0</v>
      </c>
      <c r="Q1124" s="748"/>
      <c r="R1124" s="749">
        <f t="shared" si="48"/>
        <v>0</v>
      </c>
    </row>
    <row r="1125" spans="10:18">
      <c r="J1125" s="718"/>
      <c r="K1125" s="719"/>
      <c r="L1125" s="720"/>
      <c r="M1125" s="721"/>
      <c r="N1125" s="722"/>
      <c r="O1125" s="722"/>
      <c r="P1125" s="484">
        <f t="shared" si="47"/>
        <v>0</v>
      </c>
      <c r="Q1125" s="748"/>
      <c r="R1125" s="749">
        <f t="shared" si="48"/>
        <v>0</v>
      </c>
    </row>
    <row r="1126" spans="10:18">
      <c r="J1126" s="718"/>
      <c r="K1126" s="719"/>
      <c r="L1126" s="720"/>
      <c r="M1126" s="721"/>
      <c r="N1126" s="722"/>
      <c r="O1126" s="722"/>
      <c r="P1126" s="484">
        <f t="shared" si="47"/>
        <v>0</v>
      </c>
      <c r="Q1126" s="748"/>
      <c r="R1126" s="749">
        <f t="shared" si="48"/>
        <v>0</v>
      </c>
    </row>
    <row r="1127" spans="10:18">
      <c r="J1127" s="718"/>
      <c r="K1127" s="719"/>
      <c r="L1127" s="720"/>
      <c r="M1127" s="721"/>
      <c r="N1127" s="722"/>
      <c r="O1127" s="722"/>
      <c r="P1127" s="484">
        <f t="shared" si="47"/>
        <v>0</v>
      </c>
      <c r="Q1127" s="748"/>
      <c r="R1127" s="749">
        <f t="shared" si="48"/>
        <v>0</v>
      </c>
    </row>
    <row r="1128" spans="10:18">
      <c r="J1128" s="718"/>
      <c r="K1128" s="719"/>
      <c r="L1128" s="720"/>
      <c r="M1128" s="721"/>
      <c r="N1128" s="722"/>
      <c r="O1128" s="722"/>
      <c r="P1128" s="484">
        <f t="shared" si="47"/>
        <v>0</v>
      </c>
      <c r="Q1128" s="748"/>
      <c r="R1128" s="749">
        <f t="shared" si="48"/>
        <v>0</v>
      </c>
    </row>
    <row r="1129" spans="10:18">
      <c r="J1129" s="718"/>
      <c r="K1129" s="719"/>
      <c r="L1129" s="720"/>
      <c r="M1129" s="721"/>
      <c r="N1129" s="722"/>
      <c r="O1129" s="722"/>
      <c r="P1129" s="484">
        <f t="shared" si="47"/>
        <v>0</v>
      </c>
      <c r="Q1129" s="748"/>
      <c r="R1129" s="749">
        <f t="shared" si="48"/>
        <v>0</v>
      </c>
    </row>
    <row r="1130" spans="10:18">
      <c r="J1130" s="718"/>
      <c r="K1130" s="719"/>
      <c r="L1130" s="720"/>
      <c r="M1130" s="721"/>
      <c r="N1130" s="722"/>
      <c r="O1130" s="722"/>
      <c r="P1130" s="484">
        <f t="shared" si="47"/>
        <v>0</v>
      </c>
      <c r="Q1130" s="748"/>
      <c r="R1130" s="749">
        <f t="shared" si="48"/>
        <v>0</v>
      </c>
    </row>
    <row r="1131" spans="10:18">
      <c r="J1131" s="718"/>
      <c r="K1131" s="719"/>
      <c r="L1131" s="720"/>
      <c r="M1131" s="721"/>
      <c r="N1131" s="722"/>
      <c r="O1131" s="722"/>
      <c r="P1131" s="484">
        <f t="shared" si="47"/>
        <v>0</v>
      </c>
      <c r="Q1131" s="748"/>
      <c r="R1131" s="749">
        <f t="shared" si="48"/>
        <v>0</v>
      </c>
    </row>
    <row r="1132" spans="10:18">
      <c r="J1132" s="718"/>
      <c r="K1132" s="719"/>
      <c r="L1132" s="720"/>
      <c r="M1132" s="721"/>
      <c r="N1132" s="722"/>
      <c r="O1132" s="722"/>
      <c r="P1132" s="484">
        <f t="shared" si="47"/>
        <v>0</v>
      </c>
      <c r="Q1132" s="748"/>
      <c r="R1132" s="749">
        <f t="shared" si="48"/>
        <v>0</v>
      </c>
    </row>
    <row r="1133" spans="10:18">
      <c r="J1133" s="718"/>
      <c r="K1133" s="719"/>
      <c r="L1133" s="720"/>
      <c r="M1133" s="721"/>
      <c r="N1133" s="722"/>
      <c r="O1133" s="722"/>
      <c r="P1133" s="484">
        <f t="shared" si="47"/>
        <v>0</v>
      </c>
      <c r="Q1133" s="748"/>
      <c r="R1133" s="749">
        <f t="shared" si="48"/>
        <v>0</v>
      </c>
    </row>
    <row r="1134" spans="10:18">
      <c r="J1134" s="718"/>
      <c r="K1134" s="719"/>
      <c r="L1134" s="720"/>
      <c r="M1134" s="721"/>
      <c r="N1134" s="722"/>
      <c r="O1134" s="722"/>
      <c r="P1134" s="484">
        <f t="shared" si="47"/>
        <v>0</v>
      </c>
      <c r="Q1134" s="748"/>
      <c r="R1134" s="749">
        <f t="shared" si="48"/>
        <v>0</v>
      </c>
    </row>
    <row r="1135" spans="10:18">
      <c r="J1135" s="718"/>
      <c r="K1135" s="719"/>
      <c r="L1135" s="720"/>
      <c r="M1135" s="721"/>
      <c r="N1135" s="722"/>
      <c r="O1135" s="722"/>
      <c r="P1135" s="484">
        <f t="shared" si="47"/>
        <v>0</v>
      </c>
      <c r="Q1135" s="748"/>
      <c r="R1135" s="749">
        <f t="shared" si="48"/>
        <v>0</v>
      </c>
    </row>
    <row r="1136" spans="10:18">
      <c r="J1136" s="718"/>
      <c r="K1136" s="719"/>
      <c r="L1136" s="720"/>
      <c r="M1136" s="721"/>
      <c r="N1136" s="722"/>
      <c r="O1136" s="722"/>
      <c r="P1136" s="484">
        <f t="shared" si="47"/>
        <v>0</v>
      </c>
      <c r="Q1136" s="748"/>
      <c r="R1136" s="749">
        <f t="shared" si="48"/>
        <v>0</v>
      </c>
    </row>
    <row r="1137" spans="10:18">
      <c r="J1137" s="718"/>
      <c r="K1137" s="719"/>
      <c r="L1137" s="720"/>
      <c r="M1137" s="721"/>
      <c r="N1137" s="722"/>
      <c r="O1137" s="722"/>
      <c r="P1137" s="484">
        <f t="shared" si="47"/>
        <v>0</v>
      </c>
      <c r="Q1137" s="748"/>
      <c r="R1137" s="749">
        <f t="shared" si="48"/>
        <v>0</v>
      </c>
    </row>
    <row r="1138" spans="10:18">
      <c r="J1138" s="718"/>
      <c r="K1138" s="719"/>
      <c r="L1138" s="720"/>
      <c r="M1138" s="721"/>
      <c r="N1138" s="722"/>
      <c r="O1138" s="722"/>
      <c r="P1138" s="484">
        <f t="shared" si="47"/>
        <v>0</v>
      </c>
      <c r="Q1138" s="748"/>
      <c r="R1138" s="749">
        <f t="shared" si="48"/>
        <v>0</v>
      </c>
    </row>
    <row r="1139" spans="10:18">
      <c r="J1139" s="718"/>
      <c r="K1139" s="719"/>
      <c r="L1139" s="720"/>
      <c r="M1139" s="721"/>
      <c r="N1139" s="722"/>
      <c r="O1139" s="722"/>
      <c r="P1139" s="484">
        <f t="shared" si="47"/>
        <v>0</v>
      </c>
      <c r="Q1139" s="748"/>
      <c r="R1139" s="749">
        <f t="shared" si="48"/>
        <v>0</v>
      </c>
    </row>
    <row r="1140" spans="10:18">
      <c r="J1140" s="718"/>
      <c r="K1140" s="719"/>
      <c r="L1140" s="720"/>
      <c r="M1140" s="721"/>
      <c r="N1140" s="722"/>
      <c r="O1140" s="722"/>
      <c r="P1140" s="484">
        <f t="shared" si="47"/>
        <v>0</v>
      </c>
      <c r="Q1140" s="748"/>
      <c r="R1140" s="749">
        <f t="shared" si="48"/>
        <v>0</v>
      </c>
    </row>
    <row r="1141" spans="10:18">
      <c r="J1141" s="718"/>
      <c r="K1141" s="719"/>
      <c r="L1141" s="720"/>
      <c r="M1141" s="721"/>
      <c r="N1141" s="722"/>
      <c r="O1141" s="722"/>
      <c r="P1141" s="484">
        <f t="shared" si="47"/>
        <v>0</v>
      </c>
      <c r="Q1141" s="748"/>
      <c r="R1141" s="749">
        <f t="shared" si="48"/>
        <v>0</v>
      </c>
    </row>
    <row r="1142" spans="10:18">
      <c r="J1142" s="718"/>
      <c r="K1142" s="719"/>
      <c r="L1142" s="720"/>
      <c r="M1142" s="721"/>
      <c r="N1142" s="722"/>
      <c r="O1142" s="722"/>
      <c r="P1142" s="484">
        <f t="shared" si="47"/>
        <v>0</v>
      </c>
      <c r="Q1142" s="748"/>
      <c r="R1142" s="749">
        <f t="shared" si="48"/>
        <v>0</v>
      </c>
    </row>
    <row r="1143" spans="10:18">
      <c r="J1143" s="718"/>
      <c r="K1143" s="719"/>
      <c r="L1143" s="720"/>
      <c r="M1143" s="721"/>
      <c r="N1143" s="722"/>
      <c r="O1143" s="722"/>
      <c r="P1143" s="484">
        <f t="shared" si="47"/>
        <v>0</v>
      </c>
      <c r="Q1143" s="748"/>
      <c r="R1143" s="749">
        <f t="shared" si="48"/>
        <v>0</v>
      </c>
    </row>
    <row r="1144" spans="10:18">
      <c r="J1144" s="718"/>
      <c r="K1144" s="719"/>
      <c r="L1144" s="720"/>
      <c r="M1144" s="721"/>
      <c r="N1144" s="722"/>
      <c r="O1144" s="722"/>
      <c r="P1144" s="484">
        <f t="shared" si="47"/>
        <v>0</v>
      </c>
      <c r="Q1144" s="748"/>
      <c r="R1144" s="749">
        <f t="shared" si="48"/>
        <v>0</v>
      </c>
    </row>
    <row r="1145" spans="10:18">
      <c r="J1145" s="718"/>
      <c r="K1145" s="719"/>
      <c r="L1145" s="720"/>
      <c r="M1145" s="721"/>
      <c r="N1145" s="722"/>
      <c r="O1145" s="722"/>
      <c r="P1145" s="484">
        <f t="shared" si="47"/>
        <v>0</v>
      </c>
      <c r="Q1145" s="748"/>
      <c r="R1145" s="749">
        <f t="shared" si="48"/>
        <v>0</v>
      </c>
    </row>
    <row r="1146" spans="10:18">
      <c r="J1146" s="718"/>
      <c r="K1146" s="719"/>
      <c r="L1146" s="720"/>
      <c r="M1146" s="721"/>
      <c r="N1146" s="722"/>
      <c r="O1146" s="722"/>
      <c r="P1146" s="484">
        <f t="shared" si="47"/>
        <v>0</v>
      </c>
      <c r="Q1146" s="748"/>
      <c r="R1146" s="749">
        <f t="shared" si="48"/>
        <v>0</v>
      </c>
    </row>
    <row r="1147" spans="10:18">
      <c r="J1147" s="718"/>
      <c r="K1147" s="719"/>
      <c r="L1147" s="720"/>
      <c r="M1147" s="721"/>
      <c r="N1147" s="722"/>
      <c r="O1147" s="722"/>
      <c r="P1147" s="484">
        <f t="shared" si="47"/>
        <v>0</v>
      </c>
      <c r="Q1147" s="748"/>
      <c r="R1147" s="749">
        <f t="shared" si="48"/>
        <v>0</v>
      </c>
    </row>
    <row r="1148" spans="10:18">
      <c r="J1148" s="718"/>
      <c r="K1148" s="719"/>
      <c r="L1148" s="720"/>
      <c r="M1148" s="721"/>
      <c r="N1148" s="722"/>
      <c r="O1148" s="722"/>
      <c r="P1148" s="484">
        <f t="shared" si="47"/>
        <v>0</v>
      </c>
      <c r="Q1148" s="748"/>
      <c r="R1148" s="749">
        <f t="shared" si="48"/>
        <v>0</v>
      </c>
    </row>
    <row r="1149" spans="10:18">
      <c r="J1149" s="718"/>
      <c r="K1149" s="719"/>
      <c r="L1149" s="720"/>
      <c r="M1149" s="721"/>
      <c r="N1149" s="722"/>
      <c r="O1149" s="722"/>
      <c r="P1149" s="484">
        <f t="shared" si="47"/>
        <v>0</v>
      </c>
      <c r="Q1149" s="748"/>
      <c r="R1149" s="749">
        <f t="shared" si="48"/>
        <v>0</v>
      </c>
    </row>
    <row r="1150" spans="10:18">
      <c r="J1150" s="718"/>
      <c r="K1150" s="719"/>
      <c r="L1150" s="720"/>
      <c r="M1150" s="721"/>
      <c r="N1150" s="722"/>
      <c r="O1150" s="722"/>
      <c r="P1150" s="484">
        <f t="shared" si="47"/>
        <v>0</v>
      </c>
      <c r="Q1150" s="748"/>
      <c r="R1150" s="749">
        <f t="shared" si="48"/>
        <v>0</v>
      </c>
    </row>
    <row r="1151" spans="10:18">
      <c r="J1151" s="718"/>
      <c r="K1151" s="719"/>
      <c r="L1151" s="720"/>
      <c r="M1151" s="721"/>
      <c r="N1151" s="722"/>
      <c r="O1151" s="722"/>
      <c r="P1151" s="484">
        <f t="shared" si="47"/>
        <v>0</v>
      </c>
      <c r="Q1151" s="748"/>
      <c r="R1151" s="749">
        <f t="shared" si="48"/>
        <v>0</v>
      </c>
    </row>
    <row r="1152" spans="10:18">
      <c r="J1152" s="718"/>
      <c r="K1152" s="719"/>
      <c r="L1152" s="720"/>
      <c r="M1152" s="721"/>
      <c r="N1152" s="722"/>
      <c r="O1152" s="722"/>
      <c r="P1152" s="484">
        <f t="shared" si="47"/>
        <v>0</v>
      </c>
      <c r="Q1152" s="748"/>
      <c r="R1152" s="749">
        <f t="shared" si="48"/>
        <v>0</v>
      </c>
    </row>
    <row r="1153" spans="10:18">
      <c r="J1153" s="718"/>
      <c r="K1153" s="719"/>
      <c r="L1153" s="720"/>
      <c r="M1153" s="721"/>
      <c r="N1153" s="722"/>
      <c r="O1153" s="722"/>
      <c r="P1153" s="484">
        <f t="shared" si="47"/>
        <v>0</v>
      </c>
      <c r="Q1153" s="748"/>
      <c r="R1153" s="749">
        <f t="shared" si="48"/>
        <v>0</v>
      </c>
    </row>
    <row r="1154" spans="10:18">
      <c r="J1154" s="718"/>
      <c r="K1154" s="719"/>
      <c r="L1154" s="720"/>
      <c r="M1154" s="721"/>
      <c r="N1154" s="722"/>
      <c r="O1154" s="722"/>
      <c r="P1154" s="484">
        <f t="shared" si="47"/>
        <v>0</v>
      </c>
      <c r="Q1154" s="748"/>
      <c r="R1154" s="749">
        <f t="shared" si="48"/>
        <v>0</v>
      </c>
    </row>
    <row r="1155" spans="10:18">
      <c r="J1155" s="718"/>
      <c r="K1155" s="719"/>
      <c r="L1155" s="720"/>
      <c r="M1155" s="721"/>
      <c r="N1155" s="722"/>
      <c r="O1155" s="722"/>
      <c r="P1155" s="484">
        <f t="shared" si="47"/>
        <v>0</v>
      </c>
      <c r="Q1155" s="748"/>
      <c r="R1155" s="749">
        <f t="shared" si="48"/>
        <v>0</v>
      </c>
    </row>
    <row r="1156" spans="10:18">
      <c r="J1156" s="718"/>
      <c r="K1156" s="719"/>
      <c r="L1156" s="720"/>
      <c r="M1156" s="721"/>
      <c r="N1156" s="722"/>
      <c r="O1156" s="722"/>
      <c r="P1156" s="484">
        <f t="shared" si="47"/>
        <v>0</v>
      </c>
      <c r="Q1156" s="748"/>
      <c r="R1156" s="749">
        <f t="shared" si="48"/>
        <v>0</v>
      </c>
    </row>
    <row r="1157" spans="10:18">
      <c r="J1157" s="718"/>
      <c r="K1157" s="719"/>
      <c r="L1157" s="720"/>
      <c r="M1157" s="721"/>
      <c r="N1157" s="722"/>
      <c r="O1157" s="722"/>
      <c r="P1157" s="484">
        <f t="shared" si="47"/>
        <v>0</v>
      </c>
      <c r="Q1157" s="748"/>
      <c r="R1157" s="749">
        <f t="shared" si="48"/>
        <v>0</v>
      </c>
    </row>
    <row r="1158" spans="10:18">
      <c r="J1158" s="718"/>
      <c r="K1158" s="719"/>
      <c r="L1158" s="720"/>
      <c r="M1158" s="721"/>
      <c r="N1158" s="722"/>
      <c r="O1158" s="722"/>
      <c r="P1158" s="484">
        <f t="shared" ref="P1158:P1221" si="49">M1158*N1158+O1158</f>
        <v>0</v>
      </c>
      <c r="Q1158" s="748"/>
      <c r="R1158" s="749">
        <f t="shared" ref="R1158:R1221" si="50">P1158*Q1158</f>
        <v>0</v>
      </c>
    </row>
    <row r="1159" spans="10:18">
      <c r="J1159" s="718"/>
      <c r="K1159" s="719"/>
      <c r="L1159" s="720"/>
      <c r="M1159" s="721"/>
      <c r="N1159" s="722"/>
      <c r="O1159" s="722"/>
      <c r="P1159" s="484">
        <f t="shared" si="49"/>
        <v>0</v>
      </c>
      <c r="Q1159" s="748"/>
      <c r="R1159" s="749">
        <f t="shared" si="50"/>
        <v>0</v>
      </c>
    </row>
    <row r="1160" spans="10:18">
      <c r="J1160" s="718"/>
      <c r="K1160" s="719"/>
      <c r="L1160" s="720"/>
      <c r="M1160" s="721"/>
      <c r="N1160" s="722"/>
      <c r="O1160" s="722"/>
      <c r="P1160" s="484">
        <f t="shared" si="49"/>
        <v>0</v>
      </c>
      <c r="Q1160" s="748"/>
      <c r="R1160" s="749">
        <f t="shared" si="50"/>
        <v>0</v>
      </c>
    </row>
    <row r="1161" spans="10:18">
      <c r="J1161" s="718"/>
      <c r="K1161" s="719"/>
      <c r="L1161" s="720"/>
      <c r="M1161" s="721"/>
      <c r="N1161" s="722"/>
      <c r="O1161" s="722"/>
      <c r="P1161" s="484">
        <f t="shared" si="49"/>
        <v>0</v>
      </c>
      <c r="Q1161" s="748"/>
      <c r="R1161" s="749">
        <f t="shared" si="50"/>
        <v>0</v>
      </c>
    </row>
    <row r="1162" spans="10:18">
      <c r="J1162" s="718"/>
      <c r="K1162" s="719"/>
      <c r="L1162" s="720"/>
      <c r="M1162" s="721"/>
      <c r="N1162" s="722"/>
      <c r="O1162" s="722"/>
      <c r="P1162" s="484">
        <f t="shared" si="49"/>
        <v>0</v>
      </c>
      <c r="Q1162" s="748"/>
      <c r="R1162" s="749">
        <f t="shared" si="50"/>
        <v>0</v>
      </c>
    </row>
    <row r="1163" spans="10:18">
      <c r="J1163" s="718"/>
      <c r="K1163" s="719"/>
      <c r="L1163" s="720"/>
      <c r="M1163" s="721"/>
      <c r="N1163" s="722"/>
      <c r="O1163" s="722"/>
      <c r="P1163" s="484">
        <f t="shared" si="49"/>
        <v>0</v>
      </c>
      <c r="Q1163" s="748"/>
      <c r="R1163" s="749">
        <f t="shared" si="50"/>
        <v>0</v>
      </c>
    </row>
    <row r="1164" spans="10:18">
      <c r="J1164" s="718"/>
      <c r="K1164" s="719"/>
      <c r="L1164" s="720"/>
      <c r="M1164" s="721"/>
      <c r="N1164" s="722"/>
      <c r="O1164" s="722"/>
      <c r="P1164" s="484">
        <f t="shared" si="49"/>
        <v>0</v>
      </c>
      <c r="Q1164" s="748"/>
      <c r="R1164" s="749">
        <f t="shared" si="50"/>
        <v>0</v>
      </c>
    </row>
    <row r="1165" spans="10:18">
      <c r="J1165" s="718"/>
      <c r="K1165" s="719"/>
      <c r="L1165" s="720"/>
      <c r="M1165" s="721"/>
      <c r="N1165" s="722"/>
      <c r="O1165" s="722"/>
      <c r="P1165" s="484">
        <f t="shared" si="49"/>
        <v>0</v>
      </c>
      <c r="Q1165" s="748"/>
      <c r="R1165" s="749">
        <f t="shared" si="50"/>
        <v>0</v>
      </c>
    </row>
    <row r="1166" spans="10:18">
      <c r="J1166" s="718"/>
      <c r="K1166" s="719"/>
      <c r="L1166" s="720"/>
      <c r="M1166" s="721"/>
      <c r="N1166" s="722"/>
      <c r="O1166" s="722"/>
      <c r="P1166" s="484">
        <f t="shared" si="49"/>
        <v>0</v>
      </c>
      <c r="Q1166" s="748"/>
      <c r="R1166" s="749">
        <f t="shared" si="50"/>
        <v>0</v>
      </c>
    </row>
    <row r="1167" spans="10:18">
      <c r="J1167" s="718"/>
      <c r="K1167" s="719"/>
      <c r="L1167" s="720"/>
      <c r="M1167" s="721"/>
      <c r="N1167" s="722"/>
      <c r="O1167" s="722"/>
      <c r="P1167" s="484">
        <f t="shared" si="49"/>
        <v>0</v>
      </c>
      <c r="Q1167" s="748"/>
      <c r="R1167" s="749">
        <f t="shared" si="50"/>
        <v>0</v>
      </c>
    </row>
    <row r="1168" spans="10:18">
      <c r="J1168" s="718"/>
      <c r="K1168" s="719"/>
      <c r="L1168" s="720"/>
      <c r="M1168" s="721"/>
      <c r="N1168" s="722"/>
      <c r="O1168" s="722"/>
      <c r="P1168" s="484">
        <f t="shared" si="49"/>
        <v>0</v>
      </c>
      <c r="Q1168" s="748"/>
      <c r="R1168" s="749">
        <f t="shared" si="50"/>
        <v>0</v>
      </c>
    </row>
    <row r="1169" spans="10:18">
      <c r="J1169" s="718"/>
      <c r="K1169" s="719"/>
      <c r="L1169" s="720"/>
      <c r="M1169" s="721"/>
      <c r="N1169" s="722"/>
      <c r="O1169" s="722"/>
      <c r="P1169" s="484">
        <f t="shared" si="49"/>
        <v>0</v>
      </c>
      <c r="Q1169" s="748"/>
      <c r="R1169" s="749">
        <f t="shared" si="50"/>
        <v>0</v>
      </c>
    </row>
    <row r="1170" spans="10:18">
      <c r="J1170" s="718"/>
      <c r="K1170" s="719"/>
      <c r="L1170" s="720"/>
      <c r="M1170" s="721"/>
      <c r="N1170" s="722"/>
      <c r="O1170" s="722"/>
      <c r="P1170" s="484">
        <f t="shared" si="49"/>
        <v>0</v>
      </c>
      <c r="Q1170" s="748"/>
      <c r="R1170" s="749">
        <f t="shared" si="50"/>
        <v>0</v>
      </c>
    </row>
    <row r="1171" spans="10:18">
      <c r="J1171" s="718"/>
      <c r="K1171" s="719"/>
      <c r="L1171" s="720"/>
      <c r="M1171" s="721"/>
      <c r="N1171" s="722"/>
      <c r="O1171" s="722"/>
      <c r="P1171" s="484">
        <f t="shared" si="49"/>
        <v>0</v>
      </c>
      <c r="Q1171" s="748"/>
      <c r="R1171" s="749">
        <f t="shared" si="50"/>
        <v>0</v>
      </c>
    </row>
    <row r="1172" spans="10:18">
      <c r="J1172" s="718"/>
      <c r="K1172" s="719"/>
      <c r="L1172" s="720"/>
      <c r="M1172" s="721"/>
      <c r="N1172" s="722"/>
      <c r="O1172" s="722"/>
      <c r="P1172" s="484">
        <f t="shared" si="49"/>
        <v>0</v>
      </c>
      <c r="Q1172" s="748"/>
      <c r="R1172" s="749">
        <f t="shared" si="50"/>
        <v>0</v>
      </c>
    </row>
    <row r="1173" spans="10:18">
      <c r="J1173" s="718"/>
      <c r="K1173" s="719"/>
      <c r="L1173" s="720"/>
      <c r="M1173" s="721"/>
      <c r="N1173" s="722"/>
      <c r="O1173" s="722"/>
      <c r="P1173" s="484">
        <f t="shared" si="49"/>
        <v>0</v>
      </c>
      <c r="Q1173" s="748"/>
      <c r="R1173" s="749">
        <f t="shared" si="50"/>
        <v>0</v>
      </c>
    </row>
    <row r="1174" spans="10:18">
      <c r="J1174" s="718"/>
      <c r="K1174" s="719"/>
      <c r="L1174" s="720"/>
      <c r="M1174" s="721"/>
      <c r="N1174" s="722"/>
      <c r="O1174" s="722"/>
      <c r="P1174" s="484">
        <f t="shared" si="49"/>
        <v>0</v>
      </c>
      <c r="Q1174" s="748"/>
      <c r="R1174" s="749">
        <f t="shared" si="50"/>
        <v>0</v>
      </c>
    </row>
    <row r="1175" spans="10:18">
      <c r="J1175" s="718"/>
      <c r="K1175" s="719"/>
      <c r="L1175" s="720"/>
      <c r="M1175" s="721"/>
      <c r="N1175" s="722"/>
      <c r="O1175" s="722"/>
      <c r="P1175" s="484">
        <f t="shared" si="49"/>
        <v>0</v>
      </c>
      <c r="Q1175" s="748"/>
      <c r="R1175" s="749">
        <f t="shared" si="50"/>
        <v>0</v>
      </c>
    </row>
    <row r="1176" spans="10:18">
      <c r="J1176" s="718"/>
      <c r="K1176" s="719"/>
      <c r="L1176" s="720"/>
      <c r="M1176" s="721"/>
      <c r="N1176" s="722"/>
      <c r="O1176" s="722"/>
      <c r="P1176" s="484">
        <f t="shared" si="49"/>
        <v>0</v>
      </c>
      <c r="Q1176" s="748"/>
      <c r="R1176" s="749">
        <f t="shared" si="50"/>
        <v>0</v>
      </c>
    </row>
    <row r="1177" spans="10:18">
      <c r="J1177" s="718"/>
      <c r="K1177" s="719"/>
      <c r="L1177" s="720"/>
      <c r="M1177" s="721"/>
      <c r="N1177" s="722"/>
      <c r="O1177" s="722"/>
      <c r="P1177" s="484">
        <f t="shared" si="49"/>
        <v>0</v>
      </c>
      <c r="Q1177" s="748"/>
      <c r="R1177" s="749">
        <f t="shared" si="50"/>
        <v>0</v>
      </c>
    </row>
    <row r="1178" spans="10:18">
      <c r="J1178" s="718"/>
      <c r="K1178" s="719"/>
      <c r="L1178" s="720"/>
      <c r="M1178" s="721"/>
      <c r="N1178" s="722"/>
      <c r="O1178" s="722"/>
      <c r="P1178" s="484">
        <f t="shared" si="49"/>
        <v>0</v>
      </c>
      <c r="Q1178" s="748"/>
      <c r="R1178" s="749">
        <f t="shared" si="50"/>
        <v>0</v>
      </c>
    </row>
    <row r="1179" spans="10:18">
      <c r="J1179" s="718"/>
      <c r="K1179" s="719"/>
      <c r="L1179" s="720"/>
      <c r="M1179" s="721"/>
      <c r="N1179" s="722"/>
      <c r="O1179" s="722"/>
      <c r="P1179" s="484">
        <f t="shared" si="49"/>
        <v>0</v>
      </c>
      <c r="Q1179" s="748"/>
      <c r="R1179" s="749">
        <f t="shared" si="50"/>
        <v>0</v>
      </c>
    </row>
    <row r="1180" spans="10:18">
      <c r="J1180" s="718"/>
      <c r="K1180" s="719"/>
      <c r="L1180" s="720"/>
      <c r="M1180" s="721"/>
      <c r="N1180" s="722"/>
      <c r="O1180" s="722"/>
      <c r="P1180" s="484">
        <f t="shared" si="49"/>
        <v>0</v>
      </c>
      <c r="Q1180" s="748"/>
      <c r="R1180" s="749">
        <f t="shared" si="50"/>
        <v>0</v>
      </c>
    </row>
    <row r="1181" spans="10:18">
      <c r="J1181" s="718"/>
      <c r="K1181" s="719"/>
      <c r="L1181" s="720"/>
      <c r="M1181" s="721"/>
      <c r="N1181" s="722"/>
      <c r="O1181" s="722"/>
      <c r="P1181" s="484">
        <f t="shared" si="49"/>
        <v>0</v>
      </c>
      <c r="Q1181" s="748"/>
      <c r="R1181" s="749">
        <f t="shared" si="50"/>
        <v>0</v>
      </c>
    </row>
    <row r="1182" spans="10:18">
      <c r="J1182" s="718"/>
      <c r="K1182" s="719"/>
      <c r="L1182" s="720"/>
      <c r="M1182" s="721"/>
      <c r="N1182" s="722"/>
      <c r="O1182" s="722"/>
      <c r="P1182" s="484">
        <f t="shared" si="49"/>
        <v>0</v>
      </c>
      <c r="Q1182" s="748"/>
      <c r="R1182" s="749">
        <f t="shared" si="50"/>
        <v>0</v>
      </c>
    </row>
    <row r="1183" spans="10:18">
      <c r="J1183" s="718"/>
      <c r="K1183" s="719"/>
      <c r="L1183" s="720"/>
      <c r="M1183" s="721"/>
      <c r="N1183" s="722"/>
      <c r="O1183" s="722"/>
      <c r="P1183" s="484">
        <f t="shared" si="49"/>
        <v>0</v>
      </c>
      <c r="Q1183" s="748"/>
      <c r="R1183" s="749">
        <f t="shared" si="50"/>
        <v>0</v>
      </c>
    </row>
    <row r="1184" spans="10:18">
      <c r="J1184" s="718"/>
      <c r="K1184" s="719"/>
      <c r="L1184" s="720"/>
      <c r="M1184" s="721"/>
      <c r="N1184" s="722"/>
      <c r="O1184" s="722"/>
      <c r="P1184" s="484">
        <f t="shared" si="49"/>
        <v>0</v>
      </c>
      <c r="Q1184" s="748"/>
      <c r="R1184" s="749">
        <f t="shared" si="50"/>
        <v>0</v>
      </c>
    </row>
    <row r="1185" spans="10:18">
      <c r="J1185" s="718"/>
      <c r="K1185" s="719"/>
      <c r="L1185" s="720"/>
      <c r="M1185" s="721"/>
      <c r="N1185" s="722"/>
      <c r="O1185" s="722"/>
      <c r="P1185" s="484">
        <f t="shared" si="49"/>
        <v>0</v>
      </c>
      <c r="Q1185" s="748"/>
      <c r="R1185" s="749">
        <f t="shared" si="50"/>
        <v>0</v>
      </c>
    </row>
    <row r="1186" spans="10:18">
      <c r="J1186" s="718"/>
      <c r="K1186" s="719"/>
      <c r="L1186" s="720"/>
      <c r="M1186" s="721"/>
      <c r="N1186" s="722"/>
      <c r="O1186" s="722"/>
      <c r="P1186" s="484">
        <f t="shared" si="49"/>
        <v>0</v>
      </c>
      <c r="Q1186" s="748"/>
      <c r="R1186" s="749">
        <f t="shared" si="50"/>
        <v>0</v>
      </c>
    </row>
    <row r="1187" spans="10:18">
      <c r="J1187" s="718"/>
      <c r="K1187" s="719"/>
      <c r="L1187" s="720"/>
      <c r="M1187" s="721"/>
      <c r="N1187" s="722"/>
      <c r="O1187" s="722"/>
      <c r="P1187" s="484">
        <f t="shared" si="49"/>
        <v>0</v>
      </c>
      <c r="Q1187" s="748"/>
      <c r="R1187" s="749">
        <f t="shared" si="50"/>
        <v>0</v>
      </c>
    </row>
    <row r="1188" spans="10:18">
      <c r="J1188" s="718"/>
      <c r="K1188" s="719"/>
      <c r="L1188" s="720"/>
      <c r="M1188" s="721"/>
      <c r="N1188" s="722"/>
      <c r="O1188" s="722"/>
      <c r="P1188" s="484">
        <f t="shared" si="49"/>
        <v>0</v>
      </c>
      <c r="Q1188" s="748"/>
      <c r="R1188" s="749">
        <f t="shared" si="50"/>
        <v>0</v>
      </c>
    </row>
    <row r="1189" spans="10:18">
      <c r="J1189" s="718"/>
      <c r="K1189" s="719"/>
      <c r="L1189" s="720"/>
      <c r="M1189" s="721"/>
      <c r="N1189" s="722"/>
      <c r="O1189" s="722"/>
      <c r="P1189" s="484">
        <f t="shared" si="49"/>
        <v>0</v>
      </c>
      <c r="Q1189" s="748"/>
      <c r="R1189" s="749">
        <f t="shared" si="50"/>
        <v>0</v>
      </c>
    </row>
    <row r="1190" spans="10:18">
      <c r="J1190" s="718"/>
      <c r="K1190" s="719"/>
      <c r="L1190" s="720"/>
      <c r="M1190" s="721"/>
      <c r="N1190" s="722"/>
      <c r="O1190" s="722"/>
      <c r="P1190" s="484">
        <f t="shared" si="49"/>
        <v>0</v>
      </c>
      <c r="Q1190" s="748"/>
      <c r="R1190" s="749">
        <f t="shared" si="50"/>
        <v>0</v>
      </c>
    </row>
    <row r="1191" spans="10:18">
      <c r="J1191" s="718"/>
      <c r="K1191" s="719"/>
      <c r="L1191" s="720"/>
      <c r="M1191" s="721"/>
      <c r="N1191" s="722"/>
      <c r="O1191" s="722"/>
      <c r="P1191" s="484">
        <f t="shared" si="49"/>
        <v>0</v>
      </c>
      <c r="Q1191" s="748"/>
      <c r="R1191" s="749">
        <f t="shared" si="50"/>
        <v>0</v>
      </c>
    </row>
    <row r="1192" spans="10:18">
      <c r="J1192" s="718"/>
      <c r="K1192" s="719"/>
      <c r="L1192" s="720"/>
      <c r="M1192" s="721"/>
      <c r="N1192" s="722"/>
      <c r="O1192" s="722"/>
      <c r="P1192" s="484">
        <f t="shared" si="49"/>
        <v>0</v>
      </c>
      <c r="Q1192" s="748"/>
      <c r="R1192" s="749">
        <f t="shared" si="50"/>
        <v>0</v>
      </c>
    </row>
    <row r="1193" spans="10:18">
      <c r="J1193" s="718"/>
      <c r="K1193" s="719"/>
      <c r="L1193" s="720"/>
      <c r="M1193" s="721"/>
      <c r="N1193" s="722"/>
      <c r="O1193" s="722"/>
      <c r="P1193" s="484">
        <f t="shared" si="49"/>
        <v>0</v>
      </c>
      <c r="Q1193" s="748"/>
      <c r="R1193" s="749">
        <f t="shared" si="50"/>
        <v>0</v>
      </c>
    </row>
    <row r="1194" spans="10:18">
      <c r="J1194" s="718"/>
      <c r="K1194" s="719"/>
      <c r="L1194" s="720"/>
      <c r="M1194" s="721"/>
      <c r="N1194" s="722"/>
      <c r="O1194" s="722"/>
      <c r="P1194" s="484">
        <f t="shared" si="49"/>
        <v>0</v>
      </c>
      <c r="Q1194" s="748"/>
      <c r="R1194" s="749">
        <f t="shared" si="50"/>
        <v>0</v>
      </c>
    </row>
    <row r="1195" spans="10:18">
      <c r="J1195" s="718"/>
      <c r="K1195" s="719"/>
      <c r="L1195" s="720"/>
      <c r="M1195" s="721"/>
      <c r="N1195" s="722"/>
      <c r="O1195" s="722"/>
      <c r="P1195" s="484">
        <f t="shared" si="49"/>
        <v>0</v>
      </c>
      <c r="Q1195" s="748"/>
      <c r="R1195" s="749">
        <f t="shared" si="50"/>
        <v>0</v>
      </c>
    </row>
    <row r="1196" spans="10:18">
      <c r="J1196" s="718"/>
      <c r="K1196" s="719"/>
      <c r="L1196" s="720"/>
      <c r="M1196" s="721"/>
      <c r="N1196" s="722"/>
      <c r="O1196" s="722"/>
      <c r="P1196" s="484">
        <f t="shared" si="49"/>
        <v>0</v>
      </c>
      <c r="Q1196" s="748"/>
      <c r="R1196" s="749">
        <f t="shared" si="50"/>
        <v>0</v>
      </c>
    </row>
    <row r="1197" spans="10:18">
      <c r="J1197" s="718"/>
      <c r="K1197" s="719"/>
      <c r="L1197" s="720"/>
      <c r="M1197" s="721"/>
      <c r="N1197" s="722"/>
      <c r="O1197" s="722"/>
      <c r="P1197" s="484">
        <f t="shared" si="49"/>
        <v>0</v>
      </c>
      <c r="Q1197" s="748"/>
      <c r="R1197" s="749">
        <f t="shared" si="50"/>
        <v>0</v>
      </c>
    </row>
    <row r="1198" spans="10:18">
      <c r="J1198" s="718"/>
      <c r="K1198" s="719"/>
      <c r="L1198" s="720"/>
      <c r="M1198" s="721"/>
      <c r="N1198" s="722"/>
      <c r="O1198" s="722"/>
      <c r="P1198" s="484">
        <f t="shared" si="49"/>
        <v>0</v>
      </c>
      <c r="Q1198" s="748"/>
      <c r="R1198" s="749">
        <f t="shared" si="50"/>
        <v>0</v>
      </c>
    </row>
    <row r="1199" spans="10:18">
      <c r="J1199" s="718"/>
      <c r="K1199" s="719"/>
      <c r="L1199" s="720"/>
      <c r="M1199" s="721"/>
      <c r="N1199" s="722"/>
      <c r="O1199" s="722"/>
      <c r="P1199" s="484">
        <f t="shared" si="49"/>
        <v>0</v>
      </c>
      <c r="Q1199" s="748"/>
      <c r="R1199" s="749">
        <f t="shared" si="50"/>
        <v>0</v>
      </c>
    </row>
    <row r="1200" spans="10:18">
      <c r="J1200" s="718"/>
      <c r="K1200" s="719"/>
      <c r="L1200" s="720"/>
      <c r="M1200" s="721"/>
      <c r="N1200" s="722"/>
      <c r="O1200" s="722"/>
      <c r="P1200" s="484">
        <f t="shared" si="49"/>
        <v>0</v>
      </c>
      <c r="Q1200" s="748"/>
      <c r="R1200" s="749">
        <f t="shared" si="50"/>
        <v>0</v>
      </c>
    </row>
    <row r="1201" spans="10:18">
      <c r="J1201" s="718"/>
      <c r="K1201" s="719"/>
      <c r="L1201" s="720"/>
      <c r="M1201" s="721"/>
      <c r="N1201" s="722"/>
      <c r="O1201" s="722"/>
      <c r="P1201" s="484">
        <f t="shared" si="49"/>
        <v>0</v>
      </c>
      <c r="Q1201" s="748"/>
      <c r="R1201" s="749">
        <f t="shared" si="50"/>
        <v>0</v>
      </c>
    </row>
    <row r="1202" spans="10:18">
      <c r="J1202" s="718"/>
      <c r="K1202" s="719"/>
      <c r="L1202" s="720"/>
      <c r="M1202" s="721"/>
      <c r="N1202" s="722"/>
      <c r="O1202" s="722"/>
      <c r="P1202" s="484">
        <f t="shared" si="49"/>
        <v>0</v>
      </c>
      <c r="Q1202" s="748"/>
      <c r="R1202" s="749">
        <f t="shared" si="50"/>
        <v>0</v>
      </c>
    </row>
    <row r="1203" spans="10:18">
      <c r="J1203" s="718"/>
      <c r="K1203" s="719"/>
      <c r="L1203" s="720"/>
      <c r="M1203" s="721"/>
      <c r="N1203" s="722"/>
      <c r="O1203" s="722"/>
      <c r="P1203" s="484">
        <f t="shared" si="49"/>
        <v>0</v>
      </c>
      <c r="Q1203" s="748"/>
      <c r="R1203" s="749">
        <f t="shared" si="50"/>
        <v>0</v>
      </c>
    </row>
    <row r="1204" spans="10:18">
      <c r="J1204" s="718"/>
      <c r="K1204" s="719"/>
      <c r="L1204" s="720"/>
      <c r="M1204" s="721"/>
      <c r="N1204" s="722"/>
      <c r="O1204" s="722"/>
      <c r="P1204" s="484">
        <f t="shared" si="49"/>
        <v>0</v>
      </c>
      <c r="Q1204" s="748"/>
      <c r="R1204" s="749">
        <f t="shared" si="50"/>
        <v>0</v>
      </c>
    </row>
    <row r="1205" spans="10:18">
      <c r="J1205" s="718"/>
      <c r="K1205" s="719"/>
      <c r="L1205" s="720"/>
      <c r="M1205" s="721"/>
      <c r="N1205" s="722"/>
      <c r="O1205" s="722"/>
      <c r="P1205" s="484">
        <f t="shared" si="49"/>
        <v>0</v>
      </c>
      <c r="Q1205" s="748"/>
      <c r="R1205" s="749">
        <f t="shared" si="50"/>
        <v>0</v>
      </c>
    </row>
    <row r="1206" spans="10:18">
      <c r="J1206" s="718"/>
      <c r="K1206" s="719"/>
      <c r="L1206" s="720"/>
      <c r="M1206" s="721"/>
      <c r="N1206" s="722"/>
      <c r="O1206" s="722"/>
      <c r="P1206" s="484">
        <f t="shared" si="49"/>
        <v>0</v>
      </c>
      <c r="Q1206" s="748"/>
      <c r="R1206" s="749">
        <f t="shared" si="50"/>
        <v>0</v>
      </c>
    </row>
    <row r="1207" spans="10:18">
      <c r="J1207" s="718"/>
      <c r="K1207" s="719"/>
      <c r="L1207" s="720"/>
      <c r="M1207" s="721"/>
      <c r="N1207" s="722"/>
      <c r="O1207" s="722"/>
      <c r="P1207" s="484">
        <f t="shared" si="49"/>
        <v>0</v>
      </c>
      <c r="Q1207" s="748"/>
      <c r="R1207" s="749">
        <f t="shared" si="50"/>
        <v>0</v>
      </c>
    </row>
    <row r="1208" spans="10:18">
      <c r="J1208" s="718"/>
      <c r="K1208" s="719"/>
      <c r="L1208" s="720"/>
      <c r="M1208" s="721"/>
      <c r="N1208" s="722"/>
      <c r="O1208" s="722"/>
      <c r="P1208" s="484">
        <f t="shared" si="49"/>
        <v>0</v>
      </c>
      <c r="Q1208" s="748"/>
      <c r="R1208" s="749">
        <f t="shared" si="50"/>
        <v>0</v>
      </c>
    </row>
    <row r="1209" spans="10:18">
      <c r="J1209" s="718"/>
      <c r="K1209" s="719"/>
      <c r="L1209" s="720"/>
      <c r="M1209" s="721"/>
      <c r="N1209" s="722"/>
      <c r="O1209" s="722"/>
      <c r="P1209" s="484">
        <f t="shared" si="49"/>
        <v>0</v>
      </c>
      <c r="Q1209" s="748"/>
      <c r="R1209" s="749">
        <f t="shared" si="50"/>
        <v>0</v>
      </c>
    </row>
    <row r="1210" spans="10:18">
      <c r="J1210" s="718"/>
      <c r="K1210" s="719"/>
      <c r="L1210" s="720"/>
      <c r="M1210" s="721"/>
      <c r="N1210" s="722"/>
      <c r="O1210" s="722"/>
      <c r="P1210" s="484">
        <f t="shared" si="49"/>
        <v>0</v>
      </c>
      <c r="Q1210" s="748"/>
      <c r="R1210" s="749">
        <f t="shared" si="50"/>
        <v>0</v>
      </c>
    </row>
    <row r="1211" spans="10:18">
      <c r="J1211" s="718"/>
      <c r="K1211" s="719"/>
      <c r="L1211" s="720"/>
      <c r="M1211" s="721"/>
      <c r="N1211" s="722"/>
      <c r="O1211" s="722"/>
      <c r="P1211" s="484">
        <f t="shared" si="49"/>
        <v>0</v>
      </c>
      <c r="Q1211" s="748"/>
      <c r="R1211" s="749">
        <f t="shared" si="50"/>
        <v>0</v>
      </c>
    </row>
    <row r="1212" spans="10:18">
      <c r="J1212" s="718"/>
      <c r="K1212" s="719"/>
      <c r="L1212" s="720"/>
      <c r="M1212" s="721"/>
      <c r="N1212" s="722"/>
      <c r="O1212" s="722"/>
      <c r="P1212" s="484">
        <f t="shared" si="49"/>
        <v>0</v>
      </c>
      <c r="Q1212" s="748"/>
      <c r="R1212" s="749">
        <f t="shared" si="50"/>
        <v>0</v>
      </c>
    </row>
    <row r="1213" spans="10:18">
      <c r="J1213" s="718"/>
      <c r="K1213" s="719"/>
      <c r="L1213" s="720"/>
      <c r="M1213" s="721"/>
      <c r="N1213" s="722"/>
      <c r="O1213" s="722"/>
      <c r="P1213" s="484">
        <f t="shared" si="49"/>
        <v>0</v>
      </c>
      <c r="Q1213" s="748"/>
      <c r="R1213" s="749">
        <f t="shared" si="50"/>
        <v>0</v>
      </c>
    </row>
    <row r="1214" spans="10:18">
      <c r="J1214" s="718"/>
      <c r="K1214" s="719"/>
      <c r="L1214" s="720"/>
      <c r="M1214" s="721"/>
      <c r="N1214" s="722"/>
      <c r="O1214" s="722"/>
      <c r="P1214" s="484">
        <f t="shared" si="49"/>
        <v>0</v>
      </c>
      <c r="Q1214" s="748"/>
      <c r="R1214" s="749">
        <f t="shared" si="50"/>
        <v>0</v>
      </c>
    </row>
    <row r="1215" spans="10:18">
      <c r="J1215" s="718"/>
      <c r="K1215" s="719"/>
      <c r="L1215" s="720"/>
      <c r="M1215" s="721"/>
      <c r="N1215" s="722"/>
      <c r="O1215" s="722"/>
      <c r="P1215" s="484">
        <f t="shared" si="49"/>
        <v>0</v>
      </c>
      <c r="Q1215" s="748"/>
      <c r="R1215" s="749">
        <f t="shared" si="50"/>
        <v>0</v>
      </c>
    </row>
    <row r="1216" spans="10:18">
      <c r="J1216" s="718"/>
      <c r="K1216" s="719"/>
      <c r="L1216" s="720"/>
      <c r="M1216" s="721"/>
      <c r="N1216" s="722"/>
      <c r="O1216" s="722"/>
      <c r="P1216" s="484">
        <f t="shared" si="49"/>
        <v>0</v>
      </c>
      <c r="Q1216" s="748"/>
      <c r="R1216" s="749">
        <f t="shared" si="50"/>
        <v>0</v>
      </c>
    </row>
    <row r="1217" spans="10:18">
      <c r="J1217" s="718"/>
      <c r="K1217" s="719"/>
      <c r="L1217" s="720"/>
      <c r="M1217" s="721"/>
      <c r="N1217" s="722"/>
      <c r="O1217" s="722"/>
      <c r="P1217" s="484">
        <f t="shared" si="49"/>
        <v>0</v>
      </c>
      <c r="Q1217" s="748"/>
      <c r="R1217" s="749">
        <f t="shared" si="50"/>
        <v>0</v>
      </c>
    </row>
    <row r="1218" spans="10:18">
      <c r="J1218" s="718"/>
      <c r="K1218" s="719"/>
      <c r="L1218" s="720"/>
      <c r="M1218" s="721"/>
      <c r="N1218" s="722"/>
      <c r="O1218" s="722"/>
      <c r="P1218" s="484">
        <f t="shared" si="49"/>
        <v>0</v>
      </c>
      <c r="Q1218" s="748"/>
      <c r="R1218" s="749">
        <f t="shared" si="50"/>
        <v>0</v>
      </c>
    </row>
    <row r="1219" spans="10:18">
      <c r="J1219" s="718"/>
      <c r="K1219" s="719"/>
      <c r="L1219" s="720"/>
      <c r="M1219" s="721"/>
      <c r="N1219" s="722"/>
      <c r="O1219" s="722"/>
      <c r="P1219" s="484">
        <f t="shared" si="49"/>
        <v>0</v>
      </c>
      <c r="Q1219" s="748"/>
      <c r="R1219" s="749">
        <f t="shared" si="50"/>
        <v>0</v>
      </c>
    </row>
    <row r="1220" spans="10:18">
      <c r="J1220" s="718"/>
      <c r="K1220" s="719"/>
      <c r="L1220" s="720"/>
      <c r="M1220" s="721"/>
      <c r="N1220" s="722"/>
      <c r="O1220" s="722"/>
      <c r="P1220" s="484">
        <f t="shared" si="49"/>
        <v>0</v>
      </c>
      <c r="Q1220" s="748"/>
      <c r="R1220" s="749">
        <f t="shared" si="50"/>
        <v>0</v>
      </c>
    </row>
    <row r="1221" spans="10:18">
      <c r="J1221" s="718"/>
      <c r="K1221" s="719"/>
      <c r="L1221" s="720"/>
      <c r="M1221" s="721"/>
      <c r="N1221" s="722"/>
      <c r="O1221" s="722"/>
      <c r="P1221" s="484">
        <f t="shared" si="49"/>
        <v>0</v>
      </c>
      <c r="Q1221" s="748"/>
      <c r="R1221" s="749">
        <f t="shared" si="50"/>
        <v>0</v>
      </c>
    </row>
    <row r="1222" spans="10:18">
      <c r="J1222" s="718"/>
      <c r="K1222" s="719"/>
      <c r="L1222" s="720"/>
      <c r="M1222" s="721"/>
      <c r="N1222" s="722"/>
      <c r="O1222" s="722"/>
      <c r="P1222" s="484">
        <f t="shared" ref="P1222:P1259" si="51">M1222*N1222+O1222</f>
        <v>0</v>
      </c>
      <c r="Q1222" s="748"/>
      <c r="R1222" s="749">
        <f t="shared" ref="R1222:R1259" si="52">P1222*Q1222</f>
        <v>0</v>
      </c>
    </row>
    <row r="1223" spans="10:18">
      <c r="J1223" s="718"/>
      <c r="K1223" s="719"/>
      <c r="L1223" s="720"/>
      <c r="M1223" s="721"/>
      <c r="N1223" s="722"/>
      <c r="O1223" s="722"/>
      <c r="P1223" s="484">
        <f t="shared" si="51"/>
        <v>0</v>
      </c>
      <c r="Q1223" s="748"/>
      <c r="R1223" s="749">
        <f t="shared" si="52"/>
        <v>0</v>
      </c>
    </row>
    <row r="1224" spans="10:18">
      <c r="J1224" s="718"/>
      <c r="K1224" s="719"/>
      <c r="L1224" s="720"/>
      <c r="M1224" s="721"/>
      <c r="N1224" s="722"/>
      <c r="O1224" s="722"/>
      <c r="P1224" s="484">
        <f t="shared" si="51"/>
        <v>0</v>
      </c>
      <c r="Q1224" s="748"/>
      <c r="R1224" s="749">
        <f t="shared" si="52"/>
        <v>0</v>
      </c>
    </row>
    <row r="1225" spans="10:18">
      <c r="J1225" s="718"/>
      <c r="K1225" s="719"/>
      <c r="L1225" s="720"/>
      <c r="M1225" s="721"/>
      <c r="N1225" s="722"/>
      <c r="O1225" s="722"/>
      <c r="P1225" s="484">
        <f t="shared" si="51"/>
        <v>0</v>
      </c>
      <c r="Q1225" s="748"/>
      <c r="R1225" s="749">
        <f t="shared" si="52"/>
        <v>0</v>
      </c>
    </row>
    <row r="1226" spans="10:18">
      <c r="J1226" s="718"/>
      <c r="K1226" s="719"/>
      <c r="L1226" s="720"/>
      <c r="M1226" s="721"/>
      <c r="N1226" s="722"/>
      <c r="O1226" s="722"/>
      <c r="P1226" s="484">
        <f t="shared" si="51"/>
        <v>0</v>
      </c>
      <c r="Q1226" s="748"/>
      <c r="R1226" s="749">
        <f t="shared" si="52"/>
        <v>0</v>
      </c>
    </row>
    <row r="1227" spans="10:18">
      <c r="J1227" s="718"/>
      <c r="K1227" s="719"/>
      <c r="L1227" s="720"/>
      <c r="M1227" s="721"/>
      <c r="N1227" s="722"/>
      <c r="O1227" s="722"/>
      <c r="P1227" s="484">
        <f t="shared" si="51"/>
        <v>0</v>
      </c>
      <c r="Q1227" s="748"/>
      <c r="R1227" s="749">
        <f t="shared" si="52"/>
        <v>0</v>
      </c>
    </row>
    <row r="1228" spans="10:18">
      <c r="J1228" s="718"/>
      <c r="K1228" s="719"/>
      <c r="L1228" s="720"/>
      <c r="M1228" s="721"/>
      <c r="N1228" s="722"/>
      <c r="O1228" s="722"/>
      <c r="P1228" s="484">
        <f t="shared" si="51"/>
        <v>0</v>
      </c>
      <c r="Q1228" s="748"/>
      <c r="R1228" s="749">
        <f t="shared" si="52"/>
        <v>0</v>
      </c>
    </row>
    <row r="1229" spans="10:18">
      <c r="J1229" s="718"/>
      <c r="K1229" s="719"/>
      <c r="L1229" s="720"/>
      <c r="M1229" s="721"/>
      <c r="N1229" s="722"/>
      <c r="O1229" s="722"/>
      <c r="P1229" s="484">
        <f t="shared" si="51"/>
        <v>0</v>
      </c>
      <c r="Q1229" s="748"/>
      <c r="R1229" s="749">
        <f t="shared" si="52"/>
        <v>0</v>
      </c>
    </row>
    <row r="1230" spans="10:18">
      <c r="J1230" s="718"/>
      <c r="K1230" s="719"/>
      <c r="L1230" s="720"/>
      <c r="M1230" s="721"/>
      <c r="N1230" s="722"/>
      <c r="O1230" s="722"/>
      <c r="P1230" s="484">
        <f t="shared" si="51"/>
        <v>0</v>
      </c>
      <c r="Q1230" s="748"/>
      <c r="R1230" s="749">
        <f t="shared" si="52"/>
        <v>0</v>
      </c>
    </row>
    <row r="1231" spans="10:18">
      <c r="J1231" s="718"/>
      <c r="K1231" s="719"/>
      <c r="L1231" s="720"/>
      <c r="M1231" s="721"/>
      <c r="N1231" s="722"/>
      <c r="O1231" s="722"/>
      <c r="P1231" s="484">
        <f t="shared" si="51"/>
        <v>0</v>
      </c>
      <c r="Q1231" s="748"/>
      <c r="R1231" s="749">
        <f t="shared" si="52"/>
        <v>0</v>
      </c>
    </row>
    <row r="1232" spans="10:18">
      <c r="J1232" s="718"/>
      <c r="K1232" s="719"/>
      <c r="L1232" s="720"/>
      <c r="M1232" s="721"/>
      <c r="N1232" s="722"/>
      <c r="O1232" s="722"/>
      <c r="P1232" s="484">
        <f t="shared" si="51"/>
        <v>0</v>
      </c>
      <c r="Q1232" s="748"/>
      <c r="R1232" s="749">
        <f t="shared" si="52"/>
        <v>0</v>
      </c>
    </row>
    <row r="1233" spans="10:18">
      <c r="J1233" s="718"/>
      <c r="K1233" s="719"/>
      <c r="L1233" s="720"/>
      <c r="M1233" s="721"/>
      <c r="N1233" s="722"/>
      <c r="O1233" s="722"/>
      <c r="P1233" s="484">
        <f t="shared" si="51"/>
        <v>0</v>
      </c>
      <c r="Q1233" s="748"/>
      <c r="R1233" s="749">
        <f t="shared" si="52"/>
        <v>0</v>
      </c>
    </row>
    <row r="1234" spans="10:18">
      <c r="J1234" s="718"/>
      <c r="K1234" s="719"/>
      <c r="L1234" s="720"/>
      <c r="M1234" s="721"/>
      <c r="N1234" s="722"/>
      <c r="O1234" s="722"/>
      <c r="P1234" s="484">
        <f t="shared" si="51"/>
        <v>0</v>
      </c>
      <c r="Q1234" s="748"/>
      <c r="R1234" s="749">
        <f t="shared" si="52"/>
        <v>0</v>
      </c>
    </row>
    <row r="1235" spans="10:18">
      <c r="J1235" s="718"/>
      <c r="K1235" s="719"/>
      <c r="L1235" s="720"/>
      <c r="M1235" s="721"/>
      <c r="N1235" s="722"/>
      <c r="O1235" s="722"/>
      <c r="P1235" s="484">
        <f t="shared" si="51"/>
        <v>0</v>
      </c>
      <c r="Q1235" s="748"/>
      <c r="R1235" s="749">
        <f t="shared" si="52"/>
        <v>0</v>
      </c>
    </row>
    <row r="1236" spans="10:18">
      <c r="J1236" s="718"/>
      <c r="K1236" s="719"/>
      <c r="L1236" s="720"/>
      <c r="M1236" s="721"/>
      <c r="N1236" s="722"/>
      <c r="O1236" s="722"/>
      <c r="P1236" s="484">
        <f t="shared" si="51"/>
        <v>0</v>
      </c>
      <c r="Q1236" s="748"/>
      <c r="R1236" s="749">
        <f t="shared" si="52"/>
        <v>0</v>
      </c>
    </row>
    <row r="1237" spans="10:18">
      <c r="J1237" s="718"/>
      <c r="K1237" s="719"/>
      <c r="L1237" s="720"/>
      <c r="M1237" s="721"/>
      <c r="N1237" s="722"/>
      <c r="O1237" s="722"/>
      <c r="P1237" s="484">
        <f t="shared" si="51"/>
        <v>0</v>
      </c>
      <c r="Q1237" s="748"/>
      <c r="R1237" s="749">
        <f t="shared" si="52"/>
        <v>0</v>
      </c>
    </row>
    <row r="1238" spans="10:18">
      <c r="J1238" s="718"/>
      <c r="K1238" s="719"/>
      <c r="L1238" s="720"/>
      <c r="M1238" s="721"/>
      <c r="N1238" s="722"/>
      <c r="O1238" s="722"/>
      <c r="P1238" s="484">
        <f t="shared" si="51"/>
        <v>0</v>
      </c>
      <c r="Q1238" s="748"/>
      <c r="R1238" s="749">
        <f t="shared" si="52"/>
        <v>0</v>
      </c>
    </row>
    <row r="1239" spans="10:18">
      <c r="J1239" s="718"/>
      <c r="K1239" s="719"/>
      <c r="L1239" s="720"/>
      <c r="M1239" s="721"/>
      <c r="N1239" s="722"/>
      <c r="O1239" s="722"/>
      <c r="P1239" s="484">
        <f t="shared" si="51"/>
        <v>0</v>
      </c>
      <c r="Q1239" s="748"/>
      <c r="R1239" s="749">
        <f t="shared" si="52"/>
        <v>0</v>
      </c>
    </row>
    <row r="1240" spans="10:18">
      <c r="J1240" s="718"/>
      <c r="K1240" s="719"/>
      <c r="L1240" s="720"/>
      <c r="M1240" s="721"/>
      <c r="N1240" s="722"/>
      <c r="O1240" s="722"/>
      <c r="P1240" s="484">
        <f t="shared" si="51"/>
        <v>0</v>
      </c>
      <c r="Q1240" s="748"/>
      <c r="R1240" s="749">
        <f t="shared" si="52"/>
        <v>0</v>
      </c>
    </row>
    <row r="1241" spans="10:18">
      <c r="J1241" s="718"/>
      <c r="K1241" s="719"/>
      <c r="L1241" s="720"/>
      <c r="M1241" s="721"/>
      <c r="N1241" s="722"/>
      <c r="O1241" s="722"/>
      <c r="P1241" s="484">
        <f t="shared" si="51"/>
        <v>0</v>
      </c>
      <c r="Q1241" s="748"/>
      <c r="R1241" s="749">
        <f t="shared" si="52"/>
        <v>0</v>
      </c>
    </row>
    <row r="1242" spans="10:18">
      <c r="J1242" s="718"/>
      <c r="K1242" s="719"/>
      <c r="L1242" s="720"/>
      <c r="M1242" s="721"/>
      <c r="N1242" s="722"/>
      <c r="O1242" s="722"/>
      <c r="P1242" s="484">
        <f t="shared" si="51"/>
        <v>0</v>
      </c>
      <c r="Q1242" s="748"/>
      <c r="R1242" s="749">
        <f t="shared" si="52"/>
        <v>0</v>
      </c>
    </row>
    <row r="1243" spans="10:18">
      <c r="J1243" s="718"/>
      <c r="K1243" s="719"/>
      <c r="L1243" s="720"/>
      <c r="M1243" s="721"/>
      <c r="N1243" s="722"/>
      <c r="O1243" s="722"/>
      <c r="P1243" s="484">
        <f t="shared" si="51"/>
        <v>0</v>
      </c>
      <c r="Q1243" s="748"/>
      <c r="R1243" s="749">
        <f t="shared" si="52"/>
        <v>0</v>
      </c>
    </row>
    <row r="1244" spans="10:18">
      <c r="J1244" s="718"/>
      <c r="K1244" s="719"/>
      <c r="L1244" s="720"/>
      <c r="M1244" s="721"/>
      <c r="N1244" s="722"/>
      <c r="O1244" s="722"/>
      <c r="P1244" s="484">
        <f t="shared" si="51"/>
        <v>0</v>
      </c>
      <c r="Q1244" s="748"/>
      <c r="R1244" s="749">
        <f t="shared" si="52"/>
        <v>0</v>
      </c>
    </row>
    <row r="1245" spans="10:18">
      <c r="J1245" s="718"/>
      <c r="K1245" s="719"/>
      <c r="L1245" s="720"/>
      <c r="M1245" s="721"/>
      <c r="N1245" s="722"/>
      <c r="O1245" s="722"/>
      <c r="P1245" s="484">
        <f t="shared" si="51"/>
        <v>0</v>
      </c>
      <c r="Q1245" s="748"/>
      <c r="R1245" s="749">
        <f t="shared" si="52"/>
        <v>0</v>
      </c>
    </row>
    <row r="1246" spans="10:18">
      <c r="J1246" s="718"/>
      <c r="K1246" s="719"/>
      <c r="L1246" s="720"/>
      <c r="M1246" s="721"/>
      <c r="N1246" s="722"/>
      <c r="O1246" s="722"/>
      <c r="P1246" s="484">
        <f t="shared" si="51"/>
        <v>0</v>
      </c>
      <c r="Q1246" s="748"/>
      <c r="R1246" s="749">
        <f t="shared" si="52"/>
        <v>0</v>
      </c>
    </row>
    <row r="1247" spans="10:18">
      <c r="J1247" s="718"/>
      <c r="K1247" s="719"/>
      <c r="L1247" s="720"/>
      <c r="M1247" s="721"/>
      <c r="N1247" s="722"/>
      <c r="O1247" s="722"/>
      <c r="P1247" s="484">
        <f t="shared" si="51"/>
        <v>0</v>
      </c>
      <c r="Q1247" s="748"/>
      <c r="R1247" s="749">
        <f t="shared" si="52"/>
        <v>0</v>
      </c>
    </row>
    <row r="1248" spans="10:18">
      <c r="J1248" s="718"/>
      <c r="K1248" s="719"/>
      <c r="L1248" s="720"/>
      <c r="M1248" s="721"/>
      <c r="N1248" s="722"/>
      <c r="O1248" s="722"/>
      <c r="P1248" s="484">
        <f t="shared" si="51"/>
        <v>0</v>
      </c>
      <c r="Q1248" s="748"/>
      <c r="R1248" s="749">
        <f t="shared" si="52"/>
        <v>0</v>
      </c>
    </row>
    <row r="1249" spans="10:18">
      <c r="J1249" s="718"/>
      <c r="K1249" s="719"/>
      <c r="L1249" s="720"/>
      <c r="M1249" s="721"/>
      <c r="N1249" s="722"/>
      <c r="O1249" s="722"/>
      <c r="P1249" s="484">
        <f t="shared" si="51"/>
        <v>0</v>
      </c>
      <c r="Q1249" s="748"/>
      <c r="R1249" s="749">
        <f t="shared" si="52"/>
        <v>0</v>
      </c>
    </row>
    <row r="1250" spans="10:18">
      <c r="J1250" s="718"/>
      <c r="K1250" s="719"/>
      <c r="L1250" s="720"/>
      <c r="M1250" s="721"/>
      <c r="N1250" s="722"/>
      <c r="O1250" s="722"/>
      <c r="P1250" s="484">
        <f t="shared" si="51"/>
        <v>0</v>
      </c>
      <c r="Q1250" s="748"/>
      <c r="R1250" s="749">
        <f t="shared" si="52"/>
        <v>0</v>
      </c>
    </row>
    <row r="1251" spans="10:18">
      <c r="J1251" s="718"/>
      <c r="K1251" s="719"/>
      <c r="L1251" s="720"/>
      <c r="M1251" s="721"/>
      <c r="N1251" s="722"/>
      <c r="O1251" s="722"/>
      <c r="P1251" s="484">
        <f t="shared" si="51"/>
        <v>0</v>
      </c>
      <c r="Q1251" s="748"/>
      <c r="R1251" s="749">
        <f t="shared" si="52"/>
        <v>0</v>
      </c>
    </row>
    <row r="1252" spans="10:18">
      <c r="J1252" s="718"/>
      <c r="K1252" s="719"/>
      <c r="L1252" s="720"/>
      <c r="M1252" s="721"/>
      <c r="N1252" s="722"/>
      <c r="O1252" s="722"/>
      <c r="P1252" s="484">
        <f t="shared" si="51"/>
        <v>0</v>
      </c>
      <c r="Q1252" s="748"/>
      <c r="R1252" s="749">
        <f t="shared" si="52"/>
        <v>0</v>
      </c>
    </row>
    <row r="1253" spans="10:18">
      <c r="J1253" s="718"/>
      <c r="K1253" s="719"/>
      <c r="L1253" s="720"/>
      <c r="M1253" s="721"/>
      <c r="N1253" s="722"/>
      <c r="O1253" s="722"/>
      <c r="P1253" s="484">
        <f t="shared" si="51"/>
        <v>0</v>
      </c>
      <c r="Q1253" s="748"/>
      <c r="R1253" s="749">
        <f t="shared" si="52"/>
        <v>0</v>
      </c>
    </row>
    <row r="1254" spans="10:18">
      <c r="J1254" s="718"/>
      <c r="K1254" s="719"/>
      <c r="L1254" s="720"/>
      <c r="M1254" s="721"/>
      <c r="N1254" s="722"/>
      <c r="O1254" s="722"/>
      <c r="P1254" s="484">
        <f t="shared" si="51"/>
        <v>0</v>
      </c>
      <c r="Q1254" s="748"/>
      <c r="R1254" s="749">
        <f t="shared" si="52"/>
        <v>0</v>
      </c>
    </row>
    <row r="1255" spans="10:18">
      <c r="J1255" s="718"/>
      <c r="K1255" s="719"/>
      <c r="L1255" s="720"/>
      <c r="M1255" s="721"/>
      <c r="N1255" s="722"/>
      <c r="O1255" s="722"/>
      <c r="P1255" s="484">
        <f t="shared" si="51"/>
        <v>0</v>
      </c>
      <c r="Q1255" s="748"/>
      <c r="R1255" s="749">
        <f t="shared" si="52"/>
        <v>0</v>
      </c>
    </row>
    <row r="1256" spans="10:18">
      <c r="J1256" s="718"/>
      <c r="K1256" s="719"/>
      <c r="L1256" s="720"/>
      <c r="M1256" s="721"/>
      <c r="N1256" s="722"/>
      <c r="O1256" s="722"/>
      <c r="P1256" s="484">
        <f t="shared" si="51"/>
        <v>0</v>
      </c>
      <c r="Q1256" s="748"/>
      <c r="R1256" s="749">
        <f t="shared" si="52"/>
        <v>0</v>
      </c>
    </row>
    <row r="1257" spans="10:18">
      <c r="J1257" s="718"/>
      <c r="K1257" s="719"/>
      <c r="L1257" s="720"/>
      <c r="M1257" s="721"/>
      <c r="N1257" s="722"/>
      <c r="O1257" s="722"/>
      <c r="P1257" s="484">
        <f t="shared" si="51"/>
        <v>0</v>
      </c>
      <c r="Q1257" s="748"/>
      <c r="R1257" s="749">
        <f t="shared" si="52"/>
        <v>0</v>
      </c>
    </row>
    <row r="1258" spans="10:18">
      <c r="J1258" s="718"/>
      <c r="K1258" s="719"/>
      <c r="L1258" s="720"/>
      <c r="M1258" s="721"/>
      <c r="N1258" s="722"/>
      <c r="O1258" s="722"/>
      <c r="P1258" s="484">
        <f t="shared" si="51"/>
        <v>0</v>
      </c>
      <c r="Q1258" s="748"/>
      <c r="R1258" s="749">
        <f t="shared" si="52"/>
        <v>0</v>
      </c>
    </row>
    <row r="1259" spans="10:18">
      <c r="J1259" s="723"/>
      <c r="K1259" s="724"/>
      <c r="L1259" s="725"/>
      <c r="M1259" s="726"/>
      <c r="N1259" s="727"/>
      <c r="O1259" s="727"/>
      <c r="P1259" s="728">
        <f t="shared" si="51"/>
        <v>0</v>
      </c>
      <c r="Q1259" s="717"/>
      <c r="R1259" s="729">
        <f t="shared" si="52"/>
        <v>0</v>
      </c>
    </row>
  </sheetData>
  <sheetProtection sheet="1"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L4:L5 L1 L7:L1048576" xr:uid="{CE7A5655-347B-5644-8939-C09004F9302B}">
      <formula1>$BE$2:$BE$4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DDA47-DFCC-354E-AEF1-54EFA7128F0A}">
  <dimension ref="A1:AN1569"/>
  <sheetViews>
    <sheetView showGridLines="0" zoomScale="90" zoomScaleNormal="90" workbookViewId="0">
      <selection activeCell="B6" sqref="B6"/>
    </sheetView>
  </sheetViews>
  <sheetFormatPr baseColWidth="10" defaultColWidth="10.83203125" defaultRowHeight="16"/>
  <cols>
    <col min="1" max="1" width="2.83203125" style="412" customWidth="1"/>
    <col min="2" max="2" width="10.83203125" style="656"/>
    <col min="3" max="3" width="52.6640625" style="412" bestFit="1" customWidth="1"/>
    <col min="4" max="4" width="21.83203125" style="412" customWidth="1"/>
    <col min="5" max="5" width="14" style="642" customWidth="1"/>
    <col min="6" max="7" width="18.33203125" style="657" customWidth="1"/>
    <col min="8" max="9" width="19.33203125" style="768" customWidth="1"/>
    <col min="10" max="10" width="19.6640625" style="387" customWidth="1"/>
    <col min="11" max="11" width="19.6640625" style="740" customWidth="1"/>
    <col min="12" max="12" width="24" style="658" customWidth="1"/>
    <col min="13" max="14" width="16" style="390" customWidth="1"/>
    <col min="15" max="15" width="25.1640625" style="643" bestFit="1" customWidth="1"/>
    <col min="16" max="16" width="25.1640625" style="643" customWidth="1"/>
    <col min="17" max="19" width="20.1640625" style="620" customWidth="1"/>
    <col min="20" max="20" width="1.5" style="620" customWidth="1"/>
    <col min="21" max="21" width="20.1640625" style="620" customWidth="1"/>
    <col min="22" max="22" width="21.6640625" style="412" customWidth="1"/>
    <col min="23" max="23" width="17.33203125" style="412" customWidth="1"/>
    <col min="24" max="24" width="13.5" style="412" bestFit="1" customWidth="1"/>
    <col min="25" max="27" width="13.83203125" style="412" bestFit="1" customWidth="1"/>
    <col min="28" max="28" width="15.5" style="412" bestFit="1" customWidth="1"/>
    <col min="29" max="38" width="10.83203125" style="412"/>
    <col min="39" max="39" width="0" style="412" hidden="1" customWidth="1"/>
    <col min="40" max="40" width="10.83203125" style="412" hidden="1" customWidth="1"/>
    <col min="41" max="16384" width="10.83203125" style="412"/>
  </cols>
  <sheetData>
    <row r="1" spans="1:39" ht="60" customHeight="1">
      <c r="A1" s="632"/>
      <c r="B1" s="168"/>
      <c r="C1" s="120"/>
      <c r="D1" s="120"/>
      <c r="E1" s="633"/>
      <c r="F1" s="634"/>
      <c r="G1" s="634"/>
      <c r="H1" s="120"/>
      <c r="I1" s="120"/>
      <c r="J1" s="635"/>
      <c r="K1" s="738"/>
      <c r="L1" s="618"/>
      <c r="M1" s="665"/>
      <c r="N1" s="745"/>
      <c r="O1" s="618"/>
      <c r="P1" s="618"/>
      <c r="Q1" s="618"/>
      <c r="R1" s="618"/>
      <c r="S1" s="618"/>
      <c r="T1" s="120"/>
      <c r="U1" s="120"/>
      <c r="AB1" s="768"/>
    </row>
    <row r="2" spans="1:39" ht="40" customHeight="1">
      <c r="A2" s="632"/>
      <c r="B2" s="771" t="s">
        <v>340</v>
      </c>
      <c r="C2" s="529"/>
      <c r="D2" s="529"/>
      <c r="E2" s="529"/>
      <c r="F2" s="637"/>
      <c r="G2" s="637"/>
      <c r="H2" s="529"/>
      <c r="I2" s="529"/>
      <c r="J2" s="638"/>
      <c r="K2" s="770"/>
      <c r="L2" s="639"/>
      <c r="M2" s="529"/>
      <c r="N2" s="639"/>
      <c r="O2" s="639"/>
      <c r="P2" s="639"/>
      <c r="Q2" s="639"/>
      <c r="R2" s="639"/>
      <c r="S2" s="639"/>
      <c r="T2" s="769"/>
      <c r="U2" s="769"/>
      <c r="V2" s="769"/>
      <c r="W2" s="769"/>
      <c r="X2" s="769"/>
      <c r="Y2" s="769"/>
      <c r="Z2" s="769"/>
      <c r="AA2" s="769"/>
      <c r="AB2" s="768"/>
      <c r="AC2" s="640"/>
      <c r="AD2" s="640"/>
      <c r="AE2" s="640"/>
      <c r="AF2" s="640"/>
      <c r="AG2" s="640"/>
      <c r="AH2" s="640"/>
      <c r="AI2" s="640"/>
      <c r="AJ2" s="640"/>
      <c r="AK2" s="640"/>
      <c r="AM2" s="412" t="s">
        <v>241</v>
      </c>
    </row>
    <row r="3" spans="1:39" ht="13" hidden="1" customHeight="1">
      <c r="A3" s="632"/>
      <c r="B3" s="529"/>
      <c r="C3" s="529"/>
      <c r="D3" s="529"/>
      <c r="E3" s="636"/>
      <c r="F3" s="637"/>
      <c r="G3" s="637"/>
      <c r="H3" s="529"/>
      <c r="I3" s="529"/>
      <c r="J3" s="638"/>
      <c r="K3" s="739"/>
      <c r="L3" s="639"/>
      <c r="M3" s="636"/>
      <c r="N3" s="621"/>
      <c r="O3" s="621"/>
      <c r="P3" s="621"/>
      <c r="Q3" s="621"/>
      <c r="R3" s="621"/>
      <c r="S3" s="621"/>
      <c r="T3" s="529"/>
      <c r="U3" s="529"/>
      <c r="AB3" s="768"/>
      <c r="AC3" s="641"/>
      <c r="AD3" s="641"/>
      <c r="AE3" s="641"/>
      <c r="AF3" s="641"/>
      <c r="AG3" s="641"/>
      <c r="AH3" s="641"/>
      <c r="AI3" s="641"/>
      <c r="AJ3" s="641"/>
      <c r="AK3" s="641"/>
      <c r="AM3" s="412" t="s">
        <v>242</v>
      </c>
    </row>
    <row r="4" spans="1:39" s="737" customFormat="1" ht="7" customHeight="1">
      <c r="E4" s="642"/>
      <c r="F4" s="643"/>
      <c r="G4" s="643"/>
      <c r="J4" s="644"/>
      <c r="K4" s="740"/>
      <c r="L4" s="620"/>
      <c r="N4" s="620"/>
      <c r="O4" s="620"/>
      <c r="P4" s="620"/>
      <c r="Q4" s="620"/>
      <c r="R4" s="620"/>
      <c r="S4" s="620"/>
    </row>
    <row r="5" spans="1:39" ht="19">
      <c r="A5" s="645"/>
      <c r="B5" s="646" t="s">
        <v>289</v>
      </c>
      <c r="C5" s="647"/>
      <c r="D5" s="647"/>
      <c r="E5" s="648"/>
      <c r="F5" s="649"/>
      <c r="G5" s="649"/>
      <c r="H5" s="647"/>
      <c r="I5" s="647"/>
      <c r="J5" s="650"/>
      <c r="K5" s="741"/>
      <c r="L5" s="651"/>
      <c r="M5" s="648"/>
      <c r="N5" s="664"/>
      <c r="O5" s="622"/>
      <c r="P5" s="733"/>
      <c r="Q5" s="733"/>
      <c r="R5" s="733"/>
      <c r="S5" s="733"/>
      <c r="T5" s="645"/>
      <c r="V5" s="752" t="s">
        <v>337</v>
      </c>
      <c r="W5" s="752" t="s">
        <v>336</v>
      </c>
      <c r="X5" s="752" t="s">
        <v>225</v>
      </c>
      <c r="Y5" s="752" t="s">
        <v>228</v>
      </c>
      <c r="Z5" s="752" t="s">
        <v>325</v>
      </c>
      <c r="AA5" s="752" t="s">
        <v>335</v>
      </c>
      <c r="AB5" s="768"/>
      <c r="AC5" s="645"/>
      <c r="AD5" s="645"/>
      <c r="AE5" s="645"/>
      <c r="AF5" s="645"/>
      <c r="AG5" s="645"/>
      <c r="AH5" s="645"/>
      <c r="AI5" s="645"/>
      <c r="AJ5" s="645"/>
      <c r="AK5" s="645"/>
      <c r="AL5" s="645"/>
    </row>
    <row r="6" spans="1:39" ht="18" thickBot="1">
      <c r="B6" s="703" t="s">
        <v>228</v>
      </c>
      <c r="C6" s="704" t="s">
        <v>222</v>
      </c>
      <c r="D6" s="704" t="s">
        <v>146</v>
      </c>
      <c r="E6" s="704" t="s">
        <v>232</v>
      </c>
      <c r="F6" s="705" t="s">
        <v>234</v>
      </c>
      <c r="G6" s="705" t="s">
        <v>235</v>
      </c>
      <c r="H6" s="706" t="s">
        <v>319</v>
      </c>
      <c r="I6" s="705" t="s">
        <v>326</v>
      </c>
      <c r="J6" s="705" t="s">
        <v>252</v>
      </c>
      <c r="K6" s="742" t="s">
        <v>328</v>
      </c>
      <c r="L6" s="653" t="s">
        <v>327</v>
      </c>
      <c r="M6" s="653" t="s">
        <v>321</v>
      </c>
      <c r="N6" s="746" t="s">
        <v>330</v>
      </c>
      <c r="O6" s="653" t="s">
        <v>329</v>
      </c>
      <c r="P6" s="653" t="s">
        <v>332</v>
      </c>
      <c r="Q6" s="654" t="s">
        <v>331</v>
      </c>
      <c r="R6" s="654" t="s">
        <v>334</v>
      </c>
      <c r="S6" s="654" t="s">
        <v>333</v>
      </c>
      <c r="T6" s="412"/>
      <c r="U6" s="620" t="s">
        <v>297</v>
      </c>
      <c r="V6" s="652">
        <f>SUMIF(D:D,U6,G:G)</f>
        <v>0</v>
      </c>
      <c r="W6" s="652">
        <f>SUMIF(D:D,U6,F:F)</f>
        <v>0</v>
      </c>
      <c r="X6" s="652">
        <f>'PORTAFOLIO 1'!AC4</f>
        <v>0</v>
      </c>
      <c r="Y6" s="750">
        <f>'PORTAFOLIO 1'!AD4</f>
        <v>0</v>
      </c>
      <c r="Z6" s="751">
        <f>SUMIF(D:D,U6,S:S)</f>
        <v>0</v>
      </c>
      <c r="AA6" s="751">
        <f>SUMIF(D:D,U6,R:R)</f>
        <v>0</v>
      </c>
      <c r="AB6" s="768" t="str">
        <f>IFERROR(INDEX($B$7:$B$1569, SMALL(IF($B$7:$B$1569&lt;&gt;"", ROW($B$7:$B$1569)-ROW($B$7)+1), ROW(A1))), "")</f>
        <v/>
      </c>
    </row>
    <row r="7" spans="1:39" ht="17" thickTop="1">
      <c r="B7" s="707" t="str">
        <f>IF('REGISTRO ACCIONES'!L7="COMPRA",'REGISTRO ACCIONES'!J7,"")</f>
        <v/>
      </c>
      <c r="C7" s="708" t="str">
        <f>IF('REGISTRO ACCIONES'!L7="COMPRA",'REGISTRO ACCIONES'!K7,"")</f>
        <v/>
      </c>
      <c r="D7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" s="710" t="str">
        <f>IF('REGISTRO ACCIONES'!L7="COMPRA",'REGISTRO ACCIONES'!M7,"")</f>
        <v/>
      </c>
      <c r="F7" s="711" t="str">
        <f>IF(RENTABILIDAD[[#This Row],[PORTAFOLIO]]="","",IF('REGISTRO ACCIONES'!L7="COMPRA",'REGISTRO ACCIONES'!P7,""))</f>
        <v/>
      </c>
      <c r="G7" s="711" t="str">
        <f>IF(RENTABILIDAD[[#This Row],[PORTAFOLIO]]="","",IF('REGISTRO ACCIONES'!L7="COMPRA",'REGISTRO ACCIONES'!R7,""))</f>
        <v/>
      </c>
      <c r="H7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" s="712" t="str">
        <f>IF(RENTABILIDAD[[#This Row],[PORTAFOLIO]]="","",IF(RENTABILIDAD[[#This Row],[INSTRUMENTO]]="","",IFERROR((E7*H7),0)))</f>
        <v/>
      </c>
      <c r="J7" s="713" t="str">
        <f>IF(RENTABILIDAD[[#This Row],[PORTAFOLIO]]="","",IF(RENTABILIDAD[[#This Row],[INSTRUMENTO]]="","",IFERROR((E7*H7)*$X$6,0)))</f>
        <v/>
      </c>
      <c r="K7" s="743">
        <f>IF(RENTABILIDAD[[#This Row],[VALOR ACTUAL COP]]&gt;0,IFERROR((I7-F7)/F7,0),"")</f>
        <v>0</v>
      </c>
      <c r="L7" s="702">
        <f>IF(RENTABILIDAD[[#This Row],[VALOR ACTUAL COP]]&gt;0,IFERROR((J7-G7)/G7,0),"")</f>
        <v>0</v>
      </c>
      <c r="M7" s="655">
        <f t="shared" ref="M7:M38" si="0">IFERROR(($Y$6-B7)/365,0)</f>
        <v>0</v>
      </c>
      <c r="N7" s="747" t="str">
        <f>IFERROR(IF(RENTABILIDAD[[#This Row],[AÑOS]]&gt;0.9999999,(1+K7)^(1/M7)-1,""),"")</f>
        <v/>
      </c>
      <c r="O7" s="619" t="str">
        <f>IFERROR(IF(RENTABILIDAD[[#This Row],[AÑOS]]&gt;0.9999999,(1+L7)^(1/M7)-1,""),"")</f>
        <v/>
      </c>
      <c r="P7" s="730" t="str">
        <f>IFERROR(IF(C:C=$U$7,RENTABILIDAD[[#This Row],[INVERSIÓN USD]]/$W$6,RENTABILIDAD[[#This Row],[INVERSIÓN USD]]/$W$7),"")</f>
        <v/>
      </c>
      <c r="Q7" s="730" t="str">
        <f>IFERROR(IF(D:D=$U$6,RENTABILIDAD[[#This Row],[INVERSIÓN COP]]/$V$6,RENTABILIDAD[[#This Row],[INVERSIÓN COP]]/$V$7),"")</f>
        <v/>
      </c>
      <c r="R7" s="730" t="str">
        <f>IFERROR(RENTABILIDAD[[#This Row],[RENTABILIDAD E.A USD]]*RENTABILIDAD[[#This Row],[PESOS COP]],"")</f>
        <v/>
      </c>
      <c r="S7" s="730" t="str">
        <f>IFERROR(RENTABILIDAD[[#This Row],[RENTABILIDAD E.A COP2]]*RENTABILIDAD[[#This Row],[PESOS COP]],"")</f>
        <v/>
      </c>
      <c r="T7" s="412"/>
      <c r="U7" s="620" t="s">
        <v>298</v>
      </c>
      <c r="V7" s="652">
        <f>SUMIF(D:D,U7,G:G)</f>
        <v>0</v>
      </c>
      <c r="W7" s="652">
        <f>SUMIF(D:D,U7,F:F)</f>
        <v>0</v>
      </c>
      <c r="X7" s="652">
        <f>'PORTAFOLIO 2'!AC4</f>
        <v>0</v>
      </c>
      <c r="Y7" s="750">
        <f>'PORTAFOLIO 2'!AD4</f>
        <v>0</v>
      </c>
      <c r="Z7" s="751">
        <f>SUMIF(D:D,U7,S:S)</f>
        <v>0</v>
      </c>
      <c r="AA7" s="751">
        <f>SUMIF(D:D,U7,R:R)</f>
        <v>0</v>
      </c>
    </row>
    <row r="8" spans="1:39">
      <c r="B8" s="707" t="str">
        <f>IF('REGISTRO ACCIONES'!L8="COMPRA",'REGISTRO ACCIONES'!J8,"")</f>
        <v/>
      </c>
      <c r="C8" s="708" t="str">
        <f>IF('REGISTRO ACCIONES'!L8="COMPRA",'REGISTRO ACCIONES'!K8,"")</f>
        <v/>
      </c>
      <c r="D8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" s="710" t="str">
        <f>IF('REGISTRO ACCIONES'!L8="COMPRA",'REGISTRO ACCIONES'!M8,"")</f>
        <v/>
      </c>
      <c r="F8" s="711" t="str">
        <f>IF(RENTABILIDAD[[#This Row],[PORTAFOLIO]]="","",IF('REGISTRO ACCIONES'!L8="COMPRA",'REGISTRO ACCIONES'!P8,""))</f>
        <v/>
      </c>
      <c r="G8" s="711" t="str">
        <f>IF(RENTABILIDAD[[#This Row],[PORTAFOLIO]]="","",IF('REGISTRO ACCIONES'!L8="COMPRA",'REGISTRO ACCIONES'!R8,""))</f>
        <v/>
      </c>
      <c r="H8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" s="712" t="str">
        <f>IF(RENTABILIDAD[[#This Row],[PORTAFOLIO]]="","",IF(RENTABILIDAD[[#This Row],[INSTRUMENTO]]="","",IFERROR((E8*H8),0)))</f>
        <v/>
      </c>
      <c r="J8" s="713" t="str">
        <f>IF(RENTABILIDAD[[#This Row],[PORTAFOLIO]]="","",IF(RENTABILIDAD[[#This Row],[INSTRUMENTO]]="","",IFERROR((E8*H8)*$X$6,0)))</f>
        <v/>
      </c>
      <c r="K8" s="744">
        <f>IF(RENTABILIDAD[[#This Row],[VALOR ACTUAL COP]]&gt;0,IFERROR((I8-F8)/F8,0),"")</f>
        <v>0</v>
      </c>
      <c r="L8" s="702">
        <f>IF(RENTABILIDAD[[#This Row],[VALOR ACTUAL COP]]&gt;0,IFERROR((J8-G8)/G8,0),"")</f>
        <v>0</v>
      </c>
      <c r="M8" s="655">
        <f t="shared" si="0"/>
        <v>0</v>
      </c>
      <c r="N8" s="747" t="str">
        <f>IFERROR(IF(RENTABILIDAD[[#This Row],[AÑOS]]&gt;0.9999999,(1+K8)^(1/M8)-1,""),"")</f>
        <v/>
      </c>
      <c r="O8" s="619" t="str">
        <f>IFERROR(IF(RENTABILIDAD[[#This Row],[AÑOS]]&gt;0.9999999,(1+L8)^(1/M8)-1,""),"")</f>
        <v/>
      </c>
      <c r="P8" s="730" t="str">
        <f>IFERROR(IF(C:C=$U$7,RENTABILIDAD[[#This Row],[INVERSIÓN USD]]/$W$6,RENTABILIDAD[[#This Row],[INVERSIÓN USD]]/$W$7),"")</f>
        <v/>
      </c>
      <c r="Q8" s="730" t="str">
        <f>IFERROR(IF(D:D=$U$6,RENTABILIDAD[[#This Row],[INVERSIÓN COP]]/$V$6,RENTABILIDAD[[#This Row],[INVERSIÓN COP]]/$V$7),"")</f>
        <v/>
      </c>
      <c r="R8" s="730" t="str">
        <f>IFERROR(RENTABILIDAD[[#This Row],[RENTABILIDAD E.A USD]]*RENTABILIDAD[[#This Row],[PESOS COP]],"")</f>
        <v/>
      </c>
      <c r="S8" s="730" t="str">
        <f>IFERROR(RENTABILIDAD[[#This Row],[RENTABILIDAD E.A COP2]]*RENTABILIDAD[[#This Row],[PESOS COP]],"")</f>
        <v/>
      </c>
      <c r="T8" s="412"/>
      <c r="U8" s="412"/>
    </row>
    <row r="9" spans="1:39">
      <c r="B9" s="707" t="str">
        <f>IF('REGISTRO ACCIONES'!L9="COMPRA",'REGISTRO ACCIONES'!J9,"")</f>
        <v/>
      </c>
      <c r="C9" s="708" t="str">
        <f>IF('REGISTRO ACCIONES'!L9="COMPRA",'REGISTRO ACCIONES'!K9,"")</f>
        <v/>
      </c>
      <c r="D9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" s="710" t="str">
        <f>IF('REGISTRO ACCIONES'!L9="COMPRA",'REGISTRO ACCIONES'!M9,"")</f>
        <v/>
      </c>
      <c r="F9" s="711" t="str">
        <f>IF(RENTABILIDAD[[#This Row],[PORTAFOLIO]]="","",IF('REGISTRO ACCIONES'!L9="COMPRA",'REGISTRO ACCIONES'!P9,""))</f>
        <v/>
      </c>
      <c r="G9" s="711" t="str">
        <f>IF(RENTABILIDAD[[#This Row],[PORTAFOLIO]]="","",IF('REGISTRO ACCIONES'!L9="COMPRA",'REGISTRO ACCIONES'!R9,""))</f>
        <v/>
      </c>
      <c r="H9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" s="712" t="str">
        <f>IF(RENTABILIDAD[[#This Row],[PORTAFOLIO]]="","",IF(RENTABILIDAD[[#This Row],[INSTRUMENTO]]="","",IFERROR((E9*H9),0)))</f>
        <v/>
      </c>
      <c r="J9" s="713" t="str">
        <f>IF(RENTABILIDAD[[#This Row],[PORTAFOLIO]]="","",IF(RENTABILIDAD[[#This Row],[INSTRUMENTO]]="","",IFERROR((E9*H9)*$X$6,0)))</f>
        <v/>
      </c>
      <c r="K9" s="744">
        <f>IF(RENTABILIDAD[[#This Row],[VALOR ACTUAL COP]]&gt;0,IFERROR((I9-F9)/F9,0),"")</f>
        <v>0</v>
      </c>
      <c r="L9" s="702">
        <f>IF(RENTABILIDAD[[#This Row],[VALOR ACTUAL COP]]&gt;0,IFERROR((J9-G9)/G9,0),"")</f>
        <v>0</v>
      </c>
      <c r="M9" s="655">
        <f t="shared" si="0"/>
        <v>0</v>
      </c>
      <c r="N9" s="747" t="str">
        <f>IFERROR(IF(RENTABILIDAD[[#This Row],[AÑOS]]&gt;0.9999999,(1+K9)^(1/M9)-1,""),"")</f>
        <v/>
      </c>
      <c r="O9" s="619" t="str">
        <f>IFERROR(IF(RENTABILIDAD[[#This Row],[AÑOS]]&gt;0.9999999,(1+L9)^(1/M9)-1,""),"")</f>
        <v/>
      </c>
      <c r="P9" s="730" t="str">
        <f>IFERROR(IF(C:C=$U$7,RENTABILIDAD[[#This Row],[INVERSIÓN USD]]/$W$6,RENTABILIDAD[[#This Row],[INVERSIÓN USD]]/$W$7),"")</f>
        <v/>
      </c>
      <c r="Q9" s="730" t="str">
        <f>IFERROR(IF(D:D=$U$6,RENTABILIDAD[[#This Row],[INVERSIÓN COP]]/$V$6,RENTABILIDAD[[#This Row],[INVERSIÓN COP]]/$V$7),"")</f>
        <v/>
      </c>
      <c r="R9" s="730" t="str">
        <f>IFERROR(RENTABILIDAD[[#This Row],[RENTABILIDAD E.A USD]]*RENTABILIDAD[[#This Row],[PESOS COP]],"")</f>
        <v/>
      </c>
      <c r="S9" s="730" t="str">
        <f>IFERROR(RENTABILIDAD[[#This Row],[RENTABILIDAD E.A COP2]]*RENTABILIDAD[[#This Row],[PESOS COP]],"")</f>
        <v/>
      </c>
      <c r="T9" s="412"/>
      <c r="U9" s="412"/>
    </row>
    <row r="10" spans="1:39">
      <c r="B10" s="707" t="str">
        <f>IF('REGISTRO ACCIONES'!L10="COMPRA",'REGISTRO ACCIONES'!J10,"")</f>
        <v/>
      </c>
      <c r="C10" s="708" t="str">
        <f>IF('REGISTRO ACCIONES'!L10="COMPRA",'REGISTRO ACCIONES'!K10,"")</f>
        <v/>
      </c>
      <c r="D10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" s="710" t="str">
        <f>IF('REGISTRO ACCIONES'!L10="COMPRA",'REGISTRO ACCIONES'!M10,"")</f>
        <v/>
      </c>
      <c r="F10" s="711" t="str">
        <f>IF(RENTABILIDAD[[#This Row],[PORTAFOLIO]]="","",IF('REGISTRO ACCIONES'!L10="COMPRA",'REGISTRO ACCIONES'!P10,""))</f>
        <v/>
      </c>
      <c r="G10" s="711" t="str">
        <f>IF(RENTABILIDAD[[#This Row],[PORTAFOLIO]]="","",IF('REGISTRO ACCIONES'!L10="COMPRA",'REGISTRO ACCIONES'!R10,""))</f>
        <v/>
      </c>
      <c r="H10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" s="712" t="str">
        <f>IF(RENTABILIDAD[[#This Row],[PORTAFOLIO]]="","",IF(RENTABILIDAD[[#This Row],[INSTRUMENTO]]="","",IFERROR((E10*H10),0)))</f>
        <v/>
      </c>
      <c r="J10" s="713" t="str">
        <f>IF(RENTABILIDAD[[#This Row],[PORTAFOLIO]]="","",IF(RENTABILIDAD[[#This Row],[INSTRUMENTO]]="","",IFERROR((E10*H10)*$X$6,0)))</f>
        <v/>
      </c>
      <c r="K10" s="744">
        <f>IF(RENTABILIDAD[[#This Row],[VALOR ACTUAL COP]]&gt;0,IFERROR((I10-F10)/F10,0),"")</f>
        <v>0</v>
      </c>
      <c r="L10" s="702">
        <f>IF(RENTABILIDAD[[#This Row],[VALOR ACTUAL COP]]&gt;0,IFERROR((J10-G10)/G10,0),"")</f>
        <v>0</v>
      </c>
      <c r="M10" s="655">
        <f t="shared" si="0"/>
        <v>0</v>
      </c>
      <c r="N10" s="747" t="str">
        <f>IFERROR(IF(RENTABILIDAD[[#This Row],[AÑOS]]&gt;0.9999999,(1+K10)^(1/M10)-1,""),"")</f>
        <v/>
      </c>
      <c r="O10" s="619" t="str">
        <f>IFERROR(IF(RENTABILIDAD[[#This Row],[AÑOS]]&gt;0.9999999,(1+L10)^(1/M10)-1,""),"")</f>
        <v/>
      </c>
      <c r="P10" s="730" t="str">
        <f>IFERROR(IF(C:C=$U$7,RENTABILIDAD[[#This Row],[INVERSIÓN USD]]/$W$6,RENTABILIDAD[[#This Row],[INVERSIÓN USD]]/$W$7),"")</f>
        <v/>
      </c>
      <c r="Q10" s="730" t="str">
        <f>IFERROR(IF(D:D=$U$6,RENTABILIDAD[[#This Row],[INVERSIÓN COP]]/$V$6,RENTABILIDAD[[#This Row],[INVERSIÓN COP]]/$V$7),"")</f>
        <v/>
      </c>
      <c r="R10" s="730" t="str">
        <f>IFERROR(RENTABILIDAD[[#This Row],[RENTABILIDAD E.A USD]]*RENTABILIDAD[[#This Row],[PESOS COP]],"")</f>
        <v/>
      </c>
      <c r="S10" s="730" t="str">
        <f>IFERROR(RENTABILIDAD[[#This Row],[RENTABILIDAD E.A COP2]]*RENTABILIDAD[[#This Row],[PESOS COP]],"")</f>
        <v/>
      </c>
      <c r="T10" s="412"/>
      <c r="U10" s="412"/>
    </row>
    <row r="11" spans="1:39">
      <c r="B11" s="707" t="str">
        <f>IF('REGISTRO ACCIONES'!L11="COMPRA",'REGISTRO ACCIONES'!J11,"")</f>
        <v/>
      </c>
      <c r="C11" s="708" t="str">
        <f>IF('REGISTRO ACCIONES'!L11="COMPRA",'REGISTRO ACCIONES'!K11,"")</f>
        <v/>
      </c>
      <c r="D11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" s="710" t="str">
        <f>IF('REGISTRO ACCIONES'!L11="COMPRA",'REGISTRO ACCIONES'!M11,"")</f>
        <v/>
      </c>
      <c r="F11" s="711" t="str">
        <f>IF(RENTABILIDAD[[#This Row],[PORTAFOLIO]]="","",IF('REGISTRO ACCIONES'!L11="COMPRA",'REGISTRO ACCIONES'!P11,""))</f>
        <v/>
      </c>
      <c r="G11" s="711" t="str">
        <f>IF(RENTABILIDAD[[#This Row],[PORTAFOLIO]]="","",IF('REGISTRO ACCIONES'!L11="COMPRA",'REGISTRO ACCIONES'!R11,""))</f>
        <v/>
      </c>
      <c r="H11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" s="712" t="str">
        <f>IF(RENTABILIDAD[[#This Row],[PORTAFOLIO]]="","",IF(RENTABILIDAD[[#This Row],[INSTRUMENTO]]="","",IFERROR((E11*H11),0)))</f>
        <v/>
      </c>
      <c r="J11" s="713" t="str">
        <f>IF(RENTABILIDAD[[#This Row],[PORTAFOLIO]]="","",IF(RENTABILIDAD[[#This Row],[INSTRUMENTO]]="","",IFERROR((E11*H11)*$X$6,0)))</f>
        <v/>
      </c>
      <c r="K11" s="744">
        <f>IF(RENTABILIDAD[[#This Row],[VALOR ACTUAL COP]]&gt;0,IFERROR((I11-F11)/F11,0),"")</f>
        <v>0</v>
      </c>
      <c r="L11" s="702">
        <f>IF(RENTABILIDAD[[#This Row],[VALOR ACTUAL COP]]&gt;0,IFERROR((J11-G11)/G11,0),"")</f>
        <v>0</v>
      </c>
      <c r="M11" s="655">
        <f t="shared" si="0"/>
        <v>0</v>
      </c>
      <c r="N11" s="747" t="str">
        <f>IFERROR(IF(RENTABILIDAD[[#This Row],[AÑOS]]&gt;0.9999999,(1+K11)^(1/M11)-1,""),"")</f>
        <v/>
      </c>
      <c r="O11" s="619" t="str">
        <f>IFERROR(IF(RENTABILIDAD[[#This Row],[AÑOS]]&gt;0.9999999,(1+L11)^(1/M11)-1,""),"")</f>
        <v/>
      </c>
      <c r="P11" s="730" t="str">
        <f>IFERROR(IF(C:C=$U$7,RENTABILIDAD[[#This Row],[INVERSIÓN USD]]/$W$6,RENTABILIDAD[[#This Row],[INVERSIÓN USD]]/$W$7),"")</f>
        <v/>
      </c>
      <c r="Q11" s="730" t="str">
        <f>IFERROR(IF(D:D=$U$6,RENTABILIDAD[[#This Row],[INVERSIÓN COP]]/$V$6,RENTABILIDAD[[#This Row],[INVERSIÓN COP]]/$V$7),"")</f>
        <v/>
      </c>
      <c r="R11" s="730" t="str">
        <f>IFERROR(RENTABILIDAD[[#This Row],[RENTABILIDAD E.A USD]]*RENTABILIDAD[[#This Row],[PESOS COP]],"")</f>
        <v/>
      </c>
      <c r="S11" s="730" t="str">
        <f>IFERROR(RENTABILIDAD[[#This Row],[RENTABILIDAD E.A COP2]]*RENTABILIDAD[[#This Row],[PESOS COP]],"")</f>
        <v/>
      </c>
      <c r="T11" s="412"/>
      <c r="U11" s="412"/>
    </row>
    <row r="12" spans="1:39">
      <c r="B12" s="707" t="str">
        <f>IF('REGISTRO ACCIONES'!L12="COMPRA",'REGISTRO ACCIONES'!J12,"")</f>
        <v/>
      </c>
      <c r="C12" s="708" t="s">
        <v>320</v>
      </c>
      <c r="D12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" s="710" t="str">
        <f>IF('REGISTRO ACCIONES'!L12="COMPRA",'REGISTRO ACCIONES'!M12,"")</f>
        <v/>
      </c>
      <c r="F12" s="711" t="str">
        <f>IF(RENTABILIDAD[[#This Row],[PORTAFOLIO]]="","",IF('REGISTRO ACCIONES'!L12="COMPRA",'REGISTRO ACCIONES'!P12,""))</f>
        <v/>
      </c>
      <c r="G12" s="711" t="str">
        <f>IF(RENTABILIDAD[[#This Row],[PORTAFOLIO]]="","",IF('REGISTRO ACCIONES'!L12="COMPRA",'REGISTRO ACCIONES'!R12,""))</f>
        <v/>
      </c>
      <c r="H12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" s="712" t="str">
        <f>IF(RENTABILIDAD[[#This Row],[PORTAFOLIO]]="","",IF(RENTABILIDAD[[#This Row],[INSTRUMENTO]]="","",IFERROR((E12*H12),0)))</f>
        <v/>
      </c>
      <c r="J12" s="713" t="str">
        <f>IF(RENTABILIDAD[[#This Row],[PORTAFOLIO]]="","",IF(RENTABILIDAD[[#This Row],[INSTRUMENTO]]="","",IFERROR((E12*H12)*$X$6,0)))</f>
        <v/>
      </c>
      <c r="K12" s="744">
        <f>IF(RENTABILIDAD[[#This Row],[VALOR ACTUAL COP]]&gt;0,IFERROR((I12-F12)/F12,0),"")</f>
        <v>0</v>
      </c>
      <c r="L12" s="702">
        <f>IF(RENTABILIDAD[[#This Row],[VALOR ACTUAL COP]]&gt;0,IFERROR((J12-G12)/G12,0),"")</f>
        <v>0</v>
      </c>
      <c r="M12" s="655">
        <f t="shared" si="0"/>
        <v>0</v>
      </c>
      <c r="N12" s="747" t="str">
        <f>IFERROR(IF(RENTABILIDAD[[#This Row],[AÑOS]]&gt;0.9999999,(1+K12)^(1/M12)-1,""),"")</f>
        <v/>
      </c>
      <c r="O12" s="619" t="str">
        <f>IFERROR(IF(RENTABILIDAD[[#This Row],[AÑOS]]&gt;0.9999999,(1+L12)^(1/M12)-1,""),"")</f>
        <v/>
      </c>
      <c r="P12" s="730" t="str">
        <f>IFERROR(IF(C:C=$U$7,RENTABILIDAD[[#This Row],[INVERSIÓN USD]]/$W$6,RENTABILIDAD[[#This Row],[INVERSIÓN USD]]/$W$7),"")</f>
        <v/>
      </c>
      <c r="Q12" s="730" t="str">
        <f>IFERROR(IF(D:D=$U$6,RENTABILIDAD[[#This Row],[INVERSIÓN COP]]/$V$6,RENTABILIDAD[[#This Row],[INVERSIÓN COP]]/$V$7),"")</f>
        <v/>
      </c>
      <c r="R12" s="730" t="str">
        <f>IFERROR(RENTABILIDAD[[#This Row],[RENTABILIDAD E.A USD]]*RENTABILIDAD[[#This Row],[PESOS COP]],"")</f>
        <v/>
      </c>
      <c r="S12" s="730" t="str">
        <f>IFERROR(RENTABILIDAD[[#This Row],[RENTABILIDAD E.A COP2]]*RENTABILIDAD[[#This Row],[PESOS COP]],"")</f>
        <v/>
      </c>
      <c r="T12" s="412"/>
      <c r="U12" s="412"/>
      <c r="V12" s="838"/>
      <c r="W12" s="838"/>
      <c r="X12" s="838"/>
      <c r="Y12" s="693"/>
    </row>
    <row r="13" spans="1:39">
      <c r="B13" s="707" t="str">
        <f>IF('REGISTRO ACCIONES'!L13="COMPRA",'REGISTRO ACCIONES'!J13,"")</f>
        <v/>
      </c>
      <c r="C13" s="708" t="str">
        <f>IF('REGISTRO ACCIONES'!L13="COMPRA",'REGISTRO ACCIONES'!K13,"")</f>
        <v/>
      </c>
      <c r="D13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" s="710" t="str">
        <f>IF('REGISTRO ACCIONES'!L13="COMPRA",'REGISTRO ACCIONES'!M13,"")</f>
        <v/>
      </c>
      <c r="F13" s="711" t="str">
        <f>IF(RENTABILIDAD[[#This Row],[PORTAFOLIO]]="","",IF('REGISTRO ACCIONES'!L13="COMPRA",'REGISTRO ACCIONES'!P13,""))</f>
        <v/>
      </c>
      <c r="G13" s="711" t="str">
        <f>IF(RENTABILIDAD[[#This Row],[PORTAFOLIO]]="","",IF('REGISTRO ACCIONES'!L13="COMPRA",'REGISTRO ACCIONES'!R13,""))</f>
        <v/>
      </c>
      <c r="H13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" s="712" t="str">
        <f>IF(RENTABILIDAD[[#This Row],[PORTAFOLIO]]="","",IF(RENTABILIDAD[[#This Row],[INSTRUMENTO]]="","",IFERROR((E13*H13),0)))</f>
        <v/>
      </c>
      <c r="J13" s="713" t="str">
        <f>IF(RENTABILIDAD[[#This Row],[PORTAFOLIO]]="","",IF(RENTABILIDAD[[#This Row],[INSTRUMENTO]]="","",IFERROR((E13*H13)*$X$6,0)))</f>
        <v/>
      </c>
      <c r="K13" s="744">
        <f>IF(RENTABILIDAD[[#This Row],[VALOR ACTUAL COP]]&gt;0,IFERROR((I13-F13)/F13,0),"")</f>
        <v>0</v>
      </c>
      <c r="L13" s="702">
        <f>IF(RENTABILIDAD[[#This Row],[VALOR ACTUAL COP]]&gt;0,IFERROR((J13-G13)/G13,0),"")</f>
        <v>0</v>
      </c>
      <c r="M13" s="655">
        <f t="shared" si="0"/>
        <v>0</v>
      </c>
      <c r="N13" s="747" t="str">
        <f>IFERROR(IF(RENTABILIDAD[[#This Row],[AÑOS]]&gt;0.9999999,(1+K13)^(1/M13)-1,""),"")</f>
        <v/>
      </c>
      <c r="O13" s="619" t="str">
        <f>IFERROR(IF(RENTABILIDAD[[#This Row],[AÑOS]]&gt;0.9999999,(1+L13)^(1/M13)-1,""),"")</f>
        <v/>
      </c>
      <c r="P13" s="730" t="str">
        <f>IFERROR(IF(C:C=$U$7,RENTABILIDAD[[#This Row],[INVERSIÓN USD]]/$W$6,RENTABILIDAD[[#This Row],[INVERSIÓN USD]]/$W$7),"")</f>
        <v/>
      </c>
      <c r="Q13" s="730" t="str">
        <f>IFERROR(IF(D:D=$U$6,RENTABILIDAD[[#This Row],[INVERSIÓN COP]]/$V$6,RENTABILIDAD[[#This Row],[INVERSIÓN COP]]/$V$7),"")</f>
        <v/>
      </c>
      <c r="R13" s="730" t="str">
        <f>IFERROR(RENTABILIDAD[[#This Row],[RENTABILIDAD E.A USD]]*RENTABILIDAD[[#This Row],[PESOS COP]],"")</f>
        <v/>
      </c>
      <c r="S13" s="730" t="str">
        <f>IFERROR(RENTABILIDAD[[#This Row],[RENTABILIDAD E.A COP2]]*RENTABILIDAD[[#This Row],[PESOS COP]],"")</f>
        <v/>
      </c>
      <c r="T13" s="412"/>
      <c r="U13" s="412"/>
    </row>
    <row r="14" spans="1:39">
      <c r="B14" s="707" t="str">
        <f>IF('REGISTRO ACCIONES'!L14="COMPRA",'REGISTRO ACCIONES'!J14,"")</f>
        <v/>
      </c>
      <c r="C14" s="708" t="str">
        <f>IF('REGISTRO ACCIONES'!L14="COMPRA",'REGISTRO ACCIONES'!K14,"")</f>
        <v/>
      </c>
      <c r="D14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" s="710" t="str">
        <f>IF('REGISTRO ACCIONES'!L14="COMPRA",'REGISTRO ACCIONES'!M14,"")</f>
        <v/>
      </c>
      <c r="F14" s="711" t="str">
        <f>IF(RENTABILIDAD[[#This Row],[PORTAFOLIO]]="","",IF('REGISTRO ACCIONES'!L14="COMPRA",'REGISTRO ACCIONES'!P14,""))</f>
        <v/>
      </c>
      <c r="G14" s="711" t="str">
        <f>IF(RENTABILIDAD[[#This Row],[PORTAFOLIO]]="","",IF('REGISTRO ACCIONES'!L14="COMPRA",'REGISTRO ACCIONES'!R14,""))</f>
        <v/>
      </c>
      <c r="H14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" s="712" t="str">
        <f>IF(RENTABILIDAD[[#This Row],[PORTAFOLIO]]="","",IF(RENTABILIDAD[[#This Row],[INSTRUMENTO]]="","",IFERROR((E14*H14),0)))</f>
        <v/>
      </c>
      <c r="J14" s="713" t="str">
        <f>IF(RENTABILIDAD[[#This Row],[PORTAFOLIO]]="","",IF(RENTABILIDAD[[#This Row],[INSTRUMENTO]]="","",IFERROR((E14*H14)*$X$6,0)))</f>
        <v/>
      </c>
      <c r="K14" s="744">
        <f>IF(RENTABILIDAD[[#This Row],[VALOR ACTUAL COP]]&gt;0,IFERROR((I14-F14)/F14,0),"")</f>
        <v>0</v>
      </c>
      <c r="L14" s="702">
        <f>IF(RENTABILIDAD[[#This Row],[VALOR ACTUAL COP]]&gt;0,IFERROR((J14-G14)/G14,0),"")</f>
        <v>0</v>
      </c>
      <c r="M14" s="655">
        <f t="shared" si="0"/>
        <v>0</v>
      </c>
      <c r="N14" s="747" t="str">
        <f>IFERROR(IF(RENTABILIDAD[[#This Row],[AÑOS]]&gt;0.9999999,(1+K14)^(1/M14)-1,""),"")</f>
        <v/>
      </c>
      <c r="O14" s="619" t="str">
        <f>IFERROR(IF(RENTABILIDAD[[#This Row],[AÑOS]]&gt;0.9999999,(1+L14)^(1/M14)-1,""),"")</f>
        <v/>
      </c>
      <c r="P14" s="730" t="str">
        <f>IFERROR(IF(C:C=$U$7,RENTABILIDAD[[#This Row],[INVERSIÓN USD]]/$W$6,RENTABILIDAD[[#This Row],[INVERSIÓN USD]]/$W$7),"")</f>
        <v/>
      </c>
      <c r="Q14" s="730" t="str">
        <f>IFERROR(IF(D:D=$U$6,RENTABILIDAD[[#This Row],[INVERSIÓN COP]]/$V$6,RENTABILIDAD[[#This Row],[INVERSIÓN COP]]/$V$7),"")</f>
        <v/>
      </c>
      <c r="R14" s="730" t="str">
        <f>IFERROR(RENTABILIDAD[[#This Row],[RENTABILIDAD E.A USD]]*RENTABILIDAD[[#This Row],[PESOS COP]],"")</f>
        <v/>
      </c>
      <c r="S14" s="730" t="str">
        <f>IFERROR(RENTABILIDAD[[#This Row],[RENTABILIDAD E.A COP2]]*RENTABILIDAD[[#This Row],[PESOS COP]],"")</f>
        <v/>
      </c>
      <c r="T14" s="412"/>
      <c r="U14" s="412"/>
    </row>
    <row r="15" spans="1:39">
      <c r="B15" s="707" t="str">
        <f>IF('REGISTRO ACCIONES'!L15="COMPRA",'REGISTRO ACCIONES'!J15,"")</f>
        <v/>
      </c>
      <c r="C15" s="708" t="str">
        <f>IF('REGISTRO ACCIONES'!L15="COMPRA",'REGISTRO ACCIONES'!K15,"")</f>
        <v/>
      </c>
      <c r="D15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" s="710" t="str">
        <f>IF('REGISTRO ACCIONES'!L15="COMPRA",'REGISTRO ACCIONES'!M15,"")</f>
        <v/>
      </c>
      <c r="F15" s="711" t="str">
        <f>IF(RENTABILIDAD[[#This Row],[PORTAFOLIO]]="","",IF('REGISTRO ACCIONES'!L15="COMPRA",'REGISTRO ACCIONES'!P15,""))</f>
        <v/>
      </c>
      <c r="G15" s="711" t="str">
        <f>IF(RENTABILIDAD[[#This Row],[PORTAFOLIO]]="","",IF('REGISTRO ACCIONES'!L15="COMPRA",'REGISTRO ACCIONES'!R15,""))</f>
        <v/>
      </c>
      <c r="H15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" s="712" t="str">
        <f>IF(RENTABILIDAD[[#This Row],[PORTAFOLIO]]="","",IF(RENTABILIDAD[[#This Row],[INSTRUMENTO]]="","",IFERROR((E15*H15),0)))</f>
        <v/>
      </c>
      <c r="J15" s="713" t="str">
        <f>IF(RENTABILIDAD[[#This Row],[PORTAFOLIO]]="","",IF(RENTABILIDAD[[#This Row],[INSTRUMENTO]]="","",IFERROR((E15*H15)*$X$6,0)))</f>
        <v/>
      </c>
      <c r="K15" s="744">
        <f>IF(RENTABILIDAD[[#This Row],[VALOR ACTUAL COP]]&gt;0,IFERROR((I15-F15)/F15,0),"")</f>
        <v>0</v>
      </c>
      <c r="L15" s="702">
        <f>IF(RENTABILIDAD[[#This Row],[VALOR ACTUAL COP]]&gt;0,IFERROR((J15-G15)/G15,0),"")</f>
        <v>0</v>
      </c>
      <c r="M15" s="655">
        <f t="shared" si="0"/>
        <v>0</v>
      </c>
      <c r="N15" s="747" t="str">
        <f>IFERROR(IF(RENTABILIDAD[[#This Row],[AÑOS]]&gt;0.9999999,(1+K15)^(1/M15)-1,""),"")</f>
        <v/>
      </c>
      <c r="O15" s="619" t="str">
        <f>IFERROR(IF(RENTABILIDAD[[#This Row],[AÑOS]]&gt;0.9999999,(1+L15)^(1/M15)-1,""),"")</f>
        <v/>
      </c>
      <c r="P15" s="730" t="str">
        <f>IFERROR(IF(C:C=$U$7,RENTABILIDAD[[#This Row],[INVERSIÓN USD]]/$W$6,RENTABILIDAD[[#This Row],[INVERSIÓN USD]]/$W$7),"")</f>
        <v/>
      </c>
      <c r="Q15" s="730" t="str">
        <f>IFERROR(IF(D:D=$U$6,RENTABILIDAD[[#This Row],[INVERSIÓN COP]]/$V$6,RENTABILIDAD[[#This Row],[INVERSIÓN COP]]/$V$7),"")</f>
        <v/>
      </c>
      <c r="R15" s="730" t="str">
        <f>IFERROR(RENTABILIDAD[[#This Row],[RENTABILIDAD E.A USD]]*RENTABILIDAD[[#This Row],[PESOS COP]],"")</f>
        <v/>
      </c>
      <c r="S15" s="730" t="str">
        <f>IFERROR(RENTABILIDAD[[#This Row],[RENTABILIDAD E.A COP2]]*RENTABILIDAD[[#This Row],[PESOS COP]],"")</f>
        <v/>
      </c>
      <c r="T15" s="412"/>
      <c r="U15" s="412"/>
      <c r="Z15" s="682"/>
    </row>
    <row r="16" spans="1:39">
      <c r="B16" s="707" t="str">
        <f>IF('REGISTRO ACCIONES'!L16="COMPRA",'REGISTRO ACCIONES'!J16,"")</f>
        <v/>
      </c>
      <c r="C16" s="708" t="str">
        <f>IF('REGISTRO ACCIONES'!L16="COMPRA",'REGISTRO ACCIONES'!K16,"")</f>
        <v/>
      </c>
      <c r="D16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6" s="710" t="str">
        <f>IF('REGISTRO ACCIONES'!L16="COMPRA",'REGISTRO ACCIONES'!M16,"")</f>
        <v/>
      </c>
      <c r="F16" s="711" t="str">
        <f>IF(RENTABILIDAD[[#This Row],[PORTAFOLIO]]="","",IF('REGISTRO ACCIONES'!L16="COMPRA",'REGISTRO ACCIONES'!P16,""))</f>
        <v/>
      </c>
      <c r="G16" s="711" t="str">
        <f>IF(RENTABILIDAD[[#This Row],[PORTAFOLIO]]="","",IF('REGISTRO ACCIONES'!L16="COMPRA",'REGISTRO ACCIONES'!R16,""))</f>
        <v/>
      </c>
      <c r="H16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6" s="712" t="str">
        <f>IF(RENTABILIDAD[[#This Row],[PORTAFOLIO]]="","",IF(RENTABILIDAD[[#This Row],[INSTRUMENTO]]="","",IFERROR((E16*H16),0)))</f>
        <v/>
      </c>
      <c r="J16" s="713" t="str">
        <f>IF(RENTABILIDAD[[#This Row],[PORTAFOLIO]]="","",IF(RENTABILIDAD[[#This Row],[INSTRUMENTO]]="","",IFERROR((E16*H16)*$X$6,0)))</f>
        <v/>
      </c>
      <c r="K16" s="744">
        <f>IF(RENTABILIDAD[[#This Row],[VALOR ACTUAL COP]]&gt;0,IFERROR((I16-F16)/F16,0),"")</f>
        <v>0</v>
      </c>
      <c r="L16" s="702">
        <f>IF(RENTABILIDAD[[#This Row],[VALOR ACTUAL COP]]&gt;0,IFERROR((J16-G16)/G16,0),"")</f>
        <v>0</v>
      </c>
      <c r="M16" s="655">
        <f t="shared" si="0"/>
        <v>0</v>
      </c>
      <c r="N16" s="747" t="str">
        <f>IFERROR(IF(RENTABILIDAD[[#This Row],[AÑOS]]&gt;0.9999999,(1+K16)^(1/M16)-1,""),"")</f>
        <v/>
      </c>
      <c r="O16" s="619" t="str">
        <f>IFERROR(IF(RENTABILIDAD[[#This Row],[AÑOS]]&gt;0.9999999,(1+L16)^(1/M16)-1,""),"")</f>
        <v/>
      </c>
      <c r="P16" s="730" t="str">
        <f>IFERROR(IF(C:C=$U$7,RENTABILIDAD[[#This Row],[INVERSIÓN USD]]/$W$6,RENTABILIDAD[[#This Row],[INVERSIÓN USD]]/$W$7),"")</f>
        <v/>
      </c>
      <c r="Q16" s="730" t="str">
        <f>IFERROR(IF(D:D=$U$6,RENTABILIDAD[[#This Row],[INVERSIÓN COP]]/$V$6,RENTABILIDAD[[#This Row],[INVERSIÓN COP]]/$V$7),"")</f>
        <v/>
      </c>
      <c r="R16" s="730" t="str">
        <f>IFERROR(RENTABILIDAD[[#This Row],[RENTABILIDAD E.A USD]]*RENTABILIDAD[[#This Row],[PESOS COP]],"")</f>
        <v/>
      </c>
      <c r="S16" s="730" t="str">
        <f>IFERROR(RENTABILIDAD[[#This Row],[RENTABILIDAD E.A COP2]]*RENTABILIDAD[[#This Row],[PESOS COP]],"")</f>
        <v/>
      </c>
      <c r="T16" s="412"/>
      <c r="U16" s="412"/>
    </row>
    <row r="17" spans="2:25">
      <c r="B17" s="707" t="str">
        <f>IF('REGISTRO ACCIONES'!L17="COMPRA",'REGISTRO ACCIONES'!J17,"")</f>
        <v/>
      </c>
      <c r="C17" s="708" t="str">
        <f>IF('REGISTRO ACCIONES'!L17="COMPRA",'REGISTRO ACCIONES'!K17,"")</f>
        <v/>
      </c>
      <c r="D17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7" s="710" t="str">
        <f>IF('REGISTRO ACCIONES'!L17="COMPRA",'REGISTRO ACCIONES'!M17,"")</f>
        <v/>
      </c>
      <c r="F17" s="711" t="str">
        <f>IF(RENTABILIDAD[[#This Row],[PORTAFOLIO]]="","",IF('REGISTRO ACCIONES'!L17="COMPRA",'REGISTRO ACCIONES'!P17,""))</f>
        <v/>
      </c>
      <c r="G17" s="711" t="str">
        <f>IF(RENTABILIDAD[[#This Row],[PORTAFOLIO]]="","",IF('REGISTRO ACCIONES'!L17="COMPRA",'REGISTRO ACCIONES'!R17,""))</f>
        <v/>
      </c>
      <c r="H17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7" s="712" t="str">
        <f>IF(RENTABILIDAD[[#This Row],[PORTAFOLIO]]="","",IF(RENTABILIDAD[[#This Row],[INSTRUMENTO]]="","",IFERROR((E17*H17),0)))</f>
        <v/>
      </c>
      <c r="J17" s="713" t="str">
        <f>IF(RENTABILIDAD[[#This Row],[PORTAFOLIO]]="","",IF(RENTABILIDAD[[#This Row],[INSTRUMENTO]]="","",IFERROR((E17*H17)*$X$6,0)))</f>
        <v/>
      </c>
      <c r="K17" s="744">
        <f>IF(RENTABILIDAD[[#This Row],[VALOR ACTUAL COP]]&gt;0,IFERROR((I17-F17)/F17,0),"")</f>
        <v>0</v>
      </c>
      <c r="L17" s="702">
        <f>IF(RENTABILIDAD[[#This Row],[VALOR ACTUAL COP]]&gt;0,IFERROR((J17-G17)/G17,0),"")</f>
        <v>0</v>
      </c>
      <c r="M17" s="655">
        <f t="shared" si="0"/>
        <v>0</v>
      </c>
      <c r="N17" s="747" t="str">
        <f>IFERROR(IF(RENTABILIDAD[[#This Row],[AÑOS]]&gt;0.9999999,(1+K17)^(1/M17)-1,""),"")</f>
        <v/>
      </c>
      <c r="O17" s="619" t="str">
        <f>IFERROR(IF(RENTABILIDAD[[#This Row],[AÑOS]]&gt;0.9999999,(1+L17)^(1/M17)-1,""),"")</f>
        <v/>
      </c>
      <c r="P17" s="730" t="str">
        <f>IFERROR(IF(C:C=$U$7,RENTABILIDAD[[#This Row],[INVERSIÓN USD]]/$W$6,RENTABILIDAD[[#This Row],[INVERSIÓN USD]]/$W$7),"")</f>
        <v/>
      </c>
      <c r="Q17" s="730" t="str">
        <f>IFERROR(IF(D:D=$U$6,RENTABILIDAD[[#This Row],[INVERSIÓN COP]]/$V$6,RENTABILIDAD[[#This Row],[INVERSIÓN COP]]/$V$7),"")</f>
        <v/>
      </c>
      <c r="R17" s="730" t="str">
        <f>IFERROR(RENTABILIDAD[[#This Row],[RENTABILIDAD E.A USD]]*RENTABILIDAD[[#This Row],[PESOS COP]],"")</f>
        <v/>
      </c>
      <c r="S17" s="730" t="str">
        <f>IFERROR(RENTABILIDAD[[#This Row],[RENTABILIDAD E.A COP2]]*RENTABILIDAD[[#This Row],[PESOS COP]],"")</f>
        <v/>
      </c>
      <c r="T17" s="412"/>
      <c r="U17" s="412"/>
    </row>
    <row r="18" spans="2:25">
      <c r="B18" s="707" t="str">
        <f>IF('REGISTRO ACCIONES'!L18="COMPRA",'REGISTRO ACCIONES'!J18,"")</f>
        <v/>
      </c>
      <c r="C18" s="708" t="str">
        <f>IF('REGISTRO ACCIONES'!L18="COMPRA",'REGISTRO ACCIONES'!K18,"")</f>
        <v/>
      </c>
      <c r="D18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8" s="710" t="str">
        <f>IF('REGISTRO ACCIONES'!L18="COMPRA",'REGISTRO ACCIONES'!M18,"")</f>
        <v/>
      </c>
      <c r="F18" s="711" t="str">
        <f>IF(RENTABILIDAD[[#This Row],[PORTAFOLIO]]="","",IF('REGISTRO ACCIONES'!L18="COMPRA",'REGISTRO ACCIONES'!P18,""))</f>
        <v/>
      </c>
      <c r="G18" s="711" t="str">
        <f>IF(RENTABILIDAD[[#This Row],[PORTAFOLIO]]="","",IF('REGISTRO ACCIONES'!L18="COMPRA",'REGISTRO ACCIONES'!R18,""))</f>
        <v/>
      </c>
      <c r="H18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8" s="712" t="str">
        <f>IF(RENTABILIDAD[[#This Row],[PORTAFOLIO]]="","",IF(RENTABILIDAD[[#This Row],[INSTRUMENTO]]="","",IFERROR((E18*H18),0)))</f>
        <v/>
      </c>
      <c r="J18" s="713" t="str">
        <f>IF(RENTABILIDAD[[#This Row],[PORTAFOLIO]]="","",IF(RENTABILIDAD[[#This Row],[INSTRUMENTO]]="","",IFERROR((E18*H18)*$X$6,0)))</f>
        <v/>
      </c>
      <c r="K18" s="744">
        <f>IF(RENTABILIDAD[[#This Row],[VALOR ACTUAL COP]]&gt;0,IFERROR((I18-F18)/F18,0),"")</f>
        <v>0</v>
      </c>
      <c r="L18" s="702">
        <f>IF(RENTABILIDAD[[#This Row],[VALOR ACTUAL COP]]&gt;0,IFERROR((J18-G18)/G18,0),"")</f>
        <v>0</v>
      </c>
      <c r="M18" s="655">
        <f t="shared" si="0"/>
        <v>0</v>
      </c>
      <c r="N18" s="747" t="str">
        <f>IFERROR(IF(RENTABILIDAD[[#This Row],[AÑOS]]&gt;0.9999999,(1+K18)^(1/M18)-1,""),"")</f>
        <v/>
      </c>
      <c r="O18" s="619" t="str">
        <f>IFERROR(IF(RENTABILIDAD[[#This Row],[AÑOS]]&gt;0.9999999,(1+L18)^(1/M18)-1,""),"")</f>
        <v/>
      </c>
      <c r="P18" s="730" t="str">
        <f>IFERROR(IF(C:C=$U$7,RENTABILIDAD[[#This Row],[INVERSIÓN USD]]/$W$6,RENTABILIDAD[[#This Row],[INVERSIÓN USD]]/$W$7),"")</f>
        <v/>
      </c>
      <c r="Q18" s="730" t="str">
        <f>IFERROR(IF(D:D=$U$6,RENTABILIDAD[[#This Row],[INVERSIÓN COP]]/$V$6,RENTABILIDAD[[#This Row],[INVERSIÓN COP]]/$V$7),"")</f>
        <v/>
      </c>
      <c r="R18" s="730" t="str">
        <f>IFERROR(RENTABILIDAD[[#This Row],[RENTABILIDAD E.A USD]]*RENTABILIDAD[[#This Row],[PESOS COP]],"")</f>
        <v/>
      </c>
      <c r="S18" s="730" t="str">
        <f>IFERROR(RENTABILIDAD[[#This Row],[RENTABILIDAD E.A COP2]]*RENTABILIDAD[[#This Row],[PESOS COP]],"")</f>
        <v/>
      </c>
      <c r="T18" s="412"/>
      <c r="U18" s="412"/>
      <c r="V18" s="838"/>
      <c r="W18" s="838"/>
      <c r="X18" s="838"/>
      <c r="Y18" s="693"/>
    </row>
    <row r="19" spans="2:25">
      <c r="B19" s="707" t="str">
        <f>IF('REGISTRO ACCIONES'!L19="COMPRA",'REGISTRO ACCIONES'!J19,"")</f>
        <v/>
      </c>
      <c r="C19" s="708" t="str">
        <f>IF('REGISTRO ACCIONES'!L19="COMPRA",'REGISTRO ACCIONES'!K19,"")</f>
        <v/>
      </c>
      <c r="D19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9" s="710" t="str">
        <f>IF('REGISTRO ACCIONES'!L19="COMPRA",'REGISTRO ACCIONES'!M19,"")</f>
        <v/>
      </c>
      <c r="F19" s="711" t="str">
        <f>IF(RENTABILIDAD[[#This Row],[PORTAFOLIO]]="","",IF('REGISTRO ACCIONES'!L19="COMPRA",'REGISTRO ACCIONES'!P19,""))</f>
        <v/>
      </c>
      <c r="G19" s="711" t="str">
        <f>IF(RENTABILIDAD[[#This Row],[PORTAFOLIO]]="","",IF('REGISTRO ACCIONES'!L19="COMPRA",'REGISTRO ACCIONES'!R19,""))</f>
        <v/>
      </c>
      <c r="H19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9" s="712" t="str">
        <f>IF(RENTABILIDAD[[#This Row],[PORTAFOLIO]]="","",IF(RENTABILIDAD[[#This Row],[INSTRUMENTO]]="","",IFERROR((E19*H19),0)))</f>
        <v/>
      </c>
      <c r="J19" s="713" t="str">
        <f>IF(RENTABILIDAD[[#This Row],[PORTAFOLIO]]="","",IF(RENTABILIDAD[[#This Row],[INSTRUMENTO]]="","",IFERROR((E19*H19)*$X$6,0)))</f>
        <v/>
      </c>
      <c r="K19" s="744">
        <f>IF(RENTABILIDAD[[#This Row],[VALOR ACTUAL COP]]&gt;0,IFERROR((I19-F19)/F19,0),"")</f>
        <v>0</v>
      </c>
      <c r="L19" s="702">
        <f>IF(RENTABILIDAD[[#This Row],[VALOR ACTUAL COP]]&gt;0,IFERROR((J19-G19)/G19,0),"")</f>
        <v>0</v>
      </c>
      <c r="M19" s="655">
        <f t="shared" si="0"/>
        <v>0</v>
      </c>
      <c r="N19" s="747" t="str">
        <f>IFERROR(IF(RENTABILIDAD[[#This Row],[AÑOS]]&gt;0.9999999,(1+K19)^(1/M19)-1,""),"")</f>
        <v/>
      </c>
      <c r="O19" s="619" t="str">
        <f>IFERROR(IF(RENTABILIDAD[[#This Row],[AÑOS]]&gt;0.9999999,(1+L19)^(1/M19)-1,""),"")</f>
        <v/>
      </c>
      <c r="P19" s="730" t="str">
        <f>IFERROR(IF(C:C=$U$7,RENTABILIDAD[[#This Row],[INVERSIÓN USD]]/$W$6,RENTABILIDAD[[#This Row],[INVERSIÓN USD]]/$W$7),"")</f>
        <v/>
      </c>
      <c r="Q19" s="730" t="str">
        <f>IFERROR(IF(D:D=$U$6,RENTABILIDAD[[#This Row],[INVERSIÓN COP]]/$V$6,RENTABILIDAD[[#This Row],[INVERSIÓN COP]]/$V$7),"")</f>
        <v/>
      </c>
      <c r="R19" s="730" t="str">
        <f>IFERROR(RENTABILIDAD[[#This Row],[RENTABILIDAD E.A USD]]*RENTABILIDAD[[#This Row],[PESOS COP]],"")</f>
        <v/>
      </c>
      <c r="S19" s="730" t="str">
        <f>IFERROR(RENTABILIDAD[[#This Row],[RENTABILIDAD E.A COP2]]*RENTABILIDAD[[#This Row],[PESOS COP]],"")</f>
        <v/>
      </c>
      <c r="T19" s="412"/>
      <c r="U19" s="412"/>
    </row>
    <row r="20" spans="2:25">
      <c r="B20" s="707" t="str">
        <f>IF('REGISTRO ACCIONES'!L20="COMPRA",'REGISTRO ACCIONES'!J20,"")</f>
        <v/>
      </c>
      <c r="C20" s="708" t="str">
        <f>IF('REGISTRO ACCIONES'!L20="COMPRA",'REGISTRO ACCIONES'!K20,"")</f>
        <v/>
      </c>
      <c r="D20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0" s="710" t="str">
        <f>IF('REGISTRO ACCIONES'!L20="COMPRA",'REGISTRO ACCIONES'!M20,"")</f>
        <v/>
      </c>
      <c r="F20" s="711" t="str">
        <f>IF(RENTABILIDAD[[#This Row],[PORTAFOLIO]]="","",IF('REGISTRO ACCIONES'!L20="COMPRA",'REGISTRO ACCIONES'!P20,""))</f>
        <v/>
      </c>
      <c r="G20" s="711" t="str">
        <f>IF(RENTABILIDAD[[#This Row],[PORTAFOLIO]]="","",IF('REGISTRO ACCIONES'!L20="COMPRA",'REGISTRO ACCIONES'!R20,""))</f>
        <v/>
      </c>
      <c r="H20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0" s="712" t="str">
        <f>IF(RENTABILIDAD[[#This Row],[PORTAFOLIO]]="","",IF(RENTABILIDAD[[#This Row],[INSTRUMENTO]]="","",IFERROR((E20*H20),0)))</f>
        <v/>
      </c>
      <c r="J20" s="713" t="str">
        <f>IF(RENTABILIDAD[[#This Row],[PORTAFOLIO]]="","",IF(RENTABILIDAD[[#This Row],[INSTRUMENTO]]="","",IFERROR((E20*H20)*$X$6,0)))</f>
        <v/>
      </c>
      <c r="K20" s="744">
        <f>IF(RENTABILIDAD[[#This Row],[VALOR ACTUAL COP]]&gt;0,IFERROR((I20-F20)/F20,0),"")</f>
        <v>0</v>
      </c>
      <c r="L20" s="702">
        <f>IF(RENTABILIDAD[[#This Row],[VALOR ACTUAL COP]]&gt;0,IFERROR((J20-G20)/G20,0),"")</f>
        <v>0</v>
      </c>
      <c r="M20" s="655">
        <f t="shared" si="0"/>
        <v>0</v>
      </c>
      <c r="N20" s="747" t="str">
        <f>IFERROR(IF(RENTABILIDAD[[#This Row],[AÑOS]]&gt;0.9999999,(1+K20)^(1/M20)-1,""),"")</f>
        <v/>
      </c>
      <c r="O20" s="619" t="str">
        <f>IFERROR(IF(RENTABILIDAD[[#This Row],[AÑOS]]&gt;0.9999999,(1+L20)^(1/M20)-1,""),"")</f>
        <v/>
      </c>
      <c r="P20" s="730" t="str">
        <f>IFERROR(IF(C:C=$U$7,RENTABILIDAD[[#This Row],[INVERSIÓN USD]]/$W$6,RENTABILIDAD[[#This Row],[INVERSIÓN USD]]/$W$7),"")</f>
        <v/>
      </c>
      <c r="Q20" s="730" t="str">
        <f>IFERROR(IF(D:D=$U$6,RENTABILIDAD[[#This Row],[INVERSIÓN COP]]/$V$6,RENTABILIDAD[[#This Row],[INVERSIÓN COP]]/$V$7),"")</f>
        <v/>
      </c>
      <c r="R20" s="730" t="str">
        <f>IFERROR(RENTABILIDAD[[#This Row],[RENTABILIDAD E.A USD]]*RENTABILIDAD[[#This Row],[PESOS COP]],"")</f>
        <v/>
      </c>
      <c r="S20" s="730" t="str">
        <f>IFERROR(RENTABILIDAD[[#This Row],[RENTABILIDAD E.A COP2]]*RENTABILIDAD[[#This Row],[PESOS COP]],"")</f>
        <v/>
      </c>
      <c r="T20" s="412"/>
      <c r="U20" s="412"/>
    </row>
    <row r="21" spans="2:25">
      <c r="B21" s="707" t="str">
        <f>IF('REGISTRO ACCIONES'!L21="COMPRA",'REGISTRO ACCIONES'!J21,"")</f>
        <v/>
      </c>
      <c r="C21" s="708" t="str">
        <f>IF('REGISTRO ACCIONES'!L21="COMPRA",'REGISTRO ACCIONES'!K21,"")</f>
        <v/>
      </c>
      <c r="D21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1" s="710" t="str">
        <f>IF('REGISTRO ACCIONES'!L21="COMPRA",'REGISTRO ACCIONES'!M21,"")</f>
        <v/>
      </c>
      <c r="F21" s="711" t="str">
        <f>IF(RENTABILIDAD[[#This Row],[PORTAFOLIO]]="","",IF('REGISTRO ACCIONES'!L21="COMPRA",'REGISTRO ACCIONES'!P21,""))</f>
        <v/>
      </c>
      <c r="G21" s="711" t="str">
        <f>IF(RENTABILIDAD[[#This Row],[PORTAFOLIO]]="","",IF('REGISTRO ACCIONES'!L21="COMPRA",'REGISTRO ACCIONES'!R21,""))</f>
        <v/>
      </c>
      <c r="H21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1" s="712" t="str">
        <f>IF(RENTABILIDAD[[#This Row],[PORTAFOLIO]]="","",IF(RENTABILIDAD[[#This Row],[INSTRUMENTO]]="","",IFERROR((E21*H21),0)))</f>
        <v/>
      </c>
      <c r="J21" s="713" t="str">
        <f>IF(RENTABILIDAD[[#This Row],[PORTAFOLIO]]="","",IF(RENTABILIDAD[[#This Row],[INSTRUMENTO]]="","",IFERROR((E21*H21)*$X$6,0)))</f>
        <v/>
      </c>
      <c r="K21" s="744">
        <f>IF(RENTABILIDAD[[#This Row],[VALOR ACTUAL COP]]&gt;0,IFERROR((I21-F21)/F21,0),"")</f>
        <v>0</v>
      </c>
      <c r="L21" s="702">
        <f>IF(RENTABILIDAD[[#This Row],[VALOR ACTUAL COP]]&gt;0,IFERROR((J21-G21)/G21,0),"")</f>
        <v>0</v>
      </c>
      <c r="M21" s="655">
        <f t="shared" si="0"/>
        <v>0</v>
      </c>
      <c r="N21" s="747" t="str">
        <f>IFERROR(IF(RENTABILIDAD[[#This Row],[AÑOS]]&gt;0.9999999,(1+K21)^(1/M21)-1,""),"")</f>
        <v/>
      </c>
      <c r="O21" s="619" t="str">
        <f>IFERROR(IF(RENTABILIDAD[[#This Row],[AÑOS]]&gt;0.9999999,(1+L21)^(1/M21)-1,""),"")</f>
        <v/>
      </c>
      <c r="P21" s="730" t="str">
        <f>IFERROR(IF(C:C=$U$7,RENTABILIDAD[[#This Row],[INVERSIÓN USD]]/$W$6,RENTABILIDAD[[#This Row],[INVERSIÓN USD]]/$W$7),"")</f>
        <v/>
      </c>
      <c r="Q21" s="730" t="str">
        <f>IFERROR(IF(D:D=$U$6,RENTABILIDAD[[#This Row],[INVERSIÓN COP]]/$V$6,RENTABILIDAD[[#This Row],[INVERSIÓN COP]]/$V$7),"")</f>
        <v/>
      </c>
      <c r="R21" s="730" t="str">
        <f>IFERROR(RENTABILIDAD[[#This Row],[RENTABILIDAD E.A USD]]*RENTABILIDAD[[#This Row],[PESOS COP]],"")</f>
        <v/>
      </c>
      <c r="S21" s="730" t="str">
        <f>IFERROR(RENTABILIDAD[[#This Row],[RENTABILIDAD E.A COP2]]*RENTABILIDAD[[#This Row],[PESOS COP]],"")</f>
        <v/>
      </c>
      <c r="T21" s="412"/>
      <c r="U21" s="412"/>
    </row>
    <row r="22" spans="2:25">
      <c r="B22" s="707" t="str">
        <f>IF('REGISTRO ACCIONES'!L22="COMPRA",'REGISTRO ACCIONES'!J22,"")</f>
        <v/>
      </c>
      <c r="C22" s="708" t="str">
        <f>IF('REGISTRO ACCIONES'!L22="COMPRA",'REGISTRO ACCIONES'!K22,"")</f>
        <v/>
      </c>
      <c r="D22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2" s="710" t="str">
        <f>IF('REGISTRO ACCIONES'!L22="COMPRA",'REGISTRO ACCIONES'!M22,"")</f>
        <v/>
      </c>
      <c r="F22" s="711" t="str">
        <f>IF(RENTABILIDAD[[#This Row],[PORTAFOLIO]]="","",IF('REGISTRO ACCIONES'!L22="COMPRA",'REGISTRO ACCIONES'!P22,""))</f>
        <v/>
      </c>
      <c r="G22" s="711" t="str">
        <f>IF(RENTABILIDAD[[#This Row],[PORTAFOLIO]]="","",IF('REGISTRO ACCIONES'!L22="COMPRA",'REGISTRO ACCIONES'!R22,""))</f>
        <v/>
      </c>
      <c r="H22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2" s="712" t="str">
        <f>IF(RENTABILIDAD[[#This Row],[PORTAFOLIO]]="","",IF(RENTABILIDAD[[#This Row],[INSTRUMENTO]]="","",IFERROR((E22*H22),0)))</f>
        <v/>
      </c>
      <c r="J22" s="713" t="str">
        <f>IF(RENTABILIDAD[[#This Row],[PORTAFOLIO]]="","",IF(RENTABILIDAD[[#This Row],[INSTRUMENTO]]="","",IFERROR((E22*H22)*$X$6,0)))</f>
        <v/>
      </c>
      <c r="K22" s="744">
        <f>IF(RENTABILIDAD[[#This Row],[VALOR ACTUAL COP]]&gt;0,IFERROR((I22-F22)/F22,0),"")</f>
        <v>0</v>
      </c>
      <c r="L22" s="702">
        <f>IF(RENTABILIDAD[[#This Row],[VALOR ACTUAL COP]]&gt;0,IFERROR((J22-G22)/G22,0),"")</f>
        <v>0</v>
      </c>
      <c r="M22" s="655">
        <f t="shared" si="0"/>
        <v>0</v>
      </c>
      <c r="N22" s="747" t="str">
        <f>IFERROR(IF(RENTABILIDAD[[#This Row],[AÑOS]]&gt;0.9999999,(1+K22)^(1/M22)-1,""),"")</f>
        <v/>
      </c>
      <c r="O22" s="619" t="str">
        <f>IFERROR(IF(RENTABILIDAD[[#This Row],[AÑOS]]&gt;0.9999999,(1+L22)^(1/M22)-1,""),"")</f>
        <v/>
      </c>
      <c r="P22" s="730" t="str">
        <f>IFERROR(IF(C:C=$U$7,RENTABILIDAD[[#This Row],[INVERSIÓN USD]]/$W$6,RENTABILIDAD[[#This Row],[INVERSIÓN USD]]/$W$7),"")</f>
        <v/>
      </c>
      <c r="Q22" s="730" t="str">
        <f>IFERROR(IF(D:D=$U$6,RENTABILIDAD[[#This Row],[INVERSIÓN COP]]/$V$6,RENTABILIDAD[[#This Row],[INVERSIÓN COP]]/$V$7),"")</f>
        <v/>
      </c>
      <c r="R22" s="730" t="str">
        <f>IFERROR(RENTABILIDAD[[#This Row],[RENTABILIDAD E.A USD]]*RENTABILIDAD[[#This Row],[PESOS COP]],"")</f>
        <v/>
      </c>
      <c r="S22" s="730" t="str">
        <f>IFERROR(RENTABILIDAD[[#This Row],[RENTABILIDAD E.A COP2]]*RENTABILIDAD[[#This Row],[PESOS COP]],"")</f>
        <v/>
      </c>
      <c r="T22" s="412"/>
      <c r="U22" s="412"/>
    </row>
    <row r="23" spans="2:25">
      <c r="B23" s="707" t="str">
        <f>IF('REGISTRO ACCIONES'!L23="COMPRA",'REGISTRO ACCIONES'!J23,"")</f>
        <v/>
      </c>
      <c r="C23" s="708" t="str">
        <f>IF('REGISTRO ACCIONES'!L23="COMPRA",'REGISTRO ACCIONES'!K23,"")</f>
        <v/>
      </c>
      <c r="D23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3" s="710" t="str">
        <f>IF('REGISTRO ACCIONES'!L23="COMPRA",'REGISTRO ACCIONES'!M23,"")</f>
        <v/>
      </c>
      <c r="F23" s="711" t="str">
        <f>IF(RENTABILIDAD[[#This Row],[PORTAFOLIO]]="","",IF('REGISTRO ACCIONES'!L23="COMPRA",'REGISTRO ACCIONES'!P23,""))</f>
        <v/>
      </c>
      <c r="G23" s="711" t="str">
        <f>IF(RENTABILIDAD[[#This Row],[PORTAFOLIO]]="","",IF('REGISTRO ACCIONES'!L23="COMPRA",'REGISTRO ACCIONES'!R23,""))</f>
        <v/>
      </c>
      <c r="H23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3" s="712" t="str">
        <f>IF(RENTABILIDAD[[#This Row],[PORTAFOLIO]]="","",IF(RENTABILIDAD[[#This Row],[INSTRUMENTO]]="","",IFERROR((E23*H23),0)))</f>
        <v/>
      </c>
      <c r="J23" s="713" t="str">
        <f>IF(RENTABILIDAD[[#This Row],[PORTAFOLIO]]="","",IF(RENTABILIDAD[[#This Row],[INSTRUMENTO]]="","",IFERROR((E23*H23)*$X$6,0)))</f>
        <v/>
      </c>
      <c r="K23" s="744">
        <f>IF(RENTABILIDAD[[#This Row],[VALOR ACTUAL COP]]&gt;0,IFERROR((I23-F23)/F23,0),"")</f>
        <v>0</v>
      </c>
      <c r="L23" s="702">
        <f>IF(RENTABILIDAD[[#This Row],[VALOR ACTUAL COP]]&gt;0,IFERROR((J23-G23)/G23,0),"")</f>
        <v>0</v>
      </c>
      <c r="M23" s="655">
        <f t="shared" si="0"/>
        <v>0</v>
      </c>
      <c r="N23" s="747" t="str">
        <f>IFERROR(IF(RENTABILIDAD[[#This Row],[AÑOS]]&gt;0.9999999,(1+K23)^(1/M23)-1,""),"")</f>
        <v/>
      </c>
      <c r="O23" s="619" t="str">
        <f>IFERROR(IF(RENTABILIDAD[[#This Row],[AÑOS]]&gt;0.9999999,(1+L23)^(1/M23)-1,""),"")</f>
        <v/>
      </c>
      <c r="P23" s="730" t="str">
        <f>IFERROR(IF(C:C=$U$7,RENTABILIDAD[[#This Row],[INVERSIÓN USD]]/$W$6,RENTABILIDAD[[#This Row],[INVERSIÓN USD]]/$W$7),"")</f>
        <v/>
      </c>
      <c r="Q23" s="730" t="str">
        <f>IFERROR(IF(D:D=$U$6,RENTABILIDAD[[#This Row],[INVERSIÓN COP]]/$V$6,RENTABILIDAD[[#This Row],[INVERSIÓN COP]]/$V$7),"")</f>
        <v/>
      </c>
      <c r="R23" s="730" t="str">
        <f>IFERROR(RENTABILIDAD[[#This Row],[RENTABILIDAD E.A USD]]*RENTABILIDAD[[#This Row],[PESOS COP]],"")</f>
        <v/>
      </c>
      <c r="S23" s="730" t="str">
        <f>IFERROR(RENTABILIDAD[[#This Row],[RENTABILIDAD E.A COP2]]*RENTABILIDAD[[#This Row],[PESOS COP]],"")</f>
        <v/>
      </c>
      <c r="T23" s="412"/>
      <c r="U23" s="412"/>
    </row>
    <row r="24" spans="2:25">
      <c r="B24" s="707" t="str">
        <f>IF('REGISTRO ACCIONES'!L24="COMPRA",'REGISTRO ACCIONES'!J24,"")</f>
        <v/>
      </c>
      <c r="C24" s="708" t="str">
        <f>IF('REGISTRO ACCIONES'!L24="COMPRA",'REGISTRO ACCIONES'!K24,"")</f>
        <v/>
      </c>
      <c r="D24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4" s="710" t="str">
        <f>IF('REGISTRO ACCIONES'!L24="COMPRA",'REGISTRO ACCIONES'!M24,"")</f>
        <v/>
      </c>
      <c r="F24" s="711" t="str">
        <f>IF(RENTABILIDAD[[#This Row],[PORTAFOLIO]]="","",IF('REGISTRO ACCIONES'!L24="COMPRA",'REGISTRO ACCIONES'!P24,""))</f>
        <v/>
      </c>
      <c r="G24" s="711" t="str">
        <f>IF(RENTABILIDAD[[#This Row],[PORTAFOLIO]]="","",IF('REGISTRO ACCIONES'!L24="COMPRA",'REGISTRO ACCIONES'!R24,""))</f>
        <v/>
      </c>
      <c r="H24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4" s="712" t="str">
        <f>IF(RENTABILIDAD[[#This Row],[PORTAFOLIO]]="","",IF(RENTABILIDAD[[#This Row],[INSTRUMENTO]]="","",IFERROR((E24*H24),0)))</f>
        <v/>
      </c>
      <c r="J24" s="713" t="str">
        <f>IF(RENTABILIDAD[[#This Row],[PORTAFOLIO]]="","",IF(RENTABILIDAD[[#This Row],[INSTRUMENTO]]="","",IFERROR((E24*H24)*$X$6,0)))</f>
        <v/>
      </c>
      <c r="K24" s="744">
        <f>IF(RENTABILIDAD[[#This Row],[VALOR ACTUAL COP]]&gt;0,IFERROR((I24-F24)/F24,0),"")</f>
        <v>0</v>
      </c>
      <c r="L24" s="702">
        <f>IF(RENTABILIDAD[[#This Row],[VALOR ACTUAL COP]]&gt;0,IFERROR((J24-G24)/G24,0),"")</f>
        <v>0</v>
      </c>
      <c r="M24" s="655">
        <f t="shared" si="0"/>
        <v>0</v>
      </c>
      <c r="N24" s="747" t="str">
        <f>IFERROR(IF(RENTABILIDAD[[#This Row],[AÑOS]]&gt;0.9999999,(1+K24)^(1/M24)-1,""),"")</f>
        <v/>
      </c>
      <c r="O24" s="619" t="str">
        <f>IFERROR(IF(RENTABILIDAD[[#This Row],[AÑOS]]&gt;0.9999999,(1+L24)^(1/M24)-1,""),"")</f>
        <v/>
      </c>
      <c r="P24" s="730" t="str">
        <f>IFERROR(IF(C:C=$U$7,RENTABILIDAD[[#This Row],[INVERSIÓN USD]]/$W$6,RENTABILIDAD[[#This Row],[INVERSIÓN USD]]/$W$7),"")</f>
        <v/>
      </c>
      <c r="Q24" s="730" t="str">
        <f>IFERROR(IF(D:D=$U$6,RENTABILIDAD[[#This Row],[INVERSIÓN COP]]/$V$6,RENTABILIDAD[[#This Row],[INVERSIÓN COP]]/$V$7),"")</f>
        <v/>
      </c>
      <c r="R24" s="730" t="str">
        <f>IFERROR(RENTABILIDAD[[#This Row],[RENTABILIDAD E.A USD]]*RENTABILIDAD[[#This Row],[PESOS COP]],"")</f>
        <v/>
      </c>
      <c r="S24" s="730" t="str">
        <f>IFERROR(RENTABILIDAD[[#This Row],[RENTABILIDAD E.A COP2]]*RENTABILIDAD[[#This Row],[PESOS COP]],"")</f>
        <v/>
      </c>
      <c r="T24" s="412"/>
      <c r="U24" s="412"/>
    </row>
    <row r="25" spans="2:25">
      <c r="B25" s="707" t="str">
        <f>IF('REGISTRO ACCIONES'!L25="COMPRA",'REGISTRO ACCIONES'!J25,"")</f>
        <v/>
      </c>
      <c r="C25" s="708" t="str">
        <f>IF('REGISTRO ACCIONES'!L25="COMPRA",'REGISTRO ACCIONES'!K25,"")</f>
        <v/>
      </c>
      <c r="D25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5" s="710" t="str">
        <f>IF('REGISTRO ACCIONES'!L25="COMPRA",'REGISTRO ACCIONES'!M25,"")</f>
        <v/>
      </c>
      <c r="F25" s="711" t="str">
        <f>IF(RENTABILIDAD[[#This Row],[PORTAFOLIO]]="","",IF('REGISTRO ACCIONES'!L25="COMPRA",'REGISTRO ACCIONES'!P25,""))</f>
        <v/>
      </c>
      <c r="G25" s="711" t="str">
        <f>IF(RENTABILIDAD[[#This Row],[PORTAFOLIO]]="","",IF('REGISTRO ACCIONES'!L25="COMPRA",'REGISTRO ACCIONES'!R25,""))</f>
        <v/>
      </c>
      <c r="H25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5" s="712" t="str">
        <f>IF(RENTABILIDAD[[#This Row],[PORTAFOLIO]]="","",IF(RENTABILIDAD[[#This Row],[INSTRUMENTO]]="","",IFERROR((E25*H25),0)))</f>
        <v/>
      </c>
      <c r="J25" s="713" t="str">
        <f>IF(RENTABILIDAD[[#This Row],[PORTAFOLIO]]="","",IF(RENTABILIDAD[[#This Row],[INSTRUMENTO]]="","",IFERROR((E25*H25)*$X$6,0)))</f>
        <v/>
      </c>
      <c r="K25" s="744">
        <f>IF(RENTABILIDAD[[#This Row],[VALOR ACTUAL COP]]&gt;0,IFERROR((I25-F25)/F25,0),"")</f>
        <v>0</v>
      </c>
      <c r="L25" s="702">
        <f>IF(RENTABILIDAD[[#This Row],[VALOR ACTUAL COP]]&gt;0,IFERROR((J25-G25)/G25,0),"")</f>
        <v>0</v>
      </c>
      <c r="M25" s="655">
        <f t="shared" si="0"/>
        <v>0</v>
      </c>
      <c r="N25" s="747" t="str">
        <f>IFERROR(IF(RENTABILIDAD[[#This Row],[AÑOS]]&gt;0.9999999,(1+K25)^(1/M25)-1,""),"")</f>
        <v/>
      </c>
      <c r="O25" s="619" t="str">
        <f>IFERROR(IF(RENTABILIDAD[[#This Row],[AÑOS]]&gt;0.9999999,(1+L25)^(1/M25)-1,""),"")</f>
        <v/>
      </c>
      <c r="P25" s="730" t="str">
        <f>IFERROR(IF(C:C=$U$7,RENTABILIDAD[[#This Row],[INVERSIÓN USD]]/$W$6,RENTABILIDAD[[#This Row],[INVERSIÓN USD]]/$W$7),"")</f>
        <v/>
      </c>
      <c r="Q25" s="730" t="str">
        <f>IFERROR(IF(D:D=$U$6,RENTABILIDAD[[#This Row],[INVERSIÓN COP]]/$V$6,RENTABILIDAD[[#This Row],[INVERSIÓN COP]]/$V$7),"")</f>
        <v/>
      </c>
      <c r="R25" s="730" t="str">
        <f>IFERROR(RENTABILIDAD[[#This Row],[RENTABILIDAD E.A USD]]*RENTABILIDAD[[#This Row],[PESOS COP]],"")</f>
        <v/>
      </c>
      <c r="S25" s="730" t="str">
        <f>IFERROR(RENTABILIDAD[[#This Row],[RENTABILIDAD E.A COP2]]*RENTABILIDAD[[#This Row],[PESOS COP]],"")</f>
        <v/>
      </c>
      <c r="T25" s="412"/>
      <c r="U25" s="412"/>
    </row>
    <row r="26" spans="2:25">
      <c r="B26" s="707" t="str">
        <f>IF('REGISTRO ACCIONES'!L26="COMPRA",'REGISTRO ACCIONES'!J26,"")</f>
        <v/>
      </c>
      <c r="C26" s="708" t="str">
        <f>IF('REGISTRO ACCIONES'!L26="COMPRA",'REGISTRO ACCIONES'!K26,"")</f>
        <v/>
      </c>
      <c r="D26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6" s="710" t="str">
        <f>IF('REGISTRO ACCIONES'!L26="COMPRA",'REGISTRO ACCIONES'!M26,"")</f>
        <v/>
      </c>
      <c r="F26" s="711" t="str">
        <f>IF(RENTABILIDAD[[#This Row],[PORTAFOLIO]]="","",IF('REGISTRO ACCIONES'!L26="COMPRA",'REGISTRO ACCIONES'!P26,""))</f>
        <v/>
      </c>
      <c r="G26" s="711" t="str">
        <f>IF(RENTABILIDAD[[#This Row],[PORTAFOLIO]]="","",IF('REGISTRO ACCIONES'!L26="COMPRA",'REGISTRO ACCIONES'!R26,""))</f>
        <v/>
      </c>
      <c r="H26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6" s="712" t="str">
        <f>IF(RENTABILIDAD[[#This Row],[PORTAFOLIO]]="","",IF(RENTABILIDAD[[#This Row],[INSTRUMENTO]]="","",IFERROR((E26*H26),0)))</f>
        <v/>
      </c>
      <c r="J26" s="713" t="str">
        <f>IF(RENTABILIDAD[[#This Row],[PORTAFOLIO]]="","",IF(RENTABILIDAD[[#This Row],[INSTRUMENTO]]="","",IFERROR((E26*H26)*$X$6,0)))</f>
        <v/>
      </c>
      <c r="K26" s="744">
        <f>IF(RENTABILIDAD[[#This Row],[VALOR ACTUAL COP]]&gt;0,IFERROR((I26-F26)/F26,0),"")</f>
        <v>0</v>
      </c>
      <c r="L26" s="702">
        <f>IF(RENTABILIDAD[[#This Row],[VALOR ACTUAL COP]]&gt;0,IFERROR((J26-G26)/G26,0),"")</f>
        <v>0</v>
      </c>
      <c r="M26" s="655">
        <f t="shared" si="0"/>
        <v>0</v>
      </c>
      <c r="N26" s="747" t="str">
        <f>IFERROR(IF(RENTABILIDAD[[#This Row],[AÑOS]]&gt;0.9999999,(1+K26)^(1/M26)-1,""),"")</f>
        <v/>
      </c>
      <c r="O26" s="619" t="str">
        <f>IFERROR(IF(RENTABILIDAD[[#This Row],[AÑOS]]&gt;0.9999999,(1+L26)^(1/M26)-1,""),"")</f>
        <v/>
      </c>
      <c r="P26" s="730" t="str">
        <f>IFERROR(IF(C:C=$U$7,RENTABILIDAD[[#This Row],[INVERSIÓN USD]]/$W$6,RENTABILIDAD[[#This Row],[INVERSIÓN USD]]/$W$7),"")</f>
        <v/>
      </c>
      <c r="Q26" s="730" t="str">
        <f>IFERROR(IF(D:D=$U$6,RENTABILIDAD[[#This Row],[INVERSIÓN COP]]/$V$6,RENTABILIDAD[[#This Row],[INVERSIÓN COP]]/$V$7),"")</f>
        <v/>
      </c>
      <c r="R26" s="730" t="str">
        <f>IFERROR(RENTABILIDAD[[#This Row],[RENTABILIDAD E.A USD]]*RENTABILIDAD[[#This Row],[PESOS COP]],"")</f>
        <v/>
      </c>
      <c r="S26" s="730" t="str">
        <f>IFERROR(RENTABILIDAD[[#This Row],[RENTABILIDAD E.A COP2]]*RENTABILIDAD[[#This Row],[PESOS COP]],"")</f>
        <v/>
      </c>
      <c r="T26" s="412"/>
      <c r="U26" s="412"/>
    </row>
    <row r="27" spans="2:25">
      <c r="B27" s="707" t="str">
        <f>IF('REGISTRO ACCIONES'!L27="COMPRA",'REGISTRO ACCIONES'!J27,"")</f>
        <v/>
      </c>
      <c r="C27" s="708" t="str">
        <f>IF('REGISTRO ACCIONES'!L27="COMPRA",'REGISTRO ACCIONES'!K27,"")</f>
        <v/>
      </c>
      <c r="D27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7" s="710" t="str">
        <f>IF('REGISTRO ACCIONES'!L27="COMPRA",'REGISTRO ACCIONES'!M27,"")</f>
        <v/>
      </c>
      <c r="F27" s="711" t="str">
        <f>IF(RENTABILIDAD[[#This Row],[PORTAFOLIO]]="","",IF('REGISTRO ACCIONES'!L27="COMPRA",'REGISTRO ACCIONES'!P27,""))</f>
        <v/>
      </c>
      <c r="G27" s="711" t="str">
        <f>IF(RENTABILIDAD[[#This Row],[PORTAFOLIO]]="","",IF('REGISTRO ACCIONES'!L27="COMPRA",'REGISTRO ACCIONES'!R27,""))</f>
        <v/>
      </c>
      <c r="H27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7" s="712" t="str">
        <f>IF(RENTABILIDAD[[#This Row],[PORTAFOLIO]]="","",IF(RENTABILIDAD[[#This Row],[INSTRUMENTO]]="","",IFERROR((E27*H27),0)))</f>
        <v/>
      </c>
      <c r="J27" s="713" t="str">
        <f>IF(RENTABILIDAD[[#This Row],[PORTAFOLIO]]="","",IF(RENTABILIDAD[[#This Row],[INSTRUMENTO]]="","",IFERROR((E27*H27)*$X$6,0)))</f>
        <v/>
      </c>
      <c r="K27" s="744">
        <f>IF(RENTABILIDAD[[#This Row],[VALOR ACTUAL COP]]&gt;0,IFERROR((I27-F27)/F27,0),"")</f>
        <v>0</v>
      </c>
      <c r="L27" s="702">
        <f>IF(RENTABILIDAD[[#This Row],[VALOR ACTUAL COP]]&gt;0,IFERROR((J27-G27)/G27,0),"")</f>
        <v>0</v>
      </c>
      <c r="M27" s="655">
        <f t="shared" si="0"/>
        <v>0</v>
      </c>
      <c r="N27" s="747" t="str">
        <f>IFERROR(IF(RENTABILIDAD[[#This Row],[AÑOS]]&gt;0.9999999,(1+K27)^(1/M27)-1,""),"")</f>
        <v/>
      </c>
      <c r="O27" s="619" t="str">
        <f>IFERROR(IF(RENTABILIDAD[[#This Row],[AÑOS]]&gt;0.9999999,(1+L27)^(1/M27)-1,""),"")</f>
        <v/>
      </c>
      <c r="P27" s="730" t="str">
        <f>IFERROR(IF(C:C=$U$7,RENTABILIDAD[[#This Row],[INVERSIÓN USD]]/$W$6,RENTABILIDAD[[#This Row],[INVERSIÓN USD]]/$W$7),"")</f>
        <v/>
      </c>
      <c r="Q27" s="730" t="str">
        <f>IFERROR(IF(D:D=$U$6,RENTABILIDAD[[#This Row],[INVERSIÓN COP]]/$V$6,RENTABILIDAD[[#This Row],[INVERSIÓN COP]]/$V$7),"")</f>
        <v/>
      </c>
      <c r="R27" s="730" t="str">
        <f>IFERROR(RENTABILIDAD[[#This Row],[RENTABILIDAD E.A USD]]*RENTABILIDAD[[#This Row],[PESOS COP]],"")</f>
        <v/>
      </c>
      <c r="S27" s="730" t="str">
        <f>IFERROR(RENTABILIDAD[[#This Row],[RENTABILIDAD E.A COP2]]*RENTABILIDAD[[#This Row],[PESOS COP]],"")</f>
        <v/>
      </c>
      <c r="T27" s="412"/>
      <c r="U27" s="412"/>
      <c r="X27" s="732"/>
    </row>
    <row r="28" spans="2:25">
      <c r="B28" s="707" t="str">
        <f>IF('REGISTRO ACCIONES'!L28="COMPRA",'REGISTRO ACCIONES'!J28,"")</f>
        <v/>
      </c>
      <c r="C28" s="708" t="str">
        <f>IF('REGISTRO ACCIONES'!L28="COMPRA",'REGISTRO ACCIONES'!K28,"")</f>
        <v/>
      </c>
      <c r="D28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8" s="710" t="str">
        <f>IF('REGISTRO ACCIONES'!L28="COMPRA",'REGISTRO ACCIONES'!M28,"")</f>
        <v/>
      </c>
      <c r="F28" s="711" t="str">
        <f>IF(RENTABILIDAD[[#This Row],[PORTAFOLIO]]="","",IF('REGISTRO ACCIONES'!L28="COMPRA",'REGISTRO ACCIONES'!P28,""))</f>
        <v/>
      </c>
      <c r="G28" s="711" t="str">
        <f>IF(RENTABILIDAD[[#This Row],[PORTAFOLIO]]="","",IF('REGISTRO ACCIONES'!L28="COMPRA",'REGISTRO ACCIONES'!R28,""))</f>
        <v/>
      </c>
      <c r="H28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8" s="712" t="str">
        <f>IF(RENTABILIDAD[[#This Row],[PORTAFOLIO]]="","",IF(RENTABILIDAD[[#This Row],[INSTRUMENTO]]="","",IFERROR((E28*H28),0)))</f>
        <v/>
      </c>
      <c r="J28" s="713" t="str">
        <f>IF(RENTABILIDAD[[#This Row],[PORTAFOLIO]]="","",IF(RENTABILIDAD[[#This Row],[INSTRUMENTO]]="","",IFERROR((E28*H28)*$X$6,0)))</f>
        <v/>
      </c>
      <c r="K28" s="744">
        <f>IF(RENTABILIDAD[[#This Row],[VALOR ACTUAL COP]]&gt;0,IFERROR((I28-F28)/F28,0),"")</f>
        <v>0</v>
      </c>
      <c r="L28" s="702">
        <f>IF(RENTABILIDAD[[#This Row],[VALOR ACTUAL COP]]&gt;0,IFERROR((J28-G28)/G28,0),"")</f>
        <v>0</v>
      </c>
      <c r="M28" s="655">
        <f t="shared" si="0"/>
        <v>0</v>
      </c>
      <c r="N28" s="747" t="str">
        <f>IFERROR(IF(RENTABILIDAD[[#This Row],[AÑOS]]&gt;0.9999999,(1+K28)^(1/M28)-1,""),"")</f>
        <v/>
      </c>
      <c r="O28" s="619" t="str">
        <f>IFERROR(IF(RENTABILIDAD[[#This Row],[AÑOS]]&gt;0.9999999,(1+L28)^(1/M28)-1,""),"")</f>
        <v/>
      </c>
      <c r="P28" s="730" t="str">
        <f>IFERROR(IF(C:C=$U$7,RENTABILIDAD[[#This Row],[INVERSIÓN USD]]/$W$6,RENTABILIDAD[[#This Row],[INVERSIÓN USD]]/$W$7),"")</f>
        <v/>
      </c>
      <c r="Q28" s="730" t="str">
        <f>IFERROR(IF(D:D=$U$6,RENTABILIDAD[[#This Row],[INVERSIÓN COP]]/$V$6,RENTABILIDAD[[#This Row],[INVERSIÓN COP]]/$V$7),"")</f>
        <v/>
      </c>
      <c r="R28" s="730" t="str">
        <f>IFERROR(RENTABILIDAD[[#This Row],[RENTABILIDAD E.A USD]]*RENTABILIDAD[[#This Row],[PESOS COP]],"")</f>
        <v/>
      </c>
      <c r="S28" s="730" t="str">
        <f>IFERROR(RENTABILIDAD[[#This Row],[RENTABILIDAD E.A COP2]]*RENTABILIDAD[[#This Row],[PESOS COP]],"")</f>
        <v/>
      </c>
      <c r="T28" s="412"/>
      <c r="U28" s="412"/>
    </row>
    <row r="29" spans="2:25">
      <c r="B29" s="707" t="str">
        <f>IF('REGISTRO ACCIONES'!L29="COMPRA",'REGISTRO ACCIONES'!J29,"")</f>
        <v/>
      </c>
      <c r="C29" s="708" t="str">
        <f>IF('REGISTRO ACCIONES'!L29="COMPRA",'REGISTRO ACCIONES'!K29,"")</f>
        <v/>
      </c>
      <c r="D29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9" s="710" t="str">
        <f>IF('REGISTRO ACCIONES'!L29="COMPRA",'REGISTRO ACCIONES'!M29,"")</f>
        <v/>
      </c>
      <c r="F29" s="711" t="str">
        <f>IF(RENTABILIDAD[[#This Row],[PORTAFOLIO]]="","",IF('REGISTRO ACCIONES'!L29="COMPRA",'REGISTRO ACCIONES'!P29,""))</f>
        <v/>
      </c>
      <c r="G29" s="711" t="str">
        <f>IF(RENTABILIDAD[[#This Row],[PORTAFOLIO]]="","",IF('REGISTRO ACCIONES'!L29="COMPRA",'REGISTRO ACCIONES'!R29,""))</f>
        <v/>
      </c>
      <c r="H29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9" s="712" t="str">
        <f>IF(RENTABILIDAD[[#This Row],[PORTAFOLIO]]="","",IF(RENTABILIDAD[[#This Row],[INSTRUMENTO]]="","",IFERROR((E29*H29),0)))</f>
        <v/>
      </c>
      <c r="J29" s="713" t="str">
        <f>IF(RENTABILIDAD[[#This Row],[PORTAFOLIO]]="","",IF(RENTABILIDAD[[#This Row],[INSTRUMENTO]]="","",IFERROR((E29*H29)*$X$6,0)))</f>
        <v/>
      </c>
      <c r="K29" s="744">
        <f>IF(RENTABILIDAD[[#This Row],[VALOR ACTUAL COP]]&gt;0,IFERROR((I29-F29)/F29,0),"")</f>
        <v>0</v>
      </c>
      <c r="L29" s="702">
        <f>IF(RENTABILIDAD[[#This Row],[VALOR ACTUAL COP]]&gt;0,IFERROR((J29-G29)/G29,0),"")</f>
        <v>0</v>
      </c>
      <c r="M29" s="655">
        <f t="shared" si="0"/>
        <v>0</v>
      </c>
      <c r="N29" s="747" t="str">
        <f>IFERROR(IF(RENTABILIDAD[[#This Row],[AÑOS]]&gt;0.9999999,(1+K29)^(1/M29)-1,""),"")</f>
        <v/>
      </c>
      <c r="O29" s="619" t="str">
        <f>IFERROR(IF(RENTABILIDAD[[#This Row],[AÑOS]]&gt;0.9999999,(1+L29)^(1/M29)-1,""),"")</f>
        <v/>
      </c>
      <c r="P29" s="730" t="str">
        <f>IFERROR(IF(C:C=$U$7,RENTABILIDAD[[#This Row],[INVERSIÓN USD]]/$W$6,RENTABILIDAD[[#This Row],[INVERSIÓN USD]]/$W$7),"")</f>
        <v/>
      </c>
      <c r="Q29" s="730" t="str">
        <f>IFERROR(IF(D:D=$U$6,RENTABILIDAD[[#This Row],[INVERSIÓN COP]]/$V$6,RENTABILIDAD[[#This Row],[INVERSIÓN COP]]/$V$7),"")</f>
        <v/>
      </c>
      <c r="R29" s="730" t="str">
        <f>IFERROR(RENTABILIDAD[[#This Row],[RENTABILIDAD E.A USD]]*RENTABILIDAD[[#This Row],[PESOS COP]],"")</f>
        <v/>
      </c>
      <c r="S29" s="730" t="str">
        <f>IFERROR(RENTABILIDAD[[#This Row],[RENTABILIDAD E.A COP2]]*RENTABILIDAD[[#This Row],[PESOS COP]],"")</f>
        <v/>
      </c>
      <c r="T29" s="412"/>
      <c r="U29" s="412"/>
    </row>
    <row r="30" spans="2:25">
      <c r="B30" s="707" t="str">
        <f>IF('REGISTRO ACCIONES'!L30="COMPRA",'REGISTRO ACCIONES'!J30,"")</f>
        <v/>
      </c>
      <c r="C30" s="708" t="str">
        <f>IF('REGISTRO ACCIONES'!L30="COMPRA",'REGISTRO ACCIONES'!K30,"")</f>
        <v/>
      </c>
      <c r="D30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0" s="710" t="str">
        <f>IF('REGISTRO ACCIONES'!L30="COMPRA",'REGISTRO ACCIONES'!M30,"")</f>
        <v/>
      </c>
      <c r="F30" s="711" t="str">
        <f>IF(RENTABILIDAD[[#This Row],[PORTAFOLIO]]="","",IF('REGISTRO ACCIONES'!L30="COMPRA",'REGISTRO ACCIONES'!P30,""))</f>
        <v/>
      </c>
      <c r="G30" s="711" t="str">
        <f>IF(RENTABILIDAD[[#This Row],[PORTAFOLIO]]="","",IF('REGISTRO ACCIONES'!L30="COMPRA",'REGISTRO ACCIONES'!R30,""))</f>
        <v/>
      </c>
      <c r="H30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0" s="712" t="str">
        <f>IF(RENTABILIDAD[[#This Row],[PORTAFOLIO]]="","",IF(RENTABILIDAD[[#This Row],[INSTRUMENTO]]="","",IFERROR((E30*H30),0)))</f>
        <v/>
      </c>
      <c r="J30" s="713" t="str">
        <f>IF(RENTABILIDAD[[#This Row],[PORTAFOLIO]]="","",IF(RENTABILIDAD[[#This Row],[INSTRUMENTO]]="","",IFERROR((E30*H30)*$X$6,0)))</f>
        <v/>
      </c>
      <c r="K30" s="744">
        <f>IF(RENTABILIDAD[[#This Row],[VALOR ACTUAL COP]]&gt;0,IFERROR((I30-F30)/F30,0),"")</f>
        <v>0</v>
      </c>
      <c r="L30" s="702">
        <f>IF(RENTABILIDAD[[#This Row],[VALOR ACTUAL COP]]&gt;0,IFERROR((J30-G30)/G30,0),"")</f>
        <v>0</v>
      </c>
      <c r="M30" s="655">
        <f t="shared" si="0"/>
        <v>0</v>
      </c>
      <c r="N30" s="747" t="str">
        <f>IFERROR(IF(RENTABILIDAD[[#This Row],[AÑOS]]&gt;0.9999999,(1+K30)^(1/M30)-1,""),"")</f>
        <v/>
      </c>
      <c r="O30" s="619" t="str">
        <f>IFERROR(IF(RENTABILIDAD[[#This Row],[AÑOS]]&gt;0.9999999,(1+L30)^(1/M30)-1,""),"")</f>
        <v/>
      </c>
      <c r="P30" s="730" t="str">
        <f>IFERROR(IF(C:C=$U$7,RENTABILIDAD[[#This Row],[INVERSIÓN USD]]/$W$6,RENTABILIDAD[[#This Row],[INVERSIÓN USD]]/$W$7),"")</f>
        <v/>
      </c>
      <c r="Q30" s="730" t="str">
        <f>IFERROR(IF(D:D=$U$6,RENTABILIDAD[[#This Row],[INVERSIÓN COP]]/$V$6,RENTABILIDAD[[#This Row],[INVERSIÓN COP]]/$V$7),"")</f>
        <v/>
      </c>
      <c r="R30" s="730" t="str">
        <f>IFERROR(RENTABILIDAD[[#This Row],[RENTABILIDAD E.A USD]]*RENTABILIDAD[[#This Row],[PESOS COP]],"")</f>
        <v/>
      </c>
      <c r="S30" s="730" t="str">
        <f>IFERROR(RENTABILIDAD[[#This Row],[RENTABILIDAD E.A COP2]]*RENTABILIDAD[[#This Row],[PESOS COP]],"")</f>
        <v/>
      </c>
      <c r="T30" s="412"/>
      <c r="U30" s="412"/>
    </row>
    <row r="31" spans="2:25">
      <c r="B31" s="707" t="str">
        <f>IF('REGISTRO ACCIONES'!L31="COMPRA",'REGISTRO ACCIONES'!J31,"")</f>
        <v/>
      </c>
      <c r="C31" s="708" t="str">
        <f>IF('REGISTRO ACCIONES'!L31="COMPRA",'REGISTRO ACCIONES'!K31,"")</f>
        <v/>
      </c>
      <c r="D31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1" s="710" t="str">
        <f>IF('REGISTRO ACCIONES'!L31="COMPRA",'REGISTRO ACCIONES'!M31,"")</f>
        <v/>
      </c>
      <c r="F31" s="711" t="str">
        <f>IF(RENTABILIDAD[[#This Row],[PORTAFOLIO]]="","",IF('REGISTRO ACCIONES'!L31="COMPRA",'REGISTRO ACCIONES'!P31,""))</f>
        <v/>
      </c>
      <c r="G31" s="711" t="str">
        <f>IF(RENTABILIDAD[[#This Row],[PORTAFOLIO]]="","",IF('REGISTRO ACCIONES'!L31="COMPRA",'REGISTRO ACCIONES'!R31,""))</f>
        <v/>
      </c>
      <c r="H31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1" s="712" t="str">
        <f>IF(RENTABILIDAD[[#This Row],[PORTAFOLIO]]="","",IF(RENTABILIDAD[[#This Row],[INSTRUMENTO]]="","",IFERROR((E31*H31),0)))</f>
        <v/>
      </c>
      <c r="J31" s="713" t="str">
        <f>IF(RENTABILIDAD[[#This Row],[PORTAFOLIO]]="","",IF(RENTABILIDAD[[#This Row],[INSTRUMENTO]]="","",IFERROR((E31*H31)*$X$6,0)))</f>
        <v/>
      </c>
      <c r="K31" s="744">
        <f>IF(RENTABILIDAD[[#This Row],[VALOR ACTUAL COP]]&gt;0,IFERROR((I31-F31)/F31,0),"")</f>
        <v>0</v>
      </c>
      <c r="L31" s="702">
        <f>IF(RENTABILIDAD[[#This Row],[VALOR ACTUAL COP]]&gt;0,IFERROR((J31-G31)/G31,0),"")</f>
        <v>0</v>
      </c>
      <c r="M31" s="655">
        <f t="shared" si="0"/>
        <v>0</v>
      </c>
      <c r="N31" s="747" t="str">
        <f>IFERROR(IF(RENTABILIDAD[[#This Row],[AÑOS]]&gt;0.9999999,(1+K31)^(1/M31)-1,""),"")</f>
        <v/>
      </c>
      <c r="O31" s="619" t="str">
        <f>IFERROR(IF(RENTABILIDAD[[#This Row],[AÑOS]]&gt;0.9999999,(1+L31)^(1/M31)-1,""),"")</f>
        <v/>
      </c>
      <c r="P31" s="730" t="str">
        <f>IFERROR(IF(C:C=$U$7,RENTABILIDAD[[#This Row],[INVERSIÓN USD]]/$W$6,RENTABILIDAD[[#This Row],[INVERSIÓN USD]]/$W$7),"")</f>
        <v/>
      </c>
      <c r="Q31" s="730" t="str">
        <f>IFERROR(IF(D:D=$U$6,RENTABILIDAD[[#This Row],[INVERSIÓN COP]]/$V$6,RENTABILIDAD[[#This Row],[INVERSIÓN COP]]/$V$7),"")</f>
        <v/>
      </c>
      <c r="R31" s="730" t="str">
        <f>IFERROR(RENTABILIDAD[[#This Row],[RENTABILIDAD E.A USD]]*RENTABILIDAD[[#This Row],[PESOS COP]],"")</f>
        <v/>
      </c>
      <c r="S31" s="730" t="str">
        <f>IFERROR(RENTABILIDAD[[#This Row],[RENTABILIDAD E.A COP2]]*RENTABILIDAD[[#This Row],[PESOS COP]],"")</f>
        <v/>
      </c>
      <c r="T31" s="412"/>
      <c r="U31" s="412"/>
    </row>
    <row r="32" spans="2:25">
      <c r="B32" s="707" t="str">
        <f>IF('REGISTRO ACCIONES'!L32="COMPRA",'REGISTRO ACCIONES'!J32,"")</f>
        <v/>
      </c>
      <c r="C32" s="708" t="str">
        <f>IF('REGISTRO ACCIONES'!L32="COMPRA",'REGISTRO ACCIONES'!K32,"")</f>
        <v/>
      </c>
      <c r="D32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2" s="710" t="str">
        <f>IF('REGISTRO ACCIONES'!L32="COMPRA",'REGISTRO ACCIONES'!M32,"")</f>
        <v/>
      </c>
      <c r="F32" s="711" t="str">
        <f>IF(RENTABILIDAD[[#This Row],[PORTAFOLIO]]="","",IF('REGISTRO ACCIONES'!L32="COMPRA",'REGISTRO ACCIONES'!P32,""))</f>
        <v/>
      </c>
      <c r="G32" s="711" t="str">
        <f>IF(RENTABILIDAD[[#This Row],[PORTAFOLIO]]="","",IF('REGISTRO ACCIONES'!L32="COMPRA",'REGISTRO ACCIONES'!R32,""))</f>
        <v/>
      </c>
      <c r="H32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2" s="712" t="str">
        <f>IF(RENTABILIDAD[[#This Row],[PORTAFOLIO]]="","",IF(RENTABILIDAD[[#This Row],[INSTRUMENTO]]="","",IFERROR((E32*H32),0)))</f>
        <v/>
      </c>
      <c r="J32" s="713" t="str">
        <f>IF(RENTABILIDAD[[#This Row],[PORTAFOLIO]]="","",IF(RENTABILIDAD[[#This Row],[INSTRUMENTO]]="","",IFERROR((E32*H32)*$X$6,0)))</f>
        <v/>
      </c>
      <c r="K32" s="744">
        <f>IF(RENTABILIDAD[[#This Row],[VALOR ACTUAL COP]]&gt;0,IFERROR((I32-F32)/F32,0),"")</f>
        <v>0</v>
      </c>
      <c r="L32" s="702">
        <f>IF(RENTABILIDAD[[#This Row],[VALOR ACTUAL COP]]&gt;0,IFERROR((J32-G32)/G32,0),"")</f>
        <v>0</v>
      </c>
      <c r="M32" s="655">
        <f t="shared" si="0"/>
        <v>0</v>
      </c>
      <c r="N32" s="747" t="str">
        <f>IFERROR(IF(RENTABILIDAD[[#This Row],[AÑOS]]&gt;0.9999999,(1+K32)^(1/M32)-1,""),"")</f>
        <v/>
      </c>
      <c r="O32" s="619" t="str">
        <f>IFERROR(IF(RENTABILIDAD[[#This Row],[AÑOS]]&gt;0.9999999,(1+L32)^(1/M32)-1,""),"")</f>
        <v/>
      </c>
      <c r="P32" s="730" t="str">
        <f>IFERROR(IF(C:C=$U$7,RENTABILIDAD[[#This Row],[INVERSIÓN USD]]/$W$6,RENTABILIDAD[[#This Row],[INVERSIÓN USD]]/$W$7),"")</f>
        <v/>
      </c>
      <c r="Q32" s="730" t="str">
        <f>IFERROR(IF(D:D=$U$6,RENTABILIDAD[[#This Row],[INVERSIÓN COP]]/$V$6,RENTABILIDAD[[#This Row],[INVERSIÓN COP]]/$V$7),"")</f>
        <v/>
      </c>
      <c r="R32" s="730" t="str">
        <f>IFERROR(RENTABILIDAD[[#This Row],[RENTABILIDAD E.A USD]]*RENTABILIDAD[[#This Row],[PESOS COP]],"")</f>
        <v/>
      </c>
      <c r="S32" s="730" t="str">
        <f>IFERROR(RENTABILIDAD[[#This Row],[RENTABILIDAD E.A COP2]]*RENTABILIDAD[[#This Row],[PESOS COP]],"")</f>
        <v/>
      </c>
      <c r="T32" s="412"/>
      <c r="U32" s="412"/>
    </row>
    <row r="33" spans="2:21">
      <c r="B33" s="707" t="str">
        <f>IF('REGISTRO ACCIONES'!L33="COMPRA",'REGISTRO ACCIONES'!J33,"")</f>
        <v/>
      </c>
      <c r="C33" s="708" t="str">
        <f>IF('REGISTRO ACCIONES'!L33="COMPRA",'REGISTRO ACCIONES'!K33,"")</f>
        <v/>
      </c>
      <c r="D33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3" s="710" t="str">
        <f>IF('REGISTRO ACCIONES'!L33="COMPRA",'REGISTRO ACCIONES'!M33,"")</f>
        <v/>
      </c>
      <c r="F33" s="711" t="str">
        <f>IF(RENTABILIDAD[[#This Row],[PORTAFOLIO]]="","",IF('REGISTRO ACCIONES'!L33="COMPRA",'REGISTRO ACCIONES'!P33,""))</f>
        <v/>
      </c>
      <c r="G33" s="711" t="str">
        <f>IF(RENTABILIDAD[[#This Row],[PORTAFOLIO]]="","",IF('REGISTRO ACCIONES'!L33="COMPRA",'REGISTRO ACCIONES'!R33,""))</f>
        <v/>
      </c>
      <c r="H33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3" s="712" t="str">
        <f>IF(RENTABILIDAD[[#This Row],[PORTAFOLIO]]="","",IF(RENTABILIDAD[[#This Row],[INSTRUMENTO]]="","",IFERROR((E33*H33),0)))</f>
        <v/>
      </c>
      <c r="J33" s="713" t="str">
        <f>IF(RENTABILIDAD[[#This Row],[PORTAFOLIO]]="","",IF(RENTABILIDAD[[#This Row],[INSTRUMENTO]]="","",IFERROR((E33*H33)*$X$6,0)))</f>
        <v/>
      </c>
      <c r="K33" s="744">
        <f>IF(RENTABILIDAD[[#This Row],[VALOR ACTUAL COP]]&gt;0,IFERROR((I33-F33)/F33,0),"")</f>
        <v>0</v>
      </c>
      <c r="L33" s="702">
        <f>IF(RENTABILIDAD[[#This Row],[VALOR ACTUAL COP]]&gt;0,IFERROR((J33-G33)/G33,0),"")</f>
        <v>0</v>
      </c>
      <c r="M33" s="655">
        <f t="shared" si="0"/>
        <v>0</v>
      </c>
      <c r="N33" s="747" t="str">
        <f>IFERROR(IF(RENTABILIDAD[[#This Row],[AÑOS]]&gt;0.9999999,(1+K33)^(1/M33)-1,""),"")</f>
        <v/>
      </c>
      <c r="O33" s="619" t="str">
        <f>IFERROR(IF(RENTABILIDAD[[#This Row],[AÑOS]]&gt;0.9999999,(1+L33)^(1/M33)-1,""),"")</f>
        <v/>
      </c>
      <c r="P33" s="730" t="str">
        <f>IFERROR(IF(C:C=$U$7,RENTABILIDAD[[#This Row],[INVERSIÓN USD]]/$W$6,RENTABILIDAD[[#This Row],[INVERSIÓN USD]]/$W$7),"")</f>
        <v/>
      </c>
      <c r="Q33" s="730" t="str">
        <f>IFERROR(IF(D:D=$U$6,RENTABILIDAD[[#This Row],[INVERSIÓN COP]]/$V$6,RENTABILIDAD[[#This Row],[INVERSIÓN COP]]/$V$7),"")</f>
        <v/>
      </c>
      <c r="R33" s="730" t="str">
        <f>IFERROR(RENTABILIDAD[[#This Row],[RENTABILIDAD E.A USD]]*RENTABILIDAD[[#This Row],[PESOS COP]],"")</f>
        <v/>
      </c>
      <c r="S33" s="730" t="str">
        <f>IFERROR(RENTABILIDAD[[#This Row],[RENTABILIDAD E.A COP2]]*RENTABILIDAD[[#This Row],[PESOS COP]],"")</f>
        <v/>
      </c>
      <c r="T33" s="412"/>
      <c r="U33" s="412"/>
    </row>
    <row r="34" spans="2:21">
      <c r="B34" s="707" t="str">
        <f>IF('REGISTRO ACCIONES'!L34="COMPRA",'REGISTRO ACCIONES'!J34,"")</f>
        <v/>
      </c>
      <c r="C34" s="708" t="str">
        <f>IF('REGISTRO ACCIONES'!L34="COMPRA",'REGISTRO ACCIONES'!K34,"")</f>
        <v/>
      </c>
      <c r="D34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4" s="710" t="str">
        <f>IF('REGISTRO ACCIONES'!L34="COMPRA",'REGISTRO ACCIONES'!M34,"")</f>
        <v/>
      </c>
      <c r="F34" s="711" t="str">
        <f>IF(RENTABILIDAD[[#This Row],[PORTAFOLIO]]="","",IF('REGISTRO ACCIONES'!L34="COMPRA",'REGISTRO ACCIONES'!P34,""))</f>
        <v/>
      </c>
      <c r="G34" s="711" t="str">
        <f>IF(RENTABILIDAD[[#This Row],[PORTAFOLIO]]="","",IF('REGISTRO ACCIONES'!L34="COMPRA",'REGISTRO ACCIONES'!R34,""))</f>
        <v/>
      </c>
      <c r="H34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4" s="712" t="str">
        <f>IF(RENTABILIDAD[[#This Row],[PORTAFOLIO]]="","",IF(RENTABILIDAD[[#This Row],[INSTRUMENTO]]="","",IFERROR((E34*H34),0)))</f>
        <v/>
      </c>
      <c r="J34" s="713" t="str">
        <f>IF(RENTABILIDAD[[#This Row],[PORTAFOLIO]]="","",IF(RENTABILIDAD[[#This Row],[INSTRUMENTO]]="","",IFERROR((E34*H34)*$X$6,0)))</f>
        <v/>
      </c>
      <c r="K34" s="744">
        <f>IF(RENTABILIDAD[[#This Row],[VALOR ACTUAL COP]]&gt;0,IFERROR((I34-F34)/F34,0),"")</f>
        <v>0</v>
      </c>
      <c r="L34" s="702">
        <f>IF(RENTABILIDAD[[#This Row],[VALOR ACTUAL COP]]&gt;0,IFERROR((J34-G34)/G34,0),"")</f>
        <v>0</v>
      </c>
      <c r="M34" s="655">
        <f t="shared" si="0"/>
        <v>0</v>
      </c>
      <c r="N34" s="747" t="str">
        <f>IFERROR(IF(RENTABILIDAD[[#This Row],[AÑOS]]&gt;0.9999999,(1+K34)^(1/M34)-1,""),"")</f>
        <v/>
      </c>
      <c r="O34" s="619" t="str">
        <f>IFERROR(IF(RENTABILIDAD[[#This Row],[AÑOS]]&gt;0.9999999,(1+L34)^(1/M34)-1,""),"")</f>
        <v/>
      </c>
      <c r="P34" s="730" t="str">
        <f>IFERROR(IF(C:C=$U$7,RENTABILIDAD[[#This Row],[INVERSIÓN USD]]/$W$6,RENTABILIDAD[[#This Row],[INVERSIÓN USD]]/$W$7),"")</f>
        <v/>
      </c>
      <c r="Q34" s="730" t="str">
        <f>IFERROR(IF(D:D=$U$6,RENTABILIDAD[[#This Row],[INVERSIÓN COP]]/$V$6,RENTABILIDAD[[#This Row],[INVERSIÓN COP]]/$V$7),"")</f>
        <v/>
      </c>
      <c r="R34" s="730" t="str">
        <f>IFERROR(RENTABILIDAD[[#This Row],[RENTABILIDAD E.A USD]]*RENTABILIDAD[[#This Row],[PESOS COP]],"")</f>
        <v/>
      </c>
      <c r="S34" s="730" t="str">
        <f>IFERROR(RENTABILIDAD[[#This Row],[RENTABILIDAD E.A COP2]]*RENTABILIDAD[[#This Row],[PESOS COP]],"")</f>
        <v/>
      </c>
      <c r="T34" s="412"/>
      <c r="U34" s="412"/>
    </row>
    <row r="35" spans="2:21">
      <c r="B35" s="707" t="str">
        <f>IF('REGISTRO ACCIONES'!L35="COMPRA",'REGISTRO ACCIONES'!J35,"")</f>
        <v/>
      </c>
      <c r="C35" s="708" t="str">
        <f>IF('REGISTRO ACCIONES'!L35="COMPRA",'REGISTRO ACCIONES'!K35,"")</f>
        <v/>
      </c>
      <c r="D35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5" s="710" t="str">
        <f>IF('REGISTRO ACCIONES'!L35="COMPRA",'REGISTRO ACCIONES'!M35,"")</f>
        <v/>
      </c>
      <c r="F35" s="711" t="str">
        <f>IF(RENTABILIDAD[[#This Row],[PORTAFOLIO]]="","",IF('REGISTRO ACCIONES'!L35="COMPRA",'REGISTRO ACCIONES'!P35,""))</f>
        <v/>
      </c>
      <c r="G35" s="711" t="str">
        <f>IF(RENTABILIDAD[[#This Row],[PORTAFOLIO]]="","",IF('REGISTRO ACCIONES'!L35="COMPRA",'REGISTRO ACCIONES'!R35,""))</f>
        <v/>
      </c>
      <c r="H35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5" s="712" t="str">
        <f>IF(RENTABILIDAD[[#This Row],[PORTAFOLIO]]="","",IF(RENTABILIDAD[[#This Row],[INSTRUMENTO]]="","",IFERROR((E35*H35),0)))</f>
        <v/>
      </c>
      <c r="J35" s="713" t="str">
        <f>IF(RENTABILIDAD[[#This Row],[PORTAFOLIO]]="","",IF(RENTABILIDAD[[#This Row],[INSTRUMENTO]]="","",IFERROR((E35*H35)*$X$6,0)))</f>
        <v/>
      </c>
      <c r="K35" s="744">
        <f>IF(RENTABILIDAD[[#This Row],[VALOR ACTUAL COP]]&gt;0,IFERROR((I35-F35)/F35,0),"")</f>
        <v>0</v>
      </c>
      <c r="L35" s="702">
        <f>IF(RENTABILIDAD[[#This Row],[VALOR ACTUAL COP]]&gt;0,IFERROR((J35-G35)/G35,0),"")</f>
        <v>0</v>
      </c>
      <c r="M35" s="655">
        <f t="shared" si="0"/>
        <v>0</v>
      </c>
      <c r="N35" s="747" t="str">
        <f>IFERROR(IF(RENTABILIDAD[[#This Row],[AÑOS]]&gt;0.9999999,(1+K35)^(1/M35)-1,""),"")</f>
        <v/>
      </c>
      <c r="O35" s="619" t="str">
        <f>IFERROR(IF(RENTABILIDAD[[#This Row],[AÑOS]]&gt;0.9999999,(1+L35)^(1/M35)-1,""),"")</f>
        <v/>
      </c>
      <c r="P35" s="730" t="str">
        <f>IFERROR(IF(C:C=$U$7,RENTABILIDAD[[#This Row],[INVERSIÓN USD]]/$W$6,RENTABILIDAD[[#This Row],[INVERSIÓN USD]]/$W$7),"")</f>
        <v/>
      </c>
      <c r="Q35" s="730" t="str">
        <f>IFERROR(IF(D:D=$U$6,RENTABILIDAD[[#This Row],[INVERSIÓN COP]]/$V$6,RENTABILIDAD[[#This Row],[INVERSIÓN COP]]/$V$7),"")</f>
        <v/>
      </c>
      <c r="R35" s="730" t="str">
        <f>IFERROR(RENTABILIDAD[[#This Row],[RENTABILIDAD E.A USD]]*RENTABILIDAD[[#This Row],[PESOS COP]],"")</f>
        <v/>
      </c>
      <c r="S35" s="730" t="str">
        <f>IFERROR(RENTABILIDAD[[#This Row],[RENTABILIDAD E.A COP2]]*RENTABILIDAD[[#This Row],[PESOS COP]],"")</f>
        <v/>
      </c>
      <c r="T35" s="412"/>
      <c r="U35" s="412"/>
    </row>
    <row r="36" spans="2:21">
      <c r="B36" s="707" t="str">
        <f>IF('REGISTRO ACCIONES'!L36="COMPRA",'REGISTRO ACCIONES'!J36,"")</f>
        <v/>
      </c>
      <c r="C36" s="708" t="str">
        <f>IF('REGISTRO ACCIONES'!L36="COMPRA",'REGISTRO ACCIONES'!K36,"")</f>
        <v/>
      </c>
      <c r="D36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6" s="710" t="str">
        <f>IF('REGISTRO ACCIONES'!L36="COMPRA",'REGISTRO ACCIONES'!M36,"")</f>
        <v/>
      </c>
      <c r="F36" s="711" t="str">
        <f>IF(RENTABILIDAD[[#This Row],[PORTAFOLIO]]="","",IF('REGISTRO ACCIONES'!L36="COMPRA",'REGISTRO ACCIONES'!P36,""))</f>
        <v/>
      </c>
      <c r="G36" s="711" t="str">
        <f>IF(RENTABILIDAD[[#This Row],[PORTAFOLIO]]="","",IF('REGISTRO ACCIONES'!L36="COMPRA",'REGISTRO ACCIONES'!R36,""))</f>
        <v/>
      </c>
      <c r="H36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6" s="712" t="str">
        <f>IF(RENTABILIDAD[[#This Row],[PORTAFOLIO]]="","",IF(RENTABILIDAD[[#This Row],[INSTRUMENTO]]="","",IFERROR((E36*H36),0)))</f>
        <v/>
      </c>
      <c r="J36" s="713" t="str">
        <f>IF(RENTABILIDAD[[#This Row],[PORTAFOLIO]]="","",IF(RENTABILIDAD[[#This Row],[INSTRUMENTO]]="","",IFERROR((E36*H36)*$X$6,0)))</f>
        <v/>
      </c>
      <c r="K36" s="744">
        <f>IF(RENTABILIDAD[[#This Row],[VALOR ACTUAL COP]]&gt;0,IFERROR((I36-F36)/F36,0),"")</f>
        <v>0</v>
      </c>
      <c r="L36" s="702">
        <f>IF(RENTABILIDAD[[#This Row],[VALOR ACTUAL COP]]&gt;0,IFERROR((J36-G36)/G36,0),"")</f>
        <v>0</v>
      </c>
      <c r="M36" s="655">
        <f t="shared" si="0"/>
        <v>0</v>
      </c>
      <c r="N36" s="747" t="str">
        <f>IFERROR(IF(RENTABILIDAD[[#This Row],[AÑOS]]&gt;0.9999999,(1+K36)^(1/M36)-1,""),"")</f>
        <v/>
      </c>
      <c r="O36" s="619" t="str">
        <f>IFERROR(IF(RENTABILIDAD[[#This Row],[AÑOS]]&gt;0.9999999,(1+L36)^(1/M36)-1,""),"")</f>
        <v/>
      </c>
      <c r="P36" s="730" t="str">
        <f>IFERROR(IF(C:C=$U$7,RENTABILIDAD[[#This Row],[INVERSIÓN USD]]/$W$6,RENTABILIDAD[[#This Row],[INVERSIÓN USD]]/$W$7),"")</f>
        <v/>
      </c>
      <c r="Q36" s="730" t="str">
        <f>IFERROR(IF(D:D=$U$6,RENTABILIDAD[[#This Row],[INVERSIÓN COP]]/$V$6,RENTABILIDAD[[#This Row],[INVERSIÓN COP]]/$V$7),"")</f>
        <v/>
      </c>
      <c r="R36" s="730" t="str">
        <f>IFERROR(RENTABILIDAD[[#This Row],[RENTABILIDAD E.A USD]]*RENTABILIDAD[[#This Row],[PESOS COP]],"")</f>
        <v/>
      </c>
      <c r="S36" s="730" t="str">
        <f>IFERROR(RENTABILIDAD[[#This Row],[RENTABILIDAD E.A COP2]]*RENTABILIDAD[[#This Row],[PESOS COP]],"")</f>
        <v/>
      </c>
      <c r="T36" s="412"/>
      <c r="U36" s="412"/>
    </row>
    <row r="37" spans="2:21">
      <c r="B37" s="707" t="str">
        <f>IF('REGISTRO ACCIONES'!L37="COMPRA",'REGISTRO ACCIONES'!J37,"")</f>
        <v/>
      </c>
      <c r="C37" s="708" t="str">
        <f>IF('REGISTRO ACCIONES'!L37="COMPRA",'REGISTRO ACCIONES'!K37,"")</f>
        <v/>
      </c>
      <c r="D37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7" s="710" t="str">
        <f>IF('REGISTRO ACCIONES'!L37="COMPRA",'REGISTRO ACCIONES'!M37,"")</f>
        <v/>
      </c>
      <c r="F37" s="711" t="str">
        <f>IF(RENTABILIDAD[[#This Row],[PORTAFOLIO]]="","",IF('REGISTRO ACCIONES'!L37="COMPRA",'REGISTRO ACCIONES'!P37,""))</f>
        <v/>
      </c>
      <c r="G37" s="711" t="str">
        <f>IF(RENTABILIDAD[[#This Row],[PORTAFOLIO]]="","",IF('REGISTRO ACCIONES'!L37="COMPRA",'REGISTRO ACCIONES'!R37,""))</f>
        <v/>
      </c>
      <c r="H37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7" s="712" t="str">
        <f>IF(RENTABILIDAD[[#This Row],[PORTAFOLIO]]="","",IF(RENTABILIDAD[[#This Row],[INSTRUMENTO]]="","",IFERROR((E37*H37),0)))</f>
        <v/>
      </c>
      <c r="J37" s="713" t="str">
        <f>IF(RENTABILIDAD[[#This Row],[PORTAFOLIO]]="","",IF(RENTABILIDAD[[#This Row],[INSTRUMENTO]]="","",IFERROR((E37*H37)*$X$6,0)))</f>
        <v/>
      </c>
      <c r="K37" s="744">
        <f>IF(RENTABILIDAD[[#This Row],[VALOR ACTUAL COP]]&gt;0,IFERROR((I37-F37)/F37,0),"")</f>
        <v>0</v>
      </c>
      <c r="L37" s="702">
        <f>IF(RENTABILIDAD[[#This Row],[VALOR ACTUAL COP]]&gt;0,IFERROR((J37-G37)/G37,0),"")</f>
        <v>0</v>
      </c>
      <c r="M37" s="655">
        <f t="shared" si="0"/>
        <v>0</v>
      </c>
      <c r="N37" s="747" t="str">
        <f>IFERROR(IF(RENTABILIDAD[[#This Row],[AÑOS]]&gt;0.9999999,(1+K37)^(1/M37)-1,""),"")</f>
        <v/>
      </c>
      <c r="O37" s="619" t="str">
        <f>IFERROR(IF(RENTABILIDAD[[#This Row],[AÑOS]]&gt;0.9999999,(1+L37)^(1/M37)-1,""),"")</f>
        <v/>
      </c>
      <c r="P37" s="730" t="str">
        <f>IFERROR(IF(C:C=$U$7,RENTABILIDAD[[#This Row],[INVERSIÓN USD]]/$W$6,RENTABILIDAD[[#This Row],[INVERSIÓN USD]]/$W$7),"")</f>
        <v/>
      </c>
      <c r="Q37" s="730" t="str">
        <f>IFERROR(IF(D:D=$U$6,RENTABILIDAD[[#This Row],[INVERSIÓN COP]]/$V$6,RENTABILIDAD[[#This Row],[INVERSIÓN COP]]/$V$7),"")</f>
        <v/>
      </c>
      <c r="R37" s="730" t="str">
        <f>IFERROR(RENTABILIDAD[[#This Row],[RENTABILIDAD E.A USD]]*RENTABILIDAD[[#This Row],[PESOS COP]],"")</f>
        <v/>
      </c>
      <c r="S37" s="730" t="str">
        <f>IFERROR(RENTABILIDAD[[#This Row],[RENTABILIDAD E.A COP2]]*RENTABILIDAD[[#This Row],[PESOS COP]],"")</f>
        <v/>
      </c>
      <c r="T37" s="412"/>
      <c r="U37" s="412"/>
    </row>
    <row r="38" spans="2:21">
      <c r="B38" s="707" t="str">
        <f>IF('REGISTRO ACCIONES'!L38="COMPRA",'REGISTRO ACCIONES'!J38,"")</f>
        <v/>
      </c>
      <c r="C38" s="708" t="str">
        <f>IF('REGISTRO ACCIONES'!L38="COMPRA",'REGISTRO ACCIONES'!K38,"")</f>
        <v/>
      </c>
      <c r="D38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8" s="710" t="str">
        <f>IF('REGISTRO ACCIONES'!L38="COMPRA",'REGISTRO ACCIONES'!M38,"")</f>
        <v/>
      </c>
      <c r="F38" s="711" t="str">
        <f>IF(RENTABILIDAD[[#This Row],[PORTAFOLIO]]="","",IF('REGISTRO ACCIONES'!L38="COMPRA",'REGISTRO ACCIONES'!P38,""))</f>
        <v/>
      </c>
      <c r="G38" s="711" t="str">
        <f>IF(RENTABILIDAD[[#This Row],[PORTAFOLIO]]="","",IF('REGISTRO ACCIONES'!L38="COMPRA",'REGISTRO ACCIONES'!R38,""))</f>
        <v/>
      </c>
      <c r="H38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8" s="712" t="str">
        <f>IF(RENTABILIDAD[[#This Row],[PORTAFOLIO]]="","",IF(RENTABILIDAD[[#This Row],[INSTRUMENTO]]="","",IFERROR((E38*H38),0)))</f>
        <v/>
      </c>
      <c r="J38" s="713" t="str">
        <f>IF(RENTABILIDAD[[#This Row],[PORTAFOLIO]]="","",IF(RENTABILIDAD[[#This Row],[INSTRUMENTO]]="","",IFERROR((E38*H38)*$X$6,0)))</f>
        <v/>
      </c>
      <c r="K38" s="744">
        <f>IF(RENTABILIDAD[[#This Row],[VALOR ACTUAL COP]]&gt;0,IFERROR((I38-F38)/F38,0),"")</f>
        <v>0</v>
      </c>
      <c r="L38" s="702">
        <f>IF(RENTABILIDAD[[#This Row],[VALOR ACTUAL COP]]&gt;0,IFERROR((J38-G38)/G38,0),"")</f>
        <v>0</v>
      </c>
      <c r="M38" s="655">
        <f t="shared" si="0"/>
        <v>0</v>
      </c>
      <c r="N38" s="747" t="str">
        <f>IFERROR(IF(RENTABILIDAD[[#This Row],[AÑOS]]&gt;0.9999999,(1+K38)^(1/M38)-1,""),"")</f>
        <v/>
      </c>
      <c r="O38" s="619" t="str">
        <f>IFERROR(IF(RENTABILIDAD[[#This Row],[AÑOS]]&gt;0.9999999,(1+L38)^(1/M38)-1,""),"")</f>
        <v/>
      </c>
      <c r="P38" s="730" t="str">
        <f>IFERROR(IF(C:C=$U$7,RENTABILIDAD[[#This Row],[INVERSIÓN USD]]/$W$6,RENTABILIDAD[[#This Row],[INVERSIÓN USD]]/$W$7),"")</f>
        <v/>
      </c>
      <c r="Q38" s="730" t="str">
        <f>IFERROR(IF(D:D=$U$6,RENTABILIDAD[[#This Row],[INVERSIÓN COP]]/$V$6,RENTABILIDAD[[#This Row],[INVERSIÓN COP]]/$V$7),"")</f>
        <v/>
      </c>
      <c r="R38" s="730" t="str">
        <f>IFERROR(RENTABILIDAD[[#This Row],[RENTABILIDAD E.A USD]]*RENTABILIDAD[[#This Row],[PESOS COP]],"")</f>
        <v/>
      </c>
      <c r="S38" s="730" t="str">
        <f>IFERROR(RENTABILIDAD[[#This Row],[RENTABILIDAD E.A COP2]]*RENTABILIDAD[[#This Row],[PESOS COP]],"")</f>
        <v/>
      </c>
      <c r="T38" s="412"/>
      <c r="U38" s="412"/>
    </row>
    <row r="39" spans="2:21">
      <c r="B39" s="707" t="str">
        <f>IF('REGISTRO ACCIONES'!L39="COMPRA",'REGISTRO ACCIONES'!J39,"")</f>
        <v/>
      </c>
      <c r="C39" s="708" t="str">
        <f>IF('REGISTRO ACCIONES'!L39="COMPRA",'REGISTRO ACCIONES'!K39,"")</f>
        <v/>
      </c>
      <c r="D39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9" s="710" t="str">
        <f>IF('REGISTRO ACCIONES'!L39="COMPRA",'REGISTRO ACCIONES'!M39,"")</f>
        <v/>
      </c>
      <c r="F39" s="711" t="str">
        <f>IF(RENTABILIDAD[[#This Row],[PORTAFOLIO]]="","",IF('REGISTRO ACCIONES'!L39="COMPRA",'REGISTRO ACCIONES'!P39,""))</f>
        <v/>
      </c>
      <c r="G39" s="711" t="str">
        <f>IF(RENTABILIDAD[[#This Row],[PORTAFOLIO]]="","",IF('REGISTRO ACCIONES'!L39="COMPRA",'REGISTRO ACCIONES'!R39,""))</f>
        <v/>
      </c>
      <c r="H39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9" s="712" t="str">
        <f>IF(RENTABILIDAD[[#This Row],[PORTAFOLIO]]="","",IF(RENTABILIDAD[[#This Row],[INSTRUMENTO]]="","",IFERROR((E39*H39),0)))</f>
        <v/>
      </c>
      <c r="J39" s="713" t="str">
        <f>IF(RENTABILIDAD[[#This Row],[PORTAFOLIO]]="","",IF(RENTABILIDAD[[#This Row],[INSTRUMENTO]]="","",IFERROR((E39*H39)*$X$6,0)))</f>
        <v/>
      </c>
      <c r="K39" s="744">
        <f>IF(RENTABILIDAD[[#This Row],[VALOR ACTUAL COP]]&gt;0,IFERROR((I39-F39)/F39,0),"")</f>
        <v>0</v>
      </c>
      <c r="L39" s="702">
        <f>IF(RENTABILIDAD[[#This Row],[VALOR ACTUAL COP]]&gt;0,IFERROR((J39-G39)/G39,0),"")</f>
        <v>0</v>
      </c>
      <c r="M39" s="655">
        <f t="shared" ref="M39:M64" si="1">IFERROR(($Y$6-B39)/365,0)</f>
        <v>0</v>
      </c>
      <c r="N39" s="747" t="str">
        <f>IFERROR(IF(RENTABILIDAD[[#This Row],[AÑOS]]&gt;0.9999999,(1+K39)^(1/M39)-1,""),"")</f>
        <v/>
      </c>
      <c r="O39" s="619" t="str">
        <f>IFERROR(IF(RENTABILIDAD[[#This Row],[AÑOS]]&gt;0.9999999,(1+L39)^(1/M39)-1,""),"")</f>
        <v/>
      </c>
      <c r="P39" s="730" t="str">
        <f>IFERROR(IF(C:C=$U$7,RENTABILIDAD[[#This Row],[INVERSIÓN USD]]/$W$6,RENTABILIDAD[[#This Row],[INVERSIÓN USD]]/$W$7),"")</f>
        <v/>
      </c>
      <c r="Q39" s="730" t="str">
        <f>IFERROR(IF(D:D=$U$6,RENTABILIDAD[[#This Row],[INVERSIÓN COP]]/$V$6,RENTABILIDAD[[#This Row],[INVERSIÓN COP]]/$V$7),"")</f>
        <v/>
      </c>
      <c r="R39" s="730" t="str">
        <f>IFERROR(RENTABILIDAD[[#This Row],[RENTABILIDAD E.A USD]]*RENTABILIDAD[[#This Row],[PESOS COP]],"")</f>
        <v/>
      </c>
      <c r="S39" s="730" t="str">
        <f>IFERROR(RENTABILIDAD[[#This Row],[RENTABILIDAD E.A COP2]]*RENTABILIDAD[[#This Row],[PESOS COP]],"")</f>
        <v/>
      </c>
      <c r="T39" s="412"/>
      <c r="U39" s="412"/>
    </row>
    <row r="40" spans="2:21">
      <c r="B40" s="707" t="str">
        <f>IF('REGISTRO ACCIONES'!L40="COMPRA",'REGISTRO ACCIONES'!J40,"")</f>
        <v/>
      </c>
      <c r="C40" s="708" t="str">
        <f>IF('REGISTRO ACCIONES'!L40="COMPRA",'REGISTRO ACCIONES'!K40,"")</f>
        <v/>
      </c>
      <c r="D40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0" s="710" t="str">
        <f>IF('REGISTRO ACCIONES'!L40="COMPRA",'REGISTRO ACCIONES'!M40,"")</f>
        <v/>
      </c>
      <c r="F40" s="711" t="str">
        <f>IF(RENTABILIDAD[[#This Row],[PORTAFOLIO]]="","",IF('REGISTRO ACCIONES'!L40="COMPRA",'REGISTRO ACCIONES'!P40,""))</f>
        <v/>
      </c>
      <c r="G40" s="711" t="str">
        <f>IF(RENTABILIDAD[[#This Row],[PORTAFOLIO]]="","",IF('REGISTRO ACCIONES'!L40="COMPRA",'REGISTRO ACCIONES'!R40,""))</f>
        <v/>
      </c>
      <c r="H40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0" s="712" t="str">
        <f>IF(RENTABILIDAD[[#This Row],[PORTAFOLIO]]="","",IF(RENTABILIDAD[[#This Row],[INSTRUMENTO]]="","",IFERROR((E40*H40),0)))</f>
        <v/>
      </c>
      <c r="J40" s="713" t="str">
        <f>IF(RENTABILIDAD[[#This Row],[PORTAFOLIO]]="","",IF(RENTABILIDAD[[#This Row],[INSTRUMENTO]]="","",IFERROR((E40*H40)*$X$6,0)))</f>
        <v/>
      </c>
      <c r="K40" s="744">
        <f>IF(RENTABILIDAD[[#This Row],[VALOR ACTUAL COP]]&gt;0,IFERROR((I40-F40)/F40,0),"")</f>
        <v>0</v>
      </c>
      <c r="L40" s="702">
        <f>IF(RENTABILIDAD[[#This Row],[VALOR ACTUAL COP]]&gt;0,IFERROR((J40-G40)/G40,0),"")</f>
        <v>0</v>
      </c>
      <c r="M40" s="655">
        <f t="shared" si="1"/>
        <v>0</v>
      </c>
      <c r="N40" s="747" t="str">
        <f>IFERROR(IF(RENTABILIDAD[[#This Row],[AÑOS]]&gt;0.9999999,(1+K40)^(1/M40)-1,""),"")</f>
        <v/>
      </c>
      <c r="O40" s="619" t="str">
        <f>IFERROR(IF(RENTABILIDAD[[#This Row],[AÑOS]]&gt;0.9999999,(1+L40)^(1/M40)-1,""),"")</f>
        <v/>
      </c>
      <c r="P40" s="730" t="str">
        <f>IFERROR(IF(C:C=$U$7,RENTABILIDAD[[#This Row],[INVERSIÓN USD]]/$W$6,RENTABILIDAD[[#This Row],[INVERSIÓN USD]]/$W$7),"")</f>
        <v/>
      </c>
      <c r="Q40" s="730" t="str">
        <f>IFERROR(IF(D:D=$U$6,RENTABILIDAD[[#This Row],[INVERSIÓN COP]]/$V$6,RENTABILIDAD[[#This Row],[INVERSIÓN COP]]/$V$7),"")</f>
        <v/>
      </c>
      <c r="R40" s="730" t="str">
        <f>IFERROR(RENTABILIDAD[[#This Row],[RENTABILIDAD E.A USD]]*RENTABILIDAD[[#This Row],[PESOS COP]],"")</f>
        <v/>
      </c>
      <c r="S40" s="730" t="str">
        <f>IFERROR(RENTABILIDAD[[#This Row],[RENTABILIDAD E.A COP2]]*RENTABILIDAD[[#This Row],[PESOS COP]],"")</f>
        <v/>
      </c>
      <c r="T40" s="412"/>
      <c r="U40" s="412"/>
    </row>
    <row r="41" spans="2:21">
      <c r="B41" s="707" t="str">
        <f>IF('REGISTRO ACCIONES'!L41="COMPRA",'REGISTRO ACCIONES'!J41,"")</f>
        <v/>
      </c>
      <c r="C41" s="708" t="str">
        <f>IF('REGISTRO ACCIONES'!L41="COMPRA",'REGISTRO ACCIONES'!K41,"")</f>
        <v/>
      </c>
      <c r="D41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1" s="710" t="str">
        <f>IF('REGISTRO ACCIONES'!L41="COMPRA",'REGISTRO ACCIONES'!M41,"")</f>
        <v/>
      </c>
      <c r="F41" s="711" t="str">
        <f>IF(RENTABILIDAD[[#This Row],[PORTAFOLIO]]="","",IF('REGISTRO ACCIONES'!L41="COMPRA",'REGISTRO ACCIONES'!P41,""))</f>
        <v/>
      </c>
      <c r="G41" s="711" t="str">
        <f>IF(RENTABILIDAD[[#This Row],[PORTAFOLIO]]="","",IF('REGISTRO ACCIONES'!L41="COMPRA",'REGISTRO ACCIONES'!R41,""))</f>
        <v/>
      </c>
      <c r="H41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1" s="712" t="str">
        <f>IF(RENTABILIDAD[[#This Row],[PORTAFOLIO]]="","",IF(RENTABILIDAD[[#This Row],[INSTRUMENTO]]="","",IFERROR((E41*H41),0)))</f>
        <v/>
      </c>
      <c r="J41" s="713" t="str">
        <f>IF(RENTABILIDAD[[#This Row],[PORTAFOLIO]]="","",IF(RENTABILIDAD[[#This Row],[INSTRUMENTO]]="","",IFERROR((E41*H41)*$X$6,0)))</f>
        <v/>
      </c>
      <c r="K41" s="744">
        <f>IF(RENTABILIDAD[[#This Row],[VALOR ACTUAL COP]]&gt;0,IFERROR((I41-F41)/F41,0),"")</f>
        <v>0</v>
      </c>
      <c r="L41" s="702">
        <f>IF(RENTABILIDAD[[#This Row],[VALOR ACTUAL COP]]&gt;0,IFERROR((J41-G41)/G41,0),"")</f>
        <v>0</v>
      </c>
      <c r="M41" s="655">
        <f t="shared" si="1"/>
        <v>0</v>
      </c>
      <c r="N41" s="747" t="str">
        <f>IFERROR(IF(RENTABILIDAD[[#This Row],[AÑOS]]&gt;0.9999999,(1+K41)^(1/M41)-1,""),"")</f>
        <v/>
      </c>
      <c r="O41" s="619" t="str">
        <f>IFERROR(IF(RENTABILIDAD[[#This Row],[AÑOS]]&gt;0.9999999,(1+L41)^(1/M41)-1,""),"")</f>
        <v/>
      </c>
      <c r="P41" s="730" t="str">
        <f>IFERROR(IF(C:C=$U$7,RENTABILIDAD[[#This Row],[INVERSIÓN USD]]/$W$6,RENTABILIDAD[[#This Row],[INVERSIÓN USD]]/$W$7),"")</f>
        <v/>
      </c>
      <c r="Q41" s="730" t="str">
        <f>IFERROR(IF(D:D=$U$6,RENTABILIDAD[[#This Row],[INVERSIÓN COP]]/$V$6,RENTABILIDAD[[#This Row],[INVERSIÓN COP]]/$V$7),"")</f>
        <v/>
      </c>
      <c r="R41" s="730" t="str">
        <f>IFERROR(RENTABILIDAD[[#This Row],[RENTABILIDAD E.A USD]]*RENTABILIDAD[[#This Row],[PESOS COP]],"")</f>
        <v/>
      </c>
      <c r="S41" s="730" t="str">
        <f>IFERROR(RENTABILIDAD[[#This Row],[RENTABILIDAD E.A COP2]]*RENTABILIDAD[[#This Row],[PESOS COP]],"")</f>
        <v/>
      </c>
      <c r="T41" s="412"/>
      <c r="U41" s="412"/>
    </row>
    <row r="42" spans="2:21">
      <c r="B42" s="707" t="str">
        <f>IF('REGISTRO ACCIONES'!L42="COMPRA",'REGISTRO ACCIONES'!J42,"")</f>
        <v/>
      </c>
      <c r="C42" s="708" t="str">
        <f>IF('REGISTRO ACCIONES'!L42="COMPRA",'REGISTRO ACCIONES'!K42,"")</f>
        <v/>
      </c>
      <c r="D42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2" s="710" t="str">
        <f>IF('REGISTRO ACCIONES'!L42="COMPRA",'REGISTRO ACCIONES'!M42,"")</f>
        <v/>
      </c>
      <c r="F42" s="711" t="str">
        <f>IF(RENTABILIDAD[[#This Row],[PORTAFOLIO]]="","",IF('REGISTRO ACCIONES'!L42="COMPRA",'REGISTRO ACCIONES'!P42,""))</f>
        <v/>
      </c>
      <c r="G42" s="711" t="str">
        <f>IF(RENTABILIDAD[[#This Row],[PORTAFOLIO]]="","",IF('REGISTRO ACCIONES'!L42="COMPRA",'REGISTRO ACCIONES'!R42,""))</f>
        <v/>
      </c>
      <c r="H42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2" s="712" t="str">
        <f>IF(RENTABILIDAD[[#This Row],[PORTAFOLIO]]="","",IF(RENTABILIDAD[[#This Row],[INSTRUMENTO]]="","",IFERROR((E42*H42),0)))</f>
        <v/>
      </c>
      <c r="J42" s="713" t="str">
        <f>IF(RENTABILIDAD[[#This Row],[PORTAFOLIO]]="","",IF(RENTABILIDAD[[#This Row],[INSTRUMENTO]]="","",IFERROR((E42*H42)*$X$6,0)))</f>
        <v/>
      </c>
      <c r="K42" s="744">
        <f>IF(RENTABILIDAD[[#This Row],[VALOR ACTUAL COP]]&gt;0,IFERROR((I42-F42)/F42,0),"")</f>
        <v>0</v>
      </c>
      <c r="L42" s="702">
        <f>IF(RENTABILIDAD[[#This Row],[VALOR ACTUAL COP]]&gt;0,IFERROR((J42-G42)/G42,0),"")</f>
        <v>0</v>
      </c>
      <c r="M42" s="655">
        <f t="shared" si="1"/>
        <v>0</v>
      </c>
      <c r="N42" s="747" t="str">
        <f>IFERROR(IF(RENTABILIDAD[[#This Row],[AÑOS]]&gt;0.9999999,(1+K42)^(1/M42)-1,""),"")</f>
        <v/>
      </c>
      <c r="O42" s="619" t="str">
        <f>IFERROR(IF(RENTABILIDAD[[#This Row],[AÑOS]]&gt;0.9999999,(1+L42)^(1/M42)-1,""),"")</f>
        <v/>
      </c>
      <c r="P42" s="730" t="str">
        <f>IFERROR(IF(C:C=$U$7,RENTABILIDAD[[#This Row],[INVERSIÓN USD]]/$W$6,RENTABILIDAD[[#This Row],[INVERSIÓN USD]]/$W$7),"")</f>
        <v/>
      </c>
      <c r="Q42" s="730" t="str">
        <f>IFERROR(IF(D:D=$U$6,RENTABILIDAD[[#This Row],[INVERSIÓN COP]]/$V$6,RENTABILIDAD[[#This Row],[INVERSIÓN COP]]/$V$7),"")</f>
        <v/>
      </c>
      <c r="R42" s="730" t="str">
        <f>IFERROR(RENTABILIDAD[[#This Row],[RENTABILIDAD E.A USD]]*RENTABILIDAD[[#This Row],[PESOS COP]],"")</f>
        <v/>
      </c>
      <c r="S42" s="730" t="str">
        <f>IFERROR(RENTABILIDAD[[#This Row],[RENTABILIDAD E.A COP2]]*RENTABILIDAD[[#This Row],[PESOS COP]],"")</f>
        <v/>
      </c>
      <c r="T42" s="412"/>
      <c r="U42" s="412"/>
    </row>
    <row r="43" spans="2:21">
      <c r="B43" s="707" t="str">
        <f>IF('REGISTRO ACCIONES'!L43="COMPRA",'REGISTRO ACCIONES'!J43,"")</f>
        <v/>
      </c>
      <c r="C43" s="708" t="str">
        <f>IF('REGISTRO ACCIONES'!L43="COMPRA",'REGISTRO ACCIONES'!K43,"")</f>
        <v/>
      </c>
      <c r="D43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3" s="710" t="str">
        <f>IF('REGISTRO ACCIONES'!L43="COMPRA",'REGISTRO ACCIONES'!M43,"")</f>
        <v/>
      </c>
      <c r="F43" s="711" t="str">
        <f>IF(RENTABILIDAD[[#This Row],[PORTAFOLIO]]="","",IF('REGISTRO ACCIONES'!L43="COMPRA",'REGISTRO ACCIONES'!P43,""))</f>
        <v/>
      </c>
      <c r="G43" s="711" t="str">
        <f>IF(RENTABILIDAD[[#This Row],[PORTAFOLIO]]="","",IF('REGISTRO ACCIONES'!L43="COMPRA",'REGISTRO ACCIONES'!R43,""))</f>
        <v/>
      </c>
      <c r="H43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3" s="712" t="str">
        <f>IF(RENTABILIDAD[[#This Row],[PORTAFOLIO]]="","",IF(RENTABILIDAD[[#This Row],[INSTRUMENTO]]="","",IFERROR((E43*H43),0)))</f>
        <v/>
      </c>
      <c r="J43" s="713" t="str">
        <f>IF(RENTABILIDAD[[#This Row],[PORTAFOLIO]]="","",IF(RENTABILIDAD[[#This Row],[INSTRUMENTO]]="","",IFERROR((E43*H43)*$X$6,0)))</f>
        <v/>
      </c>
      <c r="K43" s="744">
        <f>IF(RENTABILIDAD[[#This Row],[VALOR ACTUAL COP]]&gt;0,IFERROR((I43-F43)/F43,0),"")</f>
        <v>0</v>
      </c>
      <c r="L43" s="702">
        <f>IF(RENTABILIDAD[[#This Row],[VALOR ACTUAL COP]]&gt;0,IFERROR((J43-G43)/G43,0),"")</f>
        <v>0</v>
      </c>
      <c r="M43" s="655">
        <f t="shared" si="1"/>
        <v>0</v>
      </c>
      <c r="N43" s="747" t="str">
        <f>IFERROR(IF(RENTABILIDAD[[#This Row],[AÑOS]]&gt;0.9999999,(1+K43)^(1/M43)-1,""),"")</f>
        <v/>
      </c>
      <c r="O43" s="619" t="str">
        <f>IFERROR(IF(RENTABILIDAD[[#This Row],[AÑOS]]&gt;0.9999999,(1+L43)^(1/M43)-1,""),"")</f>
        <v/>
      </c>
      <c r="P43" s="730" t="str">
        <f>IFERROR(IF(C:C=$U$7,RENTABILIDAD[[#This Row],[INVERSIÓN USD]]/$W$6,RENTABILIDAD[[#This Row],[INVERSIÓN USD]]/$W$7),"")</f>
        <v/>
      </c>
      <c r="Q43" s="730" t="str">
        <f>IFERROR(IF(D:D=$U$6,RENTABILIDAD[[#This Row],[INVERSIÓN COP]]/$V$6,RENTABILIDAD[[#This Row],[INVERSIÓN COP]]/$V$7),"")</f>
        <v/>
      </c>
      <c r="R43" s="730" t="str">
        <f>IFERROR(RENTABILIDAD[[#This Row],[RENTABILIDAD E.A USD]]*RENTABILIDAD[[#This Row],[PESOS COP]],"")</f>
        <v/>
      </c>
      <c r="S43" s="730" t="str">
        <f>IFERROR(RENTABILIDAD[[#This Row],[RENTABILIDAD E.A COP2]]*RENTABILIDAD[[#This Row],[PESOS COP]],"")</f>
        <v/>
      </c>
      <c r="T43" s="412"/>
      <c r="U43" s="412"/>
    </row>
    <row r="44" spans="2:21">
      <c r="B44" s="707" t="str">
        <f>IF('REGISTRO ACCIONES'!L44="COMPRA",'REGISTRO ACCIONES'!J44,"")</f>
        <v/>
      </c>
      <c r="C44" s="708" t="str">
        <f>IF('REGISTRO ACCIONES'!L44="COMPRA",'REGISTRO ACCIONES'!K44,"")</f>
        <v/>
      </c>
      <c r="D44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4" s="710" t="str">
        <f>IF('REGISTRO ACCIONES'!L44="COMPRA",'REGISTRO ACCIONES'!M44,"")</f>
        <v/>
      </c>
      <c r="F44" s="711" t="str">
        <f>IF(RENTABILIDAD[[#This Row],[PORTAFOLIO]]="","",IF('REGISTRO ACCIONES'!L44="COMPRA",'REGISTRO ACCIONES'!P44,""))</f>
        <v/>
      </c>
      <c r="G44" s="711" t="str">
        <f>IF(RENTABILIDAD[[#This Row],[PORTAFOLIO]]="","",IF('REGISTRO ACCIONES'!L44="COMPRA",'REGISTRO ACCIONES'!R44,""))</f>
        <v/>
      </c>
      <c r="H44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4" s="712" t="str">
        <f>IF(RENTABILIDAD[[#This Row],[PORTAFOLIO]]="","",IF(RENTABILIDAD[[#This Row],[INSTRUMENTO]]="","",IFERROR((E44*H44),0)))</f>
        <v/>
      </c>
      <c r="J44" s="713" t="str">
        <f>IF(RENTABILIDAD[[#This Row],[PORTAFOLIO]]="","",IF(RENTABILIDAD[[#This Row],[INSTRUMENTO]]="","",IFERROR((E44*H44)*$X$6,0)))</f>
        <v/>
      </c>
      <c r="K44" s="744">
        <f>IF(RENTABILIDAD[[#This Row],[VALOR ACTUAL COP]]&gt;0,IFERROR((I44-F44)/F44,0),"")</f>
        <v>0</v>
      </c>
      <c r="L44" s="702">
        <f>IF(RENTABILIDAD[[#This Row],[VALOR ACTUAL COP]]&gt;0,IFERROR((J44-G44)/G44,0),"")</f>
        <v>0</v>
      </c>
      <c r="M44" s="655">
        <f t="shared" si="1"/>
        <v>0</v>
      </c>
      <c r="N44" s="747" t="str">
        <f>IFERROR(IF(RENTABILIDAD[[#This Row],[AÑOS]]&gt;0.9999999,(1+K44)^(1/M44)-1,""),"")</f>
        <v/>
      </c>
      <c r="O44" s="619" t="str">
        <f>IFERROR(IF(RENTABILIDAD[[#This Row],[AÑOS]]&gt;0.9999999,(1+L44)^(1/M44)-1,""),"")</f>
        <v/>
      </c>
      <c r="P44" s="730" t="str">
        <f>IFERROR(IF(C:C=$U$7,RENTABILIDAD[[#This Row],[INVERSIÓN USD]]/$W$6,RENTABILIDAD[[#This Row],[INVERSIÓN USD]]/$W$7),"")</f>
        <v/>
      </c>
      <c r="Q44" s="730" t="str">
        <f>IFERROR(IF(D:D=$U$6,RENTABILIDAD[[#This Row],[INVERSIÓN COP]]/$V$6,RENTABILIDAD[[#This Row],[INVERSIÓN COP]]/$V$7),"")</f>
        <v/>
      </c>
      <c r="R44" s="730" t="str">
        <f>IFERROR(RENTABILIDAD[[#This Row],[RENTABILIDAD E.A USD]]*RENTABILIDAD[[#This Row],[PESOS COP]],"")</f>
        <v/>
      </c>
      <c r="S44" s="730" t="str">
        <f>IFERROR(RENTABILIDAD[[#This Row],[RENTABILIDAD E.A COP2]]*RENTABILIDAD[[#This Row],[PESOS COP]],"")</f>
        <v/>
      </c>
      <c r="T44" s="412"/>
      <c r="U44" s="412"/>
    </row>
    <row r="45" spans="2:21">
      <c r="B45" s="707" t="str">
        <f>IF('REGISTRO ACCIONES'!L45="COMPRA",'REGISTRO ACCIONES'!J45,"")</f>
        <v/>
      </c>
      <c r="C45" s="708" t="str">
        <f>IF('REGISTRO ACCIONES'!L45="COMPRA",'REGISTRO ACCIONES'!K45,"")</f>
        <v/>
      </c>
      <c r="D45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5" s="710" t="str">
        <f>IF('REGISTRO ACCIONES'!L45="COMPRA",'REGISTRO ACCIONES'!M45,"")</f>
        <v/>
      </c>
      <c r="F45" s="711" t="str">
        <f>IF(RENTABILIDAD[[#This Row],[PORTAFOLIO]]="","",IF('REGISTRO ACCIONES'!L45="COMPRA",'REGISTRO ACCIONES'!P45,""))</f>
        <v/>
      </c>
      <c r="G45" s="711" t="str">
        <f>IF(RENTABILIDAD[[#This Row],[PORTAFOLIO]]="","",IF('REGISTRO ACCIONES'!L45="COMPRA",'REGISTRO ACCIONES'!R45,""))</f>
        <v/>
      </c>
      <c r="H45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5" s="712" t="str">
        <f>IF(RENTABILIDAD[[#This Row],[PORTAFOLIO]]="","",IF(RENTABILIDAD[[#This Row],[INSTRUMENTO]]="","",IFERROR((E45*H45),0)))</f>
        <v/>
      </c>
      <c r="J45" s="713" t="str">
        <f>IF(RENTABILIDAD[[#This Row],[PORTAFOLIO]]="","",IF(RENTABILIDAD[[#This Row],[INSTRUMENTO]]="","",IFERROR((E45*H45)*$X$6,0)))</f>
        <v/>
      </c>
      <c r="K45" s="744">
        <f>IF(RENTABILIDAD[[#This Row],[VALOR ACTUAL COP]]&gt;0,IFERROR((I45-F45)/F45,0),"")</f>
        <v>0</v>
      </c>
      <c r="L45" s="702">
        <f>IF(RENTABILIDAD[[#This Row],[VALOR ACTUAL COP]]&gt;0,IFERROR((J45-G45)/G45,0),"")</f>
        <v>0</v>
      </c>
      <c r="M45" s="655">
        <f t="shared" si="1"/>
        <v>0</v>
      </c>
      <c r="N45" s="747" t="str">
        <f>IFERROR(IF(RENTABILIDAD[[#This Row],[AÑOS]]&gt;0.9999999,(1+K45)^(1/M45)-1,""),"")</f>
        <v/>
      </c>
      <c r="O45" s="619" t="str">
        <f>IFERROR(IF(RENTABILIDAD[[#This Row],[AÑOS]]&gt;0.9999999,(1+L45)^(1/M45)-1,""),"")</f>
        <v/>
      </c>
      <c r="P45" s="730" t="str">
        <f>IFERROR(IF(C:C=$U$7,RENTABILIDAD[[#This Row],[INVERSIÓN USD]]/$W$6,RENTABILIDAD[[#This Row],[INVERSIÓN USD]]/$W$7),"")</f>
        <v/>
      </c>
      <c r="Q45" s="730" t="str">
        <f>IFERROR(IF(D:D=$U$6,RENTABILIDAD[[#This Row],[INVERSIÓN COP]]/$V$6,RENTABILIDAD[[#This Row],[INVERSIÓN COP]]/$V$7),"")</f>
        <v/>
      </c>
      <c r="R45" s="730" t="str">
        <f>IFERROR(RENTABILIDAD[[#This Row],[RENTABILIDAD E.A USD]]*RENTABILIDAD[[#This Row],[PESOS COP]],"")</f>
        <v/>
      </c>
      <c r="S45" s="730" t="str">
        <f>IFERROR(RENTABILIDAD[[#This Row],[RENTABILIDAD E.A COP2]]*RENTABILIDAD[[#This Row],[PESOS COP]],"")</f>
        <v/>
      </c>
      <c r="T45" s="412"/>
      <c r="U45" s="412"/>
    </row>
    <row r="46" spans="2:21">
      <c r="B46" s="707" t="str">
        <f>IF('REGISTRO ACCIONES'!L46="COMPRA",'REGISTRO ACCIONES'!J46,"")</f>
        <v/>
      </c>
      <c r="C46" s="708" t="str">
        <f>IF('REGISTRO ACCIONES'!L46="COMPRA",'REGISTRO ACCIONES'!K46,"")</f>
        <v/>
      </c>
      <c r="D46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6" s="710" t="str">
        <f>IF('REGISTRO ACCIONES'!L46="COMPRA",'REGISTRO ACCIONES'!M46,"")</f>
        <v/>
      </c>
      <c r="F46" s="711" t="str">
        <f>IF(RENTABILIDAD[[#This Row],[PORTAFOLIO]]="","",IF('REGISTRO ACCIONES'!L46="COMPRA",'REGISTRO ACCIONES'!P46,""))</f>
        <v/>
      </c>
      <c r="G46" s="711" t="str">
        <f>IF(RENTABILIDAD[[#This Row],[PORTAFOLIO]]="","",IF('REGISTRO ACCIONES'!L46="COMPRA",'REGISTRO ACCIONES'!R46,""))</f>
        <v/>
      </c>
      <c r="H46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6" s="712" t="str">
        <f>IF(RENTABILIDAD[[#This Row],[PORTAFOLIO]]="","",IF(RENTABILIDAD[[#This Row],[INSTRUMENTO]]="","",IFERROR((E46*H46),0)))</f>
        <v/>
      </c>
      <c r="J46" s="713" t="str">
        <f>IF(RENTABILIDAD[[#This Row],[PORTAFOLIO]]="","",IF(RENTABILIDAD[[#This Row],[INSTRUMENTO]]="","",IFERROR((E46*H46)*$X$6,0)))</f>
        <v/>
      </c>
      <c r="K46" s="744">
        <f>IF(RENTABILIDAD[[#This Row],[VALOR ACTUAL COP]]&gt;0,IFERROR((I46-F46)/F46,0),"")</f>
        <v>0</v>
      </c>
      <c r="L46" s="702">
        <f>IF(RENTABILIDAD[[#This Row],[VALOR ACTUAL COP]]&gt;0,IFERROR((J46-G46)/G46,0),"")</f>
        <v>0</v>
      </c>
      <c r="M46" s="655">
        <f t="shared" si="1"/>
        <v>0</v>
      </c>
      <c r="N46" s="747" t="str">
        <f>IFERROR(IF(RENTABILIDAD[[#This Row],[AÑOS]]&gt;0.9999999,(1+K46)^(1/M46)-1,""),"")</f>
        <v/>
      </c>
      <c r="O46" s="619" t="str">
        <f>IFERROR(IF(RENTABILIDAD[[#This Row],[AÑOS]]&gt;0.9999999,(1+L46)^(1/M46)-1,""),"")</f>
        <v/>
      </c>
      <c r="P46" s="730" t="str">
        <f>IFERROR(IF(C:C=$U$7,RENTABILIDAD[[#This Row],[INVERSIÓN USD]]/$W$6,RENTABILIDAD[[#This Row],[INVERSIÓN USD]]/$W$7),"")</f>
        <v/>
      </c>
      <c r="Q46" s="730" t="str">
        <f>IFERROR(IF(D:D=$U$6,RENTABILIDAD[[#This Row],[INVERSIÓN COP]]/$V$6,RENTABILIDAD[[#This Row],[INVERSIÓN COP]]/$V$7),"")</f>
        <v/>
      </c>
      <c r="R46" s="730" t="str">
        <f>IFERROR(RENTABILIDAD[[#This Row],[RENTABILIDAD E.A USD]]*RENTABILIDAD[[#This Row],[PESOS COP]],"")</f>
        <v/>
      </c>
      <c r="S46" s="730" t="str">
        <f>IFERROR(RENTABILIDAD[[#This Row],[RENTABILIDAD E.A COP2]]*RENTABILIDAD[[#This Row],[PESOS COP]],"")</f>
        <v/>
      </c>
      <c r="T46" s="412"/>
      <c r="U46" s="412"/>
    </row>
    <row r="47" spans="2:21">
      <c r="B47" s="707" t="str">
        <f>IF('REGISTRO ACCIONES'!L47="COMPRA",'REGISTRO ACCIONES'!J47,"")</f>
        <v/>
      </c>
      <c r="C47" s="708" t="str">
        <f>IF('REGISTRO ACCIONES'!L47="COMPRA",'REGISTRO ACCIONES'!K47,"")</f>
        <v/>
      </c>
      <c r="D47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7" s="710" t="str">
        <f>IF('REGISTRO ACCIONES'!L47="COMPRA",'REGISTRO ACCIONES'!M47,"")</f>
        <v/>
      </c>
      <c r="F47" s="711" t="str">
        <f>IF(RENTABILIDAD[[#This Row],[PORTAFOLIO]]="","",IF('REGISTRO ACCIONES'!L47="COMPRA",'REGISTRO ACCIONES'!P47,""))</f>
        <v/>
      </c>
      <c r="G47" s="711" t="str">
        <f>IF(RENTABILIDAD[[#This Row],[PORTAFOLIO]]="","",IF('REGISTRO ACCIONES'!L47="COMPRA",'REGISTRO ACCIONES'!R47,""))</f>
        <v/>
      </c>
      <c r="H47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7" s="712" t="str">
        <f>IF(RENTABILIDAD[[#This Row],[PORTAFOLIO]]="","",IF(RENTABILIDAD[[#This Row],[INSTRUMENTO]]="","",IFERROR((E47*H47),0)))</f>
        <v/>
      </c>
      <c r="J47" s="713" t="str">
        <f>IF(RENTABILIDAD[[#This Row],[PORTAFOLIO]]="","",IF(RENTABILIDAD[[#This Row],[INSTRUMENTO]]="","",IFERROR((E47*H47)*$X$6,0)))</f>
        <v/>
      </c>
      <c r="K47" s="744">
        <f>IF(RENTABILIDAD[[#This Row],[VALOR ACTUAL COP]]&gt;0,IFERROR((I47-F47)/F47,0),"")</f>
        <v>0</v>
      </c>
      <c r="L47" s="702">
        <f>IF(RENTABILIDAD[[#This Row],[VALOR ACTUAL COP]]&gt;0,IFERROR((J47-G47)/G47,0),"")</f>
        <v>0</v>
      </c>
      <c r="M47" s="655">
        <f t="shared" si="1"/>
        <v>0</v>
      </c>
      <c r="N47" s="747" t="str">
        <f>IFERROR(IF(RENTABILIDAD[[#This Row],[AÑOS]]&gt;0.9999999,(1+K47)^(1/M47)-1,""),"")</f>
        <v/>
      </c>
      <c r="O47" s="619" t="str">
        <f>IFERROR(IF(RENTABILIDAD[[#This Row],[AÑOS]]&gt;0.9999999,(1+L47)^(1/M47)-1,""),"")</f>
        <v/>
      </c>
      <c r="P47" s="730" t="str">
        <f>IFERROR(IF(C:C=$U$7,RENTABILIDAD[[#This Row],[INVERSIÓN USD]]/$W$6,RENTABILIDAD[[#This Row],[INVERSIÓN USD]]/$W$7),"")</f>
        <v/>
      </c>
      <c r="Q47" s="730" t="str">
        <f>IFERROR(IF(D:D=$U$6,RENTABILIDAD[[#This Row],[INVERSIÓN COP]]/$V$6,RENTABILIDAD[[#This Row],[INVERSIÓN COP]]/$V$7),"")</f>
        <v/>
      </c>
      <c r="R47" s="730" t="str">
        <f>IFERROR(RENTABILIDAD[[#This Row],[RENTABILIDAD E.A USD]]*RENTABILIDAD[[#This Row],[PESOS COP]],"")</f>
        <v/>
      </c>
      <c r="S47" s="730" t="str">
        <f>IFERROR(RENTABILIDAD[[#This Row],[RENTABILIDAD E.A COP2]]*RENTABILIDAD[[#This Row],[PESOS COP]],"")</f>
        <v/>
      </c>
      <c r="T47" s="412"/>
      <c r="U47" s="412"/>
    </row>
    <row r="48" spans="2:21">
      <c r="B48" s="707" t="str">
        <f>IF('REGISTRO ACCIONES'!L48="COMPRA",'REGISTRO ACCIONES'!J48,"")</f>
        <v/>
      </c>
      <c r="C48" s="708" t="str">
        <f>IF('REGISTRO ACCIONES'!L48="COMPRA",'REGISTRO ACCIONES'!K48,"")</f>
        <v/>
      </c>
      <c r="D48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8" s="710" t="str">
        <f>IF('REGISTRO ACCIONES'!L48="COMPRA",'REGISTRO ACCIONES'!M48,"")</f>
        <v/>
      </c>
      <c r="F48" s="711" t="str">
        <f>IF(RENTABILIDAD[[#This Row],[PORTAFOLIO]]="","",IF('REGISTRO ACCIONES'!L48="COMPRA",'REGISTRO ACCIONES'!P48,""))</f>
        <v/>
      </c>
      <c r="G48" s="711" t="str">
        <f>IF(RENTABILIDAD[[#This Row],[PORTAFOLIO]]="","",IF('REGISTRO ACCIONES'!L48="COMPRA",'REGISTRO ACCIONES'!R48,""))</f>
        <v/>
      </c>
      <c r="H48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8" s="712" t="str">
        <f>IF(RENTABILIDAD[[#This Row],[PORTAFOLIO]]="","",IF(RENTABILIDAD[[#This Row],[INSTRUMENTO]]="","",IFERROR((E48*H48),0)))</f>
        <v/>
      </c>
      <c r="J48" s="713" t="str">
        <f>IF(RENTABILIDAD[[#This Row],[PORTAFOLIO]]="","",IF(RENTABILIDAD[[#This Row],[INSTRUMENTO]]="","",IFERROR((E48*H48)*$X$6,0)))</f>
        <v/>
      </c>
      <c r="K48" s="744">
        <f>IF(RENTABILIDAD[[#This Row],[VALOR ACTUAL COP]]&gt;0,IFERROR((I48-F48)/F48,0),"")</f>
        <v>0</v>
      </c>
      <c r="L48" s="702">
        <f>IF(RENTABILIDAD[[#This Row],[VALOR ACTUAL COP]]&gt;0,IFERROR((J48-G48)/G48,0),"")</f>
        <v>0</v>
      </c>
      <c r="M48" s="655">
        <f t="shared" si="1"/>
        <v>0</v>
      </c>
      <c r="N48" s="747" t="str">
        <f>IFERROR(IF(RENTABILIDAD[[#This Row],[AÑOS]]&gt;0.9999999,(1+K48)^(1/M48)-1,""),"")</f>
        <v/>
      </c>
      <c r="O48" s="619" t="str">
        <f>IFERROR(IF(RENTABILIDAD[[#This Row],[AÑOS]]&gt;0.9999999,(1+L48)^(1/M48)-1,""),"")</f>
        <v/>
      </c>
      <c r="P48" s="730" t="str">
        <f>IFERROR(IF(C:C=$U$7,RENTABILIDAD[[#This Row],[INVERSIÓN USD]]/$W$6,RENTABILIDAD[[#This Row],[INVERSIÓN USD]]/$W$7),"")</f>
        <v/>
      </c>
      <c r="Q48" s="730" t="str">
        <f>IFERROR(IF(D:D=$U$6,RENTABILIDAD[[#This Row],[INVERSIÓN COP]]/$V$6,RENTABILIDAD[[#This Row],[INVERSIÓN COP]]/$V$7),"")</f>
        <v/>
      </c>
      <c r="R48" s="730" t="str">
        <f>IFERROR(RENTABILIDAD[[#This Row],[RENTABILIDAD E.A USD]]*RENTABILIDAD[[#This Row],[PESOS COP]],"")</f>
        <v/>
      </c>
      <c r="S48" s="730" t="str">
        <f>IFERROR(RENTABILIDAD[[#This Row],[RENTABILIDAD E.A COP2]]*RENTABILIDAD[[#This Row],[PESOS COP]],"")</f>
        <v/>
      </c>
      <c r="T48" s="412"/>
      <c r="U48" s="412"/>
    </row>
    <row r="49" spans="2:28">
      <c r="B49" s="707" t="str">
        <f>IF('REGISTRO ACCIONES'!L49="COMPRA",'REGISTRO ACCIONES'!J49,"")</f>
        <v/>
      </c>
      <c r="C49" s="708" t="str">
        <f>IF('REGISTRO ACCIONES'!L49="COMPRA",'REGISTRO ACCIONES'!K49,"")</f>
        <v/>
      </c>
      <c r="D49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9" s="710" t="str">
        <f>IF('REGISTRO ACCIONES'!L49="COMPRA",'REGISTRO ACCIONES'!M49,"")</f>
        <v/>
      </c>
      <c r="F49" s="711" t="str">
        <f>IF(RENTABILIDAD[[#This Row],[PORTAFOLIO]]="","",IF('REGISTRO ACCIONES'!L49="COMPRA",'REGISTRO ACCIONES'!P49,""))</f>
        <v/>
      </c>
      <c r="G49" s="711" t="str">
        <f>IF(RENTABILIDAD[[#This Row],[PORTAFOLIO]]="","",IF('REGISTRO ACCIONES'!L49="COMPRA",'REGISTRO ACCIONES'!R49,""))</f>
        <v/>
      </c>
      <c r="H49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9" s="712" t="str">
        <f>IF(RENTABILIDAD[[#This Row],[PORTAFOLIO]]="","",IF(RENTABILIDAD[[#This Row],[INSTRUMENTO]]="","",IFERROR((E49*H49),0)))</f>
        <v/>
      </c>
      <c r="J49" s="713" t="str">
        <f>IF(RENTABILIDAD[[#This Row],[PORTAFOLIO]]="","",IF(RENTABILIDAD[[#This Row],[INSTRUMENTO]]="","",IFERROR((E49*H49)*$X$6,0)))</f>
        <v/>
      </c>
      <c r="K49" s="744">
        <f>IF(RENTABILIDAD[[#This Row],[VALOR ACTUAL COP]]&gt;0,IFERROR((I49-F49)/F49,0),"")</f>
        <v>0</v>
      </c>
      <c r="L49" s="702">
        <f>IF(RENTABILIDAD[[#This Row],[VALOR ACTUAL COP]]&gt;0,IFERROR((J49-G49)/G49,0),"")</f>
        <v>0</v>
      </c>
      <c r="M49" s="655">
        <f t="shared" si="1"/>
        <v>0</v>
      </c>
      <c r="N49" s="747" t="str">
        <f>IFERROR(IF(RENTABILIDAD[[#This Row],[AÑOS]]&gt;0.9999999,(1+K49)^(1/M49)-1,""),"")</f>
        <v/>
      </c>
      <c r="O49" s="619" t="str">
        <f>IFERROR(IF(RENTABILIDAD[[#This Row],[AÑOS]]&gt;0.9999999,(1+L49)^(1/M49)-1,""),"")</f>
        <v/>
      </c>
      <c r="P49" s="730" t="str">
        <f>IFERROR(IF(C:C=$U$7,RENTABILIDAD[[#This Row],[INVERSIÓN USD]]/$W$6,RENTABILIDAD[[#This Row],[INVERSIÓN USD]]/$W$7),"")</f>
        <v/>
      </c>
      <c r="Q49" s="730" t="str">
        <f>IFERROR(IF(D:D=$U$6,RENTABILIDAD[[#This Row],[INVERSIÓN COP]]/$V$6,RENTABILIDAD[[#This Row],[INVERSIÓN COP]]/$V$7),"")</f>
        <v/>
      </c>
      <c r="R49" s="730" t="str">
        <f>IFERROR(RENTABILIDAD[[#This Row],[RENTABILIDAD E.A USD]]*RENTABILIDAD[[#This Row],[PESOS COP]],"")</f>
        <v/>
      </c>
      <c r="S49" s="730" t="str">
        <f>IFERROR(RENTABILIDAD[[#This Row],[RENTABILIDAD E.A COP2]]*RENTABILIDAD[[#This Row],[PESOS COP]],"")</f>
        <v/>
      </c>
      <c r="T49" s="412"/>
      <c r="U49" s="412"/>
    </row>
    <row r="50" spans="2:28">
      <c r="B50" s="707" t="str">
        <f>IF('REGISTRO ACCIONES'!L50="COMPRA",'REGISTRO ACCIONES'!J50,"")</f>
        <v/>
      </c>
      <c r="C50" s="708" t="str">
        <f>IF('REGISTRO ACCIONES'!L50="COMPRA",'REGISTRO ACCIONES'!K50,"")</f>
        <v/>
      </c>
      <c r="D50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0" s="710" t="str">
        <f>IF('REGISTRO ACCIONES'!L50="COMPRA",'REGISTRO ACCIONES'!M50,"")</f>
        <v/>
      </c>
      <c r="F50" s="711" t="str">
        <f>IF(RENTABILIDAD[[#This Row],[PORTAFOLIO]]="","",IF('REGISTRO ACCIONES'!L50="COMPRA",'REGISTRO ACCIONES'!P50,""))</f>
        <v/>
      </c>
      <c r="G50" s="711" t="str">
        <f>IF(RENTABILIDAD[[#This Row],[PORTAFOLIO]]="","",IF('REGISTRO ACCIONES'!L50="COMPRA",'REGISTRO ACCIONES'!R50,""))</f>
        <v/>
      </c>
      <c r="H50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0" s="712" t="str">
        <f>IF(RENTABILIDAD[[#This Row],[PORTAFOLIO]]="","",IF(RENTABILIDAD[[#This Row],[INSTRUMENTO]]="","",IFERROR((E50*H50),0)))</f>
        <v/>
      </c>
      <c r="J50" s="713" t="str">
        <f>IF(RENTABILIDAD[[#This Row],[PORTAFOLIO]]="","",IF(RENTABILIDAD[[#This Row],[INSTRUMENTO]]="","",IFERROR((E50*H50)*$X$6,0)))</f>
        <v/>
      </c>
      <c r="K50" s="744">
        <f>IF(RENTABILIDAD[[#This Row],[VALOR ACTUAL COP]]&gt;0,IFERROR((I50-F50)/F50,0),"")</f>
        <v>0</v>
      </c>
      <c r="L50" s="702">
        <f>IF(RENTABILIDAD[[#This Row],[VALOR ACTUAL COP]]&gt;0,IFERROR((J50-G50)/G50,0),"")</f>
        <v>0</v>
      </c>
      <c r="M50" s="655">
        <f t="shared" si="1"/>
        <v>0</v>
      </c>
      <c r="N50" s="747" t="str">
        <f>IFERROR(IF(RENTABILIDAD[[#This Row],[AÑOS]]&gt;0.9999999,(1+K50)^(1/M50)-1,""),"")</f>
        <v/>
      </c>
      <c r="O50" s="619" t="str">
        <f>IFERROR(IF(RENTABILIDAD[[#This Row],[AÑOS]]&gt;0.9999999,(1+L50)^(1/M50)-1,""),"")</f>
        <v/>
      </c>
      <c r="P50" s="730" t="str">
        <f>IFERROR(IF(C:C=$U$7,RENTABILIDAD[[#This Row],[INVERSIÓN USD]]/$W$6,RENTABILIDAD[[#This Row],[INVERSIÓN USD]]/$W$7),"")</f>
        <v/>
      </c>
      <c r="Q50" s="730" t="str">
        <f>IFERROR(IF(D:D=$U$6,RENTABILIDAD[[#This Row],[INVERSIÓN COP]]/$V$6,RENTABILIDAD[[#This Row],[INVERSIÓN COP]]/$V$7),"")</f>
        <v/>
      </c>
      <c r="R50" s="730" t="str">
        <f>IFERROR(RENTABILIDAD[[#This Row],[RENTABILIDAD E.A USD]]*RENTABILIDAD[[#This Row],[PESOS COP]],"")</f>
        <v/>
      </c>
      <c r="S50" s="730" t="str">
        <f>IFERROR(RENTABILIDAD[[#This Row],[RENTABILIDAD E.A COP2]]*RENTABILIDAD[[#This Row],[PESOS COP]],"")</f>
        <v/>
      </c>
      <c r="T50" s="412"/>
      <c r="U50" s="412"/>
    </row>
    <row r="51" spans="2:28">
      <c r="B51" s="707" t="str">
        <f>IF('REGISTRO ACCIONES'!L51="COMPRA",'REGISTRO ACCIONES'!J51,"")</f>
        <v/>
      </c>
      <c r="C51" s="708" t="str">
        <f>IF('REGISTRO ACCIONES'!L51="COMPRA",'REGISTRO ACCIONES'!K51,"")</f>
        <v/>
      </c>
      <c r="D51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1" s="710" t="str">
        <f>IF('REGISTRO ACCIONES'!L51="COMPRA",'REGISTRO ACCIONES'!M51,"")</f>
        <v/>
      </c>
      <c r="F51" s="711" t="str">
        <f>IF(RENTABILIDAD[[#This Row],[PORTAFOLIO]]="","",IF('REGISTRO ACCIONES'!L51="COMPRA",'REGISTRO ACCIONES'!P51,""))</f>
        <v/>
      </c>
      <c r="G51" s="711" t="str">
        <f>IF(RENTABILIDAD[[#This Row],[PORTAFOLIO]]="","",IF('REGISTRO ACCIONES'!L51="COMPRA",'REGISTRO ACCIONES'!R51,""))</f>
        <v/>
      </c>
      <c r="H51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1" s="712" t="str">
        <f>IF(RENTABILIDAD[[#This Row],[PORTAFOLIO]]="","",IF(RENTABILIDAD[[#This Row],[INSTRUMENTO]]="","",IFERROR((E51*H51),0)))</f>
        <v/>
      </c>
      <c r="J51" s="713" t="str">
        <f>IF(RENTABILIDAD[[#This Row],[PORTAFOLIO]]="","",IF(RENTABILIDAD[[#This Row],[INSTRUMENTO]]="","",IFERROR((E51*H51)*$X$6,0)))</f>
        <v/>
      </c>
      <c r="K51" s="744">
        <f>IF(RENTABILIDAD[[#This Row],[VALOR ACTUAL COP]]&gt;0,IFERROR((I51-F51)/F51,0),"")</f>
        <v>0</v>
      </c>
      <c r="L51" s="702">
        <f>IF(RENTABILIDAD[[#This Row],[VALOR ACTUAL COP]]&gt;0,IFERROR((J51-G51)/G51,0),"")</f>
        <v>0</v>
      </c>
      <c r="M51" s="655">
        <f t="shared" si="1"/>
        <v>0</v>
      </c>
      <c r="N51" s="747" t="str">
        <f>IFERROR(IF(RENTABILIDAD[[#This Row],[AÑOS]]&gt;0.9999999,(1+K51)^(1/M51)-1,""),"")</f>
        <v/>
      </c>
      <c r="O51" s="619" t="str">
        <f>IFERROR(IF(RENTABILIDAD[[#This Row],[AÑOS]]&gt;0.9999999,(1+L51)^(1/M51)-1,""),"")</f>
        <v/>
      </c>
      <c r="P51" s="730" t="str">
        <f>IFERROR(IF(C:C=$U$7,RENTABILIDAD[[#This Row],[INVERSIÓN USD]]/$W$6,RENTABILIDAD[[#This Row],[INVERSIÓN USD]]/$W$7),"")</f>
        <v/>
      </c>
      <c r="Q51" s="730" t="str">
        <f>IFERROR(IF(D:D=$U$6,RENTABILIDAD[[#This Row],[INVERSIÓN COP]]/$V$6,RENTABILIDAD[[#This Row],[INVERSIÓN COP]]/$V$7),"")</f>
        <v/>
      </c>
      <c r="R51" s="730" t="str">
        <f>IFERROR(RENTABILIDAD[[#This Row],[RENTABILIDAD E.A USD]]*RENTABILIDAD[[#This Row],[PESOS COP]],"")</f>
        <v/>
      </c>
      <c r="S51" s="730" t="str">
        <f>IFERROR(RENTABILIDAD[[#This Row],[RENTABILIDAD E.A COP2]]*RENTABILIDAD[[#This Row],[PESOS COP]],"")</f>
        <v/>
      </c>
      <c r="T51" s="412"/>
      <c r="U51" s="412"/>
    </row>
    <row r="52" spans="2:28">
      <c r="B52" s="707" t="str">
        <f>IF('REGISTRO ACCIONES'!L52="COMPRA",'REGISTRO ACCIONES'!J52,"")</f>
        <v/>
      </c>
      <c r="C52" s="708" t="str">
        <f>IF('REGISTRO ACCIONES'!L52="COMPRA",'REGISTRO ACCIONES'!K52,"")</f>
        <v/>
      </c>
      <c r="D52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2" s="710" t="str">
        <f>IF('REGISTRO ACCIONES'!L52="COMPRA",'REGISTRO ACCIONES'!M52,"")</f>
        <v/>
      </c>
      <c r="F52" s="711" t="str">
        <f>IF(RENTABILIDAD[[#This Row],[PORTAFOLIO]]="","",IF('REGISTRO ACCIONES'!L52="COMPRA",'REGISTRO ACCIONES'!P52,""))</f>
        <v/>
      </c>
      <c r="G52" s="711" t="str">
        <f>IF(RENTABILIDAD[[#This Row],[PORTAFOLIO]]="","",IF('REGISTRO ACCIONES'!L52="COMPRA",'REGISTRO ACCIONES'!R52,""))</f>
        <v/>
      </c>
      <c r="H52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2" s="712" t="str">
        <f>IF(RENTABILIDAD[[#This Row],[PORTAFOLIO]]="","",IF(RENTABILIDAD[[#This Row],[INSTRUMENTO]]="","",IFERROR((E52*H52),0)))</f>
        <v/>
      </c>
      <c r="J52" s="713" t="str">
        <f>IF(RENTABILIDAD[[#This Row],[PORTAFOLIO]]="","",IF(RENTABILIDAD[[#This Row],[INSTRUMENTO]]="","",IFERROR((E52*H52)*$X$6,0)))</f>
        <v/>
      </c>
      <c r="K52" s="744">
        <f>IF(RENTABILIDAD[[#This Row],[VALOR ACTUAL COP]]&gt;0,IFERROR((I52-F52)/F52,0),"")</f>
        <v>0</v>
      </c>
      <c r="L52" s="702">
        <f>IF(RENTABILIDAD[[#This Row],[VALOR ACTUAL COP]]&gt;0,IFERROR((J52-G52)/G52,0),"")</f>
        <v>0</v>
      </c>
      <c r="M52" s="655">
        <f t="shared" si="1"/>
        <v>0</v>
      </c>
      <c r="N52" s="747" t="str">
        <f>IFERROR(IF(RENTABILIDAD[[#This Row],[AÑOS]]&gt;0.9999999,(1+K52)^(1/M52)-1,""),"")</f>
        <v/>
      </c>
      <c r="O52" s="619" t="str">
        <f>IFERROR(IF(RENTABILIDAD[[#This Row],[AÑOS]]&gt;0.9999999,(1+L52)^(1/M52)-1,""),"")</f>
        <v/>
      </c>
      <c r="P52" s="730" t="str">
        <f>IFERROR(IF(C:C=$U$7,RENTABILIDAD[[#This Row],[INVERSIÓN USD]]/$W$6,RENTABILIDAD[[#This Row],[INVERSIÓN USD]]/$W$7),"")</f>
        <v/>
      </c>
      <c r="Q52" s="730" t="str">
        <f>IFERROR(IF(D:D=$U$6,RENTABILIDAD[[#This Row],[INVERSIÓN COP]]/$V$6,RENTABILIDAD[[#This Row],[INVERSIÓN COP]]/$V$7),"")</f>
        <v/>
      </c>
      <c r="R52" s="730" t="str">
        <f>IFERROR(RENTABILIDAD[[#This Row],[RENTABILIDAD E.A USD]]*RENTABILIDAD[[#This Row],[PESOS COP]],"")</f>
        <v/>
      </c>
      <c r="S52" s="730" t="str">
        <f>IFERROR(RENTABILIDAD[[#This Row],[RENTABILIDAD E.A COP2]]*RENTABILIDAD[[#This Row],[PESOS COP]],"")</f>
        <v/>
      </c>
      <c r="T52" s="412"/>
      <c r="U52" s="412"/>
    </row>
    <row r="53" spans="2:28">
      <c r="B53" s="707" t="str">
        <f>IF('REGISTRO ACCIONES'!L53="COMPRA",'REGISTRO ACCIONES'!J53,"")</f>
        <v/>
      </c>
      <c r="C53" s="708" t="str">
        <f>IF('REGISTRO ACCIONES'!L53="COMPRA",'REGISTRO ACCIONES'!K53,"")</f>
        <v/>
      </c>
      <c r="D53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3" s="710" t="str">
        <f>IF('REGISTRO ACCIONES'!L53="COMPRA",'REGISTRO ACCIONES'!M53,"")</f>
        <v/>
      </c>
      <c r="F53" s="711" t="str">
        <f>IF(RENTABILIDAD[[#This Row],[PORTAFOLIO]]="","",IF('REGISTRO ACCIONES'!L53="COMPRA",'REGISTRO ACCIONES'!P53,""))</f>
        <v/>
      </c>
      <c r="G53" s="711" t="str">
        <f>IF(RENTABILIDAD[[#This Row],[PORTAFOLIO]]="","",IF('REGISTRO ACCIONES'!L53="COMPRA",'REGISTRO ACCIONES'!R53,""))</f>
        <v/>
      </c>
      <c r="H53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3" s="712" t="str">
        <f>IF(RENTABILIDAD[[#This Row],[PORTAFOLIO]]="","",IF(RENTABILIDAD[[#This Row],[INSTRUMENTO]]="","",IFERROR((E53*H53),0)))</f>
        <v/>
      </c>
      <c r="J53" s="713" t="str">
        <f>IF(RENTABILIDAD[[#This Row],[PORTAFOLIO]]="","",IF(RENTABILIDAD[[#This Row],[INSTRUMENTO]]="","",IFERROR((E53*H53)*$X$6,0)))</f>
        <v/>
      </c>
      <c r="K53" s="744">
        <f>IF(RENTABILIDAD[[#This Row],[VALOR ACTUAL COP]]&gt;0,IFERROR((I53-F53)/F53,0),"")</f>
        <v>0</v>
      </c>
      <c r="L53" s="702">
        <f>IF(RENTABILIDAD[[#This Row],[VALOR ACTUAL COP]]&gt;0,IFERROR((J53-G53)/G53,0),"")</f>
        <v>0</v>
      </c>
      <c r="M53" s="655">
        <f t="shared" si="1"/>
        <v>0</v>
      </c>
      <c r="N53" s="747" t="str">
        <f>IFERROR(IF(RENTABILIDAD[[#This Row],[AÑOS]]&gt;0.9999999,(1+K53)^(1/M53)-1,""),"")</f>
        <v/>
      </c>
      <c r="O53" s="619" t="str">
        <f>IFERROR(IF(RENTABILIDAD[[#This Row],[AÑOS]]&gt;0.9999999,(1+L53)^(1/M53)-1,""),"")</f>
        <v/>
      </c>
      <c r="P53" s="730" t="str">
        <f>IFERROR(IF(C:C=$U$7,RENTABILIDAD[[#This Row],[INVERSIÓN USD]]/$W$6,RENTABILIDAD[[#This Row],[INVERSIÓN USD]]/$W$7),"")</f>
        <v/>
      </c>
      <c r="Q53" s="730" t="str">
        <f>IFERROR(IF(D:D=$U$6,RENTABILIDAD[[#This Row],[INVERSIÓN COP]]/$V$6,RENTABILIDAD[[#This Row],[INVERSIÓN COP]]/$V$7),"")</f>
        <v/>
      </c>
      <c r="R53" s="730" t="str">
        <f>IFERROR(RENTABILIDAD[[#This Row],[RENTABILIDAD E.A USD]]*RENTABILIDAD[[#This Row],[PESOS COP]],"")</f>
        <v/>
      </c>
      <c r="S53" s="730" t="str">
        <f>IFERROR(RENTABILIDAD[[#This Row],[RENTABILIDAD E.A COP2]]*RENTABILIDAD[[#This Row],[PESOS COP]],"")</f>
        <v/>
      </c>
      <c r="T53" s="412"/>
      <c r="U53" s="412"/>
    </row>
    <row r="54" spans="2:28">
      <c r="B54" s="707" t="str">
        <f>IF('REGISTRO ACCIONES'!L54="COMPRA",'REGISTRO ACCIONES'!J54,"")</f>
        <v/>
      </c>
      <c r="C54" s="708" t="str">
        <f>IF('REGISTRO ACCIONES'!L54="COMPRA",'REGISTRO ACCIONES'!K54,"")</f>
        <v/>
      </c>
      <c r="D54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4" s="710" t="str">
        <f>IF('REGISTRO ACCIONES'!L54="COMPRA",'REGISTRO ACCIONES'!M54,"")</f>
        <v/>
      </c>
      <c r="F54" s="711" t="str">
        <f>IF(RENTABILIDAD[[#This Row],[PORTAFOLIO]]="","",IF('REGISTRO ACCIONES'!L54="COMPRA",'REGISTRO ACCIONES'!P54,""))</f>
        <v/>
      </c>
      <c r="G54" s="711" t="str">
        <f>IF(RENTABILIDAD[[#This Row],[PORTAFOLIO]]="","",IF('REGISTRO ACCIONES'!L54="COMPRA",'REGISTRO ACCIONES'!R54,""))</f>
        <v/>
      </c>
      <c r="H54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4" s="712" t="str">
        <f>IF(RENTABILIDAD[[#This Row],[PORTAFOLIO]]="","",IF(RENTABILIDAD[[#This Row],[INSTRUMENTO]]="","",IFERROR((E54*H54),0)))</f>
        <v/>
      </c>
      <c r="J54" s="713" t="str">
        <f>IF(RENTABILIDAD[[#This Row],[PORTAFOLIO]]="","",IF(RENTABILIDAD[[#This Row],[INSTRUMENTO]]="","",IFERROR((E54*H54)*$X$6,0)))</f>
        <v/>
      </c>
      <c r="K54" s="744">
        <f>IF(RENTABILIDAD[[#This Row],[VALOR ACTUAL COP]]&gt;0,IFERROR((I54-F54)/F54,0),"")</f>
        <v>0</v>
      </c>
      <c r="L54" s="702">
        <f>IF(RENTABILIDAD[[#This Row],[VALOR ACTUAL COP]]&gt;0,IFERROR((J54-G54)/G54,0),"")</f>
        <v>0</v>
      </c>
      <c r="M54" s="655">
        <f t="shared" si="1"/>
        <v>0</v>
      </c>
      <c r="N54" s="747" t="str">
        <f>IFERROR(IF(RENTABILIDAD[[#This Row],[AÑOS]]&gt;0.9999999,(1+K54)^(1/M54)-1,""),"")</f>
        <v/>
      </c>
      <c r="O54" s="619" t="str">
        <f>IFERROR(IF(RENTABILIDAD[[#This Row],[AÑOS]]&gt;0.9999999,(1+L54)^(1/M54)-1,""),"")</f>
        <v/>
      </c>
      <c r="P54" s="730" t="str">
        <f>IFERROR(IF(C:C=$U$7,RENTABILIDAD[[#This Row],[INVERSIÓN USD]]/$W$6,RENTABILIDAD[[#This Row],[INVERSIÓN USD]]/$W$7),"")</f>
        <v/>
      </c>
      <c r="Q54" s="730" t="str">
        <f>IFERROR(IF(D:D=$U$6,RENTABILIDAD[[#This Row],[INVERSIÓN COP]]/$V$6,RENTABILIDAD[[#This Row],[INVERSIÓN COP]]/$V$7),"")</f>
        <v/>
      </c>
      <c r="R54" s="730" t="str">
        <f>IFERROR(RENTABILIDAD[[#This Row],[RENTABILIDAD E.A USD]]*RENTABILIDAD[[#This Row],[PESOS COP]],"")</f>
        <v/>
      </c>
      <c r="S54" s="730" t="str">
        <f>IFERROR(RENTABILIDAD[[#This Row],[RENTABILIDAD E.A COP2]]*RENTABILIDAD[[#This Row],[PESOS COP]],"")</f>
        <v/>
      </c>
      <c r="T54" s="412"/>
      <c r="U54" s="412"/>
    </row>
    <row r="55" spans="2:28">
      <c r="B55" s="707" t="str">
        <f>IF('REGISTRO ACCIONES'!L55="COMPRA",'REGISTRO ACCIONES'!J55,"")</f>
        <v/>
      </c>
      <c r="C55" s="708" t="str">
        <f>IF('REGISTRO ACCIONES'!L55="COMPRA",'REGISTRO ACCIONES'!K55,"")</f>
        <v/>
      </c>
      <c r="D55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5" s="710" t="str">
        <f>IF('REGISTRO ACCIONES'!L55="COMPRA",'REGISTRO ACCIONES'!M55,"")</f>
        <v/>
      </c>
      <c r="F55" s="711" t="str">
        <f>IF(RENTABILIDAD[[#This Row],[PORTAFOLIO]]="","",IF('REGISTRO ACCIONES'!L55="COMPRA",'REGISTRO ACCIONES'!P55,""))</f>
        <v/>
      </c>
      <c r="G55" s="711" t="str">
        <f>IF(RENTABILIDAD[[#This Row],[PORTAFOLIO]]="","",IF('REGISTRO ACCIONES'!L55="COMPRA",'REGISTRO ACCIONES'!R55,""))</f>
        <v/>
      </c>
      <c r="H55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5" s="712" t="str">
        <f>IF(RENTABILIDAD[[#This Row],[PORTAFOLIO]]="","",IF(RENTABILIDAD[[#This Row],[INSTRUMENTO]]="","",IFERROR((E55*H55),0)))</f>
        <v/>
      </c>
      <c r="J55" s="713" t="str">
        <f>IF(RENTABILIDAD[[#This Row],[PORTAFOLIO]]="","",IF(RENTABILIDAD[[#This Row],[INSTRUMENTO]]="","",IFERROR((E55*H55)*$X$6,0)))</f>
        <v/>
      </c>
      <c r="K55" s="744">
        <f>IF(RENTABILIDAD[[#This Row],[VALOR ACTUAL COP]]&gt;0,IFERROR((I55-F55)/F55,0),"")</f>
        <v>0</v>
      </c>
      <c r="L55" s="702">
        <f>IF(RENTABILIDAD[[#This Row],[VALOR ACTUAL COP]]&gt;0,IFERROR((J55-G55)/G55,0),"")</f>
        <v>0</v>
      </c>
      <c r="M55" s="655">
        <f t="shared" si="1"/>
        <v>0</v>
      </c>
      <c r="N55" s="747" t="str">
        <f>IFERROR(IF(RENTABILIDAD[[#This Row],[AÑOS]]&gt;0.9999999,(1+K55)^(1/M55)-1,""),"")</f>
        <v/>
      </c>
      <c r="O55" s="619" t="str">
        <f>IFERROR(IF(RENTABILIDAD[[#This Row],[AÑOS]]&gt;0.9999999,(1+L55)^(1/M55)-1,""),"")</f>
        <v/>
      </c>
      <c r="P55" s="730" t="str">
        <f>IFERROR(IF(C:C=$U$7,RENTABILIDAD[[#This Row],[INVERSIÓN USD]]/$W$6,RENTABILIDAD[[#This Row],[INVERSIÓN USD]]/$W$7),"")</f>
        <v/>
      </c>
      <c r="Q55" s="730" t="str">
        <f>IFERROR(IF(D:D=$U$6,RENTABILIDAD[[#This Row],[INVERSIÓN COP]]/$V$6,RENTABILIDAD[[#This Row],[INVERSIÓN COP]]/$V$7),"")</f>
        <v/>
      </c>
      <c r="R55" s="730" t="str">
        <f>IFERROR(RENTABILIDAD[[#This Row],[RENTABILIDAD E.A USD]]*RENTABILIDAD[[#This Row],[PESOS COP]],"")</f>
        <v/>
      </c>
      <c r="S55" s="730" t="str">
        <f>IFERROR(RENTABILIDAD[[#This Row],[RENTABILIDAD E.A COP2]]*RENTABILIDAD[[#This Row],[PESOS COP]],"")</f>
        <v/>
      </c>
      <c r="T55" s="412"/>
      <c r="U55" s="412"/>
    </row>
    <row r="56" spans="2:28">
      <c r="B56" s="707" t="str">
        <f>IF('REGISTRO ACCIONES'!L56="COMPRA",'REGISTRO ACCIONES'!J56,"")</f>
        <v/>
      </c>
      <c r="C56" s="708" t="str">
        <f>IF('REGISTRO ACCIONES'!L56="COMPRA",'REGISTRO ACCIONES'!K56,"")</f>
        <v/>
      </c>
      <c r="D56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6" s="710" t="str">
        <f>IF('REGISTRO ACCIONES'!L56="COMPRA",'REGISTRO ACCIONES'!M56,"")</f>
        <v/>
      </c>
      <c r="F56" s="711" t="str">
        <f>IF(RENTABILIDAD[[#This Row],[PORTAFOLIO]]="","",IF('REGISTRO ACCIONES'!L56="COMPRA",'REGISTRO ACCIONES'!P56,""))</f>
        <v/>
      </c>
      <c r="G56" s="711" t="str">
        <f>IF(RENTABILIDAD[[#This Row],[PORTAFOLIO]]="","",IF('REGISTRO ACCIONES'!L56="COMPRA",'REGISTRO ACCIONES'!R56,""))</f>
        <v/>
      </c>
      <c r="H56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6" s="712" t="str">
        <f>IF(RENTABILIDAD[[#This Row],[PORTAFOLIO]]="","",IF(RENTABILIDAD[[#This Row],[INSTRUMENTO]]="","",IFERROR((E56*H56),0)))</f>
        <v/>
      </c>
      <c r="J56" s="713" t="str">
        <f>IF(RENTABILIDAD[[#This Row],[PORTAFOLIO]]="","",IF(RENTABILIDAD[[#This Row],[INSTRUMENTO]]="","",IFERROR((E56*H56)*$X$6,0)))</f>
        <v/>
      </c>
      <c r="K56" s="744">
        <f>IF(RENTABILIDAD[[#This Row],[VALOR ACTUAL COP]]&gt;0,IFERROR((I56-F56)/F56,0),"")</f>
        <v>0</v>
      </c>
      <c r="L56" s="702">
        <f>IF(RENTABILIDAD[[#This Row],[VALOR ACTUAL COP]]&gt;0,IFERROR((J56-G56)/G56,0),"")</f>
        <v>0</v>
      </c>
      <c r="M56" s="655">
        <f t="shared" si="1"/>
        <v>0</v>
      </c>
      <c r="N56" s="747" t="str">
        <f>IFERROR(IF(RENTABILIDAD[[#This Row],[AÑOS]]&gt;0.9999999,(1+K56)^(1/M56)-1,""),"")</f>
        <v/>
      </c>
      <c r="O56" s="619" t="str">
        <f>IFERROR(IF(RENTABILIDAD[[#This Row],[AÑOS]]&gt;0.9999999,(1+L56)^(1/M56)-1,""),"")</f>
        <v/>
      </c>
      <c r="P56" s="730" t="str">
        <f>IFERROR(IF(C:C=$U$7,RENTABILIDAD[[#This Row],[INVERSIÓN USD]]/$W$6,RENTABILIDAD[[#This Row],[INVERSIÓN USD]]/$W$7),"")</f>
        <v/>
      </c>
      <c r="Q56" s="730" t="str">
        <f>IFERROR(IF(D:D=$U$6,RENTABILIDAD[[#This Row],[INVERSIÓN COP]]/$V$6,RENTABILIDAD[[#This Row],[INVERSIÓN COP]]/$V$7),"")</f>
        <v/>
      </c>
      <c r="R56" s="730" t="str">
        <f>IFERROR(RENTABILIDAD[[#This Row],[RENTABILIDAD E.A USD]]*RENTABILIDAD[[#This Row],[PESOS COP]],"")</f>
        <v/>
      </c>
      <c r="S56" s="730" t="str">
        <f>IFERROR(RENTABILIDAD[[#This Row],[RENTABILIDAD E.A COP2]]*RENTABILIDAD[[#This Row],[PESOS COP]],"")</f>
        <v/>
      </c>
      <c r="T56" s="412"/>
      <c r="U56" s="412"/>
    </row>
    <row r="57" spans="2:28">
      <c r="B57" s="707" t="str">
        <f>IF('REGISTRO ACCIONES'!L57="COMPRA",'REGISTRO ACCIONES'!J57,"")</f>
        <v/>
      </c>
      <c r="C57" s="708" t="str">
        <f>IF('REGISTRO ACCIONES'!L57="COMPRA",'REGISTRO ACCIONES'!K57,"")</f>
        <v/>
      </c>
      <c r="D57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7" s="710" t="str">
        <f>IF('REGISTRO ACCIONES'!L57="COMPRA",'REGISTRO ACCIONES'!M57,"")</f>
        <v/>
      </c>
      <c r="F57" s="711" t="str">
        <f>IF(RENTABILIDAD[[#This Row],[PORTAFOLIO]]="","",IF('REGISTRO ACCIONES'!L57="COMPRA",'REGISTRO ACCIONES'!P57,""))</f>
        <v/>
      </c>
      <c r="G57" s="711" t="str">
        <f>IF(RENTABILIDAD[[#This Row],[PORTAFOLIO]]="","",IF('REGISTRO ACCIONES'!L57="COMPRA",'REGISTRO ACCIONES'!R57,""))</f>
        <v/>
      </c>
      <c r="H57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7" s="712" t="str">
        <f>IF(RENTABILIDAD[[#This Row],[PORTAFOLIO]]="","",IF(RENTABILIDAD[[#This Row],[INSTRUMENTO]]="","",IFERROR((E57*H57),0)))</f>
        <v/>
      </c>
      <c r="J57" s="713" t="str">
        <f>IF(RENTABILIDAD[[#This Row],[PORTAFOLIO]]="","",IF(RENTABILIDAD[[#This Row],[INSTRUMENTO]]="","",IFERROR((E57*H57)*$X$6,0)))</f>
        <v/>
      </c>
      <c r="K57" s="744">
        <f>IF(RENTABILIDAD[[#This Row],[VALOR ACTUAL COP]]&gt;0,IFERROR((I57-F57)/F57,0),"")</f>
        <v>0</v>
      </c>
      <c r="L57" s="702">
        <f>IF(RENTABILIDAD[[#This Row],[VALOR ACTUAL COP]]&gt;0,IFERROR((J57-G57)/G57,0),"")</f>
        <v>0</v>
      </c>
      <c r="M57" s="655">
        <f t="shared" si="1"/>
        <v>0</v>
      </c>
      <c r="N57" s="747" t="str">
        <f>IFERROR(IF(RENTABILIDAD[[#This Row],[AÑOS]]&gt;0.9999999,(1+K57)^(1/M57)-1,""),"")</f>
        <v/>
      </c>
      <c r="O57" s="619" t="str">
        <f>IFERROR(IF(RENTABILIDAD[[#This Row],[AÑOS]]&gt;0.9999999,(1+L57)^(1/M57)-1,""),"")</f>
        <v/>
      </c>
      <c r="P57" s="730" t="str">
        <f>IFERROR(IF(C:C=$U$7,RENTABILIDAD[[#This Row],[INVERSIÓN USD]]/$W$6,RENTABILIDAD[[#This Row],[INVERSIÓN USD]]/$W$7),"")</f>
        <v/>
      </c>
      <c r="Q57" s="730" t="str">
        <f>IFERROR(IF(D:D=$U$6,RENTABILIDAD[[#This Row],[INVERSIÓN COP]]/$V$6,RENTABILIDAD[[#This Row],[INVERSIÓN COP]]/$V$7),"")</f>
        <v/>
      </c>
      <c r="R57" s="730" t="str">
        <f>IFERROR(RENTABILIDAD[[#This Row],[RENTABILIDAD E.A USD]]*RENTABILIDAD[[#This Row],[PESOS COP]],"")</f>
        <v/>
      </c>
      <c r="S57" s="730" t="str">
        <f>IFERROR(RENTABILIDAD[[#This Row],[RENTABILIDAD E.A COP2]]*RENTABILIDAD[[#This Row],[PESOS COP]],"")</f>
        <v/>
      </c>
      <c r="T57" s="412"/>
      <c r="U57" s="412"/>
    </row>
    <row r="58" spans="2:28">
      <c r="B58" s="707" t="str">
        <f>IF('REGISTRO ACCIONES'!L58="COMPRA",'REGISTRO ACCIONES'!J58,"")</f>
        <v/>
      </c>
      <c r="C58" s="708" t="str">
        <f>IF('REGISTRO ACCIONES'!L58="COMPRA",'REGISTRO ACCIONES'!K58,"")</f>
        <v/>
      </c>
      <c r="D58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8" s="710" t="str">
        <f>IF('REGISTRO ACCIONES'!L58="COMPRA",'REGISTRO ACCIONES'!M58,"")</f>
        <v/>
      </c>
      <c r="F58" s="711" t="str">
        <f>IF(RENTABILIDAD[[#This Row],[PORTAFOLIO]]="","",IF('REGISTRO ACCIONES'!L58="COMPRA",'REGISTRO ACCIONES'!P58,""))</f>
        <v/>
      </c>
      <c r="G58" s="711" t="str">
        <f>IF(RENTABILIDAD[[#This Row],[PORTAFOLIO]]="","",IF('REGISTRO ACCIONES'!L58="COMPRA",'REGISTRO ACCIONES'!R58,""))</f>
        <v/>
      </c>
      <c r="H58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8" s="712" t="str">
        <f>IF(RENTABILIDAD[[#This Row],[PORTAFOLIO]]="","",IF(RENTABILIDAD[[#This Row],[INSTRUMENTO]]="","",IFERROR((E58*H58),0)))</f>
        <v/>
      </c>
      <c r="J58" s="713" t="str">
        <f>IF(RENTABILIDAD[[#This Row],[PORTAFOLIO]]="","",IF(RENTABILIDAD[[#This Row],[INSTRUMENTO]]="","",IFERROR((E58*H58)*$X$6,0)))</f>
        <v/>
      </c>
      <c r="K58" s="744">
        <f>IF(RENTABILIDAD[[#This Row],[VALOR ACTUAL COP]]&gt;0,IFERROR((I58-F58)/F58,0),"")</f>
        <v>0</v>
      </c>
      <c r="L58" s="702">
        <f>IF(RENTABILIDAD[[#This Row],[VALOR ACTUAL COP]]&gt;0,IFERROR((J58-G58)/G58,0),"")</f>
        <v>0</v>
      </c>
      <c r="M58" s="655">
        <f t="shared" si="1"/>
        <v>0</v>
      </c>
      <c r="N58" s="747" t="str">
        <f>IFERROR(IF(RENTABILIDAD[[#This Row],[AÑOS]]&gt;0.9999999,(1+K58)^(1/M58)-1,""),"")</f>
        <v/>
      </c>
      <c r="O58" s="619" t="str">
        <f>IFERROR(IF(RENTABILIDAD[[#This Row],[AÑOS]]&gt;0.9999999,(1+L58)^(1/M58)-1,""),"")</f>
        <v/>
      </c>
      <c r="P58" s="730" t="str">
        <f>IFERROR(IF(C:C=$U$7,RENTABILIDAD[[#This Row],[INVERSIÓN USD]]/$W$6,RENTABILIDAD[[#This Row],[INVERSIÓN USD]]/$W$7),"")</f>
        <v/>
      </c>
      <c r="Q58" s="730" t="str">
        <f>IFERROR(IF(D:D=$U$6,RENTABILIDAD[[#This Row],[INVERSIÓN COP]]/$V$6,RENTABILIDAD[[#This Row],[INVERSIÓN COP]]/$V$7),"")</f>
        <v/>
      </c>
      <c r="R58" s="730" t="str">
        <f>IFERROR(RENTABILIDAD[[#This Row],[RENTABILIDAD E.A USD]]*RENTABILIDAD[[#This Row],[PESOS COP]],"")</f>
        <v/>
      </c>
      <c r="S58" s="730" t="str">
        <f>IFERROR(RENTABILIDAD[[#This Row],[RENTABILIDAD E.A COP2]]*RENTABILIDAD[[#This Row],[PESOS COP]],"")</f>
        <v/>
      </c>
      <c r="T58" s="412"/>
      <c r="U58" s="412"/>
    </row>
    <row r="59" spans="2:28">
      <c r="B59" s="707" t="str">
        <f>IF('REGISTRO ACCIONES'!L59="COMPRA",'REGISTRO ACCIONES'!J59,"")</f>
        <v/>
      </c>
      <c r="C59" s="708" t="str">
        <f>IF('REGISTRO ACCIONES'!L59="COMPRA",'REGISTRO ACCIONES'!K59,"")</f>
        <v/>
      </c>
      <c r="D59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9" s="710" t="str">
        <f>IF('REGISTRO ACCIONES'!L59="COMPRA",'REGISTRO ACCIONES'!M59,"")</f>
        <v/>
      </c>
      <c r="F59" s="711" t="str">
        <f>IF(RENTABILIDAD[[#This Row],[PORTAFOLIO]]="","",IF('REGISTRO ACCIONES'!L59="COMPRA",'REGISTRO ACCIONES'!P59,""))</f>
        <v/>
      </c>
      <c r="G59" s="711" t="str">
        <f>IF(RENTABILIDAD[[#This Row],[PORTAFOLIO]]="","",IF('REGISTRO ACCIONES'!L59="COMPRA",'REGISTRO ACCIONES'!R59,""))</f>
        <v/>
      </c>
      <c r="H59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9" s="712" t="str">
        <f>IF(RENTABILIDAD[[#This Row],[PORTAFOLIO]]="","",IF(RENTABILIDAD[[#This Row],[INSTRUMENTO]]="","",IFERROR((E59*H59),0)))</f>
        <v/>
      </c>
      <c r="J59" s="713" t="str">
        <f>IF(RENTABILIDAD[[#This Row],[PORTAFOLIO]]="","",IF(RENTABILIDAD[[#This Row],[INSTRUMENTO]]="","",IFERROR((E59*H59)*$X$6,0)))</f>
        <v/>
      </c>
      <c r="K59" s="744">
        <f>IF(RENTABILIDAD[[#This Row],[VALOR ACTUAL COP]]&gt;0,IFERROR((I59-F59)/F59,0),"")</f>
        <v>0</v>
      </c>
      <c r="L59" s="702">
        <f>IF(RENTABILIDAD[[#This Row],[VALOR ACTUAL COP]]&gt;0,IFERROR((J59-G59)/G59,0),"")</f>
        <v>0</v>
      </c>
      <c r="M59" s="655">
        <f t="shared" si="1"/>
        <v>0</v>
      </c>
      <c r="N59" s="747" t="str">
        <f>IFERROR(IF(RENTABILIDAD[[#This Row],[AÑOS]]&gt;0.9999999,(1+K59)^(1/M59)-1,""),"")</f>
        <v/>
      </c>
      <c r="O59" s="619" t="str">
        <f>IFERROR(IF(RENTABILIDAD[[#This Row],[AÑOS]]&gt;0.9999999,(1+L59)^(1/M59)-1,""),"")</f>
        <v/>
      </c>
      <c r="P59" s="730" t="str">
        <f>IFERROR(IF(C:C=$U$7,RENTABILIDAD[[#This Row],[INVERSIÓN USD]]/$W$6,RENTABILIDAD[[#This Row],[INVERSIÓN USD]]/$W$7),"")</f>
        <v/>
      </c>
      <c r="Q59" s="730" t="str">
        <f>IFERROR(IF(D:D=$U$6,RENTABILIDAD[[#This Row],[INVERSIÓN COP]]/$V$6,RENTABILIDAD[[#This Row],[INVERSIÓN COP]]/$V$7),"")</f>
        <v/>
      </c>
      <c r="R59" s="730" t="str">
        <f>IFERROR(RENTABILIDAD[[#This Row],[RENTABILIDAD E.A USD]]*RENTABILIDAD[[#This Row],[PESOS COP]],"")</f>
        <v/>
      </c>
      <c r="S59" s="730" t="str">
        <f>IFERROR(RENTABILIDAD[[#This Row],[RENTABILIDAD E.A COP2]]*RENTABILIDAD[[#This Row],[PESOS COP]],"")</f>
        <v/>
      </c>
      <c r="T59" s="412"/>
      <c r="U59" s="412"/>
    </row>
    <row r="60" spans="2:28">
      <c r="B60" s="707" t="str">
        <f>IF('REGISTRO ACCIONES'!L60="COMPRA",'REGISTRO ACCIONES'!J60,"")</f>
        <v/>
      </c>
      <c r="C60" s="708" t="str">
        <f>IF('REGISTRO ACCIONES'!L60="COMPRA",'REGISTRO ACCIONES'!K60,"")</f>
        <v/>
      </c>
      <c r="D60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0" s="710" t="str">
        <f>IF('REGISTRO ACCIONES'!L60="COMPRA",'REGISTRO ACCIONES'!M60,"")</f>
        <v/>
      </c>
      <c r="F60" s="711" t="str">
        <f>IF(RENTABILIDAD[[#This Row],[PORTAFOLIO]]="","",IF('REGISTRO ACCIONES'!L60="COMPRA",'REGISTRO ACCIONES'!P60,""))</f>
        <v/>
      </c>
      <c r="G60" s="711" t="str">
        <f>IF(RENTABILIDAD[[#This Row],[PORTAFOLIO]]="","",IF('REGISTRO ACCIONES'!L60="COMPRA",'REGISTRO ACCIONES'!R60,""))</f>
        <v/>
      </c>
      <c r="H60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0" s="712" t="str">
        <f>IF(RENTABILIDAD[[#This Row],[PORTAFOLIO]]="","",IF(RENTABILIDAD[[#This Row],[INSTRUMENTO]]="","",IFERROR((E60*H60),0)))</f>
        <v/>
      </c>
      <c r="J60" s="713" t="str">
        <f>IF(RENTABILIDAD[[#This Row],[PORTAFOLIO]]="","",IF(RENTABILIDAD[[#This Row],[INSTRUMENTO]]="","",IFERROR((E60*H60)*$X$6,0)))</f>
        <v/>
      </c>
      <c r="K60" s="744">
        <f>IF(RENTABILIDAD[[#This Row],[VALOR ACTUAL COP]]&gt;0,IFERROR((I60-F60)/F60,0),"")</f>
        <v>0</v>
      </c>
      <c r="L60" s="702">
        <f>IF(RENTABILIDAD[[#This Row],[VALOR ACTUAL COP]]&gt;0,IFERROR((J60-G60)/G60,0),"")</f>
        <v>0</v>
      </c>
      <c r="M60" s="655">
        <f t="shared" si="1"/>
        <v>0</v>
      </c>
      <c r="N60" s="747" t="str">
        <f>IFERROR(IF(RENTABILIDAD[[#This Row],[AÑOS]]&gt;0.9999999,(1+K60)^(1/M60)-1,""),"")</f>
        <v/>
      </c>
      <c r="O60" s="619" t="str">
        <f>IFERROR(IF(RENTABILIDAD[[#This Row],[AÑOS]]&gt;0.9999999,(1+L60)^(1/M60)-1,""),"")</f>
        <v/>
      </c>
      <c r="P60" s="730" t="str">
        <f>IFERROR(IF(C:C=$U$7,RENTABILIDAD[[#This Row],[INVERSIÓN USD]]/$W$6,RENTABILIDAD[[#This Row],[INVERSIÓN USD]]/$W$7),"")</f>
        <v/>
      </c>
      <c r="Q60" s="730" t="str">
        <f>IFERROR(IF(D:D=$U$6,RENTABILIDAD[[#This Row],[INVERSIÓN COP]]/$V$6,RENTABILIDAD[[#This Row],[INVERSIÓN COP]]/$V$7),"")</f>
        <v/>
      </c>
      <c r="R60" s="730" t="str">
        <f>IFERROR(RENTABILIDAD[[#This Row],[RENTABILIDAD E.A USD]]*RENTABILIDAD[[#This Row],[PESOS COP]],"")</f>
        <v/>
      </c>
      <c r="S60" s="730" t="str">
        <f>IFERROR(RENTABILIDAD[[#This Row],[RENTABILIDAD E.A COP2]]*RENTABILIDAD[[#This Row],[PESOS COP]],"")</f>
        <v/>
      </c>
      <c r="T60" s="412"/>
      <c r="U60" s="412"/>
    </row>
    <row r="61" spans="2:28">
      <c r="B61" s="707" t="str">
        <f>IF('REGISTRO ACCIONES'!L61="COMPRA",'REGISTRO ACCIONES'!J61,"")</f>
        <v/>
      </c>
      <c r="C61" s="708" t="str">
        <f>IF('REGISTRO ACCIONES'!L61="COMPRA",'REGISTRO ACCIONES'!K61,"")</f>
        <v/>
      </c>
      <c r="D61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1" s="710" t="str">
        <f>IF('REGISTRO ACCIONES'!L61="COMPRA",'REGISTRO ACCIONES'!M61,"")</f>
        <v/>
      </c>
      <c r="F61" s="711" t="str">
        <f>IF(RENTABILIDAD[[#This Row],[PORTAFOLIO]]="","",IF('REGISTRO ACCIONES'!L61="COMPRA",'REGISTRO ACCIONES'!P61,""))</f>
        <v/>
      </c>
      <c r="G61" s="711" t="str">
        <f>IF(RENTABILIDAD[[#This Row],[PORTAFOLIO]]="","",IF('REGISTRO ACCIONES'!L61="COMPRA",'REGISTRO ACCIONES'!R61,""))</f>
        <v/>
      </c>
      <c r="H61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1" s="712" t="str">
        <f>IF(RENTABILIDAD[[#This Row],[PORTAFOLIO]]="","",IF(RENTABILIDAD[[#This Row],[INSTRUMENTO]]="","",IFERROR((E61*H61),0)))</f>
        <v/>
      </c>
      <c r="J61" s="713" t="str">
        <f>IF(RENTABILIDAD[[#This Row],[PORTAFOLIO]]="","",IF(RENTABILIDAD[[#This Row],[INSTRUMENTO]]="","",IFERROR((E61*H61)*$X$6,0)))</f>
        <v/>
      </c>
      <c r="K61" s="744">
        <f>IF(RENTABILIDAD[[#This Row],[VALOR ACTUAL COP]]&gt;0,IFERROR((I61-F61)/F61,0),"")</f>
        <v>0</v>
      </c>
      <c r="L61" s="702">
        <f>IF(RENTABILIDAD[[#This Row],[VALOR ACTUAL COP]]&gt;0,IFERROR((J61-G61)/G61,0),"")</f>
        <v>0</v>
      </c>
      <c r="M61" s="655">
        <f t="shared" si="1"/>
        <v>0</v>
      </c>
      <c r="N61" s="747" t="str">
        <f>IFERROR(IF(RENTABILIDAD[[#This Row],[AÑOS]]&gt;0.9999999,(1+K61)^(1/M61)-1,""),"")</f>
        <v/>
      </c>
      <c r="O61" s="619" t="str">
        <f>IFERROR(IF(RENTABILIDAD[[#This Row],[AÑOS]]&gt;0.9999999,(1+L61)^(1/M61)-1,""),"")</f>
        <v/>
      </c>
      <c r="P61" s="730" t="str">
        <f>IFERROR(IF(C:C=$U$7,RENTABILIDAD[[#This Row],[INVERSIÓN USD]]/$W$6,RENTABILIDAD[[#This Row],[INVERSIÓN USD]]/$W$7),"")</f>
        <v/>
      </c>
      <c r="Q61" s="730" t="str">
        <f>IFERROR(IF(D:D=$U$6,RENTABILIDAD[[#This Row],[INVERSIÓN COP]]/$V$6,RENTABILIDAD[[#This Row],[INVERSIÓN COP]]/$V$7),"")</f>
        <v/>
      </c>
      <c r="R61" s="730" t="str">
        <f>IFERROR(RENTABILIDAD[[#This Row],[RENTABILIDAD E.A USD]]*RENTABILIDAD[[#This Row],[PESOS COP]],"")</f>
        <v/>
      </c>
      <c r="S61" s="730" t="str">
        <f>IFERROR(RENTABILIDAD[[#This Row],[RENTABILIDAD E.A COP2]]*RENTABILIDAD[[#This Row],[PESOS COP]],"")</f>
        <v/>
      </c>
      <c r="T61" s="412"/>
      <c r="U61" s="412"/>
    </row>
    <row r="62" spans="2:28">
      <c r="B62" s="707" t="str">
        <f>IF('REGISTRO ACCIONES'!L62="COMPRA",'REGISTRO ACCIONES'!J62,"")</f>
        <v/>
      </c>
      <c r="C62" s="708" t="str">
        <f>IF('REGISTRO ACCIONES'!L62="COMPRA",'REGISTRO ACCIONES'!K62,"")</f>
        <v/>
      </c>
      <c r="D62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2" s="710" t="str">
        <f>IF('REGISTRO ACCIONES'!L62="COMPRA",'REGISTRO ACCIONES'!M62,"")</f>
        <v/>
      </c>
      <c r="F62" s="711" t="str">
        <f>IF(RENTABILIDAD[[#This Row],[PORTAFOLIO]]="","",IF('REGISTRO ACCIONES'!L62="COMPRA",'REGISTRO ACCIONES'!P62,""))</f>
        <v/>
      </c>
      <c r="G62" s="711" t="str">
        <f>IF(RENTABILIDAD[[#This Row],[PORTAFOLIO]]="","",IF('REGISTRO ACCIONES'!L62="COMPRA",'REGISTRO ACCIONES'!R62,""))</f>
        <v/>
      </c>
      <c r="H62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2" s="712" t="str">
        <f>IF(RENTABILIDAD[[#This Row],[PORTAFOLIO]]="","",IF(RENTABILIDAD[[#This Row],[INSTRUMENTO]]="","",IFERROR((E62*H62),0)))</f>
        <v/>
      </c>
      <c r="J62" s="713" t="str">
        <f>IF(RENTABILIDAD[[#This Row],[PORTAFOLIO]]="","",IF(RENTABILIDAD[[#This Row],[INSTRUMENTO]]="","",IFERROR((E62*H62)*$X$6,0)))</f>
        <v/>
      </c>
      <c r="K62" s="744">
        <f>IF(RENTABILIDAD[[#This Row],[VALOR ACTUAL COP]]&gt;0,IFERROR((I62-F62)/F62,0),"")</f>
        <v>0</v>
      </c>
      <c r="L62" s="702">
        <f>IF(RENTABILIDAD[[#This Row],[VALOR ACTUAL COP]]&gt;0,IFERROR((J62-G62)/G62,0),"")</f>
        <v>0</v>
      </c>
      <c r="M62" s="655">
        <f t="shared" si="1"/>
        <v>0</v>
      </c>
      <c r="N62" s="747" t="str">
        <f>IFERROR(IF(RENTABILIDAD[[#This Row],[AÑOS]]&gt;0.9999999,(1+K62)^(1/M62)-1,""),"")</f>
        <v/>
      </c>
      <c r="O62" s="619" t="str">
        <f>IFERROR(IF(RENTABILIDAD[[#This Row],[AÑOS]]&gt;0.9999999,(1+L62)^(1/M62)-1,""),"")</f>
        <v/>
      </c>
      <c r="P62" s="730" t="str">
        <f>IFERROR(IF(C:C=$U$7,RENTABILIDAD[[#This Row],[INVERSIÓN USD]]/$W$6,RENTABILIDAD[[#This Row],[INVERSIÓN USD]]/$W$7),"")</f>
        <v/>
      </c>
      <c r="Q62" s="730" t="str">
        <f>IFERROR(IF(D:D=$U$6,RENTABILIDAD[[#This Row],[INVERSIÓN COP]]/$V$6,RENTABILIDAD[[#This Row],[INVERSIÓN COP]]/$V$7),"")</f>
        <v/>
      </c>
      <c r="R62" s="730" t="str">
        <f>IFERROR(RENTABILIDAD[[#This Row],[RENTABILIDAD E.A USD]]*RENTABILIDAD[[#This Row],[PESOS COP]],"")</f>
        <v/>
      </c>
      <c r="S62" s="730" t="str">
        <f>IFERROR(RENTABILIDAD[[#This Row],[RENTABILIDAD E.A COP2]]*RENTABILIDAD[[#This Row],[PESOS COP]],"")</f>
        <v/>
      </c>
      <c r="T62" s="412"/>
      <c r="U62" s="412"/>
    </row>
    <row r="63" spans="2:28">
      <c r="B63" s="707" t="str">
        <f>IF('REGISTRO ACCIONES'!L63="COMPRA",'REGISTRO ACCIONES'!J63,"")</f>
        <v/>
      </c>
      <c r="C63" s="708" t="str">
        <f>IF('REGISTRO ACCIONES'!L63="COMPRA",'REGISTRO ACCIONES'!K63,"")</f>
        <v/>
      </c>
      <c r="D63" s="709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3" s="710" t="str">
        <f>IF('REGISTRO ACCIONES'!L63="COMPRA",'REGISTRO ACCIONES'!M63,"")</f>
        <v/>
      </c>
      <c r="F63" s="711" t="str">
        <f>IF(RENTABILIDAD[[#This Row],[PORTAFOLIO]]="","",IF('REGISTRO ACCIONES'!L63="COMPRA",'REGISTRO ACCIONES'!P63,""))</f>
        <v/>
      </c>
      <c r="G63" s="711" t="str">
        <f>IF(RENTABILIDAD[[#This Row],[PORTAFOLIO]]="","",IF('REGISTRO ACCIONES'!L63="COMPRA",'REGISTRO ACCIONES'!R63,""))</f>
        <v/>
      </c>
      <c r="H63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3" s="712" t="str">
        <f>IF(RENTABILIDAD[[#This Row],[PORTAFOLIO]]="","",IF(RENTABILIDAD[[#This Row],[INSTRUMENTO]]="","",IFERROR((E63*H63),0)))</f>
        <v/>
      </c>
      <c r="J63" s="713" t="str">
        <f>IF(RENTABILIDAD[[#This Row],[PORTAFOLIO]]="","",IF(RENTABILIDAD[[#This Row],[INSTRUMENTO]]="","",IFERROR((E63*H63)*$X$6,0)))</f>
        <v/>
      </c>
      <c r="K63" s="744">
        <f>IF(RENTABILIDAD[[#This Row],[VALOR ACTUAL COP]]&gt;0,IFERROR((I63-F63)/F63,0),"")</f>
        <v>0</v>
      </c>
      <c r="L63" s="702">
        <f>IF(RENTABILIDAD[[#This Row],[VALOR ACTUAL COP]]&gt;0,IFERROR((J63-G63)/G63,0),"")</f>
        <v>0</v>
      </c>
      <c r="M63" s="655">
        <f t="shared" si="1"/>
        <v>0</v>
      </c>
      <c r="N63" s="747" t="str">
        <f>IFERROR(IF(RENTABILIDAD[[#This Row],[AÑOS]]&gt;0.9999999,(1+K63)^(1/M63)-1,""),"")</f>
        <v/>
      </c>
      <c r="O63" s="619" t="str">
        <f>IFERROR(IF(RENTABILIDAD[[#This Row],[AÑOS]]&gt;0.9999999,(1+L63)^(1/M63)-1,""),"")</f>
        <v/>
      </c>
      <c r="P63" s="730" t="str">
        <f>IFERROR(IF(C:C=$U$7,RENTABILIDAD[[#This Row],[INVERSIÓN USD]]/$W$6,RENTABILIDAD[[#This Row],[INVERSIÓN USD]]/$W$7),"")</f>
        <v/>
      </c>
      <c r="Q63" s="730" t="str">
        <f>IFERROR(IF(D:D=$U$6,RENTABILIDAD[[#This Row],[INVERSIÓN COP]]/$V$6,RENTABILIDAD[[#This Row],[INVERSIÓN COP]]/$V$7),"")</f>
        <v/>
      </c>
      <c r="R63" s="730" t="str">
        <f>IFERROR(RENTABILIDAD[[#This Row],[RENTABILIDAD E.A USD]]*RENTABILIDAD[[#This Row],[PESOS COP]],"")</f>
        <v/>
      </c>
      <c r="S63" s="730" t="str">
        <f>IFERROR(RENTABILIDAD[[#This Row],[RENTABILIDAD E.A COP2]]*RENTABILIDAD[[#This Row],[PESOS COP]],"")</f>
        <v/>
      </c>
      <c r="T63" s="412"/>
      <c r="U63" s="412"/>
    </row>
    <row r="64" spans="2:28">
      <c r="B64" s="707" t="str">
        <f>IF('REGISTRO ACCIONES'!L64="COMPRA",'REGISTRO ACCIONES'!J64,"")</f>
        <v/>
      </c>
      <c r="C64" s="734" t="str">
        <f>IF('REGISTRO ACCIONES'!L64="COMPRA",'REGISTRO ACCIONES'!K64,"")</f>
        <v/>
      </c>
      <c r="D64" s="735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4" s="710" t="str">
        <f>IF('REGISTRO ACCIONES'!L64="COMPRA",'REGISTRO ACCIONES'!M64,"")</f>
        <v/>
      </c>
      <c r="F64" s="736" t="str">
        <f>IF(RENTABILIDAD[[#This Row],[PORTAFOLIO]]="","",IF('REGISTRO ACCIONES'!L64="COMPRA",'REGISTRO ACCIONES'!P64,""))</f>
        <v/>
      </c>
      <c r="G64" s="736" t="str">
        <f>IF(RENTABILIDAD[[#This Row],[PORTAFOLIO]]="","",IF('REGISTRO ACCIONES'!L64="COMPRA",'REGISTRO ACCIONES'!R64,""))</f>
        <v/>
      </c>
      <c r="H64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4" s="712" t="str">
        <f>IF(RENTABILIDAD[[#This Row],[PORTAFOLIO]]="","",IF(RENTABILIDAD[[#This Row],[INSTRUMENTO]]="","",IFERROR((E64*H64),0)))</f>
        <v/>
      </c>
      <c r="J64" s="713" t="str">
        <f>IF(RENTABILIDAD[[#This Row],[PORTAFOLIO]]="","",IF(RENTABILIDAD[[#This Row],[INSTRUMENTO]]="","",IFERROR((E64*H64)*$X$6,0)))</f>
        <v/>
      </c>
      <c r="K64" s="744">
        <f>IF(RENTABILIDAD[[#This Row],[VALOR ACTUAL COP]]&gt;0,IFERROR((I64-F64)/F64,0),"")</f>
        <v>0</v>
      </c>
      <c r="L64" s="702">
        <f>IF(RENTABILIDAD[[#This Row],[VALOR ACTUAL COP]]&gt;0,IFERROR((J64-G64)/G64,0),"")</f>
        <v>0</v>
      </c>
      <c r="M64" s="731">
        <f t="shared" si="1"/>
        <v>0</v>
      </c>
      <c r="N64" s="619" t="str">
        <f>IFERROR(IF(RENTABILIDAD[[#This Row],[AÑOS]]&gt;0.9999999,(1+K64)^(1/M64)-1,""),"")</f>
        <v/>
      </c>
      <c r="O64" s="619" t="str">
        <f>IFERROR(IF(RENTABILIDAD[[#This Row],[AÑOS]]&gt;0.9999999,(1+L64)^(1/M64)-1,""),"")</f>
        <v/>
      </c>
      <c r="P64" s="730" t="str">
        <f>IFERROR(IF(C:C=$U$7,RENTABILIDAD[[#This Row],[INVERSIÓN USD]]/$W$6,RENTABILIDAD[[#This Row],[INVERSIÓN USD]]/$W$7),"")</f>
        <v/>
      </c>
      <c r="Q64" s="730" t="str">
        <f>IFERROR(IF(D:D=$U$6,RENTABILIDAD[[#This Row],[INVERSIÓN COP]]/$V$6,RENTABILIDAD[[#This Row],[INVERSIÓN COP]]/$V$7),"")</f>
        <v/>
      </c>
      <c r="R64" s="730" t="str">
        <f>IFERROR(RENTABILIDAD[[#This Row],[RENTABILIDAD E.A USD]]*RENTABILIDAD[[#This Row],[PESOS COP]],"")</f>
        <v/>
      </c>
      <c r="S64" s="730" t="str">
        <f>IFERROR(RENTABILIDAD[[#This Row],[RENTABILIDAD E.A COP2]]*RENTABILIDAD[[#This Row],[PESOS COP]],"")</f>
        <v/>
      </c>
      <c r="T64" s="412"/>
      <c r="U64" s="412"/>
      <c r="AB64" s="768"/>
    </row>
    <row r="65" spans="2:19">
      <c r="B65" s="755" t="str">
        <f>IF('REGISTRO ACCIONES'!L65="COMPRA",'REGISTRO ACCIONES'!J65,"")</f>
        <v/>
      </c>
      <c r="C65" s="756" t="str">
        <f>IF('REGISTRO ACCIONES'!L65="COMPRA",'REGISTRO ACCIONES'!K65,"")</f>
        <v/>
      </c>
      <c r="D6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5" s="757" t="str">
        <f>IF('REGISTRO ACCIONES'!L65="COMPRA",'REGISTRO ACCIONES'!M65,"")</f>
        <v/>
      </c>
      <c r="F65" s="758" t="str">
        <f>IF(RENTABILIDAD[[#This Row],[PORTAFOLIO]]="","",IF('REGISTRO ACCIONES'!L65="COMPRA",'REGISTRO ACCIONES'!P65,""))</f>
        <v/>
      </c>
      <c r="G65" s="759" t="str">
        <f>IF(RENTABILIDAD[[#This Row],[PORTAFOLIO]]="","",IF('REGISTRO ACCIONES'!L65="COMPRA",'REGISTRO ACCIONES'!R65,""))</f>
        <v/>
      </c>
      <c r="H6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5" s="760" t="str">
        <f>IF(RENTABILIDAD[[#This Row],[PORTAFOLIO]]="","",IF(RENTABILIDAD[[#This Row],[INSTRUMENTO]]="","",IFERROR((E65*H65),0)))</f>
        <v/>
      </c>
      <c r="J65" s="761" t="str">
        <f>IF(RENTABILIDAD[[#This Row],[PORTAFOLIO]]="","",IF(RENTABILIDAD[[#This Row],[INSTRUMENTO]]="","",IFERROR((E65*H65)*$X$6,0)))</f>
        <v/>
      </c>
      <c r="K65" s="762">
        <f>IF(RENTABILIDAD[[#This Row],[VALOR ACTUAL COP]]&gt;0,IFERROR((I65-F65)/F65,0),"")</f>
        <v>0</v>
      </c>
      <c r="L65" s="702">
        <f>IF(RENTABILIDAD[[#This Row],[VALOR ACTUAL COP]]&gt;0,IFERROR((J65-G65)/G65,0),"")</f>
        <v>0</v>
      </c>
      <c r="M65" s="763">
        <f t="shared" ref="M65:M128" si="2">IFERROR(($Y$6-B65)/365,0)</f>
        <v>0</v>
      </c>
      <c r="N65" s="747" t="str">
        <f>IFERROR(IF(RENTABILIDAD[[#This Row],[AÑOS]]&gt;0.9999999,(1+K65)^(1/M65)-1,""),"")</f>
        <v/>
      </c>
      <c r="O65" s="702" t="str">
        <f>IFERROR(IF(RENTABILIDAD[[#This Row],[AÑOS]]&gt;0.9999999,(1+L65)^(1/M65)-1,""),"")</f>
        <v/>
      </c>
      <c r="P65" s="764" t="str">
        <f>IFERROR(IF(C:C=$U$7,RENTABILIDAD[[#This Row],[INVERSIÓN USD]]/$W$6,RENTABILIDAD[[#This Row],[INVERSIÓN USD]]/$W$7),"")</f>
        <v/>
      </c>
      <c r="Q65" s="620" t="str">
        <f>IFERROR(IF(D:D=$U$6,RENTABILIDAD[[#This Row],[INVERSIÓN COP]]/$V$6,RENTABILIDAD[[#This Row],[INVERSIÓN COP]]/$V$7),"")</f>
        <v/>
      </c>
      <c r="R65" s="764" t="str">
        <f>IFERROR(RENTABILIDAD[[#This Row],[RENTABILIDAD E.A USD]]*RENTABILIDAD[[#This Row],[PESOS COP]],"")</f>
        <v/>
      </c>
      <c r="S65" s="620" t="str">
        <f>IFERROR(RENTABILIDAD[[#This Row],[RENTABILIDAD E.A COP2]]*RENTABILIDAD[[#This Row],[PESOS COP]],"")</f>
        <v/>
      </c>
    </row>
    <row r="66" spans="2:19">
      <c r="B66" s="755" t="str">
        <f>IF('REGISTRO ACCIONES'!L66="COMPRA",'REGISTRO ACCIONES'!J66,"")</f>
        <v/>
      </c>
      <c r="C66" s="756" t="str">
        <f>IF('REGISTRO ACCIONES'!L66="COMPRA",'REGISTRO ACCIONES'!K66,"")</f>
        <v/>
      </c>
      <c r="D6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6" s="757" t="str">
        <f>IF('REGISTRO ACCIONES'!L66="COMPRA",'REGISTRO ACCIONES'!M66,"")</f>
        <v/>
      </c>
      <c r="F66" s="758" t="str">
        <f>IF(RENTABILIDAD[[#This Row],[PORTAFOLIO]]="","",IF('REGISTRO ACCIONES'!L66="COMPRA",'REGISTRO ACCIONES'!P66,""))</f>
        <v/>
      </c>
      <c r="G66" s="759" t="str">
        <f>IF(RENTABILIDAD[[#This Row],[PORTAFOLIO]]="","",IF('REGISTRO ACCIONES'!L66="COMPRA",'REGISTRO ACCIONES'!R66,""))</f>
        <v/>
      </c>
      <c r="H6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6" s="760" t="str">
        <f>IF(RENTABILIDAD[[#This Row],[PORTAFOLIO]]="","",IF(RENTABILIDAD[[#This Row],[INSTRUMENTO]]="","",IFERROR((E66*H66),0)))</f>
        <v/>
      </c>
      <c r="J66" s="761" t="str">
        <f>IF(RENTABILIDAD[[#This Row],[PORTAFOLIO]]="","",IF(RENTABILIDAD[[#This Row],[INSTRUMENTO]]="","",IFERROR((E66*H66)*$X$6,0)))</f>
        <v/>
      </c>
      <c r="K66" s="762">
        <f>IF(RENTABILIDAD[[#This Row],[VALOR ACTUAL COP]]&gt;0,IFERROR((I66-F66)/F66,0),"")</f>
        <v>0</v>
      </c>
      <c r="L66" s="702">
        <f>IF(RENTABILIDAD[[#This Row],[VALOR ACTUAL COP]]&gt;0,IFERROR((J66-G66)/G66,0),"")</f>
        <v>0</v>
      </c>
      <c r="M66" s="763">
        <f t="shared" si="2"/>
        <v>0</v>
      </c>
      <c r="N66" s="747" t="str">
        <f>IFERROR(IF(RENTABILIDAD[[#This Row],[AÑOS]]&gt;0.9999999,(1+K66)^(1/M66)-1,""),"")</f>
        <v/>
      </c>
      <c r="O66" s="702" t="str">
        <f>IFERROR(IF(RENTABILIDAD[[#This Row],[AÑOS]]&gt;0.9999999,(1+L66)^(1/M66)-1,""),"")</f>
        <v/>
      </c>
      <c r="P66" s="764" t="str">
        <f>IFERROR(IF(C:C=$U$7,RENTABILIDAD[[#This Row],[INVERSIÓN USD]]/$W$6,RENTABILIDAD[[#This Row],[INVERSIÓN USD]]/$W$7),"")</f>
        <v/>
      </c>
      <c r="Q66" s="620" t="str">
        <f>IFERROR(IF(D:D=$U$6,RENTABILIDAD[[#This Row],[INVERSIÓN COP]]/$V$6,RENTABILIDAD[[#This Row],[INVERSIÓN COP]]/$V$7),"")</f>
        <v/>
      </c>
      <c r="R66" s="764" t="str">
        <f>IFERROR(RENTABILIDAD[[#This Row],[RENTABILIDAD E.A USD]]*RENTABILIDAD[[#This Row],[PESOS COP]],"")</f>
        <v/>
      </c>
      <c r="S66" s="620" t="str">
        <f>IFERROR(RENTABILIDAD[[#This Row],[RENTABILIDAD E.A COP2]]*RENTABILIDAD[[#This Row],[PESOS COP]],"")</f>
        <v/>
      </c>
    </row>
    <row r="67" spans="2:19">
      <c r="B67" s="755" t="str">
        <f>IF('REGISTRO ACCIONES'!L67="COMPRA",'REGISTRO ACCIONES'!J67,"")</f>
        <v/>
      </c>
      <c r="C67" s="756" t="str">
        <f>IF('REGISTRO ACCIONES'!L67="COMPRA",'REGISTRO ACCIONES'!K67,"")</f>
        <v/>
      </c>
      <c r="D6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7" s="757" t="str">
        <f>IF('REGISTRO ACCIONES'!L67="COMPRA",'REGISTRO ACCIONES'!M67,"")</f>
        <v/>
      </c>
      <c r="F67" s="758" t="str">
        <f>IF(RENTABILIDAD[[#This Row],[PORTAFOLIO]]="","",IF('REGISTRO ACCIONES'!L67="COMPRA",'REGISTRO ACCIONES'!P67,""))</f>
        <v/>
      </c>
      <c r="G67" s="759" t="str">
        <f>IF(RENTABILIDAD[[#This Row],[PORTAFOLIO]]="","",IF('REGISTRO ACCIONES'!L67="COMPRA",'REGISTRO ACCIONES'!R67,""))</f>
        <v/>
      </c>
      <c r="H6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7" s="760" t="str">
        <f>IF(RENTABILIDAD[[#This Row],[PORTAFOLIO]]="","",IF(RENTABILIDAD[[#This Row],[INSTRUMENTO]]="","",IFERROR((E67*H67),0)))</f>
        <v/>
      </c>
      <c r="J67" s="761" t="str">
        <f>IF(RENTABILIDAD[[#This Row],[PORTAFOLIO]]="","",IF(RENTABILIDAD[[#This Row],[INSTRUMENTO]]="","",IFERROR((E67*H67)*$X$6,0)))</f>
        <v/>
      </c>
      <c r="K67" s="762">
        <f>IF(RENTABILIDAD[[#This Row],[VALOR ACTUAL COP]]&gt;0,IFERROR((I67-F67)/F67,0),"")</f>
        <v>0</v>
      </c>
      <c r="L67" s="702">
        <f>IF(RENTABILIDAD[[#This Row],[VALOR ACTUAL COP]]&gt;0,IFERROR((J67-G67)/G67,0),"")</f>
        <v>0</v>
      </c>
      <c r="M67" s="763">
        <f t="shared" si="2"/>
        <v>0</v>
      </c>
      <c r="N67" s="747" t="str">
        <f>IFERROR(IF(RENTABILIDAD[[#This Row],[AÑOS]]&gt;0.9999999,(1+K67)^(1/M67)-1,""),"")</f>
        <v/>
      </c>
      <c r="O67" s="702" t="str">
        <f>IFERROR(IF(RENTABILIDAD[[#This Row],[AÑOS]]&gt;0.9999999,(1+L67)^(1/M67)-1,""),"")</f>
        <v/>
      </c>
      <c r="P67" s="764" t="str">
        <f>IFERROR(IF(C:C=$U$7,RENTABILIDAD[[#This Row],[INVERSIÓN USD]]/$W$6,RENTABILIDAD[[#This Row],[INVERSIÓN USD]]/$W$7),"")</f>
        <v/>
      </c>
      <c r="Q67" s="620" t="str">
        <f>IFERROR(IF(D:D=$U$6,RENTABILIDAD[[#This Row],[INVERSIÓN COP]]/$V$6,RENTABILIDAD[[#This Row],[INVERSIÓN COP]]/$V$7),"")</f>
        <v/>
      </c>
      <c r="R67" s="764" t="str">
        <f>IFERROR(RENTABILIDAD[[#This Row],[RENTABILIDAD E.A USD]]*RENTABILIDAD[[#This Row],[PESOS COP]],"")</f>
        <v/>
      </c>
      <c r="S67" s="620" t="str">
        <f>IFERROR(RENTABILIDAD[[#This Row],[RENTABILIDAD E.A COP2]]*RENTABILIDAD[[#This Row],[PESOS COP]],"")</f>
        <v/>
      </c>
    </row>
    <row r="68" spans="2:19">
      <c r="B68" s="755" t="str">
        <f>IF('REGISTRO ACCIONES'!L68="COMPRA",'REGISTRO ACCIONES'!J68,"")</f>
        <v/>
      </c>
      <c r="C68" s="756" t="str">
        <f>IF('REGISTRO ACCIONES'!L68="COMPRA",'REGISTRO ACCIONES'!K68,"")</f>
        <v/>
      </c>
      <c r="D6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8" s="757" t="str">
        <f>IF('REGISTRO ACCIONES'!L68="COMPRA",'REGISTRO ACCIONES'!M68,"")</f>
        <v/>
      </c>
      <c r="F68" s="758" t="str">
        <f>IF(RENTABILIDAD[[#This Row],[PORTAFOLIO]]="","",IF('REGISTRO ACCIONES'!L68="COMPRA",'REGISTRO ACCIONES'!P68,""))</f>
        <v/>
      </c>
      <c r="G68" s="759" t="str">
        <f>IF(RENTABILIDAD[[#This Row],[PORTAFOLIO]]="","",IF('REGISTRO ACCIONES'!L68="COMPRA",'REGISTRO ACCIONES'!R68,""))</f>
        <v/>
      </c>
      <c r="H6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8" s="760" t="str">
        <f>IF(RENTABILIDAD[[#This Row],[PORTAFOLIO]]="","",IF(RENTABILIDAD[[#This Row],[INSTRUMENTO]]="","",IFERROR((E68*H68),0)))</f>
        <v/>
      </c>
      <c r="J68" s="761" t="str">
        <f>IF(RENTABILIDAD[[#This Row],[PORTAFOLIO]]="","",IF(RENTABILIDAD[[#This Row],[INSTRUMENTO]]="","",IFERROR((E68*H68)*$X$6,0)))</f>
        <v/>
      </c>
      <c r="K68" s="762">
        <f>IF(RENTABILIDAD[[#This Row],[VALOR ACTUAL COP]]&gt;0,IFERROR((I68-F68)/F68,0),"")</f>
        <v>0</v>
      </c>
      <c r="L68" s="702">
        <f>IF(RENTABILIDAD[[#This Row],[VALOR ACTUAL COP]]&gt;0,IFERROR((J68-G68)/G68,0),"")</f>
        <v>0</v>
      </c>
      <c r="M68" s="763">
        <f t="shared" si="2"/>
        <v>0</v>
      </c>
      <c r="N68" s="747" t="str">
        <f>IFERROR(IF(RENTABILIDAD[[#This Row],[AÑOS]]&gt;0.9999999,(1+K68)^(1/M68)-1,""),"")</f>
        <v/>
      </c>
      <c r="O68" s="702" t="str">
        <f>IFERROR(IF(RENTABILIDAD[[#This Row],[AÑOS]]&gt;0.9999999,(1+L68)^(1/M68)-1,""),"")</f>
        <v/>
      </c>
      <c r="P68" s="764" t="str">
        <f>IFERROR(IF(C:C=$U$7,RENTABILIDAD[[#This Row],[INVERSIÓN USD]]/$W$6,RENTABILIDAD[[#This Row],[INVERSIÓN USD]]/$W$7),"")</f>
        <v/>
      </c>
      <c r="Q68" s="620" t="str">
        <f>IFERROR(IF(D:D=$U$6,RENTABILIDAD[[#This Row],[INVERSIÓN COP]]/$V$6,RENTABILIDAD[[#This Row],[INVERSIÓN COP]]/$V$7),"")</f>
        <v/>
      </c>
      <c r="R68" s="764" t="str">
        <f>IFERROR(RENTABILIDAD[[#This Row],[RENTABILIDAD E.A USD]]*RENTABILIDAD[[#This Row],[PESOS COP]],"")</f>
        <v/>
      </c>
      <c r="S68" s="620" t="str">
        <f>IFERROR(RENTABILIDAD[[#This Row],[RENTABILIDAD E.A COP2]]*RENTABILIDAD[[#This Row],[PESOS COP]],"")</f>
        <v/>
      </c>
    </row>
    <row r="69" spans="2:19">
      <c r="B69" s="755" t="str">
        <f>IF('REGISTRO ACCIONES'!L69="COMPRA",'REGISTRO ACCIONES'!J69,"")</f>
        <v/>
      </c>
      <c r="C69" s="756" t="str">
        <f>IF('REGISTRO ACCIONES'!L69="COMPRA",'REGISTRO ACCIONES'!K69,"")</f>
        <v/>
      </c>
      <c r="D6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9" s="757" t="str">
        <f>IF('REGISTRO ACCIONES'!L69="COMPRA",'REGISTRO ACCIONES'!M69,"")</f>
        <v/>
      </c>
      <c r="F69" s="758" t="str">
        <f>IF(RENTABILIDAD[[#This Row],[PORTAFOLIO]]="","",IF('REGISTRO ACCIONES'!L69="COMPRA",'REGISTRO ACCIONES'!P69,""))</f>
        <v/>
      </c>
      <c r="G69" s="759" t="str">
        <f>IF(RENTABILIDAD[[#This Row],[PORTAFOLIO]]="","",IF('REGISTRO ACCIONES'!L69="COMPRA",'REGISTRO ACCIONES'!R69,""))</f>
        <v/>
      </c>
      <c r="H6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9" s="760" t="str">
        <f>IF(RENTABILIDAD[[#This Row],[PORTAFOLIO]]="","",IF(RENTABILIDAD[[#This Row],[INSTRUMENTO]]="","",IFERROR((E69*H69),0)))</f>
        <v/>
      </c>
      <c r="J69" s="761" t="str">
        <f>IF(RENTABILIDAD[[#This Row],[PORTAFOLIO]]="","",IF(RENTABILIDAD[[#This Row],[INSTRUMENTO]]="","",IFERROR((E69*H69)*$X$6,0)))</f>
        <v/>
      </c>
      <c r="K69" s="762">
        <f>IF(RENTABILIDAD[[#This Row],[VALOR ACTUAL COP]]&gt;0,IFERROR((I69-F69)/F69,0),"")</f>
        <v>0</v>
      </c>
      <c r="L69" s="702">
        <f>IF(RENTABILIDAD[[#This Row],[VALOR ACTUAL COP]]&gt;0,IFERROR((J69-G69)/G69,0),"")</f>
        <v>0</v>
      </c>
      <c r="M69" s="763">
        <f t="shared" si="2"/>
        <v>0</v>
      </c>
      <c r="N69" s="747" t="str">
        <f>IFERROR(IF(RENTABILIDAD[[#This Row],[AÑOS]]&gt;0.9999999,(1+K69)^(1/M69)-1,""),"")</f>
        <v/>
      </c>
      <c r="O69" s="702" t="str">
        <f>IFERROR(IF(RENTABILIDAD[[#This Row],[AÑOS]]&gt;0.9999999,(1+L69)^(1/M69)-1,""),"")</f>
        <v/>
      </c>
      <c r="P69" s="764" t="str">
        <f>IFERROR(IF(C:C=$U$7,RENTABILIDAD[[#This Row],[INVERSIÓN USD]]/$W$6,RENTABILIDAD[[#This Row],[INVERSIÓN USD]]/$W$7),"")</f>
        <v/>
      </c>
      <c r="Q69" s="620" t="str">
        <f>IFERROR(IF(D:D=$U$6,RENTABILIDAD[[#This Row],[INVERSIÓN COP]]/$V$6,RENTABILIDAD[[#This Row],[INVERSIÓN COP]]/$V$7),"")</f>
        <v/>
      </c>
      <c r="R69" s="764" t="str">
        <f>IFERROR(RENTABILIDAD[[#This Row],[RENTABILIDAD E.A USD]]*RENTABILIDAD[[#This Row],[PESOS COP]],"")</f>
        <v/>
      </c>
      <c r="S69" s="620" t="str">
        <f>IFERROR(RENTABILIDAD[[#This Row],[RENTABILIDAD E.A COP2]]*RENTABILIDAD[[#This Row],[PESOS COP]],"")</f>
        <v/>
      </c>
    </row>
    <row r="70" spans="2:19">
      <c r="B70" s="755" t="str">
        <f>IF('REGISTRO ACCIONES'!L70="COMPRA",'REGISTRO ACCIONES'!J70,"")</f>
        <v/>
      </c>
      <c r="C70" s="756" t="str">
        <f>IF('REGISTRO ACCIONES'!L70="COMPRA",'REGISTRO ACCIONES'!K70,"")</f>
        <v/>
      </c>
      <c r="D7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0" s="757" t="str">
        <f>IF('REGISTRO ACCIONES'!L70="COMPRA",'REGISTRO ACCIONES'!M70,"")</f>
        <v/>
      </c>
      <c r="F70" s="758" t="str">
        <f>IF(RENTABILIDAD[[#This Row],[PORTAFOLIO]]="","",IF('REGISTRO ACCIONES'!L70="COMPRA",'REGISTRO ACCIONES'!P70,""))</f>
        <v/>
      </c>
      <c r="G70" s="759" t="str">
        <f>IF(RENTABILIDAD[[#This Row],[PORTAFOLIO]]="","",IF('REGISTRO ACCIONES'!L70="COMPRA",'REGISTRO ACCIONES'!R70,""))</f>
        <v/>
      </c>
      <c r="H7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0" s="760" t="str">
        <f>IF(RENTABILIDAD[[#This Row],[PORTAFOLIO]]="","",IF(RENTABILIDAD[[#This Row],[INSTRUMENTO]]="","",IFERROR((E70*H70),0)))</f>
        <v/>
      </c>
      <c r="J70" s="761" t="str">
        <f>IF(RENTABILIDAD[[#This Row],[PORTAFOLIO]]="","",IF(RENTABILIDAD[[#This Row],[INSTRUMENTO]]="","",IFERROR((E70*H70)*$X$6,0)))</f>
        <v/>
      </c>
      <c r="K70" s="762">
        <f>IF(RENTABILIDAD[[#This Row],[VALOR ACTUAL COP]]&gt;0,IFERROR((I70-F70)/F70,0),"")</f>
        <v>0</v>
      </c>
      <c r="L70" s="702">
        <f>IF(RENTABILIDAD[[#This Row],[VALOR ACTUAL COP]]&gt;0,IFERROR((J70-G70)/G70,0),"")</f>
        <v>0</v>
      </c>
      <c r="M70" s="763">
        <f t="shared" si="2"/>
        <v>0</v>
      </c>
      <c r="N70" s="747" t="str">
        <f>IFERROR(IF(RENTABILIDAD[[#This Row],[AÑOS]]&gt;0.9999999,(1+K70)^(1/M70)-1,""),"")</f>
        <v/>
      </c>
      <c r="O70" s="702" t="str">
        <f>IFERROR(IF(RENTABILIDAD[[#This Row],[AÑOS]]&gt;0.9999999,(1+L70)^(1/M70)-1,""),"")</f>
        <v/>
      </c>
      <c r="P70" s="764" t="str">
        <f>IFERROR(IF(C:C=$U$7,RENTABILIDAD[[#This Row],[INVERSIÓN USD]]/$W$6,RENTABILIDAD[[#This Row],[INVERSIÓN USD]]/$W$7),"")</f>
        <v/>
      </c>
      <c r="Q70" s="620" t="str">
        <f>IFERROR(IF(D:D=$U$6,RENTABILIDAD[[#This Row],[INVERSIÓN COP]]/$V$6,RENTABILIDAD[[#This Row],[INVERSIÓN COP]]/$V$7),"")</f>
        <v/>
      </c>
      <c r="R70" s="764" t="str">
        <f>IFERROR(RENTABILIDAD[[#This Row],[RENTABILIDAD E.A USD]]*RENTABILIDAD[[#This Row],[PESOS COP]],"")</f>
        <v/>
      </c>
      <c r="S70" s="620" t="str">
        <f>IFERROR(RENTABILIDAD[[#This Row],[RENTABILIDAD E.A COP2]]*RENTABILIDAD[[#This Row],[PESOS COP]],"")</f>
        <v/>
      </c>
    </row>
    <row r="71" spans="2:19">
      <c r="B71" s="755" t="str">
        <f>IF('REGISTRO ACCIONES'!L71="COMPRA",'REGISTRO ACCIONES'!J71,"")</f>
        <v/>
      </c>
      <c r="C71" s="756" t="str">
        <f>IF('REGISTRO ACCIONES'!L71="COMPRA",'REGISTRO ACCIONES'!K71,"")</f>
        <v/>
      </c>
      <c r="D7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1" s="757" t="str">
        <f>IF('REGISTRO ACCIONES'!L71="COMPRA",'REGISTRO ACCIONES'!M71,"")</f>
        <v/>
      </c>
      <c r="F71" s="758" t="str">
        <f>IF(RENTABILIDAD[[#This Row],[PORTAFOLIO]]="","",IF('REGISTRO ACCIONES'!L71="COMPRA",'REGISTRO ACCIONES'!P71,""))</f>
        <v/>
      </c>
      <c r="G71" s="759" t="str">
        <f>IF(RENTABILIDAD[[#This Row],[PORTAFOLIO]]="","",IF('REGISTRO ACCIONES'!L71="COMPRA",'REGISTRO ACCIONES'!R71,""))</f>
        <v/>
      </c>
      <c r="H7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1" s="760" t="str">
        <f>IF(RENTABILIDAD[[#This Row],[PORTAFOLIO]]="","",IF(RENTABILIDAD[[#This Row],[INSTRUMENTO]]="","",IFERROR((E71*H71),0)))</f>
        <v/>
      </c>
      <c r="J71" s="761" t="str">
        <f>IF(RENTABILIDAD[[#This Row],[PORTAFOLIO]]="","",IF(RENTABILIDAD[[#This Row],[INSTRUMENTO]]="","",IFERROR((E71*H71)*$X$6,0)))</f>
        <v/>
      </c>
      <c r="K71" s="762">
        <f>IF(RENTABILIDAD[[#This Row],[VALOR ACTUAL COP]]&gt;0,IFERROR((I71-F71)/F71,0),"")</f>
        <v>0</v>
      </c>
      <c r="L71" s="702">
        <f>IF(RENTABILIDAD[[#This Row],[VALOR ACTUAL COP]]&gt;0,IFERROR((J71-G71)/G71,0),"")</f>
        <v>0</v>
      </c>
      <c r="M71" s="763">
        <f t="shared" si="2"/>
        <v>0</v>
      </c>
      <c r="N71" s="747" t="str">
        <f>IFERROR(IF(RENTABILIDAD[[#This Row],[AÑOS]]&gt;0.9999999,(1+K71)^(1/M71)-1,""),"")</f>
        <v/>
      </c>
      <c r="O71" s="702" t="str">
        <f>IFERROR(IF(RENTABILIDAD[[#This Row],[AÑOS]]&gt;0.9999999,(1+L71)^(1/M71)-1,""),"")</f>
        <v/>
      </c>
      <c r="P71" s="764" t="str">
        <f>IFERROR(IF(C:C=$U$7,RENTABILIDAD[[#This Row],[INVERSIÓN USD]]/$W$6,RENTABILIDAD[[#This Row],[INVERSIÓN USD]]/$W$7),"")</f>
        <v/>
      </c>
      <c r="Q71" s="620" t="str">
        <f>IFERROR(IF(D:D=$U$6,RENTABILIDAD[[#This Row],[INVERSIÓN COP]]/$V$6,RENTABILIDAD[[#This Row],[INVERSIÓN COP]]/$V$7),"")</f>
        <v/>
      </c>
      <c r="R71" s="764" t="str">
        <f>IFERROR(RENTABILIDAD[[#This Row],[RENTABILIDAD E.A USD]]*RENTABILIDAD[[#This Row],[PESOS COP]],"")</f>
        <v/>
      </c>
      <c r="S71" s="620" t="str">
        <f>IFERROR(RENTABILIDAD[[#This Row],[RENTABILIDAD E.A COP2]]*RENTABILIDAD[[#This Row],[PESOS COP]],"")</f>
        <v/>
      </c>
    </row>
    <row r="72" spans="2:19">
      <c r="B72" s="755" t="str">
        <f>IF('REGISTRO ACCIONES'!L72="COMPRA",'REGISTRO ACCIONES'!J72,"")</f>
        <v/>
      </c>
      <c r="C72" s="756" t="str">
        <f>IF('REGISTRO ACCIONES'!L72="COMPRA",'REGISTRO ACCIONES'!K72,"")</f>
        <v/>
      </c>
      <c r="D7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2" s="757" t="str">
        <f>IF('REGISTRO ACCIONES'!L72="COMPRA",'REGISTRO ACCIONES'!M72,"")</f>
        <v/>
      </c>
      <c r="F72" s="758" t="str">
        <f>IF(RENTABILIDAD[[#This Row],[PORTAFOLIO]]="","",IF('REGISTRO ACCIONES'!L72="COMPRA",'REGISTRO ACCIONES'!P72,""))</f>
        <v/>
      </c>
      <c r="G72" s="759" t="str">
        <f>IF(RENTABILIDAD[[#This Row],[PORTAFOLIO]]="","",IF('REGISTRO ACCIONES'!L72="COMPRA",'REGISTRO ACCIONES'!R72,""))</f>
        <v/>
      </c>
      <c r="H7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2" s="760" t="str">
        <f>IF(RENTABILIDAD[[#This Row],[PORTAFOLIO]]="","",IF(RENTABILIDAD[[#This Row],[INSTRUMENTO]]="","",IFERROR((E72*H72),0)))</f>
        <v/>
      </c>
      <c r="J72" s="761" t="str">
        <f>IF(RENTABILIDAD[[#This Row],[PORTAFOLIO]]="","",IF(RENTABILIDAD[[#This Row],[INSTRUMENTO]]="","",IFERROR((E72*H72)*$X$6,0)))</f>
        <v/>
      </c>
      <c r="K72" s="762">
        <f>IF(RENTABILIDAD[[#This Row],[VALOR ACTUAL COP]]&gt;0,IFERROR((I72-F72)/F72,0),"")</f>
        <v>0</v>
      </c>
      <c r="L72" s="702">
        <f>IF(RENTABILIDAD[[#This Row],[VALOR ACTUAL COP]]&gt;0,IFERROR((J72-G72)/G72,0),"")</f>
        <v>0</v>
      </c>
      <c r="M72" s="763">
        <f t="shared" si="2"/>
        <v>0</v>
      </c>
      <c r="N72" s="747" t="str">
        <f>IFERROR(IF(RENTABILIDAD[[#This Row],[AÑOS]]&gt;0.9999999,(1+K72)^(1/M72)-1,""),"")</f>
        <v/>
      </c>
      <c r="O72" s="702" t="str">
        <f>IFERROR(IF(RENTABILIDAD[[#This Row],[AÑOS]]&gt;0.9999999,(1+L72)^(1/M72)-1,""),"")</f>
        <v/>
      </c>
      <c r="P72" s="764" t="str">
        <f>IFERROR(IF(C:C=$U$7,RENTABILIDAD[[#This Row],[INVERSIÓN USD]]/$W$6,RENTABILIDAD[[#This Row],[INVERSIÓN USD]]/$W$7),"")</f>
        <v/>
      </c>
      <c r="Q72" s="620" t="str">
        <f>IFERROR(IF(D:D=$U$6,RENTABILIDAD[[#This Row],[INVERSIÓN COP]]/$V$6,RENTABILIDAD[[#This Row],[INVERSIÓN COP]]/$V$7),"")</f>
        <v/>
      </c>
      <c r="R72" s="764" t="str">
        <f>IFERROR(RENTABILIDAD[[#This Row],[RENTABILIDAD E.A USD]]*RENTABILIDAD[[#This Row],[PESOS COP]],"")</f>
        <v/>
      </c>
      <c r="S72" s="620" t="str">
        <f>IFERROR(RENTABILIDAD[[#This Row],[RENTABILIDAD E.A COP2]]*RENTABILIDAD[[#This Row],[PESOS COP]],"")</f>
        <v/>
      </c>
    </row>
    <row r="73" spans="2:19">
      <c r="B73" s="755" t="str">
        <f>IF('REGISTRO ACCIONES'!L73="COMPRA",'REGISTRO ACCIONES'!J73,"")</f>
        <v/>
      </c>
      <c r="C73" s="756" t="str">
        <f>IF('REGISTRO ACCIONES'!L73="COMPRA",'REGISTRO ACCIONES'!K73,"")</f>
        <v/>
      </c>
      <c r="D7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3" s="757" t="str">
        <f>IF('REGISTRO ACCIONES'!L73="COMPRA",'REGISTRO ACCIONES'!M73,"")</f>
        <v/>
      </c>
      <c r="F73" s="758" t="str">
        <f>IF(RENTABILIDAD[[#This Row],[PORTAFOLIO]]="","",IF('REGISTRO ACCIONES'!L73="COMPRA",'REGISTRO ACCIONES'!P73,""))</f>
        <v/>
      </c>
      <c r="G73" s="759" t="str">
        <f>IF(RENTABILIDAD[[#This Row],[PORTAFOLIO]]="","",IF('REGISTRO ACCIONES'!L73="COMPRA",'REGISTRO ACCIONES'!R73,""))</f>
        <v/>
      </c>
      <c r="H7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3" s="760" t="str">
        <f>IF(RENTABILIDAD[[#This Row],[PORTAFOLIO]]="","",IF(RENTABILIDAD[[#This Row],[INSTRUMENTO]]="","",IFERROR((E73*H73),0)))</f>
        <v/>
      </c>
      <c r="J73" s="761" t="str">
        <f>IF(RENTABILIDAD[[#This Row],[PORTAFOLIO]]="","",IF(RENTABILIDAD[[#This Row],[INSTRUMENTO]]="","",IFERROR((E73*H73)*$X$6,0)))</f>
        <v/>
      </c>
      <c r="K73" s="762">
        <f>IF(RENTABILIDAD[[#This Row],[VALOR ACTUAL COP]]&gt;0,IFERROR((I73-F73)/F73,0),"")</f>
        <v>0</v>
      </c>
      <c r="L73" s="702">
        <f>IF(RENTABILIDAD[[#This Row],[VALOR ACTUAL COP]]&gt;0,IFERROR((J73-G73)/G73,0),"")</f>
        <v>0</v>
      </c>
      <c r="M73" s="763">
        <f t="shared" si="2"/>
        <v>0</v>
      </c>
      <c r="N73" s="747" t="str">
        <f>IFERROR(IF(RENTABILIDAD[[#This Row],[AÑOS]]&gt;0.9999999,(1+K73)^(1/M73)-1,""),"")</f>
        <v/>
      </c>
      <c r="O73" s="702" t="str">
        <f>IFERROR(IF(RENTABILIDAD[[#This Row],[AÑOS]]&gt;0.9999999,(1+L73)^(1/M73)-1,""),"")</f>
        <v/>
      </c>
      <c r="P73" s="764" t="str">
        <f>IFERROR(IF(C:C=$U$7,RENTABILIDAD[[#This Row],[INVERSIÓN USD]]/$W$6,RENTABILIDAD[[#This Row],[INVERSIÓN USD]]/$W$7),"")</f>
        <v/>
      </c>
      <c r="Q73" s="620" t="str">
        <f>IFERROR(IF(D:D=$U$6,RENTABILIDAD[[#This Row],[INVERSIÓN COP]]/$V$6,RENTABILIDAD[[#This Row],[INVERSIÓN COP]]/$V$7),"")</f>
        <v/>
      </c>
      <c r="R73" s="764" t="str">
        <f>IFERROR(RENTABILIDAD[[#This Row],[RENTABILIDAD E.A USD]]*RENTABILIDAD[[#This Row],[PESOS COP]],"")</f>
        <v/>
      </c>
      <c r="S73" s="620" t="str">
        <f>IFERROR(RENTABILIDAD[[#This Row],[RENTABILIDAD E.A COP2]]*RENTABILIDAD[[#This Row],[PESOS COP]],"")</f>
        <v/>
      </c>
    </row>
    <row r="74" spans="2:19">
      <c r="B74" s="755" t="str">
        <f>IF('REGISTRO ACCIONES'!L74="COMPRA",'REGISTRO ACCIONES'!J74,"")</f>
        <v/>
      </c>
      <c r="C74" s="756" t="str">
        <f>IF('REGISTRO ACCIONES'!L74="COMPRA",'REGISTRO ACCIONES'!K74,"")</f>
        <v/>
      </c>
      <c r="D7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4" s="757" t="str">
        <f>IF('REGISTRO ACCIONES'!L74="COMPRA",'REGISTRO ACCIONES'!M74,"")</f>
        <v/>
      </c>
      <c r="F74" s="758" t="str">
        <f>IF(RENTABILIDAD[[#This Row],[PORTAFOLIO]]="","",IF('REGISTRO ACCIONES'!L74="COMPRA",'REGISTRO ACCIONES'!P74,""))</f>
        <v/>
      </c>
      <c r="G74" s="759" t="str">
        <f>IF(RENTABILIDAD[[#This Row],[PORTAFOLIO]]="","",IF('REGISTRO ACCIONES'!L74="COMPRA",'REGISTRO ACCIONES'!R74,""))</f>
        <v/>
      </c>
      <c r="H7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4" s="760" t="str">
        <f>IF(RENTABILIDAD[[#This Row],[PORTAFOLIO]]="","",IF(RENTABILIDAD[[#This Row],[INSTRUMENTO]]="","",IFERROR((E74*H74),0)))</f>
        <v/>
      </c>
      <c r="J74" s="761" t="str">
        <f>IF(RENTABILIDAD[[#This Row],[PORTAFOLIO]]="","",IF(RENTABILIDAD[[#This Row],[INSTRUMENTO]]="","",IFERROR((E74*H74)*$X$6,0)))</f>
        <v/>
      </c>
      <c r="K74" s="762">
        <f>IF(RENTABILIDAD[[#This Row],[VALOR ACTUAL COP]]&gt;0,IFERROR((I74-F74)/F74,0),"")</f>
        <v>0</v>
      </c>
      <c r="L74" s="702">
        <f>IF(RENTABILIDAD[[#This Row],[VALOR ACTUAL COP]]&gt;0,IFERROR((J74-G74)/G74,0),"")</f>
        <v>0</v>
      </c>
      <c r="M74" s="763">
        <f t="shared" si="2"/>
        <v>0</v>
      </c>
      <c r="N74" s="747" t="str">
        <f>IFERROR(IF(RENTABILIDAD[[#This Row],[AÑOS]]&gt;0.9999999,(1+K74)^(1/M74)-1,""),"")</f>
        <v/>
      </c>
      <c r="O74" s="702" t="str">
        <f>IFERROR(IF(RENTABILIDAD[[#This Row],[AÑOS]]&gt;0.9999999,(1+L74)^(1/M74)-1,""),"")</f>
        <v/>
      </c>
      <c r="P74" s="764" t="str">
        <f>IFERROR(IF(C:C=$U$7,RENTABILIDAD[[#This Row],[INVERSIÓN USD]]/$W$6,RENTABILIDAD[[#This Row],[INVERSIÓN USD]]/$W$7),"")</f>
        <v/>
      </c>
      <c r="Q74" s="620" t="str">
        <f>IFERROR(IF(D:D=$U$6,RENTABILIDAD[[#This Row],[INVERSIÓN COP]]/$V$6,RENTABILIDAD[[#This Row],[INVERSIÓN COP]]/$V$7),"")</f>
        <v/>
      </c>
      <c r="R74" s="764" t="str">
        <f>IFERROR(RENTABILIDAD[[#This Row],[RENTABILIDAD E.A USD]]*RENTABILIDAD[[#This Row],[PESOS COP]],"")</f>
        <v/>
      </c>
      <c r="S74" s="620" t="str">
        <f>IFERROR(RENTABILIDAD[[#This Row],[RENTABILIDAD E.A COP2]]*RENTABILIDAD[[#This Row],[PESOS COP]],"")</f>
        <v/>
      </c>
    </row>
    <row r="75" spans="2:19">
      <c r="B75" s="755" t="str">
        <f>IF('REGISTRO ACCIONES'!L75="COMPRA",'REGISTRO ACCIONES'!J75,"")</f>
        <v/>
      </c>
      <c r="C75" s="756" t="str">
        <f>IF('REGISTRO ACCIONES'!L75="COMPRA",'REGISTRO ACCIONES'!K75,"")</f>
        <v/>
      </c>
      <c r="D7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5" s="757" t="str">
        <f>IF('REGISTRO ACCIONES'!L75="COMPRA",'REGISTRO ACCIONES'!M75,"")</f>
        <v/>
      </c>
      <c r="F75" s="758" t="str">
        <f>IF(RENTABILIDAD[[#This Row],[PORTAFOLIO]]="","",IF('REGISTRO ACCIONES'!L75="COMPRA",'REGISTRO ACCIONES'!P75,""))</f>
        <v/>
      </c>
      <c r="G75" s="759" t="str">
        <f>IF(RENTABILIDAD[[#This Row],[PORTAFOLIO]]="","",IF('REGISTRO ACCIONES'!L75="COMPRA",'REGISTRO ACCIONES'!R75,""))</f>
        <v/>
      </c>
      <c r="H7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5" s="760" t="str">
        <f>IF(RENTABILIDAD[[#This Row],[PORTAFOLIO]]="","",IF(RENTABILIDAD[[#This Row],[INSTRUMENTO]]="","",IFERROR((E75*H75),0)))</f>
        <v/>
      </c>
      <c r="J75" s="761" t="str">
        <f>IF(RENTABILIDAD[[#This Row],[PORTAFOLIO]]="","",IF(RENTABILIDAD[[#This Row],[INSTRUMENTO]]="","",IFERROR((E75*H75)*$X$6,0)))</f>
        <v/>
      </c>
      <c r="K75" s="762">
        <f>IF(RENTABILIDAD[[#This Row],[VALOR ACTUAL COP]]&gt;0,IFERROR((I75-F75)/F75,0),"")</f>
        <v>0</v>
      </c>
      <c r="L75" s="702">
        <f>IF(RENTABILIDAD[[#This Row],[VALOR ACTUAL COP]]&gt;0,IFERROR((J75-G75)/G75,0),"")</f>
        <v>0</v>
      </c>
      <c r="M75" s="763">
        <f t="shared" si="2"/>
        <v>0</v>
      </c>
      <c r="N75" s="747" t="str">
        <f>IFERROR(IF(RENTABILIDAD[[#This Row],[AÑOS]]&gt;0.9999999,(1+K75)^(1/M75)-1,""),"")</f>
        <v/>
      </c>
      <c r="O75" s="702" t="str">
        <f>IFERROR(IF(RENTABILIDAD[[#This Row],[AÑOS]]&gt;0.9999999,(1+L75)^(1/M75)-1,""),"")</f>
        <v/>
      </c>
      <c r="P75" s="764" t="str">
        <f>IFERROR(IF(C:C=$U$7,RENTABILIDAD[[#This Row],[INVERSIÓN USD]]/$W$6,RENTABILIDAD[[#This Row],[INVERSIÓN USD]]/$W$7),"")</f>
        <v/>
      </c>
      <c r="Q75" s="620" t="str">
        <f>IFERROR(IF(D:D=$U$6,RENTABILIDAD[[#This Row],[INVERSIÓN COP]]/$V$6,RENTABILIDAD[[#This Row],[INVERSIÓN COP]]/$V$7),"")</f>
        <v/>
      </c>
      <c r="R75" s="764" t="str">
        <f>IFERROR(RENTABILIDAD[[#This Row],[RENTABILIDAD E.A USD]]*RENTABILIDAD[[#This Row],[PESOS COP]],"")</f>
        <v/>
      </c>
      <c r="S75" s="620" t="str">
        <f>IFERROR(RENTABILIDAD[[#This Row],[RENTABILIDAD E.A COP2]]*RENTABILIDAD[[#This Row],[PESOS COP]],"")</f>
        <v/>
      </c>
    </row>
    <row r="76" spans="2:19">
      <c r="B76" s="755" t="str">
        <f>IF('REGISTRO ACCIONES'!L76="COMPRA",'REGISTRO ACCIONES'!J76,"")</f>
        <v/>
      </c>
      <c r="C76" s="756" t="str">
        <f>IF('REGISTRO ACCIONES'!L76="COMPRA",'REGISTRO ACCIONES'!K76,"")</f>
        <v/>
      </c>
      <c r="D7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6" s="757" t="str">
        <f>IF('REGISTRO ACCIONES'!L76="COMPRA",'REGISTRO ACCIONES'!M76,"")</f>
        <v/>
      </c>
      <c r="F76" s="758" t="str">
        <f>IF(RENTABILIDAD[[#This Row],[PORTAFOLIO]]="","",IF('REGISTRO ACCIONES'!L76="COMPRA",'REGISTRO ACCIONES'!P76,""))</f>
        <v/>
      </c>
      <c r="G76" s="759" t="str">
        <f>IF(RENTABILIDAD[[#This Row],[PORTAFOLIO]]="","",IF('REGISTRO ACCIONES'!L76="COMPRA",'REGISTRO ACCIONES'!R76,""))</f>
        <v/>
      </c>
      <c r="H7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6" s="760" t="str">
        <f>IF(RENTABILIDAD[[#This Row],[PORTAFOLIO]]="","",IF(RENTABILIDAD[[#This Row],[INSTRUMENTO]]="","",IFERROR((E76*H76),0)))</f>
        <v/>
      </c>
      <c r="J76" s="761" t="str">
        <f>IF(RENTABILIDAD[[#This Row],[PORTAFOLIO]]="","",IF(RENTABILIDAD[[#This Row],[INSTRUMENTO]]="","",IFERROR((E76*H76)*$X$6,0)))</f>
        <v/>
      </c>
      <c r="K76" s="762">
        <f>IF(RENTABILIDAD[[#This Row],[VALOR ACTUAL COP]]&gt;0,IFERROR((I76-F76)/F76,0),"")</f>
        <v>0</v>
      </c>
      <c r="L76" s="702">
        <f>IF(RENTABILIDAD[[#This Row],[VALOR ACTUAL COP]]&gt;0,IFERROR((J76-G76)/G76,0),"")</f>
        <v>0</v>
      </c>
      <c r="M76" s="763">
        <f t="shared" si="2"/>
        <v>0</v>
      </c>
      <c r="N76" s="747" t="str">
        <f>IFERROR(IF(RENTABILIDAD[[#This Row],[AÑOS]]&gt;0.9999999,(1+K76)^(1/M76)-1,""),"")</f>
        <v/>
      </c>
      <c r="O76" s="702" t="str">
        <f>IFERROR(IF(RENTABILIDAD[[#This Row],[AÑOS]]&gt;0.9999999,(1+L76)^(1/M76)-1,""),"")</f>
        <v/>
      </c>
      <c r="P76" s="764" t="str">
        <f>IFERROR(IF(C:C=$U$7,RENTABILIDAD[[#This Row],[INVERSIÓN USD]]/$W$6,RENTABILIDAD[[#This Row],[INVERSIÓN USD]]/$W$7),"")</f>
        <v/>
      </c>
      <c r="Q76" s="620" t="str">
        <f>IFERROR(IF(D:D=$U$6,RENTABILIDAD[[#This Row],[INVERSIÓN COP]]/$V$6,RENTABILIDAD[[#This Row],[INVERSIÓN COP]]/$V$7),"")</f>
        <v/>
      </c>
      <c r="R76" s="764" t="str">
        <f>IFERROR(RENTABILIDAD[[#This Row],[RENTABILIDAD E.A USD]]*RENTABILIDAD[[#This Row],[PESOS COP]],"")</f>
        <v/>
      </c>
      <c r="S76" s="620" t="str">
        <f>IFERROR(RENTABILIDAD[[#This Row],[RENTABILIDAD E.A COP2]]*RENTABILIDAD[[#This Row],[PESOS COP]],"")</f>
        <v/>
      </c>
    </row>
    <row r="77" spans="2:19">
      <c r="B77" s="755" t="str">
        <f>IF('REGISTRO ACCIONES'!L77="COMPRA",'REGISTRO ACCIONES'!J77,"")</f>
        <v/>
      </c>
      <c r="C77" s="756" t="str">
        <f>IF('REGISTRO ACCIONES'!L77="COMPRA",'REGISTRO ACCIONES'!K77,"")</f>
        <v/>
      </c>
      <c r="D7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7" s="757" t="str">
        <f>IF('REGISTRO ACCIONES'!L77="COMPRA",'REGISTRO ACCIONES'!M77,"")</f>
        <v/>
      </c>
      <c r="F77" s="758" t="str">
        <f>IF(RENTABILIDAD[[#This Row],[PORTAFOLIO]]="","",IF('REGISTRO ACCIONES'!L77="COMPRA",'REGISTRO ACCIONES'!P77,""))</f>
        <v/>
      </c>
      <c r="G77" s="759" t="str">
        <f>IF(RENTABILIDAD[[#This Row],[PORTAFOLIO]]="","",IF('REGISTRO ACCIONES'!L77="COMPRA",'REGISTRO ACCIONES'!R77,""))</f>
        <v/>
      </c>
      <c r="H7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7" s="760" t="str">
        <f>IF(RENTABILIDAD[[#This Row],[PORTAFOLIO]]="","",IF(RENTABILIDAD[[#This Row],[INSTRUMENTO]]="","",IFERROR((E77*H77),0)))</f>
        <v/>
      </c>
      <c r="J77" s="761" t="str">
        <f>IF(RENTABILIDAD[[#This Row],[PORTAFOLIO]]="","",IF(RENTABILIDAD[[#This Row],[INSTRUMENTO]]="","",IFERROR((E77*H77)*$X$6,0)))</f>
        <v/>
      </c>
      <c r="K77" s="762">
        <f>IF(RENTABILIDAD[[#This Row],[VALOR ACTUAL COP]]&gt;0,IFERROR((I77-F77)/F77,0),"")</f>
        <v>0</v>
      </c>
      <c r="L77" s="702">
        <f>IF(RENTABILIDAD[[#This Row],[VALOR ACTUAL COP]]&gt;0,IFERROR((J77-G77)/G77,0),"")</f>
        <v>0</v>
      </c>
      <c r="M77" s="763">
        <f t="shared" si="2"/>
        <v>0</v>
      </c>
      <c r="N77" s="747" t="str">
        <f>IFERROR(IF(RENTABILIDAD[[#This Row],[AÑOS]]&gt;0.9999999,(1+K77)^(1/M77)-1,""),"")</f>
        <v/>
      </c>
      <c r="O77" s="702" t="str">
        <f>IFERROR(IF(RENTABILIDAD[[#This Row],[AÑOS]]&gt;0.9999999,(1+L77)^(1/M77)-1,""),"")</f>
        <v/>
      </c>
      <c r="P77" s="764" t="str">
        <f>IFERROR(IF(C:C=$U$7,RENTABILIDAD[[#This Row],[INVERSIÓN USD]]/$W$6,RENTABILIDAD[[#This Row],[INVERSIÓN USD]]/$W$7),"")</f>
        <v/>
      </c>
      <c r="Q77" s="620" t="str">
        <f>IFERROR(IF(D:D=$U$6,RENTABILIDAD[[#This Row],[INVERSIÓN COP]]/$V$6,RENTABILIDAD[[#This Row],[INVERSIÓN COP]]/$V$7),"")</f>
        <v/>
      </c>
      <c r="R77" s="764" t="str">
        <f>IFERROR(RENTABILIDAD[[#This Row],[RENTABILIDAD E.A USD]]*RENTABILIDAD[[#This Row],[PESOS COP]],"")</f>
        <v/>
      </c>
      <c r="S77" s="620" t="str">
        <f>IFERROR(RENTABILIDAD[[#This Row],[RENTABILIDAD E.A COP2]]*RENTABILIDAD[[#This Row],[PESOS COP]],"")</f>
        <v/>
      </c>
    </row>
    <row r="78" spans="2:19">
      <c r="B78" s="755" t="str">
        <f>IF('REGISTRO ACCIONES'!L78="COMPRA",'REGISTRO ACCIONES'!J78,"")</f>
        <v/>
      </c>
      <c r="C78" s="756" t="str">
        <f>IF('REGISTRO ACCIONES'!L78="COMPRA",'REGISTRO ACCIONES'!K78,"")</f>
        <v/>
      </c>
      <c r="D7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8" s="757" t="str">
        <f>IF('REGISTRO ACCIONES'!L78="COMPRA",'REGISTRO ACCIONES'!M78,"")</f>
        <v/>
      </c>
      <c r="F78" s="758" t="str">
        <f>IF(RENTABILIDAD[[#This Row],[PORTAFOLIO]]="","",IF('REGISTRO ACCIONES'!L78="COMPRA",'REGISTRO ACCIONES'!P78,""))</f>
        <v/>
      </c>
      <c r="G78" s="759" t="str">
        <f>IF(RENTABILIDAD[[#This Row],[PORTAFOLIO]]="","",IF('REGISTRO ACCIONES'!L78="COMPRA",'REGISTRO ACCIONES'!R78,""))</f>
        <v/>
      </c>
      <c r="H7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8" s="760" t="str">
        <f>IF(RENTABILIDAD[[#This Row],[PORTAFOLIO]]="","",IF(RENTABILIDAD[[#This Row],[INSTRUMENTO]]="","",IFERROR((E78*H78),0)))</f>
        <v/>
      </c>
      <c r="J78" s="761" t="str">
        <f>IF(RENTABILIDAD[[#This Row],[PORTAFOLIO]]="","",IF(RENTABILIDAD[[#This Row],[INSTRUMENTO]]="","",IFERROR((E78*H78)*$X$6,0)))</f>
        <v/>
      </c>
      <c r="K78" s="762">
        <f>IF(RENTABILIDAD[[#This Row],[VALOR ACTUAL COP]]&gt;0,IFERROR((I78-F78)/F78,0),"")</f>
        <v>0</v>
      </c>
      <c r="L78" s="702">
        <f>IF(RENTABILIDAD[[#This Row],[VALOR ACTUAL COP]]&gt;0,IFERROR((J78-G78)/G78,0),"")</f>
        <v>0</v>
      </c>
      <c r="M78" s="763">
        <f t="shared" si="2"/>
        <v>0</v>
      </c>
      <c r="N78" s="747" t="str">
        <f>IFERROR(IF(RENTABILIDAD[[#This Row],[AÑOS]]&gt;0.9999999,(1+K78)^(1/M78)-1,""),"")</f>
        <v/>
      </c>
      <c r="O78" s="702" t="str">
        <f>IFERROR(IF(RENTABILIDAD[[#This Row],[AÑOS]]&gt;0.9999999,(1+L78)^(1/M78)-1,""),"")</f>
        <v/>
      </c>
      <c r="P78" s="764" t="str">
        <f>IFERROR(IF(C:C=$U$7,RENTABILIDAD[[#This Row],[INVERSIÓN USD]]/$W$6,RENTABILIDAD[[#This Row],[INVERSIÓN USD]]/$W$7),"")</f>
        <v/>
      </c>
      <c r="Q78" s="620" t="str">
        <f>IFERROR(IF(D:D=$U$6,RENTABILIDAD[[#This Row],[INVERSIÓN COP]]/$V$6,RENTABILIDAD[[#This Row],[INVERSIÓN COP]]/$V$7),"")</f>
        <v/>
      </c>
      <c r="R78" s="764" t="str">
        <f>IFERROR(RENTABILIDAD[[#This Row],[RENTABILIDAD E.A USD]]*RENTABILIDAD[[#This Row],[PESOS COP]],"")</f>
        <v/>
      </c>
      <c r="S78" s="620" t="str">
        <f>IFERROR(RENTABILIDAD[[#This Row],[RENTABILIDAD E.A COP2]]*RENTABILIDAD[[#This Row],[PESOS COP]],"")</f>
        <v/>
      </c>
    </row>
    <row r="79" spans="2:19">
      <c r="B79" s="755" t="str">
        <f>IF('REGISTRO ACCIONES'!L79="COMPRA",'REGISTRO ACCIONES'!J79,"")</f>
        <v/>
      </c>
      <c r="C79" s="756" t="str">
        <f>IF('REGISTRO ACCIONES'!L79="COMPRA",'REGISTRO ACCIONES'!K79,"")</f>
        <v/>
      </c>
      <c r="D7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9" s="757" t="str">
        <f>IF('REGISTRO ACCIONES'!L79="COMPRA",'REGISTRO ACCIONES'!M79,"")</f>
        <v/>
      </c>
      <c r="F79" s="758" t="str">
        <f>IF(RENTABILIDAD[[#This Row],[PORTAFOLIO]]="","",IF('REGISTRO ACCIONES'!L79="COMPRA",'REGISTRO ACCIONES'!P79,""))</f>
        <v/>
      </c>
      <c r="G79" s="759" t="str">
        <f>IF(RENTABILIDAD[[#This Row],[PORTAFOLIO]]="","",IF('REGISTRO ACCIONES'!L79="COMPRA",'REGISTRO ACCIONES'!R79,""))</f>
        <v/>
      </c>
      <c r="H7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9" s="760" t="str">
        <f>IF(RENTABILIDAD[[#This Row],[PORTAFOLIO]]="","",IF(RENTABILIDAD[[#This Row],[INSTRUMENTO]]="","",IFERROR((E79*H79),0)))</f>
        <v/>
      </c>
      <c r="J79" s="761" t="str">
        <f>IF(RENTABILIDAD[[#This Row],[PORTAFOLIO]]="","",IF(RENTABILIDAD[[#This Row],[INSTRUMENTO]]="","",IFERROR((E79*H79)*$X$6,0)))</f>
        <v/>
      </c>
      <c r="K79" s="762">
        <f>IF(RENTABILIDAD[[#This Row],[VALOR ACTUAL COP]]&gt;0,IFERROR((I79-F79)/F79,0),"")</f>
        <v>0</v>
      </c>
      <c r="L79" s="702">
        <f>IF(RENTABILIDAD[[#This Row],[VALOR ACTUAL COP]]&gt;0,IFERROR((J79-G79)/G79,0),"")</f>
        <v>0</v>
      </c>
      <c r="M79" s="763">
        <f t="shared" si="2"/>
        <v>0</v>
      </c>
      <c r="N79" s="747" t="str">
        <f>IFERROR(IF(RENTABILIDAD[[#This Row],[AÑOS]]&gt;0.9999999,(1+K79)^(1/M79)-1,""),"")</f>
        <v/>
      </c>
      <c r="O79" s="702" t="str">
        <f>IFERROR(IF(RENTABILIDAD[[#This Row],[AÑOS]]&gt;0.9999999,(1+L79)^(1/M79)-1,""),"")</f>
        <v/>
      </c>
      <c r="P79" s="764" t="str">
        <f>IFERROR(IF(C:C=$U$7,RENTABILIDAD[[#This Row],[INVERSIÓN USD]]/$W$6,RENTABILIDAD[[#This Row],[INVERSIÓN USD]]/$W$7),"")</f>
        <v/>
      </c>
      <c r="Q79" s="620" t="str">
        <f>IFERROR(IF(D:D=$U$6,RENTABILIDAD[[#This Row],[INVERSIÓN COP]]/$V$6,RENTABILIDAD[[#This Row],[INVERSIÓN COP]]/$V$7),"")</f>
        <v/>
      </c>
      <c r="R79" s="764" t="str">
        <f>IFERROR(RENTABILIDAD[[#This Row],[RENTABILIDAD E.A USD]]*RENTABILIDAD[[#This Row],[PESOS COP]],"")</f>
        <v/>
      </c>
      <c r="S79" s="620" t="str">
        <f>IFERROR(RENTABILIDAD[[#This Row],[RENTABILIDAD E.A COP2]]*RENTABILIDAD[[#This Row],[PESOS COP]],"")</f>
        <v/>
      </c>
    </row>
    <row r="80" spans="2:19">
      <c r="B80" s="755" t="str">
        <f>IF('REGISTRO ACCIONES'!L80="COMPRA",'REGISTRO ACCIONES'!J80,"")</f>
        <v/>
      </c>
      <c r="C80" s="756" t="str">
        <f>IF('REGISTRO ACCIONES'!L80="COMPRA",'REGISTRO ACCIONES'!K80,"")</f>
        <v/>
      </c>
      <c r="D8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0" s="757" t="str">
        <f>IF('REGISTRO ACCIONES'!L80="COMPRA",'REGISTRO ACCIONES'!M80,"")</f>
        <v/>
      </c>
      <c r="F80" s="758" t="str">
        <f>IF(RENTABILIDAD[[#This Row],[PORTAFOLIO]]="","",IF('REGISTRO ACCIONES'!L80="COMPRA",'REGISTRO ACCIONES'!P80,""))</f>
        <v/>
      </c>
      <c r="G80" s="759" t="str">
        <f>IF(RENTABILIDAD[[#This Row],[PORTAFOLIO]]="","",IF('REGISTRO ACCIONES'!L80="COMPRA",'REGISTRO ACCIONES'!R80,""))</f>
        <v/>
      </c>
      <c r="H8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0" s="760" t="str">
        <f>IF(RENTABILIDAD[[#This Row],[PORTAFOLIO]]="","",IF(RENTABILIDAD[[#This Row],[INSTRUMENTO]]="","",IFERROR((E80*H80),0)))</f>
        <v/>
      </c>
      <c r="J80" s="761" t="str">
        <f>IF(RENTABILIDAD[[#This Row],[PORTAFOLIO]]="","",IF(RENTABILIDAD[[#This Row],[INSTRUMENTO]]="","",IFERROR((E80*H80)*$X$6,0)))</f>
        <v/>
      </c>
      <c r="K80" s="762">
        <f>IF(RENTABILIDAD[[#This Row],[VALOR ACTUAL COP]]&gt;0,IFERROR((I80-F80)/F80,0),"")</f>
        <v>0</v>
      </c>
      <c r="L80" s="702">
        <f>IF(RENTABILIDAD[[#This Row],[VALOR ACTUAL COP]]&gt;0,IFERROR((J80-G80)/G80,0),"")</f>
        <v>0</v>
      </c>
      <c r="M80" s="763">
        <f t="shared" si="2"/>
        <v>0</v>
      </c>
      <c r="N80" s="747" t="str">
        <f>IFERROR(IF(RENTABILIDAD[[#This Row],[AÑOS]]&gt;0.9999999,(1+K80)^(1/M80)-1,""),"")</f>
        <v/>
      </c>
      <c r="O80" s="702" t="str">
        <f>IFERROR(IF(RENTABILIDAD[[#This Row],[AÑOS]]&gt;0.9999999,(1+L80)^(1/M80)-1,""),"")</f>
        <v/>
      </c>
      <c r="P80" s="764" t="str">
        <f>IFERROR(IF(C:C=$U$7,RENTABILIDAD[[#This Row],[INVERSIÓN USD]]/$W$6,RENTABILIDAD[[#This Row],[INVERSIÓN USD]]/$W$7),"")</f>
        <v/>
      </c>
      <c r="Q80" s="620" t="str">
        <f>IFERROR(IF(D:D=$U$6,RENTABILIDAD[[#This Row],[INVERSIÓN COP]]/$V$6,RENTABILIDAD[[#This Row],[INVERSIÓN COP]]/$V$7),"")</f>
        <v/>
      </c>
      <c r="R80" s="764" t="str">
        <f>IFERROR(RENTABILIDAD[[#This Row],[RENTABILIDAD E.A USD]]*RENTABILIDAD[[#This Row],[PESOS COP]],"")</f>
        <v/>
      </c>
      <c r="S80" s="620" t="str">
        <f>IFERROR(RENTABILIDAD[[#This Row],[RENTABILIDAD E.A COP2]]*RENTABILIDAD[[#This Row],[PESOS COP]],"")</f>
        <v/>
      </c>
    </row>
    <row r="81" spans="2:19">
      <c r="B81" s="755" t="str">
        <f>IF('REGISTRO ACCIONES'!L81="COMPRA",'REGISTRO ACCIONES'!J81,"")</f>
        <v/>
      </c>
      <c r="C81" s="756" t="str">
        <f>IF('REGISTRO ACCIONES'!L81="COMPRA",'REGISTRO ACCIONES'!K81,"")</f>
        <v/>
      </c>
      <c r="D8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1" s="757" t="str">
        <f>IF('REGISTRO ACCIONES'!L81="COMPRA",'REGISTRO ACCIONES'!M81,"")</f>
        <v/>
      </c>
      <c r="F81" s="758" t="str">
        <f>IF(RENTABILIDAD[[#This Row],[PORTAFOLIO]]="","",IF('REGISTRO ACCIONES'!L81="COMPRA",'REGISTRO ACCIONES'!P81,""))</f>
        <v/>
      </c>
      <c r="G81" s="759" t="str">
        <f>IF(RENTABILIDAD[[#This Row],[PORTAFOLIO]]="","",IF('REGISTRO ACCIONES'!L81="COMPRA",'REGISTRO ACCIONES'!R81,""))</f>
        <v/>
      </c>
      <c r="H8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1" s="760" t="str">
        <f>IF(RENTABILIDAD[[#This Row],[PORTAFOLIO]]="","",IF(RENTABILIDAD[[#This Row],[INSTRUMENTO]]="","",IFERROR((E81*H81),0)))</f>
        <v/>
      </c>
      <c r="J81" s="761" t="str">
        <f>IF(RENTABILIDAD[[#This Row],[PORTAFOLIO]]="","",IF(RENTABILIDAD[[#This Row],[INSTRUMENTO]]="","",IFERROR((E81*H81)*$X$6,0)))</f>
        <v/>
      </c>
      <c r="K81" s="762">
        <f>IF(RENTABILIDAD[[#This Row],[VALOR ACTUAL COP]]&gt;0,IFERROR((I81-F81)/F81,0),"")</f>
        <v>0</v>
      </c>
      <c r="L81" s="702">
        <f>IF(RENTABILIDAD[[#This Row],[VALOR ACTUAL COP]]&gt;0,IFERROR((J81-G81)/G81,0),"")</f>
        <v>0</v>
      </c>
      <c r="M81" s="763">
        <f t="shared" si="2"/>
        <v>0</v>
      </c>
      <c r="N81" s="747" t="str">
        <f>IFERROR(IF(RENTABILIDAD[[#This Row],[AÑOS]]&gt;0.9999999,(1+K81)^(1/M81)-1,""),"")</f>
        <v/>
      </c>
      <c r="O81" s="702" t="str">
        <f>IFERROR(IF(RENTABILIDAD[[#This Row],[AÑOS]]&gt;0.9999999,(1+L81)^(1/M81)-1,""),"")</f>
        <v/>
      </c>
      <c r="P81" s="764" t="str">
        <f>IFERROR(IF(C:C=$U$7,RENTABILIDAD[[#This Row],[INVERSIÓN USD]]/$W$6,RENTABILIDAD[[#This Row],[INVERSIÓN USD]]/$W$7),"")</f>
        <v/>
      </c>
      <c r="Q81" s="620" t="str">
        <f>IFERROR(IF(D:D=$U$6,RENTABILIDAD[[#This Row],[INVERSIÓN COP]]/$V$6,RENTABILIDAD[[#This Row],[INVERSIÓN COP]]/$V$7),"")</f>
        <v/>
      </c>
      <c r="R81" s="764" t="str">
        <f>IFERROR(RENTABILIDAD[[#This Row],[RENTABILIDAD E.A USD]]*RENTABILIDAD[[#This Row],[PESOS COP]],"")</f>
        <v/>
      </c>
      <c r="S81" s="620" t="str">
        <f>IFERROR(RENTABILIDAD[[#This Row],[RENTABILIDAD E.A COP2]]*RENTABILIDAD[[#This Row],[PESOS COP]],"")</f>
        <v/>
      </c>
    </row>
    <row r="82" spans="2:19">
      <c r="B82" s="755" t="str">
        <f>IF('REGISTRO ACCIONES'!L82="COMPRA",'REGISTRO ACCIONES'!J82,"")</f>
        <v/>
      </c>
      <c r="C82" s="756" t="str">
        <f>IF('REGISTRO ACCIONES'!L82="COMPRA",'REGISTRO ACCIONES'!K82,"")</f>
        <v/>
      </c>
      <c r="D8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2" s="757" t="str">
        <f>IF('REGISTRO ACCIONES'!L82="COMPRA",'REGISTRO ACCIONES'!M82,"")</f>
        <v/>
      </c>
      <c r="F82" s="758" t="str">
        <f>IF(RENTABILIDAD[[#This Row],[PORTAFOLIO]]="","",IF('REGISTRO ACCIONES'!L82="COMPRA",'REGISTRO ACCIONES'!P82,""))</f>
        <v/>
      </c>
      <c r="G82" s="759" t="str">
        <f>IF(RENTABILIDAD[[#This Row],[PORTAFOLIO]]="","",IF('REGISTRO ACCIONES'!L82="COMPRA",'REGISTRO ACCIONES'!R82,""))</f>
        <v/>
      </c>
      <c r="H8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2" s="760" t="str">
        <f>IF(RENTABILIDAD[[#This Row],[PORTAFOLIO]]="","",IF(RENTABILIDAD[[#This Row],[INSTRUMENTO]]="","",IFERROR((E82*H82),0)))</f>
        <v/>
      </c>
      <c r="J82" s="761" t="str">
        <f>IF(RENTABILIDAD[[#This Row],[PORTAFOLIO]]="","",IF(RENTABILIDAD[[#This Row],[INSTRUMENTO]]="","",IFERROR((E82*H82)*$X$6,0)))</f>
        <v/>
      </c>
      <c r="K82" s="762">
        <f>IF(RENTABILIDAD[[#This Row],[VALOR ACTUAL COP]]&gt;0,IFERROR((I82-F82)/F82,0),"")</f>
        <v>0</v>
      </c>
      <c r="L82" s="702">
        <f>IF(RENTABILIDAD[[#This Row],[VALOR ACTUAL COP]]&gt;0,IFERROR((J82-G82)/G82,0),"")</f>
        <v>0</v>
      </c>
      <c r="M82" s="763">
        <f t="shared" si="2"/>
        <v>0</v>
      </c>
      <c r="N82" s="747" t="str">
        <f>IFERROR(IF(RENTABILIDAD[[#This Row],[AÑOS]]&gt;0.9999999,(1+K82)^(1/M82)-1,""),"")</f>
        <v/>
      </c>
      <c r="O82" s="702" t="str">
        <f>IFERROR(IF(RENTABILIDAD[[#This Row],[AÑOS]]&gt;0.9999999,(1+L82)^(1/M82)-1,""),"")</f>
        <v/>
      </c>
      <c r="P82" s="764" t="str">
        <f>IFERROR(IF(C:C=$U$7,RENTABILIDAD[[#This Row],[INVERSIÓN USD]]/$W$6,RENTABILIDAD[[#This Row],[INVERSIÓN USD]]/$W$7),"")</f>
        <v/>
      </c>
      <c r="Q82" s="620" t="str">
        <f>IFERROR(IF(D:D=$U$6,RENTABILIDAD[[#This Row],[INVERSIÓN COP]]/$V$6,RENTABILIDAD[[#This Row],[INVERSIÓN COP]]/$V$7),"")</f>
        <v/>
      </c>
      <c r="R82" s="764" t="str">
        <f>IFERROR(RENTABILIDAD[[#This Row],[RENTABILIDAD E.A USD]]*RENTABILIDAD[[#This Row],[PESOS COP]],"")</f>
        <v/>
      </c>
      <c r="S82" s="620" t="str">
        <f>IFERROR(RENTABILIDAD[[#This Row],[RENTABILIDAD E.A COP2]]*RENTABILIDAD[[#This Row],[PESOS COP]],"")</f>
        <v/>
      </c>
    </row>
    <row r="83" spans="2:19">
      <c r="B83" s="755" t="str">
        <f>IF('REGISTRO ACCIONES'!L83="COMPRA",'REGISTRO ACCIONES'!J83,"")</f>
        <v/>
      </c>
      <c r="C83" s="756" t="str">
        <f>IF('REGISTRO ACCIONES'!L83="COMPRA",'REGISTRO ACCIONES'!K83,"")</f>
        <v/>
      </c>
      <c r="D8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3" s="757" t="str">
        <f>IF('REGISTRO ACCIONES'!L83="COMPRA",'REGISTRO ACCIONES'!M83,"")</f>
        <v/>
      </c>
      <c r="F83" s="758" t="str">
        <f>IF(RENTABILIDAD[[#This Row],[PORTAFOLIO]]="","",IF('REGISTRO ACCIONES'!L83="COMPRA",'REGISTRO ACCIONES'!P83,""))</f>
        <v/>
      </c>
      <c r="G83" s="759" t="str">
        <f>IF(RENTABILIDAD[[#This Row],[PORTAFOLIO]]="","",IF('REGISTRO ACCIONES'!L83="COMPRA",'REGISTRO ACCIONES'!R83,""))</f>
        <v/>
      </c>
      <c r="H8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3" s="760" t="str">
        <f>IF(RENTABILIDAD[[#This Row],[PORTAFOLIO]]="","",IF(RENTABILIDAD[[#This Row],[INSTRUMENTO]]="","",IFERROR((E83*H83),0)))</f>
        <v/>
      </c>
      <c r="J83" s="761" t="str">
        <f>IF(RENTABILIDAD[[#This Row],[PORTAFOLIO]]="","",IF(RENTABILIDAD[[#This Row],[INSTRUMENTO]]="","",IFERROR((E83*H83)*$X$6,0)))</f>
        <v/>
      </c>
      <c r="K83" s="762">
        <f>IF(RENTABILIDAD[[#This Row],[VALOR ACTUAL COP]]&gt;0,IFERROR((I83-F83)/F83,0),"")</f>
        <v>0</v>
      </c>
      <c r="L83" s="702">
        <f>IF(RENTABILIDAD[[#This Row],[VALOR ACTUAL COP]]&gt;0,IFERROR((J83-G83)/G83,0),"")</f>
        <v>0</v>
      </c>
      <c r="M83" s="763">
        <f t="shared" si="2"/>
        <v>0</v>
      </c>
      <c r="N83" s="747" t="str">
        <f>IFERROR(IF(RENTABILIDAD[[#This Row],[AÑOS]]&gt;0.9999999,(1+K83)^(1/M83)-1,""),"")</f>
        <v/>
      </c>
      <c r="O83" s="702" t="str">
        <f>IFERROR(IF(RENTABILIDAD[[#This Row],[AÑOS]]&gt;0.9999999,(1+L83)^(1/M83)-1,""),"")</f>
        <v/>
      </c>
      <c r="P83" s="764" t="str">
        <f>IFERROR(IF(C:C=$U$7,RENTABILIDAD[[#This Row],[INVERSIÓN USD]]/$W$6,RENTABILIDAD[[#This Row],[INVERSIÓN USD]]/$W$7),"")</f>
        <v/>
      </c>
      <c r="Q83" s="620" t="str">
        <f>IFERROR(IF(D:D=$U$6,RENTABILIDAD[[#This Row],[INVERSIÓN COP]]/$V$6,RENTABILIDAD[[#This Row],[INVERSIÓN COP]]/$V$7),"")</f>
        <v/>
      </c>
      <c r="R83" s="764" t="str">
        <f>IFERROR(RENTABILIDAD[[#This Row],[RENTABILIDAD E.A USD]]*RENTABILIDAD[[#This Row],[PESOS COP]],"")</f>
        <v/>
      </c>
      <c r="S83" s="620" t="str">
        <f>IFERROR(RENTABILIDAD[[#This Row],[RENTABILIDAD E.A COP2]]*RENTABILIDAD[[#This Row],[PESOS COP]],"")</f>
        <v/>
      </c>
    </row>
    <row r="84" spans="2:19">
      <c r="B84" s="755" t="str">
        <f>IF('REGISTRO ACCIONES'!L84="COMPRA",'REGISTRO ACCIONES'!J84,"")</f>
        <v/>
      </c>
      <c r="C84" s="756" t="str">
        <f>IF('REGISTRO ACCIONES'!L84="COMPRA",'REGISTRO ACCIONES'!K84,"")</f>
        <v/>
      </c>
      <c r="D8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4" s="757" t="str">
        <f>IF('REGISTRO ACCIONES'!L84="COMPRA",'REGISTRO ACCIONES'!M84,"")</f>
        <v/>
      </c>
      <c r="F84" s="758" t="str">
        <f>IF(RENTABILIDAD[[#This Row],[PORTAFOLIO]]="","",IF('REGISTRO ACCIONES'!L84="COMPRA",'REGISTRO ACCIONES'!P84,""))</f>
        <v/>
      </c>
      <c r="G84" s="759" t="str">
        <f>IF(RENTABILIDAD[[#This Row],[PORTAFOLIO]]="","",IF('REGISTRO ACCIONES'!L84="COMPRA",'REGISTRO ACCIONES'!R84,""))</f>
        <v/>
      </c>
      <c r="H8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4" s="760" t="str">
        <f>IF(RENTABILIDAD[[#This Row],[PORTAFOLIO]]="","",IF(RENTABILIDAD[[#This Row],[INSTRUMENTO]]="","",IFERROR((E84*H84),0)))</f>
        <v/>
      </c>
      <c r="J84" s="761" t="str">
        <f>IF(RENTABILIDAD[[#This Row],[PORTAFOLIO]]="","",IF(RENTABILIDAD[[#This Row],[INSTRUMENTO]]="","",IFERROR((E84*H84)*$X$6,0)))</f>
        <v/>
      </c>
      <c r="K84" s="762">
        <f>IF(RENTABILIDAD[[#This Row],[VALOR ACTUAL COP]]&gt;0,IFERROR((I84-F84)/F84,0),"")</f>
        <v>0</v>
      </c>
      <c r="L84" s="702">
        <f>IF(RENTABILIDAD[[#This Row],[VALOR ACTUAL COP]]&gt;0,IFERROR((J84-G84)/G84,0),"")</f>
        <v>0</v>
      </c>
      <c r="M84" s="763">
        <f t="shared" si="2"/>
        <v>0</v>
      </c>
      <c r="N84" s="747" t="str">
        <f>IFERROR(IF(RENTABILIDAD[[#This Row],[AÑOS]]&gt;0.9999999,(1+K84)^(1/M84)-1,""),"")</f>
        <v/>
      </c>
      <c r="O84" s="702" t="str">
        <f>IFERROR(IF(RENTABILIDAD[[#This Row],[AÑOS]]&gt;0.9999999,(1+L84)^(1/M84)-1,""),"")</f>
        <v/>
      </c>
      <c r="P84" s="764" t="str">
        <f>IFERROR(IF(C:C=$U$7,RENTABILIDAD[[#This Row],[INVERSIÓN USD]]/$W$6,RENTABILIDAD[[#This Row],[INVERSIÓN USD]]/$W$7),"")</f>
        <v/>
      </c>
      <c r="Q84" s="620" t="str">
        <f>IFERROR(IF(D:D=$U$6,RENTABILIDAD[[#This Row],[INVERSIÓN COP]]/$V$6,RENTABILIDAD[[#This Row],[INVERSIÓN COP]]/$V$7),"")</f>
        <v/>
      </c>
      <c r="R84" s="764" t="str">
        <f>IFERROR(RENTABILIDAD[[#This Row],[RENTABILIDAD E.A USD]]*RENTABILIDAD[[#This Row],[PESOS COP]],"")</f>
        <v/>
      </c>
      <c r="S84" s="620" t="str">
        <f>IFERROR(RENTABILIDAD[[#This Row],[RENTABILIDAD E.A COP2]]*RENTABILIDAD[[#This Row],[PESOS COP]],"")</f>
        <v/>
      </c>
    </row>
    <row r="85" spans="2:19">
      <c r="B85" s="755" t="str">
        <f>IF('REGISTRO ACCIONES'!L85="COMPRA",'REGISTRO ACCIONES'!J85,"")</f>
        <v/>
      </c>
      <c r="C85" s="756" t="str">
        <f>IF('REGISTRO ACCIONES'!L85="COMPRA",'REGISTRO ACCIONES'!K85,"")</f>
        <v/>
      </c>
      <c r="D8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5" s="757" t="str">
        <f>IF('REGISTRO ACCIONES'!L85="COMPRA",'REGISTRO ACCIONES'!M85,"")</f>
        <v/>
      </c>
      <c r="F85" s="758" t="str">
        <f>IF(RENTABILIDAD[[#This Row],[PORTAFOLIO]]="","",IF('REGISTRO ACCIONES'!L85="COMPRA",'REGISTRO ACCIONES'!P85,""))</f>
        <v/>
      </c>
      <c r="G85" s="759" t="str">
        <f>IF(RENTABILIDAD[[#This Row],[PORTAFOLIO]]="","",IF('REGISTRO ACCIONES'!L85="COMPRA",'REGISTRO ACCIONES'!R85,""))</f>
        <v/>
      </c>
      <c r="H8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5" s="760" t="str">
        <f>IF(RENTABILIDAD[[#This Row],[PORTAFOLIO]]="","",IF(RENTABILIDAD[[#This Row],[INSTRUMENTO]]="","",IFERROR((E85*H85),0)))</f>
        <v/>
      </c>
      <c r="J85" s="761" t="str">
        <f>IF(RENTABILIDAD[[#This Row],[PORTAFOLIO]]="","",IF(RENTABILIDAD[[#This Row],[INSTRUMENTO]]="","",IFERROR((E85*H85)*$X$6,0)))</f>
        <v/>
      </c>
      <c r="K85" s="762">
        <f>IF(RENTABILIDAD[[#This Row],[VALOR ACTUAL COP]]&gt;0,IFERROR((I85-F85)/F85,0),"")</f>
        <v>0</v>
      </c>
      <c r="L85" s="702">
        <f>IF(RENTABILIDAD[[#This Row],[VALOR ACTUAL COP]]&gt;0,IFERROR((J85-G85)/G85,0),"")</f>
        <v>0</v>
      </c>
      <c r="M85" s="763">
        <f t="shared" si="2"/>
        <v>0</v>
      </c>
      <c r="N85" s="747" t="str">
        <f>IFERROR(IF(RENTABILIDAD[[#This Row],[AÑOS]]&gt;0.9999999,(1+K85)^(1/M85)-1,""),"")</f>
        <v/>
      </c>
      <c r="O85" s="702" t="str">
        <f>IFERROR(IF(RENTABILIDAD[[#This Row],[AÑOS]]&gt;0.9999999,(1+L85)^(1/M85)-1,""),"")</f>
        <v/>
      </c>
      <c r="P85" s="764" t="str">
        <f>IFERROR(IF(C:C=$U$7,RENTABILIDAD[[#This Row],[INVERSIÓN USD]]/$W$6,RENTABILIDAD[[#This Row],[INVERSIÓN USD]]/$W$7),"")</f>
        <v/>
      </c>
      <c r="Q85" s="620" t="str">
        <f>IFERROR(IF(D:D=$U$6,RENTABILIDAD[[#This Row],[INVERSIÓN COP]]/$V$6,RENTABILIDAD[[#This Row],[INVERSIÓN COP]]/$V$7),"")</f>
        <v/>
      </c>
      <c r="R85" s="764" t="str">
        <f>IFERROR(RENTABILIDAD[[#This Row],[RENTABILIDAD E.A USD]]*RENTABILIDAD[[#This Row],[PESOS COP]],"")</f>
        <v/>
      </c>
      <c r="S85" s="620" t="str">
        <f>IFERROR(RENTABILIDAD[[#This Row],[RENTABILIDAD E.A COP2]]*RENTABILIDAD[[#This Row],[PESOS COP]],"")</f>
        <v/>
      </c>
    </row>
    <row r="86" spans="2:19">
      <c r="B86" s="755" t="str">
        <f>IF('REGISTRO ACCIONES'!L86="COMPRA",'REGISTRO ACCIONES'!J86,"")</f>
        <v/>
      </c>
      <c r="C86" s="756" t="str">
        <f>IF('REGISTRO ACCIONES'!L86="COMPRA",'REGISTRO ACCIONES'!K86,"")</f>
        <v/>
      </c>
      <c r="D8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6" s="757" t="str">
        <f>IF('REGISTRO ACCIONES'!L86="COMPRA",'REGISTRO ACCIONES'!M86,"")</f>
        <v/>
      </c>
      <c r="F86" s="758" t="str">
        <f>IF(RENTABILIDAD[[#This Row],[PORTAFOLIO]]="","",IF('REGISTRO ACCIONES'!L86="COMPRA",'REGISTRO ACCIONES'!P86,""))</f>
        <v/>
      </c>
      <c r="G86" s="759" t="str">
        <f>IF(RENTABILIDAD[[#This Row],[PORTAFOLIO]]="","",IF('REGISTRO ACCIONES'!L86="COMPRA",'REGISTRO ACCIONES'!R86,""))</f>
        <v/>
      </c>
      <c r="H8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6" s="760" t="str">
        <f>IF(RENTABILIDAD[[#This Row],[PORTAFOLIO]]="","",IF(RENTABILIDAD[[#This Row],[INSTRUMENTO]]="","",IFERROR((E86*H86),0)))</f>
        <v/>
      </c>
      <c r="J86" s="761" t="str">
        <f>IF(RENTABILIDAD[[#This Row],[PORTAFOLIO]]="","",IF(RENTABILIDAD[[#This Row],[INSTRUMENTO]]="","",IFERROR((E86*H86)*$X$6,0)))</f>
        <v/>
      </c>
      <c r="K86" s="762">
        <f>IF(RENTABILIDAD[[#This Row],[VALOR ACTUAL COP]]&gt;0,IFERROR((I86-F86)/F86,0),"")</f>
        <v>0</v>
      </c>
      <c r="L86" s="702">
        <f>IF(RENTABILIDAD[[#This Row],[VALOR ACTUAL COP]]&gt;0,IFERROR((J86-G86)/G86,0),"")</f>
        <v>0</v>
      </c>
      <c r="M86" s="763">
        <f t="shared" si="2"/>
        <v>0</v>
      </c>
      <c r="N86" s="747" t="str">
        <f>IFERROR(IF(RENTABILIDAD[[#This Row],[AÑOS]]&gt;0.9999999,(1+K86)^(1/M86)-1,""),"")</f>
        <v/>
      </c>
      <c r="O86" s="702" t="str">
        <f>IFERROR(IF(RENTABILIDAD[[#This Row],[AÑOS]]&gt;0.9999999,(1+L86)^(1/M86)-1,""),"")</f>
        <v/>
      </c>
      <c r="P86" s="764" t="str">
        <f>IFERROR(IF(C:C=$U$7,RENTABILIDAD[[#This Row],[INVERSIÓN USD]]/$W$6,RENTABILIDAD[[#This Row],[INVERSIÓN USD]]/$W$7),"")</f>
        <v/>
      </c>
      <c r="Q86" s="620" t="str">
        <f>IFERROR(IF(D:D=$U$6,RENTABILIDAD[[#This Row],[INVERSIÓN COP]]/$V$6,RENTABILIDAD[[#This Row],[INVERSIÓN COP]]/$V$7),"")</f>
        <v/>
      </c>
      <c r="R86" s="764" t="str">
        <f>IFERROR(RENTABILIDAD[[#This Row],[RENTABILIDAD E.A USD]]*RENTABILIDAD[[#This Row],[PESOS COP]],"")</f>
        <v/>
      </c>
      <c r="S86" s="620" t="str">
        <f>IFERROR(RENTABILIDAD[[#This Row],[RENTABILIDAD E.A COP2]]*RENTABILIDAD[[#This Row],[PESOS COP]],"")</f>
        <v/>
      </c>
    </row>
    <row r="87" spans="2:19">
      <c r="B87" s="755" t="str">
        <f>IF('REGISTRO ACCIONES'!L87="COMPRA",'REGISTRO ACCIONES'!J87,"")</f>
        <v/>
      </c>
      <c r="C87" s="756" t="str">
        <f>IF('REGISTRO ACCIONES'!L87="COMPRA",'REGISTRO ACCIONES'!K87,"")</f>
        <v/>
      </c>
      <c r="D8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7" s="757" t="str">
        <f>IF('REGISTRO ACCIONES'!L87="COMPRA",'REGISTRO ACCIONES'!M87,"")</f>
        <v/>
      </c>
      <c r="F87" s="758" t="str">
        <f>IF(RENTABILIDAD[[#This Row],[PORTAFOLIO]]="","",IF('REGISTRO ACCIONES'!L87="COMPRA",'REGISTRO ACCIONES'!P87,""))</f>
        <v/>
      </c>
      <c r="G87" s="759" t="str">
        <f>IF(RENTABILIDAD[[#This Row],[PORTAFOLIO]]="","",IF('REGISTRO ACCIONES'!L87="COMPRA",'REGISTRO ACCIONES'!R87,""))</f>
        <v/>
      </c>
      <c r="H8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7" s="760" t="str">
        <f>IF(RENTABILIDAD[[#This Row],[PORTAFOLIO]]="","",IF(RENTABILIDAD[[#This Row],[INSTRUMENTO]]="","",IFERROR((E87*H87),0)))</f>
        <v/>
      </c>
      <c r="J87" s="761" t="str">
        <f>IF(RENTABILIDAD[[#This Row],[PORTAFOLIO]]="","",IF(RENTABILIDAD[[#This Row],[INSTRUMENTO]]="","",IFERROR((E87*H87)*$X$6,0)))</f>
        <v/>
      </c>
      <c r="K87" s="762">
        <f>IF(RENTABILIDAD[[#This Row],[VALOR ACTUAL COP]]&gt;0,IFERROR((I87-F87)/F87,0),"")</f>
        <v>0</v>
      </c>
      <c r="L87" s="702">
        <f>IF(RENTABILIDAD[[#This Row],[VALOR ACTUAL COP]]&gt;0,IFERROR((J87-G87)/G87,0),"")</f>
        <v>0</v>
      </c>
      <c r="M87" s="763">
        <f t="shared" si="2"/>
        <v>0</v>
      </c>
      <c r="N87" s="747" t="str">
        <f>IFERROR(IF(RENTABILIDAD[[#This Row],[AÑOS]]&gt;0.9999999,(1+K87)^(1/M87)-1,""),"")</f>
        <v/>
      </c>
      <c r="O87" s="702" t="str">
        <f>IFERROR(IF(RENTABILIDAD[[#This Row],[AÑOS]]&gt;0.9999999,(1+L87)^(1/M87)-1,""),"")</f>
        <v/>
      </c>
      <c r="P87" s="764" t="str">
        <f>IFERROR(IF(C:C=$U$7,RENTABILIDAD[[#This Row],[INVERSIÓN USD]]/$W$6,RENTABILIDAD[[#This Row],[INVERSIÓN USD]]/$W$7),"")</f>
        <v/>
      </c>
      <c r="Q87" s="620" t="str">
        <f>IFERROR(IF(D:D=$U$6,RENTABILIDAD[[#This Row],[INVERSIÓN COP]]/$V$6,RENTABILIDAD[[#This Row],[INVERSIÓN COP]]/$V$7),"")</f>
        <v/>
      </c>
      <c r="R87" s="764" t="str">
        <f>IFERROR(RENTABILIDAD[[#This Row],[RENTABILIDAD E.A USD]]*RENTABILIDAD[[#This Row],[PESOS COP]],"")</f>
        <v/>
      </c>
      <c r="S87" s="620" t="str">
        <f>IFERROR(RENTABILIDAD[[#This Row],[RENTABILIDAD E.A COP2]]*RENTABILIDAD[[#This Row],[PESOS COP]],"")</f>
        <v/>
      </c>
    </row>
    <row r="88" spans="2:19">
      <c r="B88" s="755" t="str">
        <f>IF('REGISTRO ACCIONES'!L88="COMPRA",'REGISTRO ACCIONES'!J88,"")</f>
        <v/>
      </c>
      <c r="C88" s="756" t="str">
        <f>IF('REGISTRO ACCIONES'!L88="COMPRA",'REGISTRO ACCIONES'!K88,"")</f>
        <v/>
      </c>
      <c r="D8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8" s="757" t="str">
        <f>IF('REGISTRO ACCIONES'!L88="COMPRA",'REGISTRO ACCIONES'!M88,"")</f>
        <v/>
      </c>
      <c r="F88" s="758" t="str">
        <f>IF(RENTABILIDAD[[#This Row],[PORTAFOLIO]]="","",IF('REGISTRO ACCIONES'!L88="COMPRA",'REGISTRO ACCIONES'!P88,""))</f>
        <v/>
      </c>
      <c r="G88" s="759" t="str">
        <f>IF(RENTABILIDAD[[#This Row],[PORTAFOLIO]]="","",IF('REGISTRO ACCIONES'!L88="COMPRA",'REGISTRO ACCIONES'!R88,""))</f>
        <v/>
      </c>
      <c r="H8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8" s="760" t="str">
        <f>IF(RENTABILIDAD[[#This Row],[PORTAFOLIO]]="","",IF(RENTABILIDAD[[#This Row],[INSTRUMENTO]]="","",IFERROR((E88*H88),0)))</f>
        <v/>
      </c>
      <c r="J88" s="761" t="str">
        <f>IF(RENTABILIDAD[[#This Row],[PORTAFOLIO]]="","",IF(RENTABILIDAD[[#This Row],[INSTRUMENTO]]="","",IFERROR((E88*H88)*$X$6,0)))</f>
        <v/>
      </c>
      <c r="K88" s="762">
        <f>IF(RENTABILIDAD[[#This Row],[VALOR ACTUAL COP]]&gt;0,IFERROR((I88-F88)/F88,0),"")</f>
        <v>0</v>
      </c>
      <c r="L88" s="702">
        <f>IF(RENTABILIDAD[[#This Row],[VALOR ACTUAL COP]]&gt;0,IFERROR((J88-G88)/G88,0),"")</f>
        <v>0</v>
      </c>
      <c r="M88" s="763">
        <f t="shared" si="2"/>
        <v>0</v>
      </c>
      <c r="N88" s="747" t="str">
        <f>IFERROR(IF(RENTABILIDAD[[#This Row],[AÑOS]]&gt;0.9999999,(1+K88)^(1/M88)-1,""),"")</f>
        <v/>
      </c>
      <c r="O88" s="702" t="str">
        <f>IFERROR(IF(RENTABILIDAD[[#This Row],[AÑOS]]&gt;0.9999999,(1+L88)^(1/M88)-1,""),"")</f>
        <v/>
      </c>
      <c r="P88" s="764" t="str">
        <f>IFERROR(IF(C:C=$U$7,RENTABILIDAD[[#This Row],[INVERSIÓN USD]]/$W$6,RENTABILIDAD[[#This Row],[INVERSIÓN USD]]/$W$7),"")</f>
        <v/>
      </c>
      <c r="Q88" s="620" t="str">
        <f>IFERROR(IF(D:D=$U$6,RENTABILIDAD[[#This Row],[INVERSIÓN COP]]/$V$6,RENTABILIDAD[[#This Row],[INVERSIÓN COP]]/$V$7),"")</f>
        <v/>
      </c>
      <c r="R88" s="764" t="str">
        <f>IFERROR(RENTABILIDAD[[#This Row],[RENTABILIDAD E.A USD]]*RENTABILIDAD[[#This Row],[PESOS COP]],"")</f>
        <v/>
      </c>
      <c r="S88" s="620" t="str">
        <f>IFERROR(RENTABILIDAD[[#This Row],[RENTABILIDAD E.A COP2]]*RENTABILIDAD[[#This Row],[PESOS COP]],"")</f>
        <v/>
      </c>
    </row>
    <row r="89" spans="2:19">
      <c r="B89" s="755" t="str">
        <f>IF('REGISTRO ACCIONES'!L89="COMPRA",'REGISTRO ACCIONES'!J89,"")</f>
        <v/>
      </c>
      <c r="C89" s="756" t="str">
        <f>IF('REGISTRO ACCIONES'!L89="COMPRA",'REGISTRO ACCIONES'!K89,"")</f>
        <v/>
      </c>
      <c r="D8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9" s="757" t="str">
        <f>IF('REGISTRO ACCIONES'!L89="COMPRA",'REGISTRO ACCIONES'!M89,"")</f>
        <v/>
      </c>
      <c r="F89" s="758" t="str">
        <f>IF(RENTABILIDAD[[#This Row],[PORTAFOLIO]]="","",IF('REGISTRO ACCIONES'!L89="COMPRA",'REGISTRO ACCIONES'!P89,""))</f>
        <v/>
      </c>
      <c r="G89" s="759" t="str">
        <f>IF(RENTABILIDAD[[#This Row],[PORTAFOLIO]]="","",IF('REGISTRO ACCIONES'!L89="COMPRA",'REGISTRO ACCIONES'!R89,""))</f>
        <v/>
      </c>
      <c r="H8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9" s="760" t="str">
        <f>IF(RENTABILIDAD[[#This Row],[PORTAFOLIO]]="","",IF(RENTABILIDAD[[#This Row],[INSTRUMENTO]]="","",IFERROR((E89*H89),0)))</f>
        <v/>
      </c>
      <c r="J89" s="761" t="str">
        <f>IF(RENTABILIDAD[[#This Row],[PORTAFOLIO]]="","",IF(RENTABILIDAD[[#This Row],[INSTRUMENTO]]="","",IFERROR((E89*H89)*$X$6,0)))</f>
        <v/>
      </c>
      <c r="K89" s="762">
        <f>IF(RENTABILIDAD[[#This Row],[VALOR ACTUAL COP]]&gt;0,IFERROR((I89-F89)/F89,0),"")</f>
        <v>0</v>
      </c>
      <c r="L89" s="702">
        <f>IF(RENTABILIDAD[[#This Row],[VALOR ACTUAL COP]]&gt;0,IFERROR((J89-G89)/G89,0),"")</f>
        <v>0</v>
      </c>
      <c r="M89" s="763">
        <f t="shared" si="2"/>
        <v>0</v>
      </c>
      <c r="N89" s="747" t="str">
        <f>IFERROR(IF(RENTABILIDAD[[#This Row],[AÑOS]]&gt;0.9999999,(1+K89)^(1/M89)-1,""),"")</f>
        <v/>
      </c>
      <c r="O89" s="702" t="str">
        <f>IFERROR(IF(RENTABILIDAD[[#This Row],[AÑOS]]&gt;0.9999999,(1+L89)^(1/M89)-1,""),"")</f>
        <v/>
      </c>
      <c r="P89" s="764" t="str">
        <f>IFERROR(IF(C:C=$U$7,RENTABILIDAD[[#This Row],[INVERSIÓN USD]]/$W$6,RENTABILIDAD[[#This Row],[INVERSIÓN USD]]/$W$7),"")</f>
        <v/>
      </c>
      <c r="Q89" s="620" t="str">
        <f>IFERROR(IF(D:D=$U$6,RENTABILIDAD[[#This Row],[INVERSIÓN COP]]/$V$6,RENTABILIDAD[[#This Row],[INVERSIÓN COP]]/$V$7),"")</f>
        <v/>
      </c>
      <c r="R89" s="764" t="str">
        <f>IFERROR(RENTABILIDAD[[#This Row],[RENTABILIDAD E.A USD]]*RENTABILIDAD[[#This Row],[PESOS COP]],"")</f>
        <v/>
      </c>
      <c r="S89" s="620" t="str">
        <f>IFERROR(RENTABILIDAD[[#This Row],[RENTABILIDAD E.A COP2]]*RENTABILIDAD[[#This Row],[PESOS COP]],"")</f>
        <v/>
      </c>
    </row>
    <row r="90" spans="2:19">
      <c r="B90" s="755" t="str">
        <f>IF('REGISTRO ACCIONES'!L90="COMPRA",'REGISTRO ACCIONES'!J90,"")</f>
        <v/>
      </c>
      <c r="C90" s="756" t="str">
        <f>IF('REGISTRO ACCIONES'!L90="COMPRA",'REGISTRO ACCIONES'!K90,"")</f>
        <v/>
      </c>
      <c r="D9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0" s="757" t="str">
        <f>IF('REGISTRO ACCIONES'!L90="COMPRA",'REGISTRO ACCIONES'!M90,"")</f>
        <v/>
      </c>
      <c r="F90" s="758" t="str">
        <f>IF(RENTABILIDAD[[#This Row],[PORTAFOLIO]]="","",IF('REGISTRO ACCIONES'!L90="COMPRA",'REGISTRO ACCIONES'!P90,""))</f>
        <v/>
      </c>
      <c r="G90" s="759" t="str">
        <f>IF(RENTABILIDAD[[#This Row],[PORTAFOLIO]]="","",IF('REGISTRO ACCIONES'!L90="COMPRA",'REGISTRO ACCIONES'!R90,""))</f>
        <v/>
      </c>
      <c r="H9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0" s="760" t="str">
        <f>IF(RENTABILIDAD[[#This Row],[PORTAFOLIO]]="","",IF(RENTABILIDAD[[#This Row],[INSTRUMENTO]]="","",IFERROR((E90*H90),0)))</f>
        <v/>
      </c>
      <c r="J90" s="761" t="str">
        <f>IF(RENTABILIDAD[[#This Row],[PORTAFOLIO]]="","",IF(RENTABILIDAD[[#This Row],[INSTRUMENTO]]="","",IFERROR((E90*H90)*$X$6,0)))</f>
        <v/>
      </c>
      <c r="K90" s="762">
        <f>IF(RENTABILIDAD[[#This Row],[VALOR ACTUAL COP]]&gt;0,IFERROR((I90-F90)/F90,0),"")</f>
        <v>0</v>
      </c>
      <c r="L90" s="702">
        <f>IF(RENTABILIDAD[[#This Row],[VALOR ACTUAL COP]]&gt;0,IFERROR((J90-G90)/G90,0),"")</f>
        <v>0</v>
      </c>
      <c r="M90" s="763">
        <f t="shared" si="2"/>
        <v>0</v>
      </c>
      <c r="N90" s="747" t="str">
        <f>IFERROR(IF(RENTABILIDAD[[#This Row],[AÑOS]]&gt;0.9999999,(1+K90)^(1/M90)-1,""),"")</f>
        <v/>
      </c>
      <c r="O90" s="702" t="str">
        <f>IFERROR(IF(RENTABILIDAD[[#This Row],[AÑOS]]&gt;0.9999999,(1+L90)^(1/M90)-1,""),"")</f>
        <v/>
      </c>
      <c r="P90" s="764" t="str">
        <f>IFERROR(IF(C:C=$U$7,RENTABILIDAD[[#This Row],[INVERSIÓN USD]]/$W$6,RENTABILIDAD[[#This Row],[INVERSIÓN USD]]/$W$7),"")</f>
        <v/>
      </c>
      <c r="Q90" s="620" t="str">
        <f>IFERROR(IF(D:D=$U$6,RENTABILIDAD[[#This Row],[INVERSIÓN COP]]/$V$6,RENTABILIDAD[[#This Row],[INVERSIÓN COP]]/$V$7),"")</f>
        <v/>
      </c>
      <c r="R90" s="764" t="str">
        <f>IFERROR(RENTABILIDAD[[#This Row],[RENTABILIDAD E.A USD]]*RENTABILIDAD[[#This Row],[PESOS COP]],"")</f>
        <v/>
      </c>
      <c r="S90" s="620" t="str">
        <f>IFERROR(RENTABILIDAD[[#This Row],[RENTABILIDAD E.A COP2]]*RENTABILIDAD[[#This Row],[PESOS COP]],"")</f>
        <v/>
      </c>
    </row>
    <row r="91" spans="2:19">
      <c r="B91" s="755" t="str">
        <f>IF('REGISTRO ACCIONES'!L91="COMPRA",'REGISTRO ACCIONES'!J91,"")</f>
        <v/>
      </c>
      <c r="C91" s="756" t="str">
        <f>IF('REGISTRO ACCIONES'!L91="COMPRA",'REGISTRO ACCIONES'!K91,"")</f>
        <v/>
      </c>
      <c r="D9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1" s="757" t="str">
        <f>IF('REGISTRO ACCIONES'!L91="COMPRA",'REGISTRO ACCIONES'!M91,"")</f>
        <v/>
      </c>
      <c r="F91" s="758" t="str">
        <f>IF(RENTABILIDAD[[#This Row],[PORTAFOLIO]]="","",IF('REGISTRO ACCIONES'!L91="COMPRA",'REGISTRO ACCIONES'!P91,""))</f>
        <v/>
      </c>
      <c r="G91" s="759" t="str">
        <f>IF(RENTABILIDAD[[#This Row],[PORTAFOLIO]]="","",IF('REGISTRO ACCIONES'!L91="COMPRA",'REGISTRO ACCIONES'!R91,""))</f>
        <v/>
      </c>
      <c r="H9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1" s="760" t="str">
        <f>IF(RENTABILIDAD[[#This Row],[PORTAFOLIO]]="","",IF(RENTABILIDAD[[#This Row],[INSTRUMENTO]]="","",IFERROR((E91*H91),0)))</f>
        <v/>
      </c>
      <c r="J91" s="761" t="str">
        <f>IF(RENTABILIDAD[[#This Row],[PORTAFOLIO]]="","",IF(RENTABILIDAD[[#This Row],[INSTRUMENTO]]="","",IFERROR((E91*H91)*$X$6,0)))</f>
        <v/>
      </c>
      <c r="K91" s="762">
        <f>IF(RENTABILIDAD[[#This Row],[VALOR ACTUAL COP]]&gt;0,IFERROR((I91-F91)/F91,0),"")</f>
        <v>0</v>
      </c>
      <c r="L91" s="702">
        <f>IF(RENTABILIDAD[[#This Row],[VALOR ACTUAL COP]]&gt;0,IFERROR((J91-G91)/G91,0),"")</f>
        <v>0</v>
      </c>
      <c r="M91" s="763">
        <f t="shared" si="2"/>
        <v>0</v>
      </c>
      <c r="N91" s="747" t="str">
        <f>IFERROR(IF(RENTABILIDAD[[#This Row],[AÑOS]]&gt;0.9999999,(1+K91)^(1/M91)-1,""),"")</f>
        <v/>
      </c>
      <c r="O91" s="702" t="str">
        <f>IFERROR(IF(RENTABILIDAD[[#This Row],[AÑOS]]&gt;0.9999999,(1+L91)^(1/M91)-1,""),"")</f>
        <v/>
      </c>
      <c r="P91" s="764" t="str">
        <f>IFERROR(IF(C:C=$U$7,RENTABILIDAD[[#This Row],[INVERSIÓN USD]]/$W$6,RENTABILIDAD[[#This Row],[INVERSIÓN USD]]/$W$7),"")</f>
        <v/>
      </c>
      <c r="Q91" s="620" t="str">
        <f>IFERROR(IF(D:D=$U$6,RENTABILIDAD[[#This Row],[INVERSIÓN COP]]/$V$6,RENTABILIDAD[[#This Row],[INVERSIÓN COP]]/$V$7),"")</f>
        <v/>
      </c>
      <c r="R91" s="764" t="str">
        <f>IFERROR(RENTABILIDAD[[#This Row],[RENTABILIDAD E.A USD]]*RENTABILIDAD[[#This Row],[PESOS COP]],"")</f>
        <v/>
      </c>
      <c r="S91" s="620" t="str">
        <f>IFERROR(RENTABILIDAD[[#This Row],[RENTABILIDAD E.A COP2]]*RENTABILIDAD[[#This Row],[PESOS COP]],"")</f>
        <v/>
      </c>
    </row>
    <row r="92" spans="2:19">
      <c r="B92" s="755" t="str">
        <f>IF('REGISTRO ACCIONES'!L92="COMPRA",'REGISTRO ACCIONES'!J92,"")</f>
        <v/>
      </c>
      <c r="C92" s="756" t="str">
        <f>IF('REGISTRO ACCIONES'!L92="COMPRA",'REGISTRO ACCIONES'!K92,"")</f>
        <v/>
      </c>
      <c r="D9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2" s="757" t="str">
        <f>IF('REGISTRO ACCIONES'!L92="COMPRA",'REGISTRO ACCIONES'!M92,"")</f>
        <v/>
      </c>
      <c r="F92" s="758" t="str">
        <f>IF(RENTABILIDAD[[#This Row],[PORTAFOLIO]]="","",IF('REGISTRO ACCIONES'!L92="COMPRA",'REGISTRO ACCIONES'!P92,""))</f>
        <v/>
      </c>
      <c r="G92" s="759" t="str">
        <f>IF(RENTABILIDAD[[#This Row],[PORTAFOLIO]]="","",IF('REGISTRO ACCIONES'!L92="COMPRA",'REGISTRO ACCIONES'!R92,""))</f>
        <v/>
      </c>
      <c r="H9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2" s="760" t="str">
        <f>IF(RENTABILIDAD[[#This Row],[PORTAFOLIO]]="","",IF(RENTABILIDAD[[#This Row],[INSTRUMENTO]]="","",IFERROR((E92*H92),0)))</f>
        <v/>
      </c>
      <c r="J92" s="761" t="str">
        <f>IF(RENTABILIDAD[[#This Row],[PORTAFOLIO]]="","",IF(RENTABILIDAD[[#This Row],[INSTRUMENTO]]="","",IFERROR((E92*H92)*$X$6,0)))</f>
        <v/>
      </c>
      <c r="K92" s="762">
        <f>IF(RENTABILIDAD[[#This Row],[VALOR ACTUAL COP]]&gt;0,IFERROR((I92-F92)/F92,0),"")</f>
        <v>0</v>
      </c>
      <c r="L92" s="702">
        <f>IF(RENTABILIDAD[[#This Row],[VALOR ACTUAL COP]]&gt;0,IFERROR((J92-G92)/G92,0),"")</f>
        <v>0</v>
      </c>
      <c r="M92" s="763">
        <f t="shared" si="2"/>
        <v>0</v>
      </c>
      <c r="N92" s="747" t="str">
        <f>IFERROR(IF(RENTABILIDAD[[#This Row],[AÑOS]]&gt;0.9999999,(1+K92)^(1/M92)-1,""),"")</f>
        <v/>
      </c>
      <c r="O92" s="702" t="str">
        <f>IFERROR(IF(RENTABILIDAD[[#This Row],[AÑOS]]&gt;0.9999999,(1+L92)^(1/M92)-1,""),"")</f>
        <v/>
      </c>
      <c r="P92" s="764" t="str">
        <f>IFERROR(IF(C:C=$U$7,RENTABILIDAD[[#This Row],[INVERSIÓN USD]]/$W$6,RENTABILIDAD[[#This Row],[INVERSIÓN USD]]/$W$7),"")</f>
        <v/>
      </c>
      <c r="Q92" s="620" t="str">
        <f>IFERROR(IF(D:D=$U$6,RENTABILIDAD[[#This Row],[INVERSIÓN COP]]/$V$6,RENTABILIDAD[[#This Row],[INVERSIÓN COP]]/$V$7),"")</f>
        <v/>
      </c>
      <c r="R92" s="764" t="str">
        <f>IFERROR(RENTABILIDAD[[#This Row],[RENTABILIDAD E.A USD]]*RENTABILIDAD[[#This Row],[PESOS COP]],"")</f>
        <v/>
      </c>
      <c r="S92" s="620" t="str">
        <f>IFERROR(RENTABILIDAD[[#This Row],[RENTABILIDAD E.A COP2]]*RENTABILIDAD[[#This Row],[PESOS COP]],"")</f>
        <v/>
      </c>
    </row>
    <row r="93" spans="2:19">
      <c r="B93" s="755" t="str">
        <f>IF('REGISTRO ACCIONES'!L93="COMPRA",'REGISTRO ACCIONES'!J93,"")</f>
        <v/>
      </c>
      <c r="C93" s="756" t="str">
        <f>IF('REGISTRO ACCIONES'!L93="COMPRA",'REGISTRO ACCIONES'!K93,"")</f>
        <v/>
      </c>
      <c r="D9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3" s="757" t="str">
        <f>IF('REGISTRO ACCIONES'!L93="COMPRA",'REGISTRO ACCIONES'!M93,"")</f>
        <v/>
      </c>
      <c r="F93" s="758" t="str">
        <f>IF(RENTABILIDAD[[#This Row],[PORTAFOLIO]]="","",IF('REGISTRO ACCIONES'!L93="COMPRA",'REGISTRO ACCIONES'!P93,""))</f>
        <v/>
      </c>
      <c r="G93" s="759" t="str">
        <f>IF(RENTABILIDAD[[#This Row],[PORTAFOLIO]]="","",IF('REGISTRO ACCIONES'!L93="COMPRA",'REGISTRO ACCIONES'!R93,""))</f>
        <v/>
      </c>
      <c r="H9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3" s="760" t="str">
        <f>IF(RENTABILIDAD[[#This Row],[PORTAFOLIO]]="","",IF(RENTABILIDAD[[#This Row],[INSTRUMENTO]]="","",IFERROR((E93*H93),0)))</f>
        <v/>
      </c>
      <c r="J93" s="761" t="str">
        <f>IF(RENTABILIDAD[[#This Row],[PORTAFOLIO]]="","",IF(RENTABILIDAD[[#This Row],[INSTRUMENTO]]="","",IFERROR((E93*H93)*$X$6,0)))</f>
        <v/>
      </c>
      <c r="K93" s="762">
        <f>IF(RENTABILIDAD[[#This Row],[VALOR ACTUAL COP]]&gt;0,IFERROR((I93-F93)/F93,0),"")</f>
        <v>0</v>
      </c>
      <c r="L93" s="702">
        <f>IF(RENTABILIDAD[[#This Row],[VALOR ACTUAL COP]]&gt;0,IFERROR((J93-G93)/G93,0),"")</f>
        <v>0</v>
      </c>
      <c r="M93" s="763">
        <f t="shared" si="2"/>
        <v>0</v>
      </c>
      <c r="N93" s="747" t="str">
        <f>IFERROR(IF(RENTABILIDAD[[#This Row],[AÑOS]]&gt;0.9999999,(1+K93)^(1/M93)-1,""),"")</f>
        <v/>
      </c>
      <c r="O93" s="702" t="str">
        <f>IFERROR(IF(RENTABILIDAD[[#This Row],[AÑOS]]&gt;0.9999999,(1+L93)^(1/M93)-1,""),"")</f>
        <v/>
      </c>
      <c r="P93" s="764" t="str">
        <f>IFERROR(IF(C:C=$U$7,RENTABILIDAD[[#This Row],[INVERSIÓN USD]]/$W$6,RENTABILIDAD[[#This Row],[INVERSIÓN USD]]/$W$7),"")</f>
        <v/>
      </c>
      <c r="Q93" s="620" t="str">
        <f>IFERROR(IF(D:D=$U$6,RENTABILIDAD[[#This Row],[INVERSIÓN COP]]/$V$6,RENTABILIDAD[[#This Row],[INVERSIÓN COP]]/$V$7),"")</f>
        <v/>
      </c>
      <c r="R93" s="764" t="str">
        <f>IFERROR(RENTABILIDAD[[#This Row],[RENTABILIDAD E.A USD]]*RENTABILIDAD[[#This Row],[PESOS COP]],"")</f>
        <v/>
      </c>
      <c r="S93" s="620" t="str">
        <f>IFERROR(RENTABILIDAD[[#This Row],[RENTABILIDAD E.A COP2]]*RENTABILIDAD[[#This Row],[PESOS COP]],"")</f>
        <v/>
      </c>
    </row>
    <row r="94" spans="2:19">
      <c r="B94" s="755" t="str">
        <f>IF('REGISTRO ACCIONES'!L94="COMPRA",'REGISTRO ACCIONES'!J94,"")</f>
        <v/>
      </c>
      <c r="C94" s="756" t="str">
        <f>IF('REGISTRO ACCIONES'!L94="COMPRA",'REGISTRO ACCIONES'!K94,"")</f>
        <v/>
      </c>
      <c r="D9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4" s="757" t="str">
        <f>IF('REGISTRO ACCIONES'!L94="COMPRA",'REGISTRO ACCIONES'!M94,"")</f>
        <v/>
      </c>
      <c r="F94" s="758" t="str">
        <f>IF(RENTABILIDAD[[#This Row],[PORTAFOLIO]]="","",IF('REGISTRO ACCIONES'!L94="COMPRA",'REGISTRO ACCIONES'!P94,""))</f>
        <v/>
      </c>
      <c r="G94" s="759" t="str">
        <f>IF(RENTABILIDAD[[#This Row],[PORTAFOLIO]]="","",IF('REGISTRO ACCIONES'!L94="COMPRA",'REGISTRO ACCIONES'!R94,""))</f>
        <v/>
      </c>
      <c r="H9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4" s="760" t="str">
        <f>IF(RENTABILIDAD[[#This Row],[PORTAFOLIO]]="","",IF(RENTABILIDAD[[#This Row],[INSTRUMENTO]]="","",IFERROR((E94*H94),0)))</f>
        <v/>
      </c>
      <c r="J94" s="761" t="str">
        <f>IF(RENTABILIDAD[[#This Row],[PORTAFOLIO]]="","",IF(RENTABILIDAD[[#This Row],[INSTRUMENTO]]="","",IFERROR((E94*H94)*$X$6,0)))</f>
        <v/>
      </c>
      <c r="K94" s="762">
        <f>IF(RENTABILIDAD[[#This Row],[VALOR ACTUAL COP]]&gt;0,IFERROR((I94-F94)/F94,0),"")</f>
        <v>0</v>
      </c>
      <c r="L94" s="702">
        <f>IF(RENTABILIDAD[[#This Row],[VALOR ACTUAL COP]]&gt;0,IFERROR((J94-G94)/G94,0),"")</f>
        <v>0</v>
      </c>
      <c r="M94" s="763">
        <f t="shared" si="2"/>
        <v>0</v>
      </c>
      <c r="N94" s="747" t="str">
        <f>IFERROR(IF(RENTABILIDAD[[#This Row],[AÑOS]]&gt;0.9999999,(1+K94)^(1/M94)-1,""),"")</f>
        <v/>
      </c>
      <c r="O94" s="702" t="str">
        <f>IFERROR(IF(RENTABILIDAD[[#This Row],[AÑOS]]&gt;0.9999999,(1+L94)^(1/M94)-1,""),"")</f>
        <v/>
      </c>
      <c r="P94" s="764" t="str">
        <f>IFERROR(IF(C:C=$U$7,RENTABILIDAD[[#This Row],[INVERSIÓN USD]]/$W$6,RENTABILIDAD[[#This Row],[INVERSIÓN USD]]/$W$7),"")</f>
        <v/>
      </c>
      <c r="Q94" s="620" t="str">
        <f>IFERROR(IF(D:D=$U$6,RENTABILIDAD[[#This Row],[INVERSIÓN COP]]/$V$6,RENTABILIDAD[[#This Row],[INVERSIÓN COP]]/$V$7),"")</f>
        <v/>
      </c>
      <c r="R94" s="764" t="str">
        <f>IFERROR(RENTABILIDAD[[#This Row],[RENTABILIDAD E.A USD]]*RENTABILIDAD[[#This Row],[PESOS COP]],"")</f>
        <v/>
      </c>
      <c r="S94" s="620" t="str">
        <f>IFERROR(RENTABILIDAD[[#This Row],[RENTABILIDAD E.A COP2]]*RENTABILIDAD[[#This Row],[PESOS COP]],"")</f>
        <v/>
      </c>
    </row>
    <row r="95" spans="2:19">
      <c r="B95" s="755" t="str">
        <f>IF('REGISTRO ACCIONES'!L95="COMPRA",'REGISTRO ACCIONES'!J95,"")</f>
        <v/>
      </c>
      <c r="C95" s="756" t="str">
        <f>IF('REGISTRO ACCIONES'!L95="COMPRA",'REGISTRO ACCIONES'!K95,"")</f>
        <v/>
      </c>
      <c r="D9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5" s="757" t="str">
        <f>IF('REGISTRO ACCIONES'!L95="COMPRA",'REGISTRO ACCIONES'!M95,"")</f>
        <v/>
      </c>
      <c r="F95" s="758" t="str">
        <f>IF(RENTABILIDAD[[#This Row],[PORTAFOLIO]]="","",IF('REGISTRO ACCIONES'!L95="COMPRA",'REGISTRO ACCIONES'!P95,""))</f>
        <v/>
      </c>
      <c r="G95" s="759" t="str">
        <f>IF(RENTABILIDAD[[#This Row],[PORTAFOLIO]]="","",IF('REGISTRO ACCIONES'!L95="COMPRA",'REGISTRO ACCIONES'!R95,""))</f>
        <v/>
      </c>
      <c r="H9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5" s="760" t="str">
        <f>IF(RENTABILIDAD[[#This Row],[PORTAFOLIO]]="","",IF(RENTABILIDAD[[#This Row],[INSTRUMENTO]]="","",IFERROR((E95*H95),0)))</f>
        <v/>
      </c>
      <c r="J95" s="761" t="str">
        <f>IF(RENTABILIDAD[[#This Row],[PORTAFOLIO]]="","",IF(RENTABILIDAD[[#This Row],[INSTRUMENTO]]="","",IFERROR((E95*H95)*$X$6,0)))</f>
        <v/>
      </c>
      <c r="K95" s="762">
        <f>IF(RENTABILIDAD[[#This Row],[VALOR ACTUAL COP]]&gt;0,IFERROR((I95-F95)/F95,0),"")</f>
        <v>0</v>
      </c>
      <c r="L95" s="702">
        <f>IF(RENTABILIDAD[[#This Row],[VALOR ACTUAL COP]]&gt;0,IFERROR((J95-G95)/G95,0),"")</f>
        <v>0</v>
      </c>
      <c r="M95" s="763">
        <f t="shared" si="2"/>
        <v>0</v>
      </c>
      <c r="N95" s="747" t="str">
        <f>IFERROR(IF(RENTABILIDAD[[#This Row],[AÑOS]]&gt;0.9999999,(1+K95)^(1/M95)-1,""),"")</f>
        <v/>
      </c>
      <c r="O95" s="702" t="str">
        <f>IFERROR(IF(RENTABILIDAD[[#This Row],[AÑOS]]&gt;0.9999999,(1+L95)^(1/M95)-1,""),"")</f>
        <v/>
      </c>
      <c r="P95" s="764" t="str">
        <f>IFERROR(IF(C:C=$U$7,RENTABILIDAD[[#This Row],[INVERSIÓN USD]]/$W$6,RENTABILIDAD[[#This Row],[INVERSIÓN USD]]/$W$7),"")</f>
        <v/>
      </c>
      <c r="Q95" s="620" t="str">
        <f>IFERROR(IF(D:D=$U$6,RENTABILIDAD[[#This Row],[INVERSIÓN COP]]/$V$6,RENTABILIDAD[[#This Row],[INVERSIÓN COP]]/$V$7),"")</f>
        <v/>
      </c>
      <c r="R95" s="764" t="str">
        <f>IFERROR(RENTABILIDAD[[#This Row],[RENTABILIDAD E.A USD]]*RENTABILIDAD[[#This Row],[PESOS COP]],"")</f>
        <v/>
      </c>
      <c r="S95" s="620" t="str">
        <f>IFERROR(RENTABILIDAD[[#This Row],[RENTABILIDAD E.A COP2]]*RENTABILIDAD[[#This Row],[PESOS COP]],"")</f>
        <v/>
      </c>
    </row>
    <row r="96" spans="2:19">
      <c r="B96" s="755" t="str">
        <f>IF('REGISTRO ACCIONES'!L96="COMPRA",'REGISTRO ACCIONES'!J96,"")</f>
        <v/>
      </c>
      <c r="C96" s="756" t="str">
        <f>IF('REGISTRO ACCIONES'!L96="COMPRA",'REGISTRO ACCIONES'!K96,"")</f>
        <v/>
      </c>
      <c r="D9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6" s="757" t="str">
        <f>IF('REGISTRO ACCIONES'!L96="COMPRA",'REGISTRO ACCIONES'!M96,"")</f>
        <v/>
      </c>
      <c r="F96" s="758" t="str">
        <f>IF(RENTABILIDAD[[#This Row],[PORTAFOLIO]]="","",IF('REGISTRO ACCIONES'!L96="COMPRA",'REGISTRO ACCIONES'!P96,""))</f>
        <v/>
      </c>
      <c r="G96" s="759" t="str">
        <f>IF(RENTABILIDAD[[#This Row],[PORTAFOLIO]]="","",IF('REGISTRO ACCIONES'!L96="COMPRA",'REGISTRO ACCIONES'!R96,""))</f>
        <v/>
      </c>
      <c r="H9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6" s="760" t="str">
        <f>IF(RENTABILIDAD[[#This Row],[PORTAFOLIO]]="","",IF(RENTABILIDAD[[#This Row],[INSTRUMENTO]]="","",IFERROR((E96*H96),0)))</f>
        <v/>
      </c>
      <c r="J96" s="761" t="str">
        <f>IF(RENTABILIDAD[[#This Row],[PORTAFOLIO]]="","",IF(RENTABILIDAD[[#This Row],[INSTRUMENTO]]="","",IFERROR((E96*H96)*$X$6,0)))</f>
        <v/>
      </c>
      <c r="K96" s="762">
        <f>IF(RENTABILIDAD[[#This Row],[VALOR ACTUAL COP]]&gt;0,IFERROR((I96-F96)/F96,0),"")</f>
        <v>0</v>
      </c>
      <c r="L96" s="702">
        <f>IF(RENTABILIDAD[[#This Row],[VALOR ACTUAL COP]]&gt;0,IFERROR((J96-G96)/G96,0),"")</f>
        <v>0</v>
      </c>
      <c r="M96" s="763">
        <f t="shared" si="2"/>
        <v>0</v>
      </c>
      <c r="N96" s="747" t="str">
        <f>IFERROR(IF(RENTABILIDAD[[#This Row],[AÑOS]]&gt;0.9999999,(1+K96)^(1/M96)-1,""),"")</f>
        <v/>
      </c>
      <c r="O96" s="702" t="str">
        <f>IFERROR(IF(RENTABILIDAD[[#This Row],[AÑOS]]&gt;0.9999999,(1+L96)^(1/M96)-1,""),"")</f>
        <v/>
      </c>
      <c r="P96" s="764" t="str">
        <f>IFERROR(IF(C:C=$U$7,RENTABILIDAD[[#This Row],[INVERSIÓN USD]]/$W$6,RENTABILIDAD[[#This Row],[INVERSIÓN USD]]/$W$7),"")</f>
        <v/>
      </c>
      <c r="Q96" s="620" t="str">
        <f>IFERROR(IF(D:D=$U$6,RENTABILIDAD[[#This Row],[INVERSIÓN COP]]/$V$6,RENTABILIDAD[[#This Row],[INVERSIÓN COP]]/$V$7),"")</f>
        <v/>
      </c>
      <c r="R96" s="764" t="str">
        <f>IFERROR(RENTABILIDAD[[#This Row],[RENTABILIDAD E.A USD]]*RENTABILIDAD[[#This Row],[PESOS COP]],"")</f>
        <v/>
      </c>
      <c r="S96" s="620" t="str">
        <f>IFERROR(RENTABILIDAD[[#This Row],[RENTABILIDAD E.A COP2]]*RENTABILIDAD[[#This Row],[PESOS COP]],"")</f>
        <v/>
      </c>
    </row>
    <row r="97" spans="2:19">
      <c r="B97" s="755" t="str">
        <f>IF('REGISTRO ACCIONES'!L97="COMPRA",'REGISTRO ACCIONES'!J97,"")</f>
        <v/>
      </c>
      <c r="C97" s="756" t="str">
        <f>IF('REGISTRO ACCIONES'!L97="COMPRA",'REGISTRO ACCIONES'!K97,"")</f>
        <v/>
      </c>
      <c r="D9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7" s="757" t="str">
        <f>IF('REGISTRO ACCIONES'!L97="COMPRA",'REGISTRO ACCIONES'!M97,"")</f>
        <v/>
      </c>
      <c r="F97" s="758" t="str">
        <f>IF(RENTABILIDAD[[#This Row],[PORTAFOLIO]]="","",IF('REGISTRO ACCIONES'!L97="COMPRA",'REGISTRO ACCIONES'!P97,""))</f>
        <v/>
      </c>
      <c r="G97" s="759" t="str">
        <f>IF(RENTABILIDAD[[#This Row],[PORTAFOLIO]]="","",IF('REGISTRO ACCIONES'!L97="COMPRA",'REGISTRO ACCIONES'!R97,""))</f>
        <v/>
      </c>
      <c r="H9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7" s="760" t="str">
        <f>IF(RENTABILIDAD[[#This Row],[PORTAFOLIO]]="","",IF(RENTABILIDAD[[#This Row],[INSTRUMENTO]]="","",IFERROR((E97*H97),0)))</f>
        <v/>
      </c>
      <c r="J97" s="761" t="str">
        <f>IF(RENTABILIDAD[[#This Row],[PORTAFOLIO]]="","",IF(RENTABILIDAD[[#This Row],[INSTRUMENTO]]="","",IFERROR((E97*H97)*$X$6,0)))</f>
        <v/>
      </c>
      <c r="K97" s="762">
        <f>IF(RENTABILIDAD[[#This Row],[VALOR ACTUAL COP]]&gt;0,IFERROR((I97-F97)/F97,0),"")</f>
        <v>0</v>
      </c>
      <c r="L97" s="702">
        <f>IF(RENTABILIDAD[[#This Row],[VALOR ACTUAL COP]]&gt;0,IFERROR((J97-G97)/G97,0),"")</f>
        <v>0</v>
      </c>
      <c r="M97" s="763">
        <f t="shared" si="2"/>
        <v>0</v>
      </c>
      <c r="N97" s="747" t="str">
        <f>IFERROR(IF(RENTABILIDAD[[#This Row],[AÑOS]]&gt;0.9999999,(1+K97)^(1/M97)-1,""),"")</f>
        <v/>
      </c>
      <c r="O97" s="702" t="str">
        <f>IFERROR(IF(RENTABILIDAD[[#This Row],[AÑOS]]&gt;0.9999999,(1+L97)^(1/M97)-1,""),"")</f>
        <v/>
      </c>
      <c r="P97" s="764" t="str">
        <f>IFERROR(IF(C:C=$U$7,RENTABILIDAD[[#This Row],[INVERSIÓN USD]]/$W$6,RENTABILIDAD[[#This Row],[INVERSIÓN USD]]/$W$7),"")</f>
        <v/>
      </c>
      <c r="Q97" s="620" t="str">
        <f>IFERROR(IF(D:D=$U$6,RENTABILIDAD[[#This Row],[INVERSIÓN COP]]/$V$6,RENTABILIDAD[[#This Row],[INVERSIÓN COP]]/$V$7),"")</f>
        <v/>
      </c>
      <c r="R97" s="764" t="str">
        <f>IFERROR(RENTABILIDAD[[#This Row],[RENTABILIDAD E.A USD]]*RENTABILIDAD[[#This Row],[PESOS COP]],"")</f>
        <v/>
      </c>
      <c r="S97" s="620" t="str">
        <f>IFERROR(RENTABILIDAD[[#This Row],[RENTABILIDAD E.A COP2]]*RENTABILIDAD[[#This Row],[PESOS COP]],"")</f>
        <v/>
      </c>
    </row>
    <row r="98" spans="2:19">
      <c r="B98" s="755" t="str">
        <f>IF('REGISTRO ACCIONES'!L98="COMPRA",'REGISTRO ACCIONES'!J98,"")</f>
        <v/>
      </c>
      <c r="C98" s="756" t="str">
        <f>IF('REGISTRO ACCIONES'!L98="COMPRA",'REGISTRO ACCIONES'!K98,"")</f>
        <v/>
      </c>
      <c r="D9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8" s="757" t="str">
        <f>IF('REGISTRO ACCIONES'!L98="COMPRA",'REGISTRO ACCIONES'!M98,"")</f>
        <v/>
      </c>
      <c r="F98" s="758" t="str">
        <f>IF(RENTABILIDAD[[#This Row],[PORTAFOLIO]]="","",IF('REGISTRO ACCIONES'!L98="COMPRA",'REGISTRO ACCIONES'!P98,""))</f>
        <v/>
      </c>
      <c r="G98" s="759" t="str">
        <f>IF(RENTABILIDAD[[#This Row],[PORTAFOLIO]]="","",IF('REGISTRO ACCIONES'!L98="COMPRA",'REGISTRO ACCIONES'!R98,""))</f>
        <v/>
      </c>
      <c r="H9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8" s="760" t="str">
        <f>IF(RENTABILIDAD[[#This Row],[PORTAFOLIO]]="","",IF(RENTABILIDAD[[#This Row],[INSTRUMENTO]]="","",IFERROR((E98*H98),0)))</f>
        <v/>
      </c>
      <c r="J98" s="761" t="str">
        <f>IF(RENTABILIDAD[[#This Row],[PORTAFOLIO]]="","",IF(RENTABILIDAD[[#This Row],[INSTRUMENTO]]="","",IFERROR((E98*H98)*$X$6,0)))</f>
        <v/>
      </c>
      <c r="K98" s="762">
        <f>IF(RENTABILIDAD[[#This Row],[VALOR ACTUAL COP]]&gt;0,IFERROR((I98-F98)/F98,0),"")</f>
        <v>0</v>
      </c>
      <c r="L98" s="702">
        <f>IF(RENTABILIDAD[[#This Row],[VALOR ACTUAL COP]]&gt;0,IFERROR((J98-G98)/G98,0),"")</f>
        <v>0</v>
      </c>
      <c r="M98" s="763">
        <f t="shared" si="2"/>
        <v>0</v>
      </c>
      <c r="N98" s="747" t="str">
        <f>IFERROR(IF(RENTABILIDAD[[#This Row],[AÑOS]]&gt;0.9999999,(1+K98)^(1/M98)-1,""),"")</f>
        <v/>
      </c>
      <c r="O98" s="702" t="str">
        <f>IFERROR(IF(RENTABILIDAD[[#This Row],[AÑOS]]&gt;0.9999999,(1+L98)^(1/M98)-1,""),"")</f>
        <v/>
      </c>
      <c r="P98" s="764" t="str">
        <f>IFERROR(IF(C:C=$U$7,RENTABILIDAD[[#This Row],[INVERSIÓN USD]]/$W$6,RENTABILIDAD[[#This Row],[INVERSIÓN USD]]/$W$7),"")</f>
        <v/>
      </c>
      <c r="Q98" s="620" t="str">
        <f>IFERROR(IF(D:D=$U$6,RENTABILIDAD[[#This Row],[INVERSIÓN COP]]/$V$6,RENTABILIDAD[[#This Row],[INVERSIÓN COP]]/$V$7),"")</f>
        <v/>
      </c>
      <c r="R98" s="764" t="str">
        <f>IFERROR(RENTABILIDAD[[#This Row],[RENTABILIDAD E.A USD]]*RENTABILIDAD[[#This Row],[PESOS COP]],"")</f>
        <v/>
      </c>
      <c r="S98" s="620" t="str">
        <f>IFERROR(RENTABILIDAD[[#This Row],[RENTABILIDAD E.A COP2]]*RENTABILIDAD[[#This Row],[PESOS COP]],"")</f>
        <v/>
      </c>
    </row>
    <row r="99" spans="2:19">
      <c r="B99" s="755" t="str">
        <f>IF('REGISTRO ACCIONES'!L99="COMPRA",'REGISTRO ACCIONES'!J99,"")</f>
        <v/>
      </c>
      <c r="C99" s="756" t="str">
        <f>IF('REGISTRO ACCIONES'!L99="COMPRA",'REGISTRO ACCIONES'!K99,"")</f>
        <v/>
      </c>
      <c r="D9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9" s="757" t="str">
        <f>IF('REGISTRO ACCIONES'!L99="COMPRA",'REGISTRO ACCIONES'!M99,"")</f>
        <v/>
      </c>
      <c r="F99" s="758" t="str">
        <f>IF(RENTABILIDAD[[#This Row],[PORTAFOLIO]]="","",IF('REGISTRO ACCIONES'!L99="COMPRA",'REGISTRO ACCIONES'!P99,""))</f>
        <v/>
      </c>
      <c r="G99" s="759" t="str">
        <f>IF(RENTABILIDAD[[#This Row],[PORTAFOLIO]]="","",IF('REGISTRO ACCIONES'!L99="COMPRA",'REGISTRO ACCIONES'!R99,""))</f>
        <v/>
      </c>
      <c r="H9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9" s="760" t="str">
        <f>IF(RENTABILIDAD[[#This Row],[PORTAFOLIO]]="","",IF(RENTABILIDAD[[#This Row],[INSTRUMENTO]]="","",IFERROR((E99*H99),0)))</f>
        <v/>
      </c>
      <c r="J99" s="761" t="str">
        <f>IF(RENTABILIDAD[[#This Row],[PORTAFOLIO]]="","",IF(RENTABILIDAD[[#This Row],[INSTRUMENTO]]="","",IFERROR((E99*H99)*$X$6,0)))</f>
        <v/>
      </c>
      <c r="K99" s="762">
        <f>IF(RENTABILIDAD[[#This Row],[VALOR ACTUAL COP]]&gt;0,IFERROR((I99-F99)/F99,0),"")</f>
        <v>0</v>
      </c>
      <c r="L99" s="702">
        <f>IF(RENTABILIDAD[[#This Row],[VALOR ACTUAL COP]]&gt;0,IFERROR((J99-G99)/G99,0),"")</f>
        <v>0</v>
      </c>
      <c r="M99" s="763">
        <f t="shared" si="2"/>
        <v>0</v>
      </c>
      <c r="N99" s="747" t="str">
        <f>IFERROR(IF(RENTABILIDAD[[#This Row],[AÑOS]]&gt;0.9999999,(1+K99)^(1/M99)-1,""),"")</f>
        <v/>
      </c>
      <c r="O99" s="702" t="str">
        <f>IFERROR(IF(RENTABILIDAD[[#This Row],[AÑOS]]&gt;0.9999999,(1+L99)^(1/M99)-1,""),"")</f>
        <v/>
      </c>
      <c r="P99" s="764" t="str">
        <f>IFERROR(IF(C:C=$U$7,RENTABILIDAD[[#This Row],[INVERSIÓN USD]]/$W$6,RENTABILIDAD[[#This Row],[INVERSIÓN USD]]/$W$7),"")</f>
        <v/>
      </c>
      <c r="Q99" s="620" t="str">
        <f>IFERROR(IF(D:D=$U$6,RENTABILIDAD[[#This Row],[INVERSIÓN COP]]/$V$6,RENTABILIDAD[[#This Row],[INVERSIÓN COP]]/$V$7),"")</f>
        <v/>
      </c>
      <c r="R99" s="764" t="str">
        <f>IFERROR(RENTABILIDAD[[#This Row],[RENTABILIDAD E.A USD]]*RENTABILIDAD[[#This Row],[PESOS COP]],"")</f>
        <v/>
      </c>
      <c r="S99" s="620" t="str">
        <f>IFERROR(RENTABILIDAD[[#This Row],[RENTABILIDAD E.A COP2]]*RENTABILIDAD[[#This Row],[PESOS COP]],"")</f>
        <v/>
      </c>
    </row>
    <row r="100" spans="2:19">
      <c r="B100" s="755" t="str">
        <f>IF('REGISTRO ACCIONES'!L100="COMPRA",'REGISTRO ACCIONES'!J100,"")</f>
        <v/>
      </c>
      <c r="C100" s="756" t="str">
        <f>IF('REGISTRO ACCIONES'!L100="COMPRA",'REGISTRO ACCIONES'!K100,"")</f>
        <v/>
      </c>
      <c r="D10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0" s="757" t="str">
        <f>IF('REGISTRO ACCIONES'!L100="COMPRA",'REGISTRO ACCIONES'!M100,"")</f>
        <v/>
      </c>
      <c r="F100" s="758" t="str">
        <f>IF(RENTABILIDAD[[#This Row],[PORTAFOLIO]]="","",IF('REGISTRO ACCIONES'!L100="COMPRA",'REGISTRO ACCIONES'!P100,""))</f>
        <v/>
      </c>
      <c r="G100" s="759" t="str">
        <f>IF(RENTABILIDAD[[#This Row],[PORTAFOLIO]]="","",IF('REGISTRO ACCIONES'!L100="COMPRA",'REGISTRO ACCIONES'!R100,""))</f>
        <v/>
      </c>
      <c r="H10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0" s="760" t="str">
        <f>IF(RENTABILIDAD[[#This Row],[PORTAFOLIO]]="","",IF(RENTABILIDAD[[#This Row],[INSTRUMENTO]]="","",IFERROR((E100*H100),0)))</f>
        <v/>
      </c>
      <c r="J100" s="761" t="str">
        <f>IF(RENTABILIDAD[[#This Row],[PORTAFOLIO]]="","",IF(RENTABILIDAD[[#This Row],[INSTRUMENTO]]="","",IFERROR((E100*H100)*$X$6,0)))</f>
        <v/>
      </c>
      <c r="K100" s="762">
        <f>IF(RENTABILIDAD[[#This Row],[VALOR ACTUAL COP]]&gt;0,IFERROR((I100-F100)/F100,0),"")</f>
        <v>0</v>
      </c>
      <c r="L100" s="702">
        <f>IF(RENTABILIDAD[[#This Row],[VALOR ACTUAL COP]]&gt;0,IFERROR((J100-G100)/G100,0),"")</f>
        <v>0</v>
      </c>
      <c r="M100" s="763">
        <f t="shared" si="2"/>
        <v>0</v>
      </c>
      <c r="N100" s="747" t="str">
        <f>IFERROR(IF(RENTABILIDAD[[#This Row],[AÑOS]]&gt;0.9999999,(1+K100)^(1/M100)-1,""),"")</f>
        <v/>
      </c>
      <c r="O100" s="702" t="str">
        <f>IFERROR(IF(RENTABILIDAD[[#This Row],[AÑOS]]&gt;0.9999999,(1+L100)^(1/M100)-1,""),"")</f>
        <v/>
      </c>
      <c r="P100" s="764" t="str">
        <f>IFERROR(IF(C:C=$U$7,RENTABILIDAD[[#This Row],[INVERSIÓN USD]]/$W$6,RENTABILIDAD[[#This Row],[INVERSIÓN USD]]/$W$7),"")</f>
        <v/>
      </c>
      <c r="Q100" s="620" t="str">
        <f>IFERROR(IF(D:D=$U$6,RENTABILIDAD[[#This Row],[INVERSIÓN COP]]/$V$6,RENTABILIDAD[[#This Row],[INVERSIÓN COP]]/$V$7),"")</f>
        <v/>
      </c>
      <c r="R100" s="764" t="str">
        <f>IFERROR(RENTABILIDAD[[#This Row],[RENTABILIDAD E.A USD]]*RENTABILIDAD[[#This Row],[PESOS COP]],"")</f>
        <v/>
      </c>
      <c r="S100" s="620" t="str">
        <f>IFERROR(RENTABILIDAD[[#This Row],[RENTABILIDAD E.A COP2]]*RENTABILIDAD[[#This Row],[PESOS COP]],"")</f>
        <v/>
      </c>
    </row>
    <row r="101" spans="2:19">
      <c r="B101" s="755" t="str">
        <f>IF('REGISTRO ACCIONES'!L101="COMPRA",'REGISTRO ACCIONES'!J101,"")</f>
        <v/>
      </c>
      <c r="C101" s="756" t="str">
        <f>IF('REGISTRO ACCIONES'!L101="COMPRA",'REGISTRO ACCIONES'!K101,"")</f>
        <v/>
      </c>
      <c r="D10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1" s="757" t="str">
        <f>IF('REGISTRO ACCIONES'!L101="COMPRA",'REGISTRO ACCIONES'!M101,"")</f>
        <v/>
      </c>
      <c r="F101" s="758" t="str">
        <f>IF(RENTABILIDAD[[#This Row],[PORTAFOLIO]]="","",IF('REGISTRO ACCIONES'!L101="COMPRA",'REGISTRO ACCIONES'!P101,""))</f>
        <v/>
      </c>
      <c r="G101" s="759" t="str">
        <f>IF(RENTABILIDAD[[#This Row],[PORTAFOLIO]]="","",IF('REGISTRO ACCIONES'!L101="COMPRA",'REGISTRO ACCIONES'!R101,""))</f>
        <v/>
      </c>
      <c r="H10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1" s="760" t="str">
        <f>IF(RENTABILIDAD[[#This Row],[PORTAFOLIO]]="","",IF(RENTABILIDAD[[#This Row],[INSTRUMENTO]]="","",IFERROR((E101*H101),0)))</f>
        <v/>
      </c>
      <c r="J101" s="761" t="str">
        <f>IF(RENTABILIDAD[[#This Row],[PORTAFOLIO]]="","",IF(RENTABILIDAD[[#This Row],[INSTRUMENTO]]="","",IFERROR((E101*H101)*$X$6,0)))</f>
        <v/>
      </c>
      <c r="K101" s="762">
        <f>IF(RENTABILIDAD[[#This Row],[VALOR ACTUAL COP]]&gt;0,IFERROR((I101-F101)/F101,0),"")</f>
        <v>0</v>
      </c>
      <c r="L101" s="702">
        <f>IF(RENTABILIDAD[[#This Row],[VALOR ACTUAL COP]]&gt;0,IFERROR((J101-G101)/G101,0),"")</f>
        <v>0</v>
      </c>
      <c r="M101" s="763">
        <f t="shared" si="2"/>
        <v>0</v>
      </c>
      <c r="N101" s="747" t="str">
        <f>IFERROR(IF(RENTABILIDAD[[#This Row],[AÑOS]]&gt;0.9999999,(1+K101)^(1/M101)-1,""),"")</f>
        <v/>
      </c>
      <c r="O101" s="702" t="str">
        <f>IFERROR(IF(RENTABILIDAD[[#This Row],[AÑOS]]&gt;0.9999999,(1+L101)^(1/M101)-1,""),"")</f>
        <v/>
      </c>
      <c r="P101" s="764" t="str">
        <f>IFERROR(IF(C:C=$U$7,RENTABILIDAD[[#This Row],[INVERSIÓN USD]]/$W$6,RENTABILIDAD[[#This Row],[INVERSIÓN USD]]/$W$7),"")</f>
        <v/>
      </c>
      <c r="Q101" s="620" t="str">
        <f>IFERROR(IF(D:D=$U$6,RENTABILIDAD[[#This Row],[INVERSIÓN COP]]/$V$6,RENTABILIDAD[[#This Row],[INVERSIÓN COP]]/$V$7),"")</f>
        <v/>
      </c>
      <c r="R101" s="764" t="str">
        <f>IFERROR(RENTABILIDAD[[#This Row],[RENTABILIDAD E.A USD]]*RENTABILIDAD[[#This Row],[PESOS COP]],"")</f>
        <v/>
      </c>
      <c r="S101" s="620" t="str">
        <f>IFERROR(RENTABILIDAD[[#This Row],[RENTABILIDAD E.A COP2]]*RENTABILIDAD[[#This Row],[PESOS COP]],"")</f>
        <v/>
      </c>
    </row>
    <row r="102" spans="2:19">
      <c r="B102" s="755" t="str">
        <f>IF('REGISTRO ACCIONES'!L102="COMPRA",'REGISTRO ACCIONES'!J102,"")</f>
        <v/>
      </c>
      <c r="C102" s="756" t="str">
        <f>IF('REGISTRO ACCIONES'!L102="COMPRA",'REGISTRO ACCIONES'!K102,"")</f>
        <v/>
      </c>
      <c r="D10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2" s="757" t="str">
        <f>IF('REGISTRO ACCIONES'!L102="COMPRA",'REGISTRO ACCIONES'!M102,"")</f>
        <v/>
      </c>
      <c r="F102" s="758" t="str">
        <f>IF(RENTABILIDAD[[#This Row],[PORTAFOLIO]]="","",IF('REGISTRO ACCIONES'!L102="COMPRA",'REGISTRO ACCIONES'!P102,""))</f>
        <v/>
      </c>
      <c r="G102" s="759" t="str">
        <f>IF(RENTABILIDAD[[#This Row],[PORTAFOLIO]]="","",IF('REGISTRO ACCIONES'!L102="COMPRA",'REGISTRO ACCIONES'!R102,""))</f>
        <v/>
      </c>
      <c r="H10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2" s="760" t="str">
        <f>IF(RENTABILIDAD[[#This Row],[PORTAFOLIO]]="","",IF(RENTABILIDAD[[#This Row],[INSTRUMENTO]]="","",IFERROR((E102*H102),0)))</f>
        <v/>
      </c>
      <c r="J102" s="761" t="str">
        <f>IF(RENTABILIDAD[[#This Row],[PORTAFOLIO]]="","",IF(RENTABILIDAD[[#This Row],[INSTRUMENTO]]="","",IFERROR((E102*H102)*$X$6,0)))</f>
        <v/>
      </c>
      <c r="K102" s="762">
        <f>IF(RENTABILIDAD[[#This Row],[VALOR ACTUAL COP]]&gt;0,IFERROR((I102-F102)/F102,0),"")</f>
        <v>0</v>
      </c>
      <c r="L102" s="702">
        <f>IF(RENTABILIDAD[[#This Row],[VALOR ACTUAL COP]]&gt;0,IFERROR((J102-G102)/G102,0),"")</f>
        <v>0</v>
      </c>
      <c r="M102" s="763">
        <f t="shared" si="2"/>
        <v>0</v>
      </c>
      <c r="N102" s="747" t="str">
        <f>IFERROR(IF(RENTABILIDAD[[#This Row],[AÑOS]]&gt;0.9999999,(1+K102)^(1/M102)-1,""),"")</f>
        <v/>
      </c>
      <c r="O102" s="702" t="str">
        <f>IFERROR(IF(RENTABILIDAD[[#This Row],[AÑOS]]&gt;0.9999999,(1+L102)^(1/M102)-1,""),"")</f>
        <v/>
      </c>
      <c r="P102" s="764" t="str">
        <f>IFERROR(IF(C:C=$U$7,RENTABILIDAD[[#This Row],[INVERSIÓN USD]]/$W$6,RENTABILIDAD[[#This Row],[INVERSIÓN USD]]/$W$7),"")</f>
        <v/>
      </c>
      <c r="Q102" s="620" t="str">
        <f>IFERROR(IF(D:D=$U$6,RENTABILIDAD[[#This Row],[INVERSIÓN COP]]/$V$6,RENTABILIDAD[[#This Row],[INVERSIÓN COP]]/$V$7),"")</f>
        <v/>
      </c>
      <c r="R102" s="764" t="str">
        <f>IFERROR(RENTABILIDAD[[#This Row],[RENTABILIDAD E.A USD]]*RENTABILIDAD[[#This Row],[PESOS COP]],"")</f>
        <v/>
      </c>
      <c r="S102" s="620" t="str">
        <f>IFERROR(RENTABILIDAD[[#This Row],[RENTABILIDAD E.A COP2]]*RENTABILIDAD[[#This Row],[PESOS COP]],"")</f>
        <v/>
      </c>
    </row>
    <row r="103" spans="2:19">
      <c r="B103" s="755" t="str">
        <f>IF('REGISTRO ACCIONES'!L103="COMPRA",'REGISTRO ACCIONES'!J103,"")</f>
        <v/>
      </c>
      <c r="C103" s="756" t="str">
        <f>IF('REGISTRO ACCIONES'!L103="COMPRA",'REGISTRO ACCIONES'!K103,"")</f>
        <v/>
      </c>
      <c r="D10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3" s="757" t="str">
        <f>IF('REGISTRO ACCIONES'!L103="COMPRA",'REGISTRO ACCIONES'!M103,"")</f>
        <v/>
      </c>
      <c r="F103" s="758" t="str">
        <f>IF(RENTABILIDAD[[#This Row],[PORTAFOLIO]]="","",IF('REGISTRO ACCIONES'!L103="COMPRA",'REGISTRO ACCIONES'!P103,""))</f>
        <v/>
      </c>
      <c r="G103" s="759" t="str">
        <f>IF(RENTABILIDAD[[#This Row],[PORTAFOLIO]]="","",IF('REGISTRO ACCIONES'!L103="COMPRA",'REGISTRO ACCIONES'!R103,""))</f>
        <v/>
      </c>
      <c r="H10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3" s="760" t="str">
        <f>IF(RENTABILIDAD[[#This Row],[PORTAFOLIO]]="","",IF(RENTABILIDAD[[#This Row],[INSTRUMENTO]]="","",IFERROR((E103*H103),0)))</f>
        <v/>
      </c>
      <c r="J103" s="761" t="str">
        <f>IF(RENTABILIDAD[[#This Row],[PORTAFOLIO]]="","",IF(RENTABILIDAD[[#This Row],[INSTRUMENTO]]="","",IFERROR((E103*H103)*$X$6,0)))</f>
        <v/>
      </c>
      <c r="K103" s="762">
        <f>IF(RENTABILIDAD[[#This Row],[VALOR ACTUAL COP]]&gt;0,IFERROR((I103-F103)/F103,0),"")</f>
        <v>0</v>
      </c>
      <c r="L103" s="702">
        <f>IF(RENTABILIDAD[[#This Row],[VALOR ACTUAL COP]]&gt;0,IFERROR((J103-G103)/G103,0),"")</f>
        <v>0</v>
      </c>
      <c r="M103" s="763">
        <f t="shared" si="2"/>
        <v>0</v>
      </c>
      <c r="N103" s="747" t="str">
        <f>IFERROR(IF(RENTABILIDAD[[#This Row],[AÑOS]]&gt;0.9999999,(1+K103)^(1/M103)-1,""),"")</f>
        <v/>
      </c>
      <c r="O103" s="702" t="str">
        <f>IFERROR(IF(RENTABILIDAD[[#This Row],[AÑOS]]&gt;0.9999999,(1+L103)^(1/M103)-1,""),"")</f>
        <v/>
      </c>
      <c r="P103" s="764" t="str">
        <f>IFERROR(IF(C:C=$U$7,RENTABILIDAD[[#This Row],[INVERSIÓN USD]]/$W$6,RENTABILIDAD[[#This Row],[INVERSIÓN USD]]/$W$7),"")</f>
        <v/>
      </c>
      <c r="Q103" s="620" t="str">
        <f>IFERROR(IF(D:D=$U$6,RENTABILIDAD[[#This Row],[INVERSIÓN COP]]/$V$6,RENTABILIDAD[[#This Row],[INVERSIÓN COP]]/$V$7),"")</f>
        <v/>
      </c>
      <c r="R103" s="764" t="str">
        <f>IFERROR(RENTABILIDAD[[#This Row],[RENTABILIDAD E.A USD]]*RENTABILIDAD[[#This Row],[PESOS COP]],"")</f>
        <v/>
      </c>
      <c r="S103" s="620" t="str">
        <f>IFERROR(RENTABILIDAD[[#This Row],[RENTABILIDAD E.A COP2]]*RENTABILIDAD[[#This Row],[PESOS COP]],"")</f>
        <v/>
      </c>
    </row>
    <row r="104" spans="2:19">
      <c r="B104" s="755" t="str">
        <f>IF('REGISTRO ACCIONES'!L104="COMPRA",'REGISTRO ACCIONES'!J104,"")</f>
        <v/>
      </c>
      <c r="C104" s="756" t="str">
        <f>IF('REGISTRO ACCIONES'!L104="COMPRA",'REGISTRO ACCIONES'!K104,"")</f>
        <v/>
      </c>
      <c r="D10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4" s="757" t="str">
        <f>IF('REGISTRO ACCIONES'!L104="COMPRA",'REGISTRO ACCIONES'!M104,"")</f>
        <v/>
      </c>
      <c r="F104" s="758" t="str">
        <f>IF(RENTABILIDAD[[#This Row],[PORTAFOLIO]]="","",IF('REGISTRO ACCIONES'!L104="COMPRA",'REGISTRO ACCIONES'!P104,""))</f>
        <v/>
      </c>
      <c r="G104" s="759" t="str">
        <f>IF(RENTABILIDAD[[#This Row],[PORTAFOLIO]]="","",IF('REGISTRO ACCIONES'!L104="COMPRA",'REGISTRO ACCIONES'!R104,""))</f>
        <v/>
      </c>
      <c r="H10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4" s="760" t="str">
        <f>IF(RENTABILIDAD[[#This Row],[PORTAFOLIO]]="","",IF(RENTABILIDAD[[#This Row],[INSTRUMENTO]]="","",IFERROR((E104*H104),0)))</f>
        <v/>
      </c>
      <c r="J104" s="761" t="str">
        <f>IF(RENTABILIDAD[[#This Row],[PORTAFOLIO]]="","",IF(RENTABILIDAD[[#This Row],[INSTRUMENTO]]="","",IFERROR((E104*H104)*$X$6,0)))</f>
        <v/>
      </c>
      <c r="K104" s="762">
        <f>IF(RENTABILIDAD[[#This Row],[VALOR ACTUAL COP]]&gt;0,IFERROR((I104-F104)/F104,0),"")</f>
        <v>0</v>
      </c>
      <c r="L104" s="702">
        <f>IF(RENTABILIDAD[[#This Row],[VALOR ACTUAL COP]]&gt;0,IFERROR((J104-G104)/G104,0),"")</f>
        <v>0</v>
      </c>
      <c r="M104" s="763">
        <f t="shared" si="2"/>
        <v>0</v>
      </c>
      <c r="N104" s="747" t="str">
        <f>IFERROR(IF(RENTABILIDAD[[#This Row],[AÑOS]]&gt;0.9999999,(1+K104)^(1/M104)-1,""),"")</f>
        <v/>
      </c>
      <c r="O104" s="702" t="str">
        <f>IFERROR(IF(RENTABILIDAD[[#This Row],[AÑOS]]&gt;0.9999999,(1+L104)^(1/M104)-1,""),"")</f>
        <v/>
      </c>
      <c r="P104" s="764" t="str">
        <f>IFERROR(IF(C:C=$U$7,RENTABILIDAD[[#This Row],[INVERSIÓN USD]]/$W$6,RENTABILIDAD[[#This Row],[INVERSIÓN USD]]/$W$7),"")</f>
        <v/>
      </c>
      <c r="Q104" s="620" t="str">
        <f>IFERROR(IF(D:D=$U$6,RENTABILIDAD[[#This Row],[INVERSIÓN COP]]/$V$6,RENTABILIDAD[[#This Row],[INVERSIÓN COP]]/$V$7),"")</f>
        <v/>
      </c>
      <c r="R104" s="764" t="str">
        <f>IFERROR(RENTABILIDAD[[#This Row],[RENTABILIDAD E.A USD]]*RENTABILIDAD[[#This Row],[PESOS COP]],"")</f>
        <v/>
      </c>
      <c r="S104" s="620" t="str">
        <f>IFERROR(RENTABILIDAD[[#This Row],[RENTABILIDAD E.A COP2]]*RENTABILIDAD[[#This Row],[PESOS COP]],"")</f>
        <v/>
      </c>
    </row>
    <row r="105" spans="2:19">
      <c r="B105" s="755" t="str">
        <f>IF('REGISTRO ACCIONES'!L105="COMPRA",'REGISTRO ACCIONES'!J105,"")</f>
        <v/>
      </c>
      <c r="C105" s="756" t="str">
        <f>IF('REGISTRO ACCIONES'!L105="COMPRA",'REGISTRO ACCIONES'!K105,"")</f>
        <v/>
      </c>
      <c r="D10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5" s="757" t="str">
        <f>IF('REGISTRO ACCIONES'!L105="COMPRA",'REGISTRO ACCIONES'!M105,"")</f>
        <v/>
      </c>
      <c r="F105" s="758" t="str">
        <f>IF(RENTABILIDAD[[#This Row],[PORTAFOLIO]]="","",IF('REGISTRO ACCIONES'!L105="COMPRA",'REGISTRO ACCIONES'!P105,""))</f>
        <v/>
      </c>
      <c r="G105" s="759" t="str">
        <f>IF(RENTABILIDAD[[#This Row],[PORTAFOLIO]]="","",IF('REGISTRO ACCIONES'!L105="COMPRA",'REGISTRO ACCIONES'!R105,""))</f>
        <v/>
      </c>
      <c r="H10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5" s="760" t="str">
        <f>IF(RENTABILIDAD[[#This Row],[PORTAFOLIO]]="","",IF(RENTABILIDAD[[#This Row],[INSTRUMENTO]]="","",IFERROR((E105*H105),0)))</f>
        <v/>
      </c>
      <c r="J105" s="761" t="str">
        <f>IF(RENTABILIDAD[[#This Row],[PORTAFOLIO]]="","",IF(RENTABILIDAD[[#This Row],[INSTRUMENTO]]="","",IFERROR((E105*H105)*$X$6,0)))</f>
        <v/>
      </c>
      <c r="K105" s="762">
        <f>IF(RENTABILIDAD[[#This Row],[VALOR ACTUAL COP]]&gt;0,IFERROR((I105-F105)/F105,0),"")</f>
        <v>0</v>
      </c>
      <c r="L105" s="702">
        <f>IF(RENTABILIDAD[[#This Row],[VALOR ACTUAL COP]]&gt;0,IFERROR((J105-G105)/G105,0),"")</f>
        <v>0</v>
      </c>
      <c r="M105" s="763">
        <f t="shared" si="2"/>
        <v>0</v>
      </c>
      <c r="N105" s="747" t="str">
        <f>IFERROR(IF(RENTABILIDAD[[#This Row],[AÑOS]]&gt;0.9999999,(1+K105)^(1/M105)-1,""),"")</f>
        <v/>
      </c>
      <c r="O105" s="702" t="str">
        <f>IFERROR(IF(RENTABILIDAD[[#This Row],[AÑOS]]&gt;0.9999999,(1+L105)^(1/M105)-1,""),"")</f>
        <v/>
      </c>
      <c r="P105" s="764" t="str">
        <f>IFERROR(IF(C:C=$U$7,RENTABILIDAD[[#This Row],[INVERSIÓN USD]]/$W$6,RENTABILIDAD[[#This Row],[INVERSIÓN USD]]/$W$7),"")</f>
        <v/>
      </c>
      <c r="Q105" s="620" t="str">
        <f>IFERROR(IF(D:D=$U$6,RENTABILIDAD[[#This Row],[INVERSIÓN COP]]/$V$6,RENTABILIDAD[[#This Row],[INVERSIÓN COP]]/$V$7),"")</f>
        <v/>
      </c>
      <c r="R105" s="764" t="str">
        <f>IFERROR(RENTABILIDAD[[#This Row],[RENTABILIDAD E.A USD]]*RENTABILIDAD[[#This Row],[PESOS COP]],"")</f>
        <v/>
      </c>
      <c r="S105" s="620" t="str">
        <f>IFERROR(RENTABILIDAD[[#This Row],[RENTABILIDAD E.A COP2]]*RENTABILIDAD[[#This Row],[PESOS COP]],"")</f>
        <v/>
      </c>
    </row>
    <row r="106" spans="2:19">
      <c r="B106" s="755" t="str">
        <f>IF('REGISTRO ACCIONES'!L106="COMPRA",'REGISTRO ACCIONES'!J106,"")</f>
        <v/>
      </c>
      <c r="C106" s="756" t="str">
        <f>IF('REGISTRO ACCIONES'!L106="COMPRA",'REGISTRO ACCIONES'!K106,"")</f>
        <v/>
      </c>
      <c r="D10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6" s="757" t="str">
        <f>IF('REGISTRO ACCIONES'!L106="COMPRA",'REGISTRO ACCIONES'!M106,"")</f>
        <v/>
      </c>
      <c r="F106" s="758" t="str">
        <f>IF(RENTABILIDAD[[#This Row],[PORTAFOLIO]]="","",IF('REGISTRO ACCIONES'!L106="COMPRA",'REGISTRO ACCIONES'!P106,""))</f>
        <v/>
      </c>
      <c r="G106" s="759" t="str">
        <f>IF(RENTABILIDAD[[#This Row],[PORTAFOLIO]]="","",IF('REGISTRO ACCIONES'!L106="COMPRA",'REGISTRO ACCIONES'!R106,""))</f>
        <v/>
      </c>
      <c r="H10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6" s="760" t="str">
        <f>IF(RENTABILIDAD[[#This Row],[PORTAFOLIO]]="","",IF(RENTABILIDAD[[#This Row],[INSTRUMENTO]]="","",IFERROR((E106*H106),0)))</f>
        <v/>
      </c>
      <c r="J106" s="761" t="str">
        <f>IF(RENTABILIDAD[[#This Row],[PORTAFOLIO]]="","",IF(RENTABILIDAD[[#This Row],[INSTRUMENTO]]="","",IFERROR((E106*H106)*$X$6,0)))</f>
        <v/>
      </c>
      <c r="K106" s="762">
        <f>IF(RENTABILIDAD[[#This Row],[VALOR ACTUAL COP]]&gt;0,IFERROR((I106-F106)/F106,0),"")</f>
        <v>0</v>
      </c>
      <c r="L106" s="702">
        <f>IF(RENTABILIDAD[[#This Row],[VALOR ACTUAL COP]]&gt;0,IFERROR((J106-G106)/G106,0),"")</f>
        <v>0</v>
      </c>
      <c r="M106" s="763">
        <f t="shared" si="2"/>
        <v>0</v>
      </c>
      <c r="N106" s="747" t="str">
        <f>IFERROR(IF(RENTABILIDAD[[#This Row],[AÑOS]]&gt;0.9999999,(1+K106)^(1/M106)-1,""),"")</f>
        <v/>
      </c>
      <c r="O106" s="702" t="str">
        <f>IFERROR(IF(RENTABILIDAD[[#This Row],[AÑOS]]&gt;0.9999999,(1+L106)^(1/M106)-1,""),"")</f>
        <v/>
      </c>
      <c r="P106" s="764" t="str">
        <f>IFERROR(IF(C:C=$U$7,RENTABILIDAD[[#This Row],[INVERSIÓN USD]]/$W$6,RENTABILIDAD[[#This Row],[INVERSIÓN USD]]/$W$7),"")</f>
        <v/>
      </c>
      <c r="Q106" s="620" t="str">
        <f>IFERROR(IF(D:D=$U$6,RENTABILIDAD[[#This Row],[INVERSIÓN COP]]/$V$6,RENTABILIDAD[[#This Row],[INVERSIÓN COP]]/$V$7),"")</f>
        <v/>
      </c>
      <c r="R106" s="764" t="str">
        <f>IFERROR(RENTABILIDAD[[#This Row],[RENTABILIDAD E.A USD]]*RENTABILIDAD[[#This Row],[PESOS COP]],"")</f>
        <v/>
      </c>
      <c r="S106" s="620" t="str">
        <f>IFERROR(RENTABILIDAD[[#This Row],[RENTABILIDAD E.A COP2]]*RENTABILIDAD[[#This Row],[PESOS COP]],"")</f>
        <v/>
      </c>
    </row>
    <row r="107" spans="2:19">
      <c r="B107" s="755" t="str">
        <f>IF('REGISTRO ACCIONES'!L107="COMPRA",'REGISTRO ACCIONES'!J107,"")</f>
        <v/>
      </c>
      <c r="C107" s="756" t="str">
        <f>IF('REGISTRO ACCIONES'!L107="COMPRA",'REGISTRO ACCIONES'!K107,"")</f>
        <v/>
      </c>
      <c r="D10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7" s="757" t="str">
        <f>IF('REGISTRO ACCIONES'!L107="COMPRA",'REGISTRO ACCIONES'!M107,"")</f>
        <v/>
      </c>
      <c r="F107" s="758" t="str">
        <f>IF(RENTABILIDAD[[#This Row],[PORTAFOLIO]]="","",IF('REGISTRO ACCIONES'!L107="COMPRA",'REGISTRO ACCIONES'!P107,""))</f>
        <v/>
      </c>
      <c r="G107" s="759" t="str">
        <f>IF(RENTABILIDAD[[#This Row],[PORTAFOLIO]]="","",IF('REGISTRO ACCIONES'!L107="COMPRA",'REGISTRO ACCIONES'!R107,""))</f>
        <v/>
      </c>
      <c r="H10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7" s="760" t="str">
        <f>IF(RENTABILIDAD[[#This Row],[PORTAFOLIO]]="","",IF(RENTABILIDAD[[#This Row],[INSTRUMENTO]]="","",IFERROR((E107*H107),0)))</f>
        <v/>
      </c>
      <c r="J107" s="761" t="str">
        <f>IF(RENTABILIDAD[[#This Row],[PORTAFOLIO]]="","",IF(RENTABILIDAD[[#This Row],[INSTRUMENTO]]="","",IFERROR((E107*H107)*$X$6,0)))</f>
        <v/>
      </c>
      <c r="K107" s="762">
        <f>IF(RENTABILIDAD[[#This Row],[VALOR ACTUAL COP]]&gt;0,IFERROR((I107-F107)/F107,0),"")</f>
        <v>0</v>
      </c>
      <c r="L107" s="702">
        <f>IF(RENTABILIDAD[[#This Row],[VALOR ACTUAL COP]]&gt;0,IFERROR((J107-G107)/G107,0),"")</f>
        <v>0</v>
      </c>
      <c r="M107" s="763">
        <f t="shared" si="2"/>
        <v>0</v>
      </c>
      <c r="N107" s="747" t="str">
        <f>IFERROR(IF(RENTABILIDAD[[#This Row],[AÑOS]]&gt;0.9999999,(1+K107)^(1/M107)-1,""),"")</f>
        <v/>
      </c>
      <c r="O107" s="702" t="str">
        <f>IFERROR(IF(RENTABILIDAD[[#This Row],[AÑOS]]&gt;0.9999999,(1+L107)^(1/M107)-1,""),"")</f>
        <v/>
      </c>
      <c r="P107" s="764" t="str">
        <f>IFERROR(IF(C:C=$U$7,RENTABILIDAD[[#This Row],[INVERSIÓN USD]]/$W$6,RENTABILIDAD[[#This Row],[INVERSIÓN USD]]/$W$7),"")</f>
        <v/>
      </c>
      <c r="Q107" s="620" t="str">
        <f>IFERROR(IF(D:D=$U$6,RENTABILIDAD[[#This Row],[INVERSIÓN COP]]/$V$6,RENTABILIDAD[[#This Row],[INVERSIÓN COP]]/$V$7),"")</f>
        <v/>
      </c>
      <c r="R107" s="764" t="str">
        <f>IFERROR(RENTABILIDAD[[#This Row],[RENTABILIDAD E.A USD]]*RENTABILIDAD[[#This Row],[PESOS COP]],"")</f>
        <v/>
      </c>
      <c r="S107" s="620" t="str">
        <f>IFERROR(RENTABILIDAD[[#This Row],[RENTABILIDAD E.A COP2]]*RENTABILIDAD[[#This Row],[PESOS COP]],"")</f>
        <v/>
      </c>
    </row>
    <row r="108" spans="2:19">
      <c r="B108" s="755" t="str">
        <f>IF('REGISTRO ACCIONES'!L108="COMPRA",'REGISTRO ACCIONES'!J108,"")</f>
        <v/>
      </c>
      <c r="C108" s="756" t="str">
        <f>IF('REGISTRO ACCIONES'!L108="COMPRA",'REGISTRO ACCIONES'!K108,"")</f>
        <v/>
      </c>
      <c r="D10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8" s="757" t="str">
        <f>IF('REGISTRO ACCIONES'!L108="COMPRA",'REGISTRO ACCIONES'!M108,"")</f>
        <v/>
      </c>
      <c r="F108" s="758" t="str">
        <f>IF(RENTABILIDAD[[#This Row],[PORTAFOLIO]]="","",IF('REGISTRO ACCIONES'!L108="COMPRA",'REGISTRO ACCIONES'!P108,""))</f>
        <v/>
      </c>
      <c r="G108" s="759" t="str">
        <f>IF(RENTABILIDAD[[#This Row],[PORTAFOLIO]]="","",IF('REGISTRO ACCIONES'!L108="COMPRA",'REGISTRO ACCIONES'!R108,""))</f>
        <v/>
      </c>
      <c r="H10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8" s="760" t="str">
        <f>IF(RENTABILIDAD[[#This Row],[PORTAFOLIO]]="","",IF(RENTABILIDAD[[#This Row],[INSTRUMENTO]]="","",IFERROR((E108*H108),0)))</f>
        <v/>
      </c>
      <c r="J108" s="761" t="str">
        <f>IF(RENTABILIDAD[[#This Row],[PORTAFOLIO]]="","",IF(RENTABILIDAD[[#This Row],[INSTRUMENTO]]="","",IFERROR((E108*H108)*$X$6,0)))</f>
        <v/>
      </c>
      <c r="K108" s="762">
        <f>IF(RENTABILIDAD[[#This Row],[VALOR ACTUAL COP]]&gt;0,IFERROR((I108-F108)/F108,0),"")</f>
        <v>0</v>
      </c>
      <c r="L108" s="702">
        <f>IF(RENTABILIDAD[[#This Row],[VALOR ACTUAL COP]]&gt;0,IFERROR((J108-G108)/G108,0),"")</f>
        <v>0</v>
      </c>
      <c r="M108" s="763">
        <f t="shared" si="2"/>
        <v>0</v>
      </c>
      <c r="N108" s="747" t="str">
        <f>IFERROR(IF(RENTABILIDAD[[#This Row],[AÑOS]]&gt;0.9999999,(1+K108)^(1/M108)-1,""),"")</f>
        <v/>
      </c>
      <c r="O108" s="702" t="str">
        <f>IFERROR(IF(RENTABILIDAD[[#This Row],[AÑOS]]&gt;0.9999999,(1+L108)^(1/M108)-1,""),"")</f>
        <v/>
      </c>
      <c r="P108" s="764" t="str">
        <f>IFERROR(IF(C:C=$U$7,RENTABILIDAD[[#This Row],[INVERSIÓN USD]]/$W$6,RENTABILIDAD[[#This Row],[INVERSIÓN USD]]/$W$7),"")</f>
        <v/>
      </c>
      <c r="Q108" s="620" t="str">
        <f>IFERROR(IF(D:D=$U$6,RENTABILIDAD[[#This Row],[INVERSIÓN COP]]/$V$6,RENTABILIDAD[[#This Row],[INVERSIÓN COP]]/$V$7),"")</f>
        <v/>
      </c>
      <c r="R108" s="764" t="str">
        <f>IFERROR(RENTABILIDAD[[#This Row],[RENTABILIDAD E.A USD]]*RENTABILIDAD[[#This Row],[PESOS COP]],"")</f>
        <v/>
      </c>
      <c r="S108" s="620" t="str">
        <f>IFERROR(RENTABILIDAD[[#This Row],[RENTABILIDAD E.A COP2]]*RENTABILIDAD[[#This Row],[PESOS COP]],"")</f>
        <v/>
      </c>
    </row>
    <row r="109" spans="2:19">
      <c r="B109" s="755" t="str">
        <f>IF('REGISTRO ACCIONES'!L109="COMPRA",'REGISTRO ACCIONES'!J109,"")</f>
        <v/>
      </c>
      <c r="C109" s="756" t="str">
        <f>IF('REGISTRO ACCIONES'!L109="COMPRA",'REGISTRO ACCIONES'!K109,"")</f>
        <v/>
      </c>
      <c r="D10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9" s="757" t="str">
        <f>IF('REGISTRO ACCIONES'!L109="COMPRA",'REGISTRO ACCIONES'!M109,"")</f>
        <v/>
      </c>
      <c r="F109" s="758" t="str">
        <f>IF(RENTABILIDAD[[#This Row],[PORTAFOLIO]]="","",IF('REGISTRO ACCIONES'!L109="COMPRA",'REGISTRO ACCIONES'!P109,""))</f>
        <v/>
      </c>
      <c r="G109" s="759" t="str">
        <f>IF(RENTABILIDAD[[#This Row],[PORTAFOLIO]]="","",IF('REGISTRO ACCIONES'!L109="COMPRA",'REGISTRO ACCIONES'!R109,""))</f>
        <v/>
      </c>
      <c r="H10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9" s="760" t="str">
        <f>IF(RENTABILIDAD[[#This Row],[PORTAFOLIO]]="","",IF(RENTABILIDAD[[#This Row],[INSTRUMENTO]]="","",IFERROR((E109*H109),0)))</f>
        <v/>
      </c>
      <c r="J109" s="761" t="str">
        <f>IF(RENTABILIDAD[[#This Row],[PORTAFOLIO]]="","",IF(RENTABILIDAD[[#This Row],[INSTRUMENTO]]="","",IFERROR((E109*H109)*$X$6,0)))</f>
        <v/>
      </c>
      <c r="K109" s="762">
        <f>IF(RENTABILIDAD[[#This Row],[VALOR ACTUAL COP]]&gt;0,IFERROR((I109-F109)/F109,0),"")</f>
        <v>0</v>
      </c>
      <c r="L109" s="702">
        <f>IF(RENTABILIDAD[[#This Row],[VALOR ACTUAL COP]]&gt;0,IFERROR((J109-G109)/G109,0),"")</f>
        <v>0</v>
      </c>
      <c r="M109" s="763">
        <f t="shared" si="2"/>
        <v>0</v>
      </c>
      <c r="N109" s="747" t="str">
        <f>IFERROR(IF(RENTABILIDAD[[#This Row],[AÑOS]]&gt;0.9999999,(1+K109)^(1/M109)-1,""),"")</f>
        <v/>
      </c>
      <c r="O109" s="702" t="str">
        <f>IFERROR(IF(RENTABILIDAD[[#This Row],[AÑOS]]&gt;0.9999999,(1+L109)^(1/M109)-1,""),"")</f>
        <v/>
      </c>
      <c r="P109" s="764" t="str">
        <f>IFERROR(IF(C:C=$U$7,RENTABILIDAD[[#This Row],[INVERSIÓN USD]]/$W$6,RENTABILIDAD[[#This Row],[INVERSIÓN USD]]/$W$7),"")</f>
        <v/>
      </c>
      <c r="Q109" s="620" t="str">
        <f>IFERROR(IF(D:D=$U$6,RENTABILIDAD[[#This Row],[INVERSIÓN COP]]/$V$6,RENTABILIDAD[[#This Row],[INVERSIÓN COP]]/$V$7),"")</f>
        <v/>
      </c>
      <c r="R109" s="764" t="str">
        <f>IFERROR(RENTABILIDAD[[#This Row],[RENTABILIDAD E.A USD]]*RENTABILIDAD[[#This Row],[PESOS COP]],"")</f>
        <v/>
      </c>
      <c r="S109" s="620" t="str">
        <f>IFERROR(RENTABILIDAD[[#This Row],[RENTABILIDAD E.A COP2]]*RENTABILIDAD[[#This Row],[PESOS COP]],"")</f>
        <v/>
      </c>
    </row>
    <row r="110" spans="2:19">
      <c r="B110" s="755" t="str">
        <f>IF('REGISTRO ACCIONES'!L110="COMPRA",'REGISTRO ACCIONES'!J110,"")</f>
        <v/>
      </c>
      <c r="C110" s="756" t="str">
        <f>IF('REGISTRO ACCIONES'!L110="COMPRA",'REGISTRO ACCIONES'!K110,"")</f>
        <v/>
      </c>
      <c r="D11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0" s="757" t="str">
        <f>IF('REGISTRO ACCIONES'!L110="COMPRA",'REGISTRO ACCIONES'!M110,"")</f>
        <v/>
      </c>
      <c r="F110" s="758" t="str">
        <f>IF(RENTABILIDAD[[#This Row],[PORTAFOLIO]]="","",IF('REGISTRO ACCIONES'!L110="COMPRA",'REGISTRO ACCIONES'!P110,""))</f>
        <v/>
      </c>
      <c r="G110" s="759" t="str">
        <f>IF(RENTABILIDAD[[#This Row],[PORTAFOLIO]]="","",IF('REGISTRO ACCIONES'!L110="COMPRA",'REGISTRO ACCIONES'!R110,""))</f>
        <v/>
      </c>
      <c r="H11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0" s="760" t="str">
        <f>IF(RENTABILIDAD[[#This Row],[PORTAFOLIO]]="","",IF(RENTABILIDAD[[#This Row],[INSTRUMENTO]]="","",IFERROR((E110*H110),0)))</f>
        <v/>
      </c>
      <c r="J110" s="761" t="str">
        <f>IF(RENTABILIDAD[[#This Row],[PORTAFOLIO]]="","",IF(RENTABILIDAD[[#This Row],[INSTRUMENTO]]="","",IFERROR((E110*H110)*$X$6,0)))</f>
        <v/>
      </c>
      <c r="K110" s="762">
        <f>IF(RENTABILIDAD[[#This Row],[VALOR ACTUAL COP]]&gt;0,IFERROR((I110-F110)/F110,0),"")</f>
        <v>0</v>
      </c>
      <c r="L110" s="702">
        <f>IF(RENTABILIDAD[[#This Row],[VALOR ACTUAL COP]]&gt;0,IFERROR((J110-G110)/G110,0),"")</f>
        <v>0</v>
      </c>
      <c r="M110" s="763">
        <f t="shared" si="2"/>
        <v>0</v>
      </c>
      <c r="N110" s="747" t="str">
        <f>IFERROR(IF(RENTABILIDAD[[#This Row],[AÑOS]]&gt;0.9999999,(1+K110)^(1/M110)-1,""),"")</f>
        <v/>
      </c>
      <c r="O110" s="702" t="str">
        <f>IFERROR(IF(RENTABILIDAD[[#This Row],[AÑOS]]&gt;0.9999999,(1+L110)^(1/M110)-1,""),"")</f>
        <v/>
      </c>
      <c r="P110" s="764" t="str">
        <f>IFERROR(IF(C:C=$U$7,RENTABILIDAD[[#This Row],[INVERSIÓN USD]]/$W$6,RENTABILIDAD[[#This Row],[INVERSIÓN USD]]/$W$7),"")</f>
        <v/>
      </c>
      <c r="Q110" s="620" t="str">
        <f>IFERROR(IF(D:D=$U$6,RENTABILIDAD[[#This Row],[INVERSIÓN COP]]/$V$6,RENTABILIDAD[[#This Row],[INVERSIÓN COP]]/$V$7),"")</f>
        <v/>
      </c>
      <c r="R110" s="764" t="str">
        <f>IFERROR(RENTABILIDAD[[#This Row],[RENTABILIDAD E.A USD]]*RENTABILIDAD[[#This Row],[PESOS COP]],"")</f>
        <v/>
      </c>
      <c r="S110" s="620" t="str">
        <f>IFERROR(RENTABILIDAD[[#This Row],[RENTABILIDAD E.A COP2]]*RENTABILIDAD[[#This Row],[PESOS COP]],"")</f>
        <v/>
      </c>
    </row>
    <row r="111" spans="2:19">
      <c r="B111" s="755" t="str">
        <f>IF('REGISTRO ACCIONES'!L111="COMPRA",'REGISTRO ACCIONES'!J111,"")</f>
        <v/>
      </c>
      <c r="C111" s="756" t="str">
        <f>IF('REGISTRO ACCIONES'!L111="COMPRA",'REGISTRO ACCIONES'!K111,"")</f>
        <v/>
      </c>
      <c r="D11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1" s="757" t="str">
        <f>IF('REGISTRO ACCIONES'!L111="COMPRA",'REGISTRO ACCIONES'!M111,"")</f>
        <v/>
      </c>
      <c r="F111" s="758" t="str">
        <f>IF(RENTABILIDAD[[#This Row],[PORTAFOLIO]]="","",IF('REGISTRO ACCIONES'!L111="COMPRA",'REGISTRO ACCIONES'!P111,""))</f>
        <v/>
      </c>
      <c r="G111" s="759" t="str">
        <f>IF(RENTABILIDAD[[#This Row],[PORTAFOLIO]]="","",IF('REGISTRO ACCIONES'!L111="COMPRA",'REGISTRO ACCIONES'!R111,""))</f>
        <v/>
      </c>
      <c r="H11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1" s="760" t="str">
        <f>IF(RENTABILIDAD[[#This Row],[PORTAFOLIO]]="","",IF(RENTABILIDAD[[#This Row],[INSTRUMENTO]]="","",IFERROR((E111*H111),0)))</f>
        <v/>
      </c>
      <c r="J111" s="761" t="str">
        <f>IF(RENTABILIDAD[[#This Row],[PORTAFOLIO]]="","",IF(RENTABILIDAD[[#This Row],[INSTRUMENTO]]="","",IFERROR((E111*H111)*$X$6,0)))</f>
        <v/>
      </c>
      <c r="K111" s="762">
        <f>IF(RENTABILIDAD[[#This Row],[VALOR ACTUAL COP]]&gt;0,IFERROR((I111-F111)/F111,0),"")</f>
        <v>0</v>
      </c>
      <c r="L111" s="702">
        <f>IF(RENTABILIDAD[[#This Row],[VALOR ACTUAL COP]]&gt;0,IFERROR((J111-G111)/G111,0),"")</f>
        <v>0</v>
      </c>
      <c r="M111" s="763">
        <f t="shared" si="2"/>
        <v>0</v>
      </c>
      <c r="N111" s="747" t="str">
        <f>IFERROR(IF(RENTABILIDAD[[#This Row],[AÑOS]]&gt;0.9999999,(1+K111)^(1/M111)-1,""),"")</f>
        <v/>
      </c>
      <c r="O111" s="702" t="str">
        <f>IFERROR(IF(RENTABILIDAD[[#This Row],[AÑOS]]&gt;0.9999999,(1+L111)^(1/M111)-1,""),"")</f>
        <v/>
      </c>
      <c r="P111" s="764" t="str">
        <f>IFERROR(IF(C:C=$U$7,RENTABILIDAD[[#This Row],[INVERSIÓN USD]]/$W$6,RENTABILIDAD[[#This Row],[INVERSIÓN USD]]/$W$7),"")</f>
        <v/>
      </c>
      <c r="Q111" s="620" t="str">
        <f>IFERROR(IF(D:D=$U$6,RENTABILIDAD[[#This Row],[INVERSIÓN COP]]/$V$6,RENTABILIDAD[[#This Row],[INVERSIÓN COP]]/$V$7),"")</f>
        <v/>
      </c>
      <c r="R111" s="764" t="str">
        <f>IFERROR(RENTABILIDAD[[#This Row],[RENTABILIDAD E.A USD]]*RENTABILIDAD[[#This Row],[PESOS COP]],"")</f>
        <v/>
      </c>
      <c r="S111" s="620" t="str">
        <f>IFERROR(RENTABILIDAD[[#This Row],[RENTABILIDAD E.A COP2]]*RENTABILIDAD[[#This Row],[PESOS COP]],"")</f>
        <v/>
      </c>
    </row>
    <row r="112" spans="2:19">
      <c r="B112" s="755" t="str">
        <f>IF('REGISTRO ACCIONES'!L112="COMPRA",'REGISTRO ACCIONES'!J112,"")</f>
        <v/>
      </c>
      <c r="C112" s="756" t="str">
        <f>IF('REGISTRO ACCIONES'!L112="COMPRA",'REGISTRO ACCIONES'!K112,"")</f>
        <v/>
      </c>
      <c r="D11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2" s="757" t="str">
        <f>IF('REGISTRO ACCIONES'!L112="COMPRA",'REGISTRO ACCIONES'!M112,"")</f>
        <v/>
      </c>
      <c r="F112" s="758" t="str">
        <f>IF(RENTABILIDAD[[#This Row],[PORTAFOLIO]]="","",IF('REGISTRO ACCIONES'!L112="COMPRA",'REGISTRO ACCIONES'!P112,""))</f>
        <v/>
      </c>
      <c r="G112" s="759" t="str">
        <f>IF(RENTABILIDAD[[#This Row],[PORTAFOLIO]]="","",IF('REGISTRO ACCIONES'!L112="COMPRA",'REGISTRO ACCIONES'!R112,""))</f>
        <v/>
      </c>
      <c r="H11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2" s="760" t="str">
        <f>IF(RENTABILIDAD[[#This Row],[PORTAFOLIO]]="","",IF(RENTABILIDAD[[#This Row],[INSTRUMENTO]]="","",IFERROR((E112*H112),0)))</f>
        <v/>
      </c>
      <c r="J112" s="761" t="str">
        <f>IF(RENTABILIDAD[[#This Row],[PORTAFOLIO]]="","",IF(RENTABILIDAD[[#This Row],[INSTRUMENTO]]="","",IFERROR((E112*H112)*$X$6,0)))</f>
        <v/>
      </c>
      <c r="K112" s="762">
        <f>IF(RENTABILIDAD[[#This Row],[VALOR ACTUAL COP]]&gt;0,IFERROR((I112-F112)/F112,0),"")</f>
        <v>0</v>
      </c>
      <c r="L112" s="702">
        <f>IF(RENTABILIDAD[[#This Row],[VALOR ACTUAL COP]]&gt;0,IFERROR((J112-G112)/G112,0),"")</f>
        <v>0</v>
      </c>
      <c r="M112" s="763">
        <f t="shared" si="2"/>
        <v>0</v>
      </c>
      <c r="N112" s="747" t="str">
        <f>IFERROR(IF(RENTABILIDAD[[#This Row],[AÑOS]]&gt;0.9999999,(1+K112)^(1/M112)-1,""),"")</f>
        <v/>
      </c>
      <c r="O112" s="702" t="str">
        <f>IFERROR(IF(RENTABILIDAD[[#This Row],[AÑOS]]&gt;0.9999999,(1+L112)^(1/M112)-1,""),"")</f>
        <v/>
      </c>
      <c r="P112" s="764" t="str">
        <f>IFERROR(IF(C:C=$U$7,RENTABILIDAD[[#This Row],[INVERSIÓN USD]]/$W$6,RENTABILIDAD[[#This Row],[INVERSIÓN USD]]/$W$7),"")</f>
        <v/>
      </c>
      <c r="Q112" s="620" t="str">
        <f>IFERROR(IF(D:D=$U$6,RENTABILIDAD[[#This Row],[INVERSIÓN COP]]/$V$6,RENTABILIDAD[[#This Row],[INVERSIÓN COP]]/$V$7),"")</f>
        <v/>
      </c>
      <c r="R112" s="764" t="str">
        <f>IFERROR(RENTABILIDAD[[#This Row],[RENTABILIDAD E.A USD]]*RENTABILIDAD[[#This Row],[PESOS COP]],"")</f>
        <v/>
      </c>
      <c r="S112" s="620" t="str">
        <f>IFERROR(RENTABILIDAD[[#This Row],[RENTABILIDAD E.A COP2]]*RENTABILIDAD[[#This Row],[PESOS COP]],"")</f>
        <v/>
      </c>
    </row>
    <row r="113" spans="2:19">
      <c r="B113" s="755" t="str">
        <f>IF('REGISTRO ACCIONES'!L113="COMPRA",'REGISTRO ACCIONES'!J113,"")</f>
        <v/>
      </c>
      <c r="C113" s="756" t="str">
        <f>IF('REGISTRO ACCIONES'!L113="COMPRA",'REGISTRO ACCIONES'!K113,"")</f>
        <v/>
      </c>
      <c r="D11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3" s="757" t="str">
        <f>IF('REGISTRO ACCIONES'!L113="COMPRA",'REGISTRO ACCIONES'!M113,"")</f>
        <v/>
      </c>
      <c r="F113" s="758" t="str">
        <f>IF(RENTABILIDAD[[#This Row],[PORTAFOLIO]]="","",IF('REGISTRO ACCIONES'!L113="COMPRA",'REGISTRO ACCIONES'!P113,""))</f>
        <v/>
      </c>
      <c r="G113" s="759" t="str">
        <f>IF(RENTABILIDAD[[#This Row],[PORTAFOLIO]]="","",IF('REGISTRO ACCIONES'!L113="COMPRA",'REGISTRO ACCIONES'!R113,""))</f>
        <v/>
      </c>
      <c r="H11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3" s="760" t="str">
        <f>IF(RENTABILIDAD[[#This Row],[PORTAFOLIO]]="","",IF(RENTABILIDAD[[#This Row],[INSTRUMENTO]]="","",IFERROR((E113*H113),0)))</f>
        <v/>
      </c>
      <c r="J113" s="761" t="str">
        <f>IF(RENTABILIDAD[[#This Row],[PORTAFOLIO]]="","",IF(RENTABILIDAD[[#This Row],[INSTRUMENTO]]="","",IFERROR((E113*H113)*$X$6,0)))</f>
        <v/>
      </c>
      <c r="K113" s="762">
        <f>IF(RENTABILIDAD[[#This Row],[VALOR ACTUAL COP]]&gt;0,IFERROR((I113-F113)/F113,0),"")</f>
        <v>0</v>
      </c>
      <c r="L113" s="702">
        <f>IF(RENTABILIDAD[[#This Row],[VALOR ACTUAL COP]]&gt;0,IFERROR((J113-G113)/G113,0),"")</f>
        <v>0</v>
      </c>
      <c r="M113" s="763">
        <f t="shared" si="2"/>
        <v>0</v>
      </c>
      <c r="N113" s="747" t="str">
        <f>IFERROR(IF(RENTABILIDAD[[#This Row],[AÑOS]]&gt;0.9999999,(1+K113)^(1/M113)-1,""),"")</f>
        <v/>
      </c>
      <c r="O113" s="702" t="str">
        <f>IFERROR(IF(RENTABILIDAD[[#This Row],[AÑOS]]&gt;0.9999999,(1+L113)^(1/M113)-1,""),"")</f>
        <v/>
      </c>
      <c r="P113" s="764" t="str">
        <f>IFERROR(IF(C:C=$U$7,RENTABILIDAD[[#This Row],[INVERSIÓN USD]]/$W$6,RENTABILIDAD[[#This Row],[INVERSIÓN USD]]/$W$7),"")</f>
        <v/>
      </c>
      <c r="Q113" s="620" t="str">
        <f>IFERROR(IF(D:D=$U$6,RENTABILIDAD[[#This Row],[INVERSIÓN COP]]/$V$6,RENTABILIDAD[[#This Row],[INVERSIÓN COP]]/$V$7),"")</f>
        <v/>
      </c>
      <c r="R113" s="764" t="str">
        <f>IFERROR(RENTABILIDAD[[#This Row],[RENTABILIDAD E.A USD]]*RENTABILIDAD[[#This Row],[PESOS COP]],"")</f>
        <v/>
      </c>
      <c r="S113" s="620" t="str">
        <f>IFERROR(RENTABILIDAD[[#This Row],[RENTABILIDAD E.A COP2]]*RENTABILIDAD[[#This Row],[PESOS COP]],"")</f>
        <v/>
      </c>
    </row>
    <row r="114" spans="2:19">
      <c r="B114" s="755" t="str">
        <f>IF('REGISTRO ACCIONES'!L114="COMPRA",'REGISTRO ACCIONES'!J114,"")</f>
        <v/>
      </c>
      <c r="C114" s="756" t="str">
        <f>IF('REGISTRO ACCIONES'!L114="COMPRA",'REGISTRO ACCIONES'!K114,"")</f>
        <v/>
      </c>
      <c r="D11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4" s="757" t="str">
        <f>IF('REGISTRO ACCIONES'!L114="COMPRA",'REGISTRO ACCIONES'!M114,"")</f>
        <v/>
      </c>
      <c r="F114" s="758" t="str">
        <f>IF(RENTABILIDAD[[#This Row],[PORTAFOLIO]]="","",IF('REGISTRO ACCIONES'!L114="COMPRA",'REGISTRO ACCIONES'!P114,""))</f>
        <v/>
      </c>
      <c r="G114" s="759" t="str">
        <f>IF(RENTABILIDAD[[#This Row],[PORTAFOLIO]]="","",IF('REGISTRO ACCIONES'!L114="COMPRA",'REGISTRO ACCIONES'!R114,""))</f>
        <v/>
      </c>
      <c r="H11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4" s="760" t="str">
        <f>IF(RENTABILIDAD[[#This Row],[PORTAFOLIO]]="","",IF(RENTABILIDAD[[#This Row],[INSTRUMENTO]]="","",IFERROR((E114*H114),0)))</f>
        <v/>
      </c>
      <c r="J114" s="761" t="str">
        <f>IF(RENTABILIDAD[[#This Row],[PORTAFOLIO]]="","",IF(RENTABILIDAD[[#This Row],[INSTRUMENTO]]="","",IFERROR((E114*H114)*$X$6,0)))</f>
        <v/>
      </c>
      <c r="K114" s="762">
        <f>IF(RENTABILIDAD[[#This Row],[VALOR ACTUAL COP]]&gt;0,IFERROR((I114-F114)/F114,0),"")</f>
        <v>0</v>
      </c>
      <c r="L114" s="702">
        <f>IF(RENTABILIDAD[[#This Row],[VALOR ACTUAL COP]]&gt;0,IFERROR((J114-G114)/G114,0),"")</f>
        <v>0</v>
      </c>
      <c r="M114" s="763">
        <f t="shared" si="2"/>
        <v>0</v>
      </c>
      <c r="N114" s="747" t="str">
        <f>IFERROR(IF(RENTABILIDAD[[#This Row],[AÑOS]]&gt;0.9999999,(1+K114)^(1/M114)-1,""),"")</f>
        <v/>
      </c>
      <c r="O114" s="702" t="str">
        <f>IFERROR(IF(RENTABILIDAD[[#This Row],[AÑOS]]&gt;0.9999999,(1+L114)^(1/M114)-1,""),"")</f>
        <v/>
      </c>
      <c r="P114" s="764" t="str">
        <f>IFERROR(IF(C:C=$U$7,RENTABILIDAD[[#This Row],[INVERSIÓN USD]]/$W$6,RENTABILIDAD[[#This Row],[INVERSIÓN USD]]/$W$7),"")</f>
        <v/>
      </c>
      <c r="Q114" s="620" t="str">
        <f>IFERROR(IF(D:D=$U$6,RENTABILIDAD[[#This Row],[INVERSIÓN COP]]/$V$6,RENTABILIDAD[[#This Row],[INVERSIÓN COP]]/$V$7),"")</f>
        <v/>
      </c>
      <c r="R114" s="764" t="str">
        <f>IFERROR(RENTABILIDAD[[#This Row],[RENTABILIDAD E.A USD]]*RENTABILIDAD[[#This Row],[PESOS COP]],"")</f>
        <v/>
      </c>
      <c r="S114" s="620" t="str">
        <f>IFERROR(RENTABILIDAD[[#This Row],[RENTABILIDAD E.A COP2]]*RENTABILIDAD[[#This Row],[PESOS COP]],"")</f>
        <v/>
      </c>
    </row>
    <row r="115" spans="2:19">
      <c r="B115" s="755" t="str">
        <f>IF('REGISTRO ACCIONES'!L115="COMPRA",'REGISTRO ACCIONES'!J115,"")</f>
        <v/>
      </c>
      <c r="C115" s="756" t="str">
        <f>IF('REGISTRO ACCIONES'!L115="COMPRA",'REGISTRO ACCIONES'!K115,"")</f>
        <v/>
      </c>
      <c r="D11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5" s="757" t="str">
        <f>IF('REGISTRO ACCIONES'!L115="COMPRA",'REGISTRO ACCIONES'!M115,"")</f>
        <v/>
      </c>
      <c r="F115" s="758" t="str">
        <f>IF(RENTABILIDAD[[#This Row],[PORTAFOLIO]]="","",IF('REGISTRO ACCIONES'!L115="COMPRA",'REGISTRO ACCIONES'!P115,""))</f>
        <v/>
      </c>
      <c r="G115" s="759" t="str">
        <f>IF(RENTABILIDAD[[#This Row],[PORTAFOLIO]]="","",IF('REGISTRO ACCIONES'!L115="COMPRA",'REGISTRO ACCIONES'!R115,""))</f>
        <v/>
      </c>
      <c r="H11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5" s="760" t="str">
        <f>IF(RENTABILIDAD[[#This Row],[PORTAFOLIO]]="","",IF(RENTABILIDAD[[#This Row],[INSTRUMENTO]]="","",IFERROR((E115*H115),0)))</f>
        <v/>
      </c>
      <c r="J115" s="761" t="str">
        <f>IF(RENTABILIDAD[[#This Row],[PORTAFOLIO]]="","",IF(RENTABILIDAD[[#This Row],[INSTRUMENTO]]="","",IFERROR((E115*H115)*$X$6,0)))</f>
        <v/>
      </c>
      <c r="K115" s="762">
        <f>IF(RENTABILIDAD[[#This Row],[VALOR ACTUAL COP]]&gt;0,IFERROR((I115-F115)/F115,0),"")</f>
        <v>0</v>
      </c>
      <c r="L115" s="702">
        <f>IF(RENTABILIDAD[[#This Row],[VALOR ACTUAL COP]]&gt;0,IFERROR((J115-G115)/G115,0),"")</f>
        <v>0</v>
      </c>
      <c r="M115" s="763">
        <f t="shared" si="2"/>
        <v>0</v>
      </c>
      <c r="N115" s="747" t="str">
        <f>IFERROR(IF(RENTABILIDAD[[#This Row],[AÑOS]]&gt;0.9999999,(1+K115)^(1/M115)-1,""),"")</f>
        <v/>
      </c>
      <c r="O115" s="702" t="str">
        <f>IFERROR(IF(RENTABILIDAD[[#This Row],[AÑOS]]&gt;0.9999999,(1+L115)^(1/M115)-1,""),"")</f>
        <v/>
      </c>
      <c r="P115" s="764" t="str">
        <f>IFERROR(IF(C:C=$U$7,RENTABILIDAD[[#This Row],[INVERSIÓN USD]]/$W$6,RENTABILIDAD[[#This Row],[INVERSIÓN USD]]/$W$7),"")</f>
        <v/>
      </c>
      <c r="Q115" s="620" t="str">
        <f>IFERROR(IF(D:D=$U$6,RENTABILIDAD[[#This Row],[INVERSIÓN COP]]/$V$6,RENTABILIDAD[[#This Row],[INVERSIÓN COP]]/$V$7),"")</f>
        <v/>
      </c>
      <c r="R115" s="764" t="str">
        <f>IFERROR(RENTABILIDAD[[#This Row],[RENTABILIDAD E.A USD]]*RENTABILIDAD[[#This Row],[PESOS COP]],"")</f>
        <v/>
      </c>
      <c r="S115" s="620" t="str">
        <f>IFERROR(RENTABILIDAD[[#This Row],[RENTABILIDAD E.A COP2]]*RENTABILIDAD[[#This Row],[PESOS COP]],"")</f>
        <v/>
      </c>
    </row>
    <row r="116" spans="2:19">
      <c r="B116" s="755" t="str">
        <f>IF('REGISTRO ACCIONES'!L116="COMPRA",'REGISTRO ACCIONES'!J116,"")</f>
        <v/>
      </c>
      <c r="C116" s="756" t="str">
        <f>IF('REGISTRO ACCIONES'!L116="COMPRA",'REGISTRO ACCIONES'!K116,"")</f>
        <v/>
      </c>
      <c r="D11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6" s="757" t="str">
        <f>IF('REGISTRO ACCIONES'!L116="COMPRA",'REGISTRO ACCIONES'!M116,"")</f>
        <v/>
      </c>
      <c r="F116" s="758" t="str">
        <f>IF(RENTABILIDAD[[#This Row],[PORTAFOLIO]]="","",IF('REGISTRO ACCIONES'!L116="COMPRA",'REGISTRO ACCIONES'!P116,""))</f>
        <v/>
      </c>
      <c r="G116" s="759" t="str">
        <f>IF(RENTABILIDAD[[#This Row],[PORTAFOLIO]]="","",IF('REGISTRO ACCIONES'!L116="COMPRA",'REGISTRO ACCIONES'!R116,""))</f>
        <v/>
      </c>
      <c r="H11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6" s="760" t="str">
        <f>IF(RENTABILIDAD[[#This Row],[PORTAFOLIO]]="","",IF(RENTABILIDAD[[#This Row],[INSTRUMENTO]]="","",IFERROR((E116*H116),0)))</f>
        <v/>
      </c>
      <c r="J116" s="761" t="str">
        <f>IF(RENTABILIDAD[[#This Row],[PORTAFOLIO]]="","",IF(RENTABILIDAD[[#This Row],[INSTRUMENTO]]="","",IFERROR((E116*H116)*$X$6,0)))</f>
        <v/>
      </c>
      <c r="K116" s="762">
        <f>IF(RENTABILIDAD[[#This Row],[VALOR ACTUAL COP]]&gt;0,IFERROR((I116-F116)/F116,0),"")</f>
        <v>0</v>
      </c>
      <c r="L116" s="702">
        <f>IF(RENTABILIDAD[[#This Row],[VALOR ACTUAL COP]]&gt;0,IFERROR((J116-G116)/G116,0),"")</f>
        <v>0</v>
      </c>
      <c r="M116" s="763">
        <f t="shared" si="2"/>
        <v>0</v>
      </c>
      <c r="N116" s="747" t="str">
        <f>IFERROR(IF(RENTABILIDAD[[#This Row],[AÑOS]]&gt;0.9999999,(1+K116)^(1/M116)-1,""),"")</f>
        <v/>
      </c>
      <c r="O116" s="702" t="str">
        <f>IFERROR(IF(RENTABILIDAD[[#This Row],[AÑOS]]&gt;0.9999999,(1+L116)^(1/M116)-1,""),"")</f>
        <v/>
      </c>
      <c r="P116" s="764" t="str">
        <f>IFERROR(IF(C:C=$U$7,RENTABILIDAD[[#This Row],[INVERSIÓN USD]]/$W$6,RENTABILIDAD[[#This Row],[INVERSIÓN USD]]/$W$7),"")</f>
        <v/>
      </c>
      <c r="Q116" s="620" t="str">
        <f>IFERROR(IF(D:D=$U$6,RENTABILIDAD[[#This Row],[INVERSIÓN COP]]/$V$6,RENTABILIDAD[[#This Row],[INVERSIÓN COP]]/$V$7),"")</f>
        <v/>
      </c>
      <c r="R116" s="764" t="str">
        <f>IFERROR(RENTABILIDAD[[#This Row],[RENTABILIDAD E.A USD]]*RENTABILIDAD[[#This Row],[PESOS COP]],"")</f>
        <v/>
      </c>
      <c r="S116" s="620" t="str">
        <f>IFERROR(RENTABILIDAD[[#This Row],[RENTABILIDAD E.A COP2]]*RENTABILIDAD[[#This Row],[PESOS COP]],"")</f>
        <v/>
      </c>
    </row>
    <row r="117" spans="2:19">
      <c r="B117" s="755" t="str">
        <f>IF('REGISTRO ACCIONES'!L117="COMPRA",'REGISTRO ACCIONES'!J117,"")</f>
        <v/>
      </c>
      <c r="C117" s="756" t="str">
        <f>IF('REGISTRO ACCIONES'!L117="COMPRA",'REGISTRO ACCIONES'!K117,"")</f>
        <v/>
      </c>
      <c r="D11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7" s="757" t="str">
        <f>IF('REGISTRO ACCIONES'!L117="COMPRA",'REGISTRO ACCIONES'!M117,"")</f>
        <v/>
      </c>
      <c r="F117" s="758" t="str">
        <f>IF(RENTABILIDAD[[#This Row],[PORTAFOLIO]]="","",IF('REGISTRO ACCIONES'!L117="COMPRA",'REGISTRO ACCIONES'!P117,""))</f>
        <v/>
      </c>
      <c r="G117" s="759" t="str">
        <f>IF(RENTABILIDAD[[#This Row],[PORTAFOLIO]]="","",IF('REGISTRO ACCIONES'!L117="COMPRA",'REGISTRO ACCIONES'!R117,""))</f>
        <v/>
      </c>
      <c r="H11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7" s="760" t="str">
        <f>IF(RENTABILIDAD[[#This Row],[PORTAFOLIO]]="","",IF(RENTABILIDAD[[#This Row],[INSTRUMENTO]]="","",IFERROR((E117*H117),0)))</f>
        <v/>
      </c>
      <c r="J117" s="761" t="str">
        <f>IF(RENTABILIDAD[[#This Row],[PORTAFOLIO]]="","",IF(RENTABILIDAD[[#This Row],[INSTRUMENTO]]="","",IFERROR((E117*H117)*$X$6,0)))</f>
        <v/>
      </c>
      <c r="K117" s="762">
        <f>IF(RENTABILIDAD[[#This Row],[VALOR ACTUAL COP]]&gt;0,IFERROR((I117-F117)/F117,0),"")</f>
        <v>0</v>
      </c>
      <c r="L117" s="702">
        <f>IF(RENTABILIDAD[[#This Row],[VALOR ACTUAL COP]]&gt;0,IFERROR((J117-G117)/G117,0),"")</f>
        <v>0</v>
      </c>
      <c r="M117" s="763">
        <f t="shared" si="2"/>
        <v>0</v>
      </c>
      <c r="N117" s="747" t="str">
        <f>IFERROR(IF(RENTABILIDAD[[#This Row],[AÑOS]]&gt;0.9999999,(1+K117)^(1/M117)-1,""),"")</f>
        <v/>
      </c>
      <c r="O117" s="702" t="str">
        <f>IFERROR(IF(RENTABILIDAD[[#This Row],[AÑOS]]&gt;0.9999999,(1+L117)^(1/M117)-1,""),"")</f>
        <v/>
      </c>
      <c r="P117" s="764" t="str">
        <f>IFERROR(IF(C:C=$U$7,RENTABILIDAD[[#This Row],[INVERSIÓN USD]]/$W$6,RENTABILIDAD[[#This Row],[INVERSIÓN USD]]/$W$7),"")</f>
        <v/>
      </c>
      <c r="Q117" s="620" t="str">
        <f>IFERROR(IF(D:D=$U$6,RENTABILIDAD[[#This Row],[INVERSIÓN COP]]/$V$6,RENTABILIDAD[[#This Row],[INVERSIÓN COP]]/$V$7),"")</f>
        <v/>
      </c>
      <c r="R117" s="764" t="str">
        <f>IFERROR(RENTABILIDAD[[#This Row],[RENTABILIDAD E.A USD]]*RENTABILIDAD[[#This Row],[PESOS COP]],"")</f>
        <v/>
      </c>
      <c r="S117" s="620" t="str">
        <f>IFERROR(RENTABILIDAD[[#This Row],[RENTABILIDAD E.A COP2]]*RENTABILIDAD[[#This Row],[PESOS COP]],"")</f>
        <v/>
      </c>
    </row>
    <row r="118" spans="2:19">
      <c r="B118" s="755" t="str">
        <f>IF('REGISTRO ACCIONES'!L118="COMPRA",'REGISTRO ACCIONES'!J118,"")</f>
        <v/>
      </c>
      <c r="C118" s="756" t="str">
        <f>IF('REGISTRO ACCIONES'!L118="COMPRA",'REGISTRO ACCIONES'!K118,"")</f>
        <v/>
      </c>
      <c r="D11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8" s="757" t="str">
        <f>IF('REGISTRO ACCIONES'!L118="COMPRA",'REGISTRO ACCIONES'!M118,"")</f>
        <v/>
      </c>
      <c r="F118" s="758" t="str">
        <f>IF(RENTABILIDAD[[#This Row],[PORTAFOLIO]]="","",IF('REGISTRO ACCIONES'!L118="COMPRA",'REGISTRO ACCIONES'!P118,""))</f>
        <v/>
      </c>
      <c r="G118" s="759" t="str">
        <f>IF(RENTABILIDAD[[#This Row],[PORTAFOLIO]]="","",IF('REGISTRO ACCIONES'!L118="COMPRA",'REGISTRO ACCIONES'!R118,""))</f>
        <v/>
      </c>
      <c r="H11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8" s="760" t="str">
        <f>IF(RENTABILIDAD[[#This Row],[PORTAFOLIO]]="","",IF(RENTABILIDAD[[#This Row],[INSTRUMENTO]]="","",IFERROR((E118*H118),0)))</f>
        <v/>
      </c>
      <c r="J118" s="761" t="str">
        <f>IF(RENTABILIDAD[[#This Row],[PORTAFOLIO]]="","",IF(RENTABILIDAD[[#This Row],[INSTRUMENTO]]="","",IFERROR((E118*H118)*$X$6,0)))</f>
        <v/>
      </c>
      <c r="K118" s="762">
        <f>IF(RENTABILIDAD[[#This Row],[VALOR ACTUAL COP]]&gt;0,IFERROR((I118-F118)/F118,0),"")</f>
        <v>0</v>
      </c>
      <c r="L118" s="702">
        <f>IF(RENTABILIDAD[[#This Row],[VALOR ACTUAL COP]]&gt;0,IFERROR((J118-G118)/G118,0),"")</f>
        <v>0</v>
      </c>
      <c r="M118" s="763">
        <f t="shared" si="2"/>
        <v>0</v>
      </c>
      <c r="N118" s="747" t="str">
        <f>IFERROR(IF(RENTABILIDAD[[#This Row],[AÑOS]]&gt;0.9999999,(1+K118)^(1/M118)-1,""),"")</f>
        <v/>
      </c>
      <c r="O118" s="702" t="str">
        <f>IFERROR(IF(RENTABILIDAD[[#This Row],[AÑOS]]&gt;0.9999999,(1+L118)^(1/M118)-1,""),"")</f>
        <v/>
      </c>
      <c r="P118" s="764" t="str">
        <f>IFERROR(IF(C:C=$U$7,RENTABILIDAD[[#This Row],[INVERSIÓN USD]]/$W$6,RENTABILIDAD[[#This Row],[INVERSIÓN USD]]/$W$7),"")</f>
        <v/>
      </c>
      <c r="Q118" s="620" t="str">
        <f>IFERROR(IF(D:D=$U$6,RENTABILIDAD[[#This Row],[INVERSIÓN COP]]/$V$6,RENTABILIDAD[[#This Row],[INVERSIÓN COP]]/$V$7),"")</f>
        <v/>
      </c>
      <c r="R118" s="764" t="str">
        <f>IFERROR(RENTABILIDAD[[#This Row],[RENTABILIDAD E.A USD]]*RENTABILIDAD[[#This Row],[PESOS COP]],"")</f>
        <v/>
      </c>
      <c r="S118" s="620" t="str">
        <f>IFERROR(RENTABILIDAD[[#This Row],[RENTABILIDAD E.A COP2]]*RENTABILIDAD[[#This Row],[PESOS COP]],"")</f>
        <v/>
      </c>
    </row>
    <row r="119" spans="2:19">
      <c r="B119" s="755" t="str">
        <f>IF('REGISTRO ACCIONES'!L119="COMPRA",'REGISTRO ACCIONES'!J119,"")</f>
        <v/>
      </c>
      <c r="C119" s="756" t="str">
        <f>IF('REGISTRO ACCIONES'!L119="COMPRA",'REGISTRO ACCIONES'!K119,"")</f>
        <v/>
      </c>
      <c r="D11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9" s="757" t="str">
        <f>IF('REGISTRO ACCIONES'!L119="COMPRA",'REGISTRO ACCIONES'!M119,"")</f>
        <v/>
      </c>
      <c r="F119" s="758" t="str">
        <f>IF(RENTABILIDAD[[#This Row],[PORTAFOLIO]]="","",IF('REGISTRO ACCIONES'!L119="COMPRA",'REGISTRO ACCIONES'!P119,""))</f>
        <v/>
      </c>
      <c r="G119" s="759" t="str">
        <f>IF(RENTABILIDAD[[#This Row],[PORTAFOLIO]]="","",IF('REGISTRO ACCIONES'!L119="COMPRA",'REGISTRO ACCIONES'!R119,""))</f>
        <v/>
      </c>
      <c r="H11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9" s="760" t="str">
        <f>IF(RENTABILIDAD[[#This Row],[PORTAFOLIO]]="","",IF(RENTABILIDAD[[#This Row],[INSTRUMENTO]]="","",IFERROR((E119*H119),0)))</f>
        <v/>
      </c>
      <c r="J119" s="761" t="str">
        <f>IF(RENTABILIDAD[[#This Row],[PORTAFOLIO]]="","",IF(RENTABILIDAD[[#This Row],[INSTRUMENTO]]="","",IFERROR((E119*H119)*$X$6,0)))</f>
        <v/>
      </c>
      <c r="K119" s="762">
        <f>IF(RENTABILIDAD[[#This Row],[VALOR ACTUAL COP]]&gt;0,IFERROR((I119-F119)/F119,0),"")</f>
        <v>0</v>
      </c>
      <c r="L119" s="702">
        <f>IF(RENTABILIDAD[[#This Row],[VALOR ACTUAL COP]]&gt;0,IFERROR((J119-G119)/G119,0),"")</f>
        <v>0</v>
      </c>
      <c r="M119" s="763">
        <f t="shared" si="2"/>
        <v>0</v>
      </c>
      <c r="N119" s="747" t="str">
        <f>IFERROR(IF(RENTABILIDAD[[#This Row],[AÑOS]]&gt;0.9999999,(1+K119)^(1/M119)-1,""),"")</f>
        <v/>
      </c>
      <c r="O119" s="702" t="str">
        <f>IFERROR(IF(RENTABILIDAD[[#This Row],[AÑOS]]&gt;0.9999999,(1+L119)^(1/M119)-1,""),"")</f>
        <v/>
      </c>
      <c r="P119" s="764" t="str">
        <f>IFERROR(IF(C:C=$U$7,RENTABILIDAD[[#This Row],[INVERSIÓN USD]]/$W$6,RENTABILIDAD[[#This Row],[INVERSIÓN USD]]/$W$7),"")</f>
        <v/>
      </c>
      <c r="Q119" s="620" t="str">
        <f>IFERROR(IF(D:D=$U$6,RENTABILIDAD[[#This Row],[INVERSIÓN COP]]/$V$6,RENTABILIDAD[[#This Row],[INVERSIÓN COP]]/$V$7),"")</f>
        <v/>
      </c>
      <c r="R119" s="764" t="str">
        <f>IFERROR(RENTABILIDAD[[#This Row],[RENTABILIDAD E.A USD]]*RENTABILIDAD[[#This Row],[PESOS COP]],"")</f>
        <v/>
      </c>
      <c r="S119" s="620" t="str">
        <f>IFERROR(RENTABILIDAD[[#This Row],[RENTABILIDAD E.A COP2]]*RENTABILIDAD[[#This Row],[PESOS COP]],"")</f>
        <v/>
      </c>
    </row>
    <row r="120" spans="2:19">
      <c r="B120" s="755" t="str">
        <f>IF('REGISTRO ACCIONES'!L120="COMPRA",'REGISTRO ACCIONES'!J120,"")</f>
        <v/>
      </c>
      <c r="C120" s="756" t="str">
        <f>IF('REGISTRO ACCIONES'!L120="COMPRA",'REGISTRO ACCIONES'!K120,"")</f>
        <v/>
      </c>
      <c r="D12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0" s="757" t="str">
        <f>IF('REGISTRO ACCIONES'!L120="COMPRA",'REGISTRO ACCIONES'!M120,"")</f>
        <v/>
      </c>
      <c r="F120" s="758" t="str">
        <f>IF(RENTABILIDAD[[#This Row],[PORTAFOLIO]]="","",IF('REGISTRO ACCIONES'!L120="COMPRA",'REGISTRO ACCIONES'!P120,""))</f>
        <v/>
      </c>
      <c r="G120" s="759" t="str">
        <f>IF(RENTABILIDAD[[#This Row],[PORTAFOLIO]]="","",IF('REGISTRO ACCIONES'!L120="COMPRA",'REGISTRO ACCIONES'!R120,""))</f>
        <v/>
      </c>
      <c r="H12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0" s="760" t="str">
        <f>IF(RENTABILIDAD[[#This Row],[PORTAFOLIO]]="","",IF(RENTABILIDAD[[#This Row],[INSTRUMENTO]]="","",IFERROR((E120*H120),0)))</f>
        <v/>
      </c>
      <c r="J120" s="761" t="str">
        <f>IF(RENTABILIDAD[[#This Row],[PORTAFOLIO]]="","",IF(RENTABILIDAD[[#This Row],[INSTRUMENTO]]="","",IFERROR((E120*H120)*$X$6,0)))</f>
        <v/>
      </c>
      <c r="K120" s="762">
        <f>IF(RENTABILIDAD[[#This Row],[VALOR ACTUAL COP]]&gt;0,IFERROR((I120-F120)/F120,0),"")</f>
        <v>0</v>
      </c>
      <c r="L120" s="702">
        <f>IF(RENTABILIDAD[[#This Row],[VALOR ACTUAL COP]]&gt;0,IFERROR((J120-G120)/G120,0),"")</f>
        <v>0</v>
      </c>
      <c r="M120" s="763">
        <f t="shared" si="2"/>
        <v>0</v>
      </c>
      <c r="N120" s="747" t="str">
        <f>IFERROR(IF(RENTABILIDAD[[#This Row],[AÑOS]]&gt;0.9999999,(1+K120)^(1/M120)-1,""),"")</f>
        <v/>
      </c>
      <c r="O120" s="702" t="str">
        <f>IFERROR(IF(RENTABILIDAD[[#This Row],[AÑOS]]&gt;0.9999999,(1+L120)^(1/M120)-1,""),"")</f>
        <v/>
      </c>
      <c r="P120" s="764" t="str">
        <f>IFERROR(IF(C:C=$U$7,RENTABILIDAD[[#This Row],[INVERSIÓN USD]]/$W$6,RENTABILIDAD[[#This Row],[INVERSIÓN USD]]/$W$7),"")</f>
        <v/>
      </c>
      <c r="Q120" s="620" t="str">
        <f>IFERROR(IF(D:D=$U$6,RENTABILIDAD[[#This Row],[INVERSIÓN COP]]/$V$6,RENTABILIDAD[[#This Row],[INVERSIÓN COP]]/$V$7),"")</f>
        <v/>
      </c>
      <c r="R120" s="764" t="str">
        <f>IFERROR(RENTABILIDAD[[#This Row],[RENTABILIDAD E.A USD]]*RENTABILIDAD[[#This Row],[PESOS COP]],"")</f>
        <v/>
      </c>
      <c r="S120" s="620" t="str">
        <f>IFERROR(RENTABILIDAD[[#This Row],[RENTABILIDAD E.A COP2]]*RENTABILIDAD[[#This Row],[PESOS COP]],"")</f>
        <v/>
      </c>
    </row>
    <row r="121" spans="2:19">
      <c r="B121" s="755" t="str">
        <f>IF('REGISTRO ACCIONES'!L121="COMPRA",'REGISTRO ACCIONES'!J121,"")</f>
        <v/>
      </c>
      <c r="C121" s="756" t="str">
        <f>IF('REGISTRO ACCIONES'!L121="COMPRA",'REGISTRO ACCIONES'!K121,"")</f>
        <v/>
      </c>
      <c r="D12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1" s="757" t="str">
        <f>IF('REGISTRO ACCIONES'!L121="COMPRA",'REGISTRO ACCIONES'!M121,"")</f>
        <v/>
      </c>
      <c r="F121" s="758" t="str">
        <f>IF(RENTABILIDAD[[#This Row],[PORTAFOLIO]]="","",IF('REGISTRO ACCIONES'!L121="COMPRA",'REGISTRO ACCIONES'!P121,""))</f>
        <v/>
      </c>
      <c r="G121" s="759" t="str">
        <f>IF(RENTABILIDAD[[#This Row],[PORTAFOLIO]]="","",IF('REGISTRO ACCIONES'!L121="COMPRA",'REGISTRO ACCIONES'!R121,""))</f>
        <v/>
      </c>
      <c r="H12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1" s="760" t="str">
        <f>IF(RENTABILIDAD[[#This Row],[PORTAFOLIO]]="","",IF(RENTABILIDAD[[#This Row],[INSTRUMENTO]]="","",IFERROR((E121*H121),0)))</f>
        <v/>
      </c>
      <c r="J121" s="761" t="str">
        <f>IF(RENTABILIDAD[[#This Row],[PORTAFOLIO]]="","",IF(RENTABILIDAD[[#This Row],[INSTRUMENTO]]="","",IFERROR((E121*H121)*$X$6,0)))</f>
        <v/>
      </c>
      <c r="K121" s="762">
        <f>IF(RENTABILIDAD[[#This Row],[VALOR ACTUAL COP]]&gt;0,IFERROR((I121-F121)/F121,0),"")</f>
        <v>0</v>
      </c>
      <c r="L121" s="702">
        <f>IF(RENTABILIDAD[[#This Row],[VALOR ACTUAL COP]]&gt;0,IFERROR((J121-G121)/G121,0),"")</f>
        <v>0</v>
      </c>
      <c r="M121" s="763">
        <f t="shared" si="2"/>
        <v>0</v>
      </c>
      <c r="N121" s="747" t="str">
        <f>IFERROR(IF(RENTABILIDAD[[#This Row],[AÑOS]]&gt;0.9999999,(1+K121)^(1/M121)-1,""),"")</f>
        <v/>
      </c>
      <c r="O121" s="702" t="str">
        <f>IFERROR(IF(RENTABILIDAD[[#This Row],[AÑOS]]&gt;0.9999999,(1+L121)^(1/M121)-1,""),"")</f>
        <v/>
      </c>
      <c r="P121" s="764" t="str">
        <f>IFERROR(IF(C:C=$U$7,RENTABILIDAD[[#This Row],[INVERSIÓN USD]]/$W$6,RENTABILIDAD[[#This Row],[INVERSIÓN USD]]/$W$7),"")</f>
        <v/>
      </c>
      <c r="Q121" s="620" t="str">
        <f>IFERROR(IF(D:D=$U$6,RENTABILIDAD[[#This Row],[INVERSIÓN COP]]/$V$6,RENTABILIDAD[[#This Row],[INVERSIÓN COP]]/$V$7),"")</f>
        <v/>
      </c>
      <c r="R121" s="764" t="str">
        <f>IFERROR(RENTABILIDAD[[#This Row],[RENTABILIDAD E.A USD]]*RENTABILIDAD[[#This Row],[PESOS COP]],"")</f>
        <v/>
      </c>
      <c r="S121" s="620" t="str">
        <f>IFERROR(RENTABILIDAD[[#This Row],[RENTABILIDAD E.A COP2]]*RENTABILIDAD[[#This Row],[PESOS COP]],"")</f>
        <v/>
      </c>
    </row>
    <row r="122" spans="2:19">
      <c r="B122" s="755" t="str">
        <f>IF('REGISTRO ACCIONES'!L122="COMPRA",'REGISTRO ACCIONES'!J122,"")</f>
        <v/>
      </c>
      <c r="C122" s="756" t="str">
        <f>IF('REGISTRO ACCIONES'!L122="COMPRA",'REGISTRO ACCIONES'!K122,"")</f>
        <v/>
      </c>
      <c r="D12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2" s="757" t="str">
        <f>IF('REGISTRO ACCIONES'!L122="COMPRA",'REGISTRO ACCIONES'!M122,"")</f>
        <v/>
      </c>
      <c r="F122" s="758" t="str">
        <f>IF(RENTABILIDAD[[#This Row],[PORTAFOLIO]]="","",IF('REGISTRO ACCIONES'!L122="COMPRA",'REGISTRO ACCIONES'!P122,""))</f>
        <v/>
      </c>
      <c r="G122" s="759" t="str">
        <f>IF(RENTABILIDAD[[#This Row],[PORTAFOLIO]]="","",IF('REGISTRO ACCIONES'!L122="COMPRA",'REGISTRO ACCIONES'!R122,""))</f>
        <v/>
      </c>
      <c r="H12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2" s="760" t="str">
        <f>IF(RENTABILIDAD[[#This Row],[PORTAFOLIO]]="","",IF(RENTABILIDAD[[#This Row],[INSTRUMENTO]]="","",IFERROR((E122*H122),0)))</f>
        <v/>
      </c>
      <c r="J122" s="761" t="str">
        <f>IF(RENTABILIDAD[[#This Row],[PORTAFOLIO]]="","",IF(RENTABILIDAD[[#This Row],[INSTRUMENTO]]="","",IFERROR((E122*H122)*$X$6,0)))</f>
        <v/>
      </c>
      <c r="K122" s="762">
        <f>IF(RENTABILIDAD[[#This Row],[VALOR ACTUAL COP]]&gt;0,IFERROR((I122-F122)/F122,0),"")</f>
        <v>0</v>
      </c>
      <c r="L122" s="702">
        <f>IF(RENTABILIDAD[[#This Row],[VALOR ACTUAL COP]]&gt;0,IFERROR((J122-G122)/G122,0),"")</f>
        <v>0</v>
      </c>
      <c r="M122" s="763">
        <f t="shared" si="2"/>
        <v>0</v>
      </c>
      <c r="N122" s="747" t="str">
        <f>IFERROR(IF(RENTABILIDAD[[#This Row],[AÑOS]]&gt;0.9999999,(1+K122)^(1/M122)-1,""),"")</f>
        <v/>
      </c>
      <c r="O122" s="702" t="str">
        <f>IFERROR(IF(RENTABILIDAD[[#This Row],[AÑOS]]&gt;0.9999999,(1+L122)^(1/M122)-1,""),"")</f>
        <v/>
      </c>
      <c r="P122" s="764" t="str">
        <f>IFERROR(IF(C:C=$U$7,RENTABILIDAD[[#This Row],[INVERSIÓN USD]]/$W$6,RENTABILIDAD[[#This Row],[INVERSIÓN USD]]/$W$7),"")</f>
        <v/>
      </c>
      <c r="Q122" s="620" t="str">
        <f>IFERROR(IF(D:D=$U$6,RENTABILIDAD[[#This Row],[INVERSIÓN COP]]/$V$6,RENTABILIDAD[[#This Row],[INVERSIÓN COP]]/$V$7),"")</f>
        <v/>
      </c>
      <c r="R122" s="764" t="str">
        <f>IFERROR(RENTABILIDAD[[#This Row],[RENTABILIDAD E.A USD]]*RENTABILIDAD[[#This Row],[PESOS COP]],"")</f>
        <v/>
      </c>
      <c r="S122" s="620" t="str">
        <f>IFERROR(RENTABILIDAD[[#This Row],[RENTABILIDAD E.A COP2]]*RENTABILIDAD[[#This Row],[PESOS COP]],"")</f>
        <v/>
      </c>
    </row>
    <row r="123" spans="2:19">
      <c r="B123" s="755" t="str">
        <f>IF('REGISTRO ACCIONES'!L123="COMPRA",'REGISTRO ACCIONES'!J123,"")</f>
        <v/>
      </c>
      <c r="C123" s="756" t="str">
        <f>IF('REGISTRO ACCIONES'!L123="COMPRA",'REGISTRO ACCIONES'!K123,"")</f>
        <v/>
      </c>
      <c r="D12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3" s="757" t="str">
        <f>IF('REGISTRO ACCIONES'!L123="COMPRA",'REGISTRO ACCIONES'!M123,"")</f>
        <v/>
      </c>
      <c r="F123" s="758" t="str">
        <f>IF(RENTABILIDAD[[#This Row],[PORTAFOLIO]]="","",IF('REGISTRO ACCIONES'!L123="COMPRA",'REGISTRO ACCIONES'!P123,""))</f>
        <v/>
      </c>
      <c r="G123" s="759" t="str">
        <f>IF(RENTABILIDAD[[#This Row],[PORTAFOLIO]]="","",IF('REGISTRO ACCIONES'!L123="COMPRA",'REGISTRO ACCIONES'!R123,""))</f>
        <v/>
      </c>
      <c r="H12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3" s="760" t="str">
        <f>IF(RENTABILIDAD[[#This Row],[PORTAFOLIO]]="","",IF(RENTABILIDAD[[#This Row],[INSTRUMENTO]]="","",IFERROR((E123*H123),0)))</f>
        <v/>
      </c>
      <c r="J123" s="761" t="str">
        <f>IF(RENTABILIDAD[[#This Row],[PORTAFOLIO]]="","",IF(RENTABILIDAD[[#This Row],[INSTRUMENTO]]="","",IFERROR((E123*H123)*$X$6,0)))</f>
        <v/>
      </c>
      <c r="K123" s="762">
        <f>IF(RENTABILIDAD[[#This Row],[VALOR ACTUAL COP]]&gt;0,IFERROR((I123-F123)/F123,0),"")</f>
        <v>0</v>
      </c>
      <c r="L123" s="702">
        <f>IF(RENTABILIDAD[[#This Row],[VALOR ACTUAL COP]]&gt;0,IFERROR((J123-G123)/G123,0),"")</f>
        <v>0</v>
      </c>
      <c r="M123" s="763">
        <f t="shared" si="2"/>
        <v>0</v>
      </c>
      <c r="N123" s="747" t="str">
        <f>IFERROR(IF(RENTABILIDAD[[#This Row],[AÑOS]]&gt;0.9999999,(1+K123)^(1/M123)-1,""),"")</f>
        <v/>
      </c>
      <c r="O123" s="702" t="str">
        <f>IFERROR(IF(RENTABILIDAD[[#This Row],[AÑOS]]&gt;0.9999999,(1+L123)^(1/M123)-1,""),"")</f>
        <v/>
      </c>
      <c r="P123" s="764" t="str">
        <f>IFERROR(IF(C:C=$U$7,RENTABILIDAD[[#This Row],[INVERSIÓN USD]]/$W$6,RENTABILIDAD[[#This Row],[INVERSIÓN USD]]/$W$7),"")</f>
        <v/>
      </c>
      <c r="Q123" s="620" t="str">
        <f>IFERROR(IF(D:D=$U$6,RENTABILIDAD[[#This Row],[INVERSIÓN COP]]/$V$6,RENTABILIDAD[[#This Row],[INVERSIÓN COP]]/$V$7),"")</f>
        <v/>
      </c>
      <c r="R123" s="764" t="str">
        <f>IFERROR(RENTABILIDAD[[#This Row],[RENTABILIDAD E.A USD]]*RENTABILIDAD[[#This Row],[PESOS COP]],"")</f>
        <v/>
      </c>
      <c r="S123" s="620" t="str">
        <f>IFERROR(RENTABILIDAD[[#This Row],[RENTABILIDAD E.A COP2]]*RENTABILIDAD[[#This Row],[PESOS COP]],"")</f>
        <v/>
      </c>
    </row>
    <row r="124" spans="2:19">
      <c r="B124" s="755" t="str">
        <f>IF('REGISTRO ACCIONES'!L124="COMPRA",'REGISTRO ACCIONES'!J124,"")</f>
        <v/>
      </c>
      <c r="C124" s="756" t="str">
        <f>IF('REGISTRO ACCIONES'!L124="COMPRA",'REGISTRO ACCIONES'!K124,"")</f>
        <v/>
      </c>
      <c r="D12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4" s="757" t="str">
        <f>IF('REGISTRO ACCIONES'!L124="COMPRA",'REGISTRO ACCIONES'!M124,"")</f>
        <v/>
      </c>
      <c r="F124" s="758" t="str">
        <f>IF(RENTABILIDAD[[#This Row],[PORTAFOLIO]]="","",IF('REGISTRO ACCIONES'!L124="COMPRA",'REGISTRO ACCIONES'!P124,""))</f>
        <v/>
      </c>
      <c r="G124" s="759" t="str">
        <f>IF(RENTABILIDAD[[#This Row],[PORTAFOLIO]]="","",IF('REGISTRO ACCIONES'!L124="COMPRA",'REGISTRO ACCIONES'!R124,""))</f>
        <v/>
      </c>
      <c r="H12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4" s="760" t="str">
        <f>IF(RENTABILIDAD[[#This Row],[PORTAFOLIO]]="","",IF(RENTABILIDAD[[#This Row],[INSTRUMENTO]]="","",IFERROR((E124*H124),0)))</f>
        <v/>
      </c>
      <c r="J124" s="761" t="str">
        <f>IF(RENTABILIDAD[[#This Row],[PORTAFOLIO]]="","",IF(RENTABILIDAD[[#This Row],[INSTRUMENTO]]="","",IFERROR((E124*H124)*$X$6,0)))</f>
        <v/>
      </c>
      <c r="K124" s="762">
        <f>IF(RENTABILIDAD[[#This Row],[VALOR ACTUAL COP]]&gt;0,IFERROR((I124-F124)/F124,0),"")</f>
        <v>0</v>
      </c>
      <c r="L124" s="702">
        <f>IF(RENTABILIDAD[[#This Row],[VALOR ACTUAL COP]]&gt;0,IFERROR((J124-G124)/G124,0),"")</f>
        <v>0</v>
      </c>
      <c r="M124" s="763">
        <f t="shared" si="2"/>
        <v>0</v>
      </c>
      <c r="N124" s="747" t="str">
        <f>IFERROR(IF(RENTABILIDAD[[#This Row],[AÑOS]]&gt;0.9999999,(1+K124)^(1/M124)-1,""),"")</f>
        <v/>
      </c>
      <c r="O124" s="702" t="str">
        <f>IFERROR(IF(RENTABILIDAD[[#This Row],[AÑOS]]&gt;0.9999999,(1+L124)^(1/M124)-1,""),"")</f>
        <v/>
      </c>
      <c r="P124" s="764" t="str">
        <f>IFERROR(IF(C:C=$U$7,RENTABILIDAD[[#This Row],[INVERSIÓN USD]]/$W$6,RENTABILIDAD[[#This Row],[INVERSIÓN USD]]/$W$7),"")</f>
        <v/>
      </c>
      <c r="Q124" s="620" t="str">
        <f>IFERROR(IF(D:D=$U$6,RENTABILIDAD[[#This Row],[INVERSIÓN COP]]/$V$6,RENTABILIDAD[[#This Row],[INVERSIÓN COP]]/$V$7),"")</f>
        <v/>
      </c>
      <c r="R124" s="764" t="str">
        <f>IFERROR(RENTABILIDAD[[#This Row],[RENTABILIDAD E.A USD]]*RENTABILIDAD[[#This Row],[PESOS COP]],"")</f>
        <v/>
      </c>
      <c r="S124" s="620" t="str">
        <f>IFERROR(RENTABILIDAD[[#This Row],[RENTABILIDAD E.A COP2]]*RENTABILIDAD[[#This Row],[PESOS COP]],"")</f>
        <v/>
      </c>
    </row>
    <row r="125" spans="2:19">
      <c r="B125" s="755" t="str">
        <f>IF('REGISTRO ACCIONES'!L125="COMPRA",'REGISTRO ACCIONES'!J125,"")</f>
        <v/>
      </c>
      <c r="C125" s="756" t="str">
        <f>IF('REGISTRO ACCIONES'!L125="COMPRA",'REGISTRO ACCIONES'!K125,"")</f>
        <v/>
      </c>
      <c r="D12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5" s="757" t="str">
        <f>IF('REGISTRO ACCIONES'!L125="COMPRA",'REGISTRO ACCIONES'!M125,"")</f>
        <v/>
      </c>
      <c r="F125" s="758" t="str">
        <f>IF(RENTABILIDAD[[#This Row],[PORTAFOLIO]]="","",IF('REGISTRO ACCIONES'!L125="COMPRA",'REGISTRO ACCIONES'!P125,""))</f>
        <v/>
      </c>
      <c r="G125" s="759" t="str">
        <f>IF(RENTABILIDAD[[#This Row],[PORTAFOLIO]]="","",IF('REGISTRO ACCIONES'!L125="COMPRA",'REGISTRO ACCIONES'!R125,""))</f>
        <v/>
      </c>
      <c r="H12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5" s="760" t="str">
        <f>IF(RENTABILIDAD[[#This Row],[PORTAFOLIO]]="","",IF(RENTABILIDAD[[#This Row],[INSTRUMENTO]]="","",IFERROR((E125*H125),0)))</f>
        <v/>
      </c>
      <c r="J125" s="761" t="str">
        <f>IF(RENTABILIDAD[[#This Row],[PORTAFOLIO]]="","",IF(RENTABILIDAD[[#This Row],[INSTRUMENTO]]="","",IFERROR((E125*H125)*$X$6,0)))</f>
        <v/>
      </c>
      <c r="K125" s="762">
        <f>IF(RENTABILIDAD[[#This Row],[VALOR ACTUAL COP]]&gt;0,IFERROR((I125-F125)/F125,0),"")</f>
        <v>0</v>
      </c>
      <c r="L125" s="702">
        <f>IF(RENTABILIDAD[[#This Row],[VALOR ACTUAL COP]]&gt;0,IFERROR((J125-G125)/G125,0),"")</f>
        <v>0</v>
      </c>
      <c r="M125" s="763">
        <f t="shared" si="2"/>
        <v>0</v>
      </c>
      <c r="N125" s="747" t="str">
        <f>IFERROR(IF(RENTABILIDAD[[#This Row],[AÑOS]]&gt;0.9999999,(1+K125)^(1/M125)-1,""),"")</f>
        <v/>
      </c>
      <c r="O125" s="702" t="str">
        <f>IFERROR(IF(RENTABILIDAD[[#This Row],[AÑOS]]&gt;0.9999999,(1+L125)^(1/M125)-1,""),"")</f>
        <v/>
      </c>
      <c r="P125" s="764" t="str">
        <f>IFERROR(IF(C:C=$U$7,RENTABILIDAD[[#This Row],[INVERSIÓN USD]]/$W$6,RENTABILIDAD[[#This Row],[INVERSIÓN USD]]/$W$7),"")</f>
        <v/>
      </c>
      <c r="Q125" s="620" t="str">
        <f>IFERROR(IF(D:D=$U$6,RENTABILIDAD[[#This Row],[INVERSIÓN COP]]/$V$6,RENTABILIDAD[[#This Row],[INVERSIÓN COP]]/$V$7),"")</f>
        <v/>
      </c>
      <c r="R125" s="764" t="str">
        <f>IFERROR(RENTABILIDAD[[#This Row],[RENTABILIDAD E.A USD]]*RENTABILIDAD[[#This Row],[PESOS COP]],"")</f>
        <v/>
      </c>
      <c r="S125" s="620" t="str">
        <f>IFERROR(RENTABILIDAD[[#This Row],[RENTABILIDAD E.A COP2]]*RENTABILIDAD[[#This Row],[PESOS COP]],"")</f>
        <v/>
      </c>
    </row>
    <row r="126" spans="2:19">
      <c r="B126" s="755" t="str">
        <f>IF('REGISTRO ACCIONES'!L126="COMPRA",'REGISTRO ACCIONES'!J126,"")</f>
        <v/>
      </c>
      <c r="C126" s="756" t="str">
        <f>IF('REGISTRO ACCIONES'!L126="COMPRA",'REGISTRO ACCIONES'!K126,"")</f>
        <v/>
      </c>
      <c r="D12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6" s="757" t="str">
        <f>IF('REGISTRO ACCIONES'!L126="COMPRA",'REGISTRO ACCIONES'!M126,"")</f>
        <v/>
      </c>
      <c r="F126" s="758" t="str">
        <f>IF(RENTABILIDAD[[#This Row],[PORTAFOLIO]]="","",IF('REGISTRO ACCIONES'!L126="COMPRA",'REGISTRO ACCIONES'!P126,""))</f>
        <v/>
      </c>
      <c r="G126" s="759" t="str">
        <f>IF(RENTABILIDAD[[#This Row],[PORTAFOLIO]]="","",IF('REGISTRO ACCIONES'!L126="COMPRA",'REGISTRO ACCIONES'!R126,""))</f>
        <v/>
      </c>
      <c r="H12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6" s="760" t="str">
        <f>IF(RENTABILIDAD[[#This Row],[PORTAFOLIO]]="","",IF(RENTABILIDAD[[#This Row],[INSTRUMENTO]]="","",IFERROR((E126*H126),0)))</f>
        <v/>
      </c>
      <c r="J126" s="761" t="str">
        <f>IF(RENTABILIDAD[[#This Row],[PORTAFOLIO]]="","",IF(RENTABILIDAD[[#This Row],[INSTRUMENTO]]="","",IFERROR((E126*H126)*$X$6,0)))</f>
        <v/>
      </c>
      <c r="K126" s="762">
        <f>IF(RENTABILIDAD[[#This Row],[VALOR ACTUAL COP]]&gt;0,IFERROR((I126-F126)/F126,0),"")</f>
        <v>0</v>
      </c>
      <c r="L126" s="702">
        <f>IF(RENTABILIDAD[[#This Row],[VALOR ACTUAL COP]]&gt;0,IFERROR((J126-G126)/G126,0),"")</f>
        <v>0</v>
      </c>
      <c r="M126" s="763">
        <f t="shared" si="2"/>
        <v>0</v>
      </c>
      <c r="N126" s="747" t="str">
        <f>IFERROR(IF(RENTABILIDAD[[#This Row],[AÑOS]]&gt;0.9999999,(1+K126)^(1/M126)-1,""),"")</f>
        <v/>
      </c>
      <c r="O126" s="702" t="str">
        <f>IFERROR(IF(RENTABILIDAD[[#This Row],[AÑOS]]&gt;0.9999999,(1+L126)^(1/M126)-1,""),"")</f>
        <v/>
      </c>
      <c r="P126" s="764" t="str">
        <f>IFERROR(IF(C:C=$U$7,RENTABILIDAD[[#This Row],[INVERSIÓN USD]]/$W$6,RENTABILIDAD[[#This Row],[INVERSIÓN USD]]/$W$7),"")</f>
        <v/>
      </c>
      <c r="Q126" s="620" t="str">
        <f>IFERROR(IF(D:D=$U$6,RENTABILIDAD[[#This Row],[INVERSIÓN COP]]/$V$6,RENTABILIDAD[[#This Row],[INVERSIÓN COP]]/$V$7),"")</f>
        <v/>
      </c>
      <c r="R126" s="764" t="str">
        <f>IFERROR(RENTABILIDAD[[#This Row],[RENTABILIDAD E.A USD]]*RENTABILIDAD[[#This Row],[PESOS COP]],"")</f>
        <v/>
      </c>
      <c r="S126" s="620" t="str">
        <f>IFERROR(RENTABILIDAD[[#This Row],[RENTABILIDAD E.A COP2]]*RENTABILIDAD[[#This Row],[PESOS COP]],"")</f>
        <v/>
      </c>
    </row>
    <row r="127" spans="2:19">
      <c r="B127" s="755" t="str">
        <f>IF('REGISTRO ACCIONES'!L127="COMPRA",'REGISTRO ACCIONES'!J127,"")</f>
        <v/>
      </c>
      <c r="C127" s="756" t="str">
        <f>IF('REGISTRO ACCIONES'!L127="COMPRA",'REGISTRO ACCIONES'!K127,"")</f>
        <v/>
      </c>
      <c r="D12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7" s="757" t="str">
        <f>IF('REGISTRO ACCIONES'!L127="COMPRA",'REGISTRO ACCIONES'!M127,"")</f>
        <v/>
      </c>
      <c r="F127" s="758" t="str">
        <f>IF(RENTABILIDAD[[#This Row],[PORTAFOLIO]]="","",IF('REGISTRO ACCIONES'!L127="COMPRA",'REGISTRO ACCIONES'!P127,""))</f>
        <v/>
      </c>
      <c r="G127" s="759" t="str">
        <f>IF(RENTABILIDAD[[#This Row],[PORTAFOLIO]]="","",IF('REGISTRO ACCIONES'!L127="COMPRA",'REGISTRO ACCIONES'!R127,""))</f>
        <v/>
      </c>
      <c r="H12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7" s="760" t="str">
        <f>IF(RENTABILIDAD[[#This Row],[PORTAFOLIO]]="","",IF(RENTABILIDAD[[#This Row],[INSTRUMENTO]]="","",IFERROR((E127*H127),0)))</f>
        <v/>
      </c>
      <c r="J127" s="761" t="str">
        <f>IF(RENTABILIDAD[[#This Row],[PORTAFOLIO]]="","",IF(RENTABILIDAD[[#This Row],[INSTRUMENTO]]="","",IFERROR((E127*H127)*$X$6,0)))</f>
        <v/>
      </c>
      <c r="K127" s="762">
        <f>IF(RENTABILIDAD[[#This Row],[VALOR ACTUAL COP]]&gt;0,IFERROR((I127-F127)/F127,0),"")</f>
        <v>0</v>
      </c>
      <c r="L127" s="702">
        <f>IF(RENTABILIDAD[[#This Row],[VALOR ACTUAL COP]]&gt;0,IFERROR((J127-G127)/G127,0),"")</f>
        <v>0</v>
      </c>
      <c r="M127" s="763">
        <f t="shared" si="2"/>
        <v>0</v>
      </c>
      <c r="N127" s="747" t="str">
        <f>IFERROR(IF(RENTABILIDAD[[#This Row],[AÑOS]]&gt;0.9999999,(1+K127)^(1/M127)-1,""),"")</f>
        <v/>
      </c>
      <c r="O127" s="702" t="str">
        <f>IFERROR(IF(RENTABILIDAD[[#This Row],[AÑOS]]&gt;0.9999999,(1+L127)^(1/M127)-1,""),"")</f>
        <v/>
      </c>
      <c r="P127" s="764" t="str">
        <f>IFERROR(IF(C:C=$U$7,RENTABILIDAD[[#This Row],[INVERSIÓN USD]]/$W$6,RENTABILIDAD[[#This Row],[INVERSIÓN USD]]/$W$7),"")</f>
        <v/>
      </c>
      <c r="Q127" s="620" t="str">
        <f>IFERROR(IF(D:D=$U$6,RENTABILIDAD[[#This Row],[INVERSIÓN COP]]/$V$6,RENTABILIDAD[[#This Row],[INVERSIÓN COP]]/$V$7),"")</f>
        <v/>
      </c>
      <c r="R127" s="764" t="str">
        <f>IFERROR(RENTABILIDAD[[#This Row],[RENTABILIDAD E.A USD]]*RENTABILIDAD[[#This Row],[PESOS COP]],"")</f>
        <v/>
      </c>
      <c r="S127" s="620" t="str">
        <f>IFERROR(RENTABILIDAD[[#This Row],[RENTABILIDAD E.A COP2]]*RENTABILIDAD[[#This Row],[PESOS COP]],"")</f>
        <v/>
      </c>
    </row>
    <row r="128" spans="2:19">
      <c r="B128" s="755" t="str">
        <f>IF('REGISTRO ACCIONES'!L128="COMPRA",'REGISTRO ACCIONES'!J128,"")</f>
        <v/>
      </c>
      <c r="C128" s="756" t="str">
        <f>IF('REGISTRO ACCIONES'!L128="COMPRA",'REGISTRO ACCIONES'!K128,"")</f>
        <v/>
      </c>
      <c r="D12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8" s="757" t="str">
        <f>IF('REGISTRO ACCIONES'!L128="COMPRA",'REGISTRO ACCIONES'!M128,"")</f>
        <v/>
      </c>
      <c r="F128" s="758" t="str">
        <f>IF(RENTABILIDAD[[#This Row],[PORTAFOLIO]]="","",IF('REGISTRO ACCIONES'!L128="COMPRA",'REGISTRO ACCIONES'!P128,""))</f>
        <v/>
      </c>
      <c r="G128" s="759" t="str">
        <f>IF(RENTABILIDAD[[#This Row],[PORTAFOLIO]]="","",IF('REGISTRO ACCIONES'!L128="COMPRA",'REGISTRO ACCIONES'!R128,""))</f>
        <v/>
      </c>
      <c r="H12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8" s="760" t="str">
        <f>IF(RENTABILIDAD[[#This Row],[PORTAFOLIO]]="","",IF(RENTABILIDAD[[#This Row],[INSTRUMENTO]]="","",IFERROR((E128*H128),0)))</f>
        <v/>
      </c>
      <c r="J128" s="761" t="str">
        <f>IF(RENTABILIDAD[[#This Row],[PORTAFOLIO]]="","",IF(RENTABILIDAD[[#This Row],[INSTRUMENTO]]="","",IFERROR((E128*H128)*$X$6,0)))</f>
        <v/>
      </c>
      <c r="K128" s="762">
        <f>IF(RENTABILIDAD[[#This Row],[VALOR ACTUAL COP]]&gt;0,IFERROR((I128-F128)/F128,0),"")</f>
        <v>0</v>
      </c>
      <c r="L128" s="702">
        <f>IF(RENTABILIDAD[[#This Row],[VALOR ACTUAL COP]]&gt;0,IFERROR((J128-G128)/G128,0),"")</f>
        <v>0</v>
      </c>
      <c r="M128" s="763">
        <f t="shared" si="2"/>
        <v>0</v>
      </c>
      <c r="N128" s="747" t="str">
        <f>IFERROR(IF(RENTABILIDAD[[#This Row],[AÑOS]]&gt;0.9999999,(1+K128)^(1/M128)-1,""),"")</f>
        <v/>
      </c>
      <c r="O128" s="702" t="str">
        <f>IFERROR(IF(RENTABILIDAD[[#This Row],[AÑOS]]&gt;0.9999999,(1+L128)^(1/M128)-1,""),"")</f>
        <v/>
      </c>
      <c r="P128" s="764" t="str">
        <f>IFERROR(IF(C:C=$U$7,RENTABILIDAD[[#This Row],[INVERSIÓN USD]]/$W$6,RENTABILIDAD[[#This Row],[INVERSIÓN USD]]/$W$7),"")</f>
        <v/>
      </c>
      <c r="Q128" s="620" t="str">
        <f>IFERROR(IF(D:D=$U$6,RENTABILIDAD[[#This Row],[INVERSIÓN COP]]/$V$6,RENTABILIDAD[[#This Row],[INVERSIÓN COP]]/$V$7),"")</f>
        <v/>
      </c>
      <c r="R128" s="764" t="str">
        <f>IFERROR(RENTABILIDAD[[#This Row],[RENTABILIDAD E.A USD]]*RENTABILIDAD[[#This Row],[PESOS COP]],"")</f>
        <v/>
      </c>
      <c r="S128" s="620" t="str">
        <f>IFERROR(RENTABILIDAD[[#This Row],[RENTABILIDAD E.A COP2]]*RENTABILIDAD[[#This Row],[PESOS COP]],"")</f>
        <v/>
      </c>
    </row>
    <row r="129" spans="2:19">
      <c r="B129" s="755" t="str">
        <f>IF('REGISTRO ACCIONES'!L129="COMPRA",'REGISTRO ACCIONES'!J129,"")</f>
        <v/>
      </c>
      <c r="C129" s="756" t="str">
        <f>IF('REGISTRO ACCIONES'!L129="COMPRA",'REGISTRO ACCIONES'!K129,"")</f>
        <v/>
      </c>
      <c r="D12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9" s="757" t="str">
        <f>IF('REGISTRO ACCIONES'!L129="COMPRA",'REGISTRO ACCIONES'!M129,"")</f>
        <v/>
      </c>
      <c r="F129" s="758" t="str">
        <f>IF(RENTABILIDAD[[#This Row],[PORTAFOLIO]]="","",IF('REGISTRO ACCIONES'!L129="COMPRA",'REGISTRO ACCIONES'!P129,""))</f>
        <v/>
      </c>
      <c r="G129" s="759" t="str">
        <f>IF(RENTABILIDAD[[#This Row],[PORTAFOLIO]]="","",IF('REGISTRO ACCIONES'!L129="COMPRA",'REGISTRO ACCIONES'!R129,""))</f>
        <v/>
      </c>
      <c r="H12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9" s="760" t="str">
        <f>IF(RENTABILIDAD[[#This Row],[PORTAFOLIO]]="","",IF(RENTABILIDAD[[#This Row],[INSTRUMENTO]]="","",IFERROR((E129*H129),0)))</f>
        <v/>
      </c>
      <c r="J129" s="761" t="str">
        <f>IF(RENTABILIDAD[[#This Row],[PORTAFOLIO]]="","",IF(RENTABILIDAD[[#This Row],[INSTRUMENTO]]="","",IFERROR((E129*H129)*$X$6,0)))</f>
        <v/>
      </c>
      <c r="K129" s="762">
        <f>IF(RENTABILIDAD[[#This Row],[VALOR ACTUAL COP]]&gt;0,IFERROR((I129-F129)/F129,0),"")</f>
        <v>0</v>
      </c>
      <c r="L129" s="702">
        <f>IF(RENTABILIDAD[[#This Row],[VALOR ACTUAL COP]]&gt;0,IFERROR((J129-G129)/G129,0),"")</f>
        <v>0</v>
      </c>
      <c r="M129" s="763">
        <f t="shared" ref="M129:M192" si="3">IFERROR(($Y$6-B129)/365,0)</f>
        <v>0</v>
      </c>
      <c r="N129" s="747" t="str">
        <f>IFERROR(IF(RENTABILIDAD[[#This Row],[AÑOS]]&gt;0.9999999,(1+K129)^(1/M129)-1,""),"")</f>
        <v/>
      </c>
      <c r="O129" s="702" t="str">
        <f>IFERROR(IF(RENTABILIDAD[[#This Row],[AÑOS]]&gt;0.9999999,(1+L129)^(1/M129)-1,""),"")</f>
        <v/>
      </c>
      <c r="P129" s="764" t="str">
        <f>IFERROR(IF(C:C=$U$7,RENTABILIDAD[[#This Row],[INVERSIÓN USD]]/$W$6,RENTABILIDAD[[#This Row],[INVERSIÓN USD]]/$W$7),"")</f>
        <v/>
      </c>
      <c r="Q129" s="620" t="str">
        <f>IFERROR(IF(D:D=$U$6,RENTABILIDAD[[#This Row],[INVERSIÓN COP]]/$V$6,RENTABILIDAD[[#This Row],[INVERSIÓN COP]]/$V$7),"")</f>
        <v/>
      </c>
      <c r="R129" s="764" t="str">
        <f>IFERROR(RENTABILIDAD[[#This Row],[RENTABILIDAD E.A USD]]*RENTABILIDAD[[#This Row],[PESOS COP]],"")</f>
        <v/>
      </c>
      <c r="S129" s="620" t="str">
        <f>IFERROR(RENTABILIDAD[[#This Row],[RENTABILIDAD E.A COP2]]*RENTABILIDAD[[#This Row],[PESOS COP]],"")</f>
        <v/>
      </c>
    </row>
    <row r="130" spans="2:19">
      <c r="B130" s="755" t="str">
        <f>IF('REGISTRO ACCIONES'!L130="COMPRA",'REGISTRO ACCIONES'!J130,"")</f>
        <v/>
      </c>
      <c r="C130" s="756" t="str">
        <f>IF('REGISTRO ACCIONES'!L130="COMPRA",'REGISTRO ACCIONES'!K130,"")</f>
        <v/>
      </c>
      <c r="D13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0" s="757" t="str">
        <f>IF('REGISTRO ACCIONES'!L130="COMPRA",'REGISTRO ACCIONES'!M130,"")</f>
        <v/>
      </c>
      <c r="F130" s="758" t="str">
        <f>IF(RENTABILIDAD[[#This Row],[PORTAFOLIO]]="","",IF('REGISTRO ACCIONES'!L130="COMPRA",'REGISTRO ACCIONES'!P130,""))</f>
        <v/>
      </c>
      <c r="G130" s="759" t="str">
        <f>IF(RENTABILIDAD[[#This Row],[PORTAFOLIO]]="","",IF('REGISTRO ACCIONES'!L130="COMPRA",'REGISTRO ACCIONES'!R130,""))</f>
        <v/>
      </c>
      <c r="H13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0" s="760" t="str">
        <f>IF(RENTABILIDAD[[#This Row],[PORTAFOLIO]]="","",IF(RENTABILIDAD[[#This Row],[INSTRUMENTO]]="","",IFERROR((E130*H130),0)))</f>
        <v/>
      </c>
      <c r="J130" s="761" t="str">
        <f>IF(RENTABILIDAD[[#This Row],[PORTAFOLIO]]="","",IF(RENTABILIDAD[[#This Row],[INSTRUMENTO]]="","",IFERROR((E130*H130)*$X$6,0)))</f>
        <v/>
      </c>
      <c r="K130" s="762">
        <f>IF(RENTABILIDAD[[#This Row],[VALOR ACTUAL COP]]&gt;0,IFERROR((I130-F130)/F130,0),"")</f>
        <v>0</v>
      </c>
      <c r="L130" s="702">
        <f>IF(RENTABILIDAD[[#This Row],[VALOR ACTUAL COP]]&gt;0,IFERROR((J130-G130)/G130,0),"")</f>
        <v>0</v>
      </c>
      <c r="M130" s="763">
        <f t="shared" si="3"/>
        <v>0</v>
      </c>
      <c r="N130" s="747" t="str">
        <f>IFERROR(IF(RENTABILIDAD[[#This Row],[AÑOS]]&gt;0.9999999,(1+K130)^(1/M130)-1,""),"")</f>
        <v/>
      </c>
      <c r="O130" s="702" t="str">
        <f>IFERROR(IF(RENTABILIDAD[[#This Row],[AÑOS]]&gt;0.9999999,(1+L130)^(1/M130)-1,""),"")</f>
        <v/>
      </c>
      <c r="P130" s="764" t="str">
        <f>IFERROR(IF(C:C=$U$7,RENTABILIDAD[[#This Row],[INVERSIÓN USD]]/$W$6,RENTABILIDAD[[#This Row],[INVERSIÓN USD]]/$W$7),"")</f>
        <v/>
      </c>
      <c r="Q130" s="620" t="str">
        <f>IFERROR(IF(D:D=$U$6,RENTABILIDAD[[#This Row],[INVERSIÓN COP]]/$V$6,RENTABILIDAD[[#This Row],[INVERSIÓN COP]]/$V$7),"")</f>
        <v/>
      </c>
      <c r="R130" s="764" t="str">
        <f>IFERROR(RENTABILIDAD[[#This Row],[RENTABILIDAD E.A USD]]*RENTABILIDAD[[#This Row],[PESOS COP]],"")</f>
        <v/>
      </c>
      <c r="S130" s="620" t="str">
        <f>IFERROR(RENTABILIDAD[[#This Row],[RENTABILIDAD E.A COP2]]*RENTABILIDAD[[#This Row],[PESOS COP]],"")</f>
        <v/>
      </c>
    </row>
    <row r="131" spans="2:19">
      <c r="B131" s="755" t="str">
        <f>IF('REGISTRO ACCIONES'!L131="COMPRA",'REGISTRO ACCIONES'!J131,"")</f>
        <v/>
      </c>
      <c r="C131" s="756" t="str">
        <f>IF('REGISTRO ACCIONES'!L131="COMPRA",'REGISTRO ACCIONES'!K131,"")</f>
        <v/>
      </c>
      <c r="D13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1" s="757" t="str">
        <f>IF('REGISTRO ACCIONES'!L131="COMPRA",'REGISTRO ACCIONES'!M131,"")</f>
        <v/>
      </c>
      <c r="F131" s="758" t="str">
        <f>IF(RENTABILIDAD[[#This Row],[PORTAFOLIO]]="","",IF('REGISTRO ACCIONES'!L131="COMPRA",'REGISTRO ACCIONES'!P131,""))</f>
        <v/>
      </c>
      <c r="G131" s="759" t="str">
        <f>IF(RENTABILIDAD[[#This Row],[PORTAFOLIO]]="","",IF('REGISTRO ACCIONES'!L131="COMPRA",'REGISTRO ACCIONES'!R131,""))</f>
        <v/>
      </c>
      <c r="H13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1" s="760" t="str">
        <f>IF(RENTABILIDAD[[#This Row],[PORTAFOLIO]]="","",IF(RENTABILIDAD[[#This Row],[INSTRUMENTO]]="","",IFERROR((E131*H131),0)))</f>
        <v/>
      </c>
      <c r="J131" s="761" t="str">
        <f>IF(RENTABILIDAD[[#This Row],[PORTAFOLIO]]="","",IF(RENTABILIDAD[[#This Row],[INSTRUMENTO]]="","",IFERROR((E131*H131)*$X$6,0)))</f>
        <v/>
      </c>
      <c r="K131" s="762">
        <f>IF(RENTABILIDAD[[#This Row],[VALOR ACTUAL COP]]&gt;0,IFERROR((I131-F131)/F131,0),"")</f>
        <v>0</v>
      </c>
      <c r="L131" s="702">
        <f>IF(RENTABILIDAD[[#This Row],[VALOR ACTUAL COP]]&gt;0,IFERROR((J131-G131)/G131,0),"")</f>
        <v>0</v>
      </c>
      <c r="M131" s="763">
        <f t="shared" si="3"/>
        <v>0</v>
      </c>
      <c r="N131" s="747" t="str">
        <f>IFERROR(IF(RENTABILIDAD[[#This Row],[AÑOS]]&gt;0.9999999,(1+K131)^(1/M131)-1,""),"")</f>
        <v/>
      </c>
      <c r="O131" s="702" t="str">
        <f>IFERROR(IF(RENTABILIDAD[[#This Row],[AÑOS]]&gt;0.9999999,(1+L131)^(1/M131)-1,""),"")</f>
        <v/>
      </c>
      <c r="P131" s="764" t="str">
        <f>IFERROR(IF(C:C=$U$7,RENTABILIDAD[[#This Row],[INVERSIÓN USD]]/$W$6,RENTABILIDAD[[#This Row],[INVERSIÓN USD]]/$W$7),"")</f>
        <v/>
      </c>
      <c r="Q131" s="620" t="str">
        <f>IFERROR(IF(D:D=$U$6,RENTABILIDAD[[#This Row],[INVERSIÓN COP]]/$V$6,RENTABILIDAD[[#This Row],[INVERSIÓN COP]]/$V$7),"")</f>
        <v/>
      </c>
      <c r="R131" s="764" t="str">
        <f>IFERROR(RENTABILIDAD[[#This Row],[RENTABILIDAD E.A USD]]*RENTABILIDAD[[#This Row],[PESOS COP]],"")</f>
        <v/>
      </c>
      <c r="S131" s="620" t="str">
        <f>IFERROR(RENTABILIDAD[[#This Row],[RENTABILIDAD E.A COP2]]*RENTABILIDAD[[#This Row],[PESOS COP]],"")</f>
        <v/>
      </c>
    </row>
    <row r="132" spans="2:19">
      <c r="B132" s="755" t="str">
        <f>IF('REGISTRO ACCIONES'!L132="COMPRA",'REGISTRO ACCIONES'!J132,"")</f>
        <v/>
      </c>
      <c r="C132" s="756" t="str">
        <f>IF('REGISTRO ACCIONES'!L132="COMPRA",'REGISTRO ACCIONES'!K132,"")</f>
        <v/>
      </c>
      <c r="D13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2" s="757" t="str">
        <f>IF('REGISTRO ACCIONES'!L132="COMPRA",'REGISTRO ACCIONES'!M132,"")</f>
        <v/>
      </c>
      <c r="F132" s="758" t="str">
        <f>IF(RENTABILIDAD[[#This Row],[PORTAFOLIO]]="","",IF('REGISTRO ACCIONES'!L132="COMPRA",'REGISTRO ACCIONES'!P132,""))</f>
        <v/>
      </c>
      <c r="G132" s="759" t="str">
        <f>IF(RENTABILIDAD[[#This Row],[PORTAFOLIO]]="","",IF('REGISTRO ACCIONES'!L132="COMPRA",'REGISTRO ACCIONES'!R132,""))</f>
        <v/>
      </c>
      <c r="H13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2" s="760" t="str">
        <f>IF(RENTABILIDAD[[#This Row],[PORTAFOLIO]]="","",IF(RENTABILIDAD[[#This Row],[INSTRUMENTO]]="","",IFERROR((E132*H132),0)))</f>
        <v/>
      </c>
      <c r="J132" s="761" t="str">
        <f>IF(RENTABILIDAD[[#This Row],[PORTAFOLIO]]="","",IF(RENTABILIDAD[[#This Row],[INSTRUMENTO]]="","",IFERROR((E132*H132)*$X$6,0)))</f>
        <v/>
      </c>
      <c r="K132" s="762">
        <f>IF(RENTABILIDAD[[#This Row],[VALOR ACTUAL COP]]&gt;0,IFERROR((I132-F132)/F132,0),"")</f>
        <v>0</v>
      </c>
      <c r="L132" s="702">
        <f>IF(RENTABILIDAD[[#This Row],[VALOR ACTUAL COP]]&gt;0,IFERROR((J132-G132)/G132,0),"")</f>
        <v>0</v>
      </c>
      <c r="M132" s="763">
        <f t="shared" si="3"/>
        <v>0</v>
      </c>
      <c r="N132" s="747" t="str">
        <f>IFERROR(IF(RENTABILIDAD[[#This Row],[AÑOS]]&gt;0.9999999,(1+K132)^(1/M132)-1,""),"")</f>
        <v/>
      </c>
      <c r="O132" s="702" t="str">
        <f>IFERROR(IF(RENTABILIDAD[[#This Row],[AÑOS]]&gt;0.9999999,(1+L132)^(1/M132)-1,""),"")</f>
        <v/>
      </c>
      <c r="P132" s="764" t="str">
        <f>IFERROR(IF(C:C=$U$7,RENTABILIDAD[[#This Row],[INVERSIÓN USD]]/$W$6,RENTABILIDAD[[#This Row],[INVERSIÓN USD]]/$W$7),"")</f>
        <v/>
      </c>
      <c r="Q132" s="620" t="str">
        <f>IFERROR(IF(D:D=$U$6,RENTABILIDAD[[#This Row],[INVERSIÓN COP]]/$V$6,RENTABILIDAD[[#This Row],[INVERSIÓN COP]]/$V$7),"")</f>
        <v/>
      </c>
      <c r="R132" s="764" t="str">
        <f>IFERROR(RENTABILIDAD[[#This Row],[RENTABILIDAD E.A USD]]*RENTABILIDAD[[#This Row],[PESOS COP]],"")</f>
        <v/>
      </c>
      <c r="S132" s="620" t="str">
        <f>IFERROR(RENTABILIDAD[[#This Row],[RENTABILIDAD E.A COP2]]*RENTABILIDAD[[#This Row],[PESOS COP]],"")</f>
        <v/>
      </c>
    </row>
    <row r="133" spans="2:19">
      <c r="B133" s="755" t="str">
        <f>IF('REGISTRO ACCIONES'!L133="COMPRA",'REGISTRO ACCIONES'!J133,"")</f>
        <v/>
      </c>
      <c r="C133" s="756" t="str">
        <f>IF('REGISTRO ACCIONES'!L133="COMPRA",'REGISTRO ACCIONES'!K133,"")</f>
        <v/>
      </c>
      <c r="D13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3" s="757" t="str">
        <f>IF('REGISTRO ACCIONES'!L133="COMPRA",'REGISTRO ACCIONES'!M133,"")</f>
        <v/>
      </c>
      <c r="F133" s="758" t="str">
        <f>IF(RENTABILIDAD[[#This Row],[PORTAFOLIO]]="","",IF('REGISTRO ACCIONES'!L133="COMPRA",'REGISTRO ACCIONES'!P133,""))</f>
        <v/>
      </c>
      <c r="G133" s="759" t="str">
        <f>IF(RENTABILIDAD[[#This Row],[PORTAFOLIO]]="","",IF('REGISTRO ACCIONES'!L133="COMPRA",'REGISTRO ACCIONES'!R133,""))</f>
        <v/>
      </c>
      <c r="H13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3" s="760" t="str">
        <f>IF(RENTABILIDAD[[#This Row],[PORTAFOLIO]]="","",IF(RENTABILIDAD[[#This Row],[INSTRUMENTO]]="","",IFERROR((E133*H133),0)))</f>
        <v/>
      </c>
      <c r="J133" s="761" t="str">
        <f>IF(RENTABILIDAD[[#This Row],[PORTAFOLIO]]="","",IF(RENTABILIDAD[[#This Row],[INSTRUMENTO]]="","",IFERROR((E133*H133)*$X$6,0)))</f>
        <v/>
      </c>
      <c r="K133" s="762">
        <f>IF(RENTABILIDAD[[#This Row],[VALOR ACTUAL COP]]&gt;0,IFERROR((I133-F133)/F133,0),"")</f>
        <v>0</v>
      </c>
      <c r="L133" s="702">
        <f>IF(RENTABILIDAD[[#This Row],[VALOR ACTUAL COP]]&gt;0,IFERROR((J133-G133)/G133,0),"")</f>
        <v>0</v>
      </c>
      <c r="M133" s="763">
        <f t="shared" si="3"/>
        <v>0</v>
      </c>
      <c r="N133" s="747" t="str">
        <f>IFERROR(IF(RENTABILIDAD[[#This Row],[AÑOS]]&gt;0.9999999,(1+K133)^(1/M133)-1,""),"")</f>
        <v/>
      </c>
      <c r="O133" s="702" t="str">
        <f>IFERROR(IF(RENTABILIDAD[[#This Row],[AÑOS]]&gt;0.9999999,(1+L133)^(1/M133)-1,""),"")</f>
        <v/>
      </c>
      <c r="P133" s="764" t="str">
        <f>IFERROR(IF(C:C=$U$7,RENTABILIDAD[[#This Row],[INVERSIÓN USD]]/$W$6,RENTABILIDAD[[#This Row],[INVERSIÓN USD]]/$W$7),"")</f>
        <v/>
      </c>
      <c r="Q133" s="620" t="str">
        <f>IFERROR(IF(D:D=$U$6,RENTABILIDAD[[#This Row],[INVERSIÓN COP]]/$V$6,RENTABILIDAD[[#This Row],[INVERSIÓN COP]]/$V$7),"")</f>
        <v/>
      </c>
      <c r="R133" s="764" t="str">
        <f>IFERROR(RENTABILIDAD[[#This Row],[RENTABILIDAD E.A USD]]*RENTABILIDAD[[#This Row],[PESOS COP]],"")</f>
        <v/>
      </c>
      <c r="S133" s="620" t="str">
        <f>IFERROR(RENTABILIDAD[[#This Row],[RENTABILIDAD E.A COP2]]*RENTABILIDAD[[#This Row],[PESOS COP]],"")</f>
        <v/>
      </c>
    </row>
    <row r="134" spans="2:19">
      <c r="B134" s="755" t="str">
        <f>IF('REGISTRO ACCIONES'!L134="COMPRA",'REGISTRO ACCIONES'!J134,"")</f>
        <v/>
      </c>
      <c r="C134" s="756" t="str">
        <f>IF('REGISTRO ACCIONES'!L134="COMPRA",'REGISTRO ACCIONES'!K134,"")</f>
        <v/>
      </c>
      <c r="D13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4" s="757" t="str">
        <f>IF('REGISTRO ACCIONES'!L134="COMPRA",'REGISTRO ACCIONES'!M134,"")</f>
        <v/>
      </c>
      <c r="F134" s="758" t="str">
        <f>IF(RENTABILIDAD[[#This Row],[PORTAFOLIO]]="","",IF('REGISTRO ACCIONES'!L134="COMPRA",'REGISTRO ACCIONES'!P134,""))</f>
        <v/>
      </c>
      <c r="G134" s="759" t="str">
        <f>IF(RENTABILIDAD[[#This Row],[PORTAFOLIO]]="","",IF('REGISTRO ACCIONES'!L134="COMPRA",'REGISTRO ACCIONES'!R134,""))</f>
        <v/>
      </c>
      <c r="H13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4" s="760" t="str">
        <f>IF(RENTABILIDAD[[#This Row],[PORTAFOLIO]]="","",IF(RENTABILIDAD[[#This Row],[INSTRUMENTO]]="","",IFERROR((E134*H134),0)))</f>
        <v/>
      </c>
      <c r="J134" s="761" t="str">
        <f>IF(RENTABILIDAD[[#This Row],[PORTAFOLIO]]="","",IF(RENTABILIDAD[[#This Row],[INSTRUMENTO]]="","",IFERROR((E134*H134)*$X$6,0)))</f>
        <v/>
      </c>
      <c r="K134" s="762">
        <f>IF(RENTABILIDAD[[#This Row],[VALOR ACTUAL COP]]&gt;0,IFERROR((I134-F134)/F134,0),"")</f>
        <v>0</v>
      </c>
      <c r="L134" s="702">
        <f>IF(RENTABILIDAD[[#This Row],[VALOR ACTUAL COP]]&gt;0,IFERROR((J134-G134)/G134,0),"")</f>
        <v>0</v>
      </c>
      <c r="M134" s="763">
        <f t="shared" si="3"/>
        <v>0</v>
      </c>
      <c r="N134" s="747" t="str">
        <f>IFERROR(IF(RENTABILIDAD[[#This Row],[AÑOS]]&gt;0.9999999,(1+K134)^(1/M134)-1,""),"")</f>
        <v/>
      </c>
      <c r="O134" s="702" t="str">
        <f>IFERROR(IF(RENTABILIDAD[[#This Row],[AÑOS]]&gt;0.9999999,(1+L134)^(1/M134)-1,""),"")</f>
        <v/>
      </c>
      <c r="P134" s="764" t="str">
        <f>IFERROR(IF(C:C=$U$7,RENTABILIDAD[[#This Row],[INVERSIÓN USD]]/$W$6,RENTABILIDAD[[#This Row],[INVERSIÓN USD]]/$W$7),"")</f>
        <v/>
      </c>
      <c r="Q134" s="620" t="str">
        <f>IFERROR(IF(D:D=$U$6,RENTABILIDAD[[#This Row],[INVERSIÓN COP]]/$V$6,RENTABILIDAD[[#This Row],[INVERSIÓN COP]]/$V$7),"")</f>
        <v/>
      </c>
      <c r="R134" s="764" t="str">
        <f>IFERROR(RENTABILIDAD[[#This Row],[RENTABILIDAD E.A USD]]*RENTABILIDAD[[#This Row],[PESOS COP]],"")</f>
        <v/>
      </c>
      <c r="S134" s="620" t="str">
        <f>IFERROR(RENTABILIDAD[[#This Row],[RENTABILIDAD E.A COP2]]*RENTABILIDAD[[#This Row],[PESOS COP]],"")</f>
        <v/>
      </c>
    </row>
    <row r="135" spans="2:19">
      <c r="B135" s="755" t="str">
        <f>IF('REGISTRO ACCIONES'!L135="COMPRA",'REGISTRO ACCIONES'!J135,"")</f>
        <v/>
      </c>
      <c r="C135" s="756" t="str">
        <f>IF('REGISTRO ACCIONES'!L135="COMPRA",'REGISTRO ACCIONES'!K135,"")</f>
        <v/>
      </c>
      <c r="D13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5" s="757" t="str">
        <f>IF('REGISTRO ACCIONES'!L135="COMPRA",'REGISTRO ACCIONES'!M135,"")</f>
        <v/>
      </c>
      <c r="F135" s="758" t="str">
        <f>IF(RENTABILIDAD[[#This Row],[PORTAFOLIO]]="","",IF('REGISTRO ACCIONES'!L135="COMPRA",'REGISTRO ACCIONES'!P135,""))</f>
        <v/>
      </c>
      <c r="G135" s="759" t="str">
        <f>IF(RENTABILIDAD[[#This Row],[PORTAFOLIO]]="","",IF('REGISTRO ACCIONES'!L135="COMPRA",'REGISTRO ACCIONES'!R135,""))</f>
        <v/>
      </c>
      <c r="H13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5" s="760" t="str">
        <f>IF(RENTABILIDAD[[#This Row],[PORTAFOLIO]]="","",IF(RENTABILIDAD[[#This Row],[INSTRUMENTO]]="","",IFERROR((E135*H135),0)))</f>
        <v/>
      </c>
      <c r="J135" s="761" t="str">
        <f>IF(RENTABILIDAD[[#This Row],[PORTAFOLIO]]="","",IF(RENTABILIDAD[[#This Row],[INSTRUMENTO]]="","",IFERROR((E135*H135)*$X$6,0)))</f>
        <v/>
      </c>
      <c r="K135" s="762">
        <f>IF(RENTABILIDAD[[#This Row],[VALOR ACTUAL COP]]&gt;0,IFERROR((I135-F135)/F135,0),"")</f>
        <v>0</v>
      </c>
      <c r="L135" s="702">
        <f>IF(RENTABILIDAD[[#This Row],[VALOR ACTUAL COP]]&gt;0,IFERROR((J135-G135)/G135,0),"")</f>
        <v>0</v>
      </c>
      <c r="M135" s="763">
        <f t="shared" si="3"/>
        <v>0</v>
      </c>
      <c r="N135" s="747" t="str">
        <f>IFERROR(IF(RENTABILIDAD[[#This Row],[AÑOS]]&gt;0.9999999,(1+K135)^(1/M135)-1,""),"")</f>
        <v/>
      </c>
      <c r="O135" s="702" t="str">
        <f>IFERROR(IF(RENTABILIDAD[[#This Row],[AÑOS]]&gt;0.9999999,(1+L135)^(1/M135)-1,""),"")</f>
        <v/>
      </c>
      <c r="P135" s="764" t="str">
        <f>IFERROR(IF(C:C=$U$7,RENTABILIDAD[[#This Row],[INVERSIÓN USD]]/$W$6,RENTABILIDAD[[#This Row],[INVERSIÓN USD]]/$W$7),"")</f>
        <v/>
      </c>
      <c r="Q135" s="620" t="str">
        <f>IFERROR(IF(D:D=$U$6,RENTABILIDAD[[#This Row],[INVERSIÓN COP]]/$V$6,RENTABILIDAD[[#This Row],[INVERSIÓN COP]]/$V$7),"")</f>
        <v/>
      </c>
      <c r="R135" s="764" t="str">
        <f>IFERROR(RENTABILIDAD[[#This Row],[RENTABILIDAD E.A USD]]*RENTABILIDAD[[#This Row],[PESOS COP]],"")</f>
        <v/>
      </c>
      <c r="S135" s="620" t="str">
        <f>IFERROR(RENTABILIDAD[[#This Row],[RENTABILIDAD E.A COP2]]*RENTABILIDAD[[#This Row],[PESOS COP]],"")</f>
        <v/>
      </c>
    </row>
    <row r="136" spans="2:19">
      <c r="B136" s="755" t="str">
        <f>IF('REGISTRO ACCIONES'!L136="COMPRA",'REGISTRO ACCIONES'!J136,"")</f>
        <v/>
      </c>
      <c r="C136" s="756" t="str">
        <f>IF('REGISTRO ACCIONES'!L136="COMPRA",'REGISTRO ACCIONES'!K136,"")</f>
        <v/>
      </c>
      <c r="D13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6" s="757" t="str">
        <f>IF('REGISTRO ACCIONES'!L136="COMPRA",'REGISTRO ACCIONES'!M136,"")</f>
        <v/>
      </c>
      <c r="F136" s="758" t="str">
        <f>IF(RENTABILIDAD[[#This Row],[PORTAFOLIO]]="","",IF('REGISTRO ACCIONES'!L136="COMPRA",'REGISTRO ACCIONES'!P136,""))</f>
        <v/>
      </c>
      <c r="G136" s="759" t="str">
        <f>IF(RENTABILIDAD[[#This Row],[PORTAFOLIO]]="","",IF('REGISTRO ACCIONES'!L136="COMPRA",'REGISTRO ACCIONES'!R136,""))</f>
        <v/>
      </c>
      <c r="H13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6" s="760" t="str">
        <f>IF(RENTABILIDAD[[#This Row],[PORTAFOLIO]]="","",IF(RENTABILIDAD[[#This Row],[INSTRUMENTO]]="","",IFERROR((E136*H136),0)))</f>
        <v/>
      </c>
      <c r="J136" s="761" t="str">
        <f>IF(RENTABILIDAD[[#This Row],[PORTAFOLIO]]="","",IF(RENTABILIDAD[[#This Row],[INSTRUMENTO]]="","",IFERROR((E136*H136)*$X$6,0)))</f>
        <v/>
      </c>
      <c r="K136" s="762">
        <f>IF(RENTABILIDAD[[#This Row],[VALOR ACTUAL COP]]&gt;0,IFERROR((I136-F136)/F136,0),"")</f>
        <v>0</v>
      </c>
      <c r="L136" s="702">
        <f>IF(RENTABILIDAD[[#This Row],[VALOR ACTUAL COP]]&gt;0,IFERROR((J136-G136)/G136,0),"")</f>
        <v>0</v>
      </c>
      <c r="M136" s="763">
        <f t="shared" si="3"/>
        <v>0</v>
      </c>
      <c r="N136" s="747" t="str">
        <f>IFERROR(IF(RENTABILIDAD[[#This Row],[AÑOS]]&gt;0.9999999,(1+K136)^(1/M136)-1,""),"")</f>
        <v/>
      </c>
      <c r="O136" s="702" t="str">
        <f>IFERROR(IF(RENTABILIDAD[[#This Row],[AÑOS]]&gt;0.9999999,(1+L136)^(1/M136)-1,""),"")</f>
        <v/>
      </c>
      <c r="P136" s="764" t="str">
        <f>IFERROR(IF(C:C=$U$7,RENTABILIDAD[[#This Row],[INVERSIÓN USD]]/$W$6,RENTABILIDAD[[#This Row],[INVERSIÓN USD]]/$W$7),"")</f>
        <v/>
      </c>
      <c r="Q136" s="620" t="str">
        <f>IFERROR(IF(D:D=$U$6,RENTABILIDAD[[#This Row],[INVERSIÓN COP]]/$V$6,RENTABILIDAD[[#This Row],[INVERSIÓN COP]]/$V$7),"")</f>
        <v/>
      </c>
      <c r="R136" s="764" t="str">
        <f>IFERROR(RENTABILIDAD[[#This Row],[RENTABILIDAD E.A USD]]*RENTABILIDAD[[#This Row],[PESOS COP]],"")</f>
        <v/>
      </c>
      <c r="S136" s="620" t="str">
        <f>IFERROR(RENTABILIDAD[[#This Row],[RENTABILIDAD E.A COP2]]*RENTABILIDAD[[#This Row],[PESOS COP]],"")</f>
        <v/>
      </c>
    </row>
    <row r="137" spans="2:19">
      <c r="B137" s="755" t="str">
        <f>IF('REGISTRO ACCIONES'!L137="COMPRA",'REGISTRO ACCIONES'!J137,"")</f>
        <v/>
      </c>
      <c r="C137" s="756" t="str">
        <f>IF('REGISTRO ACCIONES'!L137="COMPRA",'REGISTRO ACCIONES'!K137,"")</f>
        <v/>
      </c>
      <c r="D13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7" s="757" t="str">
        <f>IF('REGISTRO ACCIONES'!L137="COMPRA",'REGISTRO ACCIONES'!M137,"")</f>
        <v/>
      </c>
      <c r="F137" s="758" t="str">
        <f>IF(RENTABILIDAD[[#This Row],[PORTAFOLIO]]="","",IF('REGISTRO ACCIONES'!L137="COMPRA",'REGISTRO ACCIONES'!P137,""))</f>
        <v/>
      </c>
      <c r="G137" s="759" t="str">
        <f>IF(RENTABILIDAD[[#This Row],[PORTAFOLIO]]="","",IF('REGISTRO ACCIONES'!L137="COMPRA",'REGISTRO ACCIONES'!R137,""))</f>
        <v/>
      </c>
      <c r="H13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7" s="760" t="str">
        <f>IF(RENTABILIDAD[[#This Row],[PORTAFOLIO]]="","",IF(RENTABILIDAD[[#This Row],[INSTRUMENTO]]="","",IFERROR((E137*H137),0)))</f>
        <v/>
      </c>
      <c r="J137" s="761" t="str">
        <f>IF(RENTABILIDAD[[#This Row],[PORTAFOLIO]]="","",IF(RENTABILIDAD[[#This Row],[INSTRUMENTO]]="","",IFERROR((E137*H137)*$X$6,0)))</f>
        <v/>
      </c>
      <c r="K137" s="762">
        <f>IF(RENTABILIDAD[[#This Row],[VALOR ACTUAL COP]]&gt;0,IFERROR((I137-F137)/F137,0),"")</f>
        <v>0</v>
      </c>
      <c r="L137" s="702">
        <f>IF(RENTABILIDAD[[#This Row],[VALOR ACTUAL COP]]&gt;0,IFERROR((J137-G137)/G137,0),"")</f>
        <v>0</v>
      </c>
      <c r="M137" s="763">
        <f t="shared" si="3"/>
        <v>0</v>
      </c>
      <c r="N137" s="747" t="str">
        <f>IFERROR(IF(RENTABILIDAD[[#This Row],[AÑOS]]&gt;0.9999999,(1+K137)^(1/M137)-1,""),"")</f>
        <v/>
      </c>
      <c r="O137" s="702" t="str">
        <f>IFERROR(IF(RENTABILIDAD[[#This Row],[AÑOS]]&gt;0.9999999,(1+L137)^(1/M137)-1,""),"")</f>
        <v/>
      </c>
      <c r="P137" s="764" t="str">
        <f>IFERROR(IF(C:C=$U$7,RENTABILIDAD[[#This Row],[INVERSIÓN USD]]/$W$6,RENTABILIDAD[[#This Row],[INVERSIÓN USD]]/$W$7),"")</f>
        <v/>
      </c>
      <c r="Q137" s="620" t="str">
        <f>IFERROR(IF(D:D=$U$6,RENTABILIDAD[[#This Row],[INVERSIÓN COP]]/$V$6,RENTABILIDAD[[#This Row],[INVERSIÓN COP]]/$V$7),"")</f>
        <v/>
      </c>
      <c r="R137" s="764" t="str">
        <f>IFERROR(RENTABILIDAD[[#This Row],[RENTABILIDAD E.A USD]]*RENTABILIDAD[[#This Row],[PESOS COP]],"")</f>
        <v/>
      </c>
      <c r="S137" s="620" t="str">
        <f>IFERROR(RENTABILIDAD[[#This Row],[RENTABILIDAD E.A COP2]]*RENTABILIDAD[[#This Row],[PESOS COP]],"")</f>
        <v/>
      </c>
    </row>
    <row r="138" spans="2:19">
      <c r="B138" s="755" t="str">
        <f>IF('REGISTRO ACCIONES'!L138="COMPRA",'REGISTRO ACCIONES'!J138,"")</f>
        <v/>
      </c>
      <c r="C138" s="756" t="str">
        <f>IF('REGISTRO ACCIONES'!L138="COMPRA",'REGISTRO ACCIONES'!K138,"")</f>
        <v/>
      </c>
      <c r="D13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8" s="757" t="str">
        <f>IF('REGISTRO ACCIONES'!L138="COMPRA",'REGISTRO ACCIONES'!M138,"")</f>
        <v/>
      </c>
      <c r="F138" s="758" t="str">
        <f>IF(RENTABILIDAD[[#This Row],[PORTAFOLIO]]="","",IF('REGISTRO ACCIONES'!L138="COMPRA",'REGISTRO ACCIONES'!P138,""))</f>
        <v/>
      </c>
      <c r="G138" s="759" t="str">
        <f>IF(RENTABILIDAD[[#This Row],[PORTAFOLIO]]="","",IF('REGISTRO ACCIONES'!L138="COMPRA",'REGISTRO ACCIONES'!R138,""))</f>
        <v/>
      </c>
      <c r="H13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8" s="760" t="str">
        <f>IF(RENTABILIDAD[[#This Row],[PORTAFOLIO]]="","",IF(RENTABILIDAD[[#This Row],[INSTRUMENTO]]="","",IFERROR((E138*H138),0)))</f>
        <v/>
      </c>
      <c r="J138" s="761" t="str">
        <f>IF(RENTABILIDAD[[#This Row],[PORTAFOLIO]]="","",IF(RENTABILIDAD[[#This Row],[INSTRUMENTO]]="","",IFERROR((E138*H138)*$X$6,0)))</f>
        <v/>
      </c>
      <c r="K138" s="762">
        <f>IF(RENTABILIDAD[[#This Row],[VALOR ACTUAL COP]]&gt;0,IFERROR((I138-F138)/F138,0),"")</f>
        <v>0</v>
      </c>
      <c r="L138" s="702">
        <f>IF(RENTABILIDAD[[#This Row],[VALOR ACTUAL COP]]&gt;0,IFERROR((J138-G138)/G138,0),"")</f>
        <v>0</v>
      </c>
      <c r="M138" s="763">
        <f t="shared" si="3"/>
        <v>0</v>
      </c>
      <c r="N138" s="747" t="str">
        <f>IFERROR(IF(RENTABILIDAD[[#This Row],[AÑOS]]&gt;0.9999999,(1+K138)^(1/M138)-1,""),"")</f>
        <v/>
      </c>
      <c r="O138" s="702" t="str">
        <f>IFERROR(IF(RENTABILIDAD[[#This Row],[AÑOS]]&gt;0.9999999,(1+L138)^(1/M138)-1,""),"")</f>
        <v/>
      </c>
      <c r="P138" s="764" t="str">
        <f>IFERROR(IF(C:C=$U$7,RENTABILIDAD[[#This Row],[INVERSIÓN USD]]/$W$6,RENTABILIDAD[[#This Row],[INVERSIÓN USD]]/$W$7),"")</f>
        <v/>
      </c>
      <c r="Q138" s="620" t="str">
        <f>IFERROR(IF(D:D=$U$6,RENTABILIDAD[[#This Row],[INVERSIÓN COP]]/$V$6,RENTABILIDAD[[#This Row],[INVERSIÓN COP]]/$V$7),"")</f>
        <v/>
      </c>
      <c r="R138" s="764" t="str">
        <f>IFERROR(RENTABILIDAD[[#This Row],[RENTABILIDAD E.A USD]]*RENTABILIDAD[[#This Row],[PESOS COP]],"")</f>
        <v/>
      </c>
      <c r="S138" s="620" t="str">
        <f>IFERROR(RENTABILIDAD[[#This Row],[RENTABILIDAD E.A COP2]]*RENTABILIDAD[[#This Row],[PESOS COP]],"")</f>
        <v/>
      </c>
    </row>
    <row r="139" spans="2:19">
      <c r="B139" s="755" t="str">
        <f>IF('REGISTRO ACCIONES'!L139="COMPRA",'REGISTRO ACCIONES'!J139,"")</f>
        <v/>
      </c>
      <c r="C139" s="756" t="str">
        <f>IF('REGISTRO ACCIONES'!L139="COMPRA",'REGISTRO ACCIONES'!K139,"")</f>
        <v/>
      </c>
      <c r="D13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9" s="757" t="str">
        <f>IF('REGISTRO ACCIONES'!L139="COMPRA",'REGISTRO ACCIONES'!M139,"")</f>
        <v/>
      </c>
      <c r="F139" s="758" t="str">
        <f>IF(RENTABILIDAD[[#This Row],[PORTAFOLIO]]="","",IF('REGISTRO ACCIONES'!L139="COMPRA",'REGISTRO ACCIONES'!P139,""))</f>
        <v/>
      </c>
      <c r="G139" s="759" t="str">
        <f>IF(RENTABILIDAD[[#This Row],[PORTAFOLIO]]="","",IF('REGISTRO ACCIONES'!L139="COMPRA",'REGISTRO ACCIONES'!R139,""))</f>
        <v/>
      </c>
      <c r="H13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9" s="760" t="str">
        <f>IF(RENTABILIDAD[[#This Row],[PORTAFOLIO]]="","",IF(RENTABILIDAD[[#This Row],[INSTRUMENTO]]="","",IFERROR((E139*H139),0)))</f>
        <v/>
      </c>
      <c r="J139" s="761" t="str">
        <f>IF(RENTABILIDAD[[#This Row],[PORTAFOLIO]]="","",IF(RENTABILIDAD[[#This Row],[INSTRUMENTO]]="","",IFERROR((E139*H139)*$X$6,0)))</f>
        <v/>
      </c>
      <c r="K139" s="762">
        <f>IF(RENTABILIDAD[[#This Row],[VALOR ACTUAL COP]]&gt;0,IFERROR((I139-F139)/F139,0),"")</f>
        <v>0</v>
      </c>
      <c r="L139" s="702">
        <f>IF(RENTABILIDAD[[#This Row],[VALOR ACTUAL COP]]&gt;0,IFERROR((J139-G139)/G139,0),"")</f>
        <v>0</v>
      </c>
      <c r="M139" s="763">
        <f t="shared" si="3"/>
        <v>0</v>
      </c>
      <c r="N139" s="747" t="str">
        <f>IFERROR(IF(RENTABILIDAD[[#This Row],[AÑOS]]&gt;0.9999999,(1+K139)^(1/M139)-1,""),"")</f>
        <v/>
      </c>
      <c r="O139" s="702" t="str">
        <f>IFERROR(IF(RENTABILIDAD[[#This Row],[AÑOS]]&gt;0.9999999,(1+L139)^(1/M139)-1,""),"")</f>
        <v/>
      </c>
      <c r="P139" s="764" t="str">
        <f>IFERROR(IF(C:C=$U$7,RENTABILIDAD[[#This Row],[INVERSIÓN USD]]/$W$6,RENTABILIDAD[[#This Row],[INVERSIÓN USD]]/$W$7),"")</f>
        <v/>
      </c>
      <c r="Q139" s="620" t="str">
        <f>IFERROR(IF(D:D=$U$6,RENTABILIDAD[[#This Row],[INVERSIÓN COP]]/$V$6,RENTABILIDAD[[#This Row],[INVERSIÓN COP]]/$V$7),"")</f>
        <v/>
      </c>
      <c r="R139" s="764" t="str">
        <f>IFERROR(RENTABILIDAD[[#This Row],[RENTABILIDAD E.A USD]]*RENTABILIDAD[[#This Row],[PESOS COP]],"")</f>
        <v/>
      </c>
      <c r="S139" s="620" t="str">
        <f>IFERROR(RENTABILIDAD[[#This Row],[RENTABILIDAD E.A COP2]]*RENTABILIDAD[[#This Row],[PESOS COP]],"")</f>
        <v/>
      </c>
    </row>
    <row r="140" spans="2:19">
      <c r="B140" s="755" t="str">
        <f>IF('REGISTRO ACCIONES'!L140="COMPRA",'REGISTRO ACCIONES'!J140,"")</f>
        <v/>
      </c>
      <c r="C140" s="756" t="str">
        <f>IF('REGISTRO ACCIONES'!L140="COMPRA",'REGISTRO ACCIONES'!K140,"")</f>
        <v/>
      </c>
      <c r="D14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0" s="757" t="str">
        <f>IF('REGISTRO ACCIONES'!L140="COMPRA",'REGISTRO ACCIONES'!M140,"")</f>
        <v/>
      </c>
      <c r="F140" s="758" t="str">
        <f>IF(RENTABILIDAD[[#This Row],[PORTAFOLIO]]="","",IF('REGISTRO ACCIONES'!L140="COMPRA",'REGISTRO ACCIONES'!P140,""))</f>
        <v/>
      </c>
      <c r="G140" s="759" t="str">
        <f>IF(RENTABILIDAD[[#This Row],[PORTAFOLIO]]="","",IF('REGISTRO ACCIONES'!L140="COMPRA",'REGISTRO ACCIONES'!R140,""))</f>
        <v/>
      </c>
      <c r="H14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0" s="760" t="str">
        <f>IF(RENTABILIDAD[[#This Row],[PORTAFOLIO]]="","",IF(RENTABILIDAD[[#This Row],[INSTRUMENTO]]="","",IFERROR((E140*H140),0)))</f>
        <v/>
      </c>
      <c r="J140" s="761" t="str">
        <f>IF(RENTABILIDAD[[#This Row],[PORTAFOLIO]]="","",IF(RENTABILIDAD[[#This Row],[INSTRUMENTO]]="","",IFERROR((E140*H140)*$X$6,0)))</f>
        <v/>
      </c>
      <c r="K140" s="762">
        <f>IF(RENTABILIDAD[[#This Row],[VALOR ACTUAL COP]]&gt;0,IFERROR((I140-F140)/F140,0),"")</f>
        <v>0</v>
      </c>
      <c r="L140" s="702">
        <f>IF(RENTABILIDAD[[#This Row],[VALOR ACTUAL COP]]&gt;0,IFERROR((J140-G140)/G140,0),"")</f>
        <v>0</v>
      </c>
      <c r="M140" s="763">
        <f t="shared" si="3"/>
        <v>0</v>
      </c>
      <c r="N140" s="747" t="str">
        <f>IFERROR(IF(RENTABILIDAD[[#This Row],[AÑOS]]&gt;0.9999999,(1+K140)^(1/M140)-1,""),"")</f>
        <v/>
      </c>
      <c r="O140" s="702" t="str">
        <f>IFERROR(IF(RENTABILIDAD[[#This Row],[AÑOS]]&gt;0.9999999,(1+L140)^(1/M140)-1,""),"")</f>
        <v/>
      </c>
      <c r="P140" s="764" t="str">
        <f>IFERROR(IF(C:C=$U$7,RENTABILIDAD[[#This Row],[INVERSIÓN USD]]/$W$6,RENTABILIDAD[[#This Row],[INVERSIÓN USD]]/$W$7),"")</f>
        <v/>
      </c>
      <c r="Q140" s="620" t="str">
        <f>IFERROR(IF(D:D=$U$6,RENTABILIDAD[[#This Row],[INVERSIÓN COP]]/$V$6,RENTABILIDAD[[#This Row],[INVERSIÓN COP]]/$V$7),"")</f>
        <v/>
      </c>
      <c r="R140" s="764" t="str">
        <f>IFERROR(RENTABILIDAD[[#This Row],[RENTABILIDAD E.A USD]]*RENTABILIDAD[[#This Row],[PESOS COP]],"")</f>
        <v/>
      </c>
      <c r="S140" s="620" t="str">
        <f>IFERROR(RENTABILIDAD[[#This Row],[RENTABILIDAD E.A COP2]]*RENTABILIDAD[[#This Row],[PESOS COP]],"")</f>
        <v/>
      </c>
    </row>
    <row r="141" spans="2:19">
      <c r="B141" s="755" t="str">
        <f>IF('REGISTRO ACCIONES'!L141="COMPRA",'REGISTRO ACCIONES'!J141,"")</f>
        <v/>
      </c>
      <c r="C141" s="756" t="str">
        <f>IF('REGISTRO ACCIONES'!L141="COMPRA",'REGISTRO ACCIONES'!K141,"")</f>
        <v/>
      </c>
      <c r="D14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1" s="757" t="str">
        <f>IF('REGISTRO ACCIONES'!L141="COMPRA",'REGISTRO ACCIONES'!M141,"")</f>
        <v/>
      </c>
      <c r="F141" s="758" t="str">
        <f>IF(RENTABILIDAD[[#This Row],[PORTAFOLIO]]="","",IF('REGISTRO ACCIONES'!L141="COMPRA",'REGISTRO ACCIONES'!P141,""))</f>
        <v/>
      </c>
      <c r="G141" s="759" t="str">
        <f>IF(RENTABILIDAD[[#This Row],[PORTAFOLIO]]="","",IF('REGISTRO ACCIONES'!L141="COMPRA",'REGISTRO ACCIONES'!R141,""))</f>
        <v/>
      </c>
      <c r="H14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1" s="760" t="str">
        <f>IF(RENTABILIDAD[[#This Row],[PORTAFOLIO]]="","",IF(RENTABILIDAD[[#This Row],[INSTRUMENTO]]="","",IFERROR((E141*H141),0)))</f>
        <v/>
      </c>
      <c r="J141" s="761" t="str">
        <f>IF(RENTABILIDAD[[#This Row],[PORTAFOLIO]]="","",IF(RENTABILIDAD[[#This Row],[INSTRUMENTO]]="","",IFERROR((E141*H141)*$X$6,0)))</f>
        <v/>
      </c>
      <c r="K141" s="762">
        <f>IF(RENTABILIDAD[[#This Row],[VALOR ACTUAL COP]]&gt;0,IFERROR((I141-F141)/F141,0),"")</f>
        <v>0</v>
      </c>
      <c r="L141" s="702">
        <f>IF(RENTABILIDAD[[#This Row],[VALOR ACTUAL COP]]&gt;0,IFERROR((J141-G141)/G141,0),"")</f>
        <v>0</v>
      </c>
      <c r="M141" s="763">
        <f t="shared" si="3"/>
        <v>0</v>
      </c>
      <c r="N141" s="747" t="str">
        <f>IFERROR(IF(RENTABILIDAD[[#This Row],[AÑOS]]&gt;0.9999999,(1+K141)^(1/M141)-1,""),"")</f>
        <v/>
      </c>
      <c r="O141" s="702" t="str">
        <f>IFERROR(IF(RENTABILIDAD[[#This Row],[AÑOS]]&gt;0.9999999,(1+L141)^(1/M141)-1,""),"")</f>
        <v/>
      </c>
      <c r="P141" s="764" t="str">
        <f>IFERROR(IF(C:C=$U$7,RENTABILIDAD[[#This Row],[INVERSIÓN USD]]/$W$6,RENTABILIDAD[[#This Row],[INVERSIÓN USD]]/$W$7),"")</f>
        <v/>
      </c>
      <c r="Q141" s="620" t="str">
        <f>IFERROR(IF(D:D=$U$6,RENTABILIDAD[[#This Row],[INVERSIÓN COP]]/$V$6,RENTABILIDAD[[#This Row],[INVERSIÓN COP]]/$V$7),"")</f>
        <v/>
      </c>
      <c r="R141" s="764" t="str">
        <f>IFERROR(RENTABILIDAD[[#This Row],[RENTABILIDAD E.A USD]]*RENTABILIDAD[[#This Row],[PESOS COP]],"")</f>
        <v/>
      </c>
      <c r="S141" s="620" t="str">
        <f>IFERROR(RENTABILIDAD[[#This Row],[RENTABILIDAD E.A COP2]]*RENTABILIDAD[[#This Row],[PESOS COP]],"")</f>
        <v/>
      </c>
    </row>
    <row r="142" spans="2:19">
      <c r="B142" s="755" t="str">
        <f>IF('REGISTRO ACCIONES'!L142="COMPRA",'REGISTRO ACCIONES'!J142,"")</f>
        <v/>
      </c>
      <c r="C142" s="756" t="str">
        <f>IF('REGISTRO ACCIONES'!L142="COMPRA",'REGISTRO ACCIONES'!K142,"")</f>
        <v/>
      </c>
      <c r="D14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2" s="757" t="str">
        <f>IF('REGISTRO ACCIONES'!L142="COMPRA",'REGISTRO ACCIONES'!M142,"")</f>
        <v/>
      </c>
      <c r="F142" s="758" t="str">
        <f>IF(RENTABILIDAD[[#This Row],[PORTAFOLIO]]="","",IF('REGISTRO ACCIONES'!L142="COMPRA",'REGISTRO ACCIONES'!P142,""))</f>
        <v/>
      </c>
      <c r="G142" s="759" t="str">
        <f>IF(RENTABILIDAD[[#This Row],[PORTAFOLIO]]="","",IF('REGISTRO ACCIONES'!L142="COMPRA",'REGISTRO ACCIONES'!R142,""))</f>
        <v/>
      </c>
      <c r="H14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2" s="760" t="str">
        <f>IF(RENTABILIDAD[[#This Row],[PORTAFOLIO]]="","",IF(RENTABILIDAD[[#This Row],[INSTRUMENTO]]="","",IFERROR((E142*H142),0)))</f>
        <v/>
      </c>
      <c r="J142" s="761" t="str">
        <f>IF(RENTABILIDAD[[#This Row],[PORTAFOLIO]]="","",IF(RENTABILIDAD[[#This Row],[INSTRUMENTO]]="","",IFERROR((E142*H142)*$X$6,0)))</f>
        <v/>
      </c>
      <c r="K142" s="762">
        <f>IF(RENTABILIDAD[[#This Row],[VALOR ACTUAL COP]]&gt;0,IFERROR((I142-F142)/F142,0),"")</f>
        <v>0</v>
      </c>
      <c r="L142" s="702">
        <f>IF(RENTABILIDAD[[#This Row],[VALOR ACTUAL COP]]&gt;0,IFERROR((J142-G142)/G142,0),"")</f>
        <v>0</v>
      </c>
      <c r="M142" s="763">
        <f t="shared" si="3"/>
        <v>0</v>
      </c>
      <c r="N142" s="747" t="str">
        <f>IFERROR(IF(RENTABILIDAD[[#This Row],[AÑOS]]&gt;0.9999999,(1+K142)^(1/M142)-1,""),"")</f>
        <v/>
      </c>
      <c r="O142" s="702" t="str">
        <f>IFERROR(IF(RENTABILIDAD[[#This Row],[AÑOS]]&gt;0.9999999,(1+L142)^(1/M142)-1,""),"")</f>
        <v/>
      </c>
      <c r="P142" s="764" t="str">
        <f>IFERROR(IF(C:C=$U$7,RENTABILIDAD[[#This Row],[INVERSIÓN USD]]/$W$6,RENTABILIDAD[[#This Row],[INVERSIÓN USD]]/$W$7),"")</f>
        <v/>
      </c>
      <c r="Q142" s="620" t="str">
        <f>IFERROR(IF(D:D=$U$6,RENTABILIDAD[[#This Row],[INVERSIÓN COP]]/$V$6,RENTABILIDAD[[#This Row],[INVERSIÓN COP]]/$V$7),"")</f>
        <v/>
      </c>
      <c r="R142" s="764" t="str">
        <f>IFERROR(RENTABILIDAD[[#This Row],[RENTABILIDAD E.A USD]]*RENTABILIDAD[[#This Row],[PESOS COP]],"")</f>
        <v/>
      </c>
      <c r="S142" s="620" t="str">
        <f>IFERROR(RENTABILIDAD[[#This Row],[RENTABILIDAD E.A COP2]]*RENTABILIDAD[[#This Row],[PESOS COP]],"")</f>
        <v/>
      </c>
    </row>
    <row r="143" spans="2:19">
      <c r="B143" s="755" t="str">
        <f>IF('REGISTRO ACCIONES'!L143="COMPRA",'REGISTRO ACCIONES'!J143,"")</f>
        <v/>
      </c>
      <c r="C143" s="756" t="str">
        <f>IF('REGISTRO ACCIONES'!L143="COMPRA",'REGISTRO ACCIONES'!K143,"")</f>
        <v/>
      </c>
      <c r="D14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3" s="757" t="str">
        <f>IF('REGISTRO ACCIONES'!L143="COMPRA",'REGISTRO ACCIONES'!M143,"")</f>
        <v/>
      </c>
      <c r="F143" s="758" t="str">
        <f>IF(RENTABILIDAD[[#This Row],[PORTAFOLIO]]="","",IF('REGISTRO ACCIONES'!L143="COMPRA",'REGISTRO ACCIONES'!P143,""))</f>
        <v/>
      </c>
      <c r="G143" s="759" t="str">
        <f>IF(RENTABILIDAD[[#This Row],[PORTAFOLIO]]="","",IF('REGISTRO ACCIONES'!L143="COMPRA",'REGISTRO ACCIONES'!R143,""))</f>
        <v/>
      </c>
      <c r="H14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3" s="760" t="str">
        <f>IF(RENTABILIDAD[[#This Row],[PORTAFOLIO]]="","",IF(RENTABILIDAD[[#This Row],[INSTRUMENTO]]="","",IFERROR((E143*H143),0)))</f>
        <v/>
      </c>
      <c r="J143" s="761" t="str">
        <f>IF(RENTABILIDAD[[#This Row],[PORTAFOLIO]]="","",IF(RENTABILIDAD[[#This Row],[INSTRUMENTO]]="","",IFERROR((E143*H143)*$X$6,0)))</f>
        <v/>
      </c>
      <c r="K143" s="762">
        <f>IF(RENTABILIDAD[[#This Row],[VALOR ACTUAL COP]]&gt;0,IFERROR((I143-F143)/F143,0),"")</f>
        <v>0</v>
      </c>
      <c r="L143" s="702">
        <f>IF(RENTABILIDAD[[#This Row],[VALOR ACTUAL COP]]&gt;0,IFERROR((J143-G143)/G143,0),"")</f>
        <v>0</v>
      </c>
      <c r="M143" s="763">
        <f t="shared" si="3"/>
        <v>0</v>
      </c>
      <c r="N143" s="747" t="str">
        <f>IFERROR(IF(RENTABILIDAD[[#This Row],[AÑOS]]&gt;0.9999999,(1+K143)^(1/M143)-1,""),"")</f>
        <v/>
      </c>
      <c r="O143" s="702" t="str">
        <f>IFERROR(IF(RENTABILIDAD[[#This Row],[AÑOS]]&gt;0.9999999,(1+L143)^(1/M143)-1,""),"")</f>
        <v/>
      </c>
      <c r="P143" s="764" t="str">
        <f>IFERROR(IF(C:C=$U$7,RENTABILIDAD[[#This Row],[INVERSIÓN USD]]/$W$6,RENTABILIDAD[[#This Row],[INVERSIÓN USD]]/$W$7),"")</f>
        <v/>
      </c>
      <c r="Q143" s="620" t="str">
        <f>IFERROR(IF(D:D=$U$6,RENTABILIDAD[[#This Row],[INVERSIÓN COP]]/$V$6,RENTABILIDAD[[#This Row],[INVERSIÓN COP]]/$V$7),"")</f>
        <v/>
      </c>
      <c r="R143" s="764" t="str">
        <f>IFERROR(RENTABILIDAD[[#This Row],[RENTABILIDAD E.A USD]]*RENTABILIDAD[[#This Row],[PESOS COP]],"")</f>
        <v/>
      </c>
      <c r="S143" s="620" t="str">
        <f>IFERROR(RENTABILIDAD[[#This Row],[RENTABILIDAD E.A COP2]]*RENTABILIDAD[[#This Row],[PESOS COP]],"")</f>
        <v/>
      </c>
    </row>
    <row r="144" spans="2:19">
      <c r="B144" s="755" t="str">
        <f>IF('REGISTRO ACCIONES'!L144="COMPRA",'REGISTRO ACCIONES'!J144,"")</f>
        <v/>
      </c>
      <c r="C144" s="756" t="str">
        <f>IF('REGISTRO ACCIONES'!L144="COMPRA",'REGISTRO ACCIONES'!K144,"")</f>
        <v/>
      </c>
      <c r="D14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4" s="757" t="str">
        <f>IF('REGISTRO ACCIONES'!L144="COMPRA",'REGISTRO ACCIONES'!M144,"")</f>
        <v/>
      </c>
      <c r="F144" s="758" t="str">
        <f>IF(RENTABILIDAD[[#This Row],[PORTAFOLIO]]="","",IF('REGISTRO ACCIONES'!L144="COMPRA",'REGISTRO ACCIONES'!P144,""))</f>
        <v/>
      </c>
      <c r="G144" s="759" t="str">
        <f>IF(RENTABILIDAD[[#This Row],[PORTAFOLIO]]="","",IF('REGISTRO ACCIONES'!L144="COMPRA",'REGISTRO ACCIONES'!R144,""))</f>
        <v/>
      </c>
      <c r="H14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4" s="760" t="str">
        <f>IF(RENTABILIDAD[[#This Row],[PORTAFOLIO]]="","",IF(RENTABILIDAD[[#This Row],[INSTRUMENTO]]="","",IFERROR((E144*H144),0)))</f>
        <v/>
      </c>
      <c r="J144" s="761" t="str">
        <f>IF(RENTABILIDAD[[#This Row],[PORTAFOLIO]]="","",IF(RENTABILIDAD[[#This Row],[INSTRUMENTO]]="","",IFERROR((E144*H144)*$X$6,0)))</f>
        <v/>
      </c>
      <c r="K144" s="762">
        <f>IF(RENTABILIDAD[[#This Row],[VALOR ACTUAL COP]]&gt;0,IFERROR((I144-F144)/F144,0),"")</f>
        <v>0</v>
      </c>
      <c r="L144" s="702">
        <f>IF(RENTABILIDAD[[#This Row],[VALOR ACTUAL COP]]&gt;0,IFERROR((J144-G144)/G144,0),"")</f>
        <v>0</v>
      </c>
      <c r="M144" s="763">
        <f t="shared" si="3"/>
        <v>0</v>
      </c>
      <c r="N144" s="747" t="str">
        <f>IFERROR(IF(RENTABILIDAD[[#This Row],[AÑOS]]&gt;0.9999999,(1+K144)^(1/M144)-1,""),"")</f>
        <v/>
      </c>
      <c r="O144" s="702" t="str">
        <f>IFERROR(IF(RENTABILIDAD[[#This Row],[AÑOS]]&gt;0.9999999,(1+L144)^(1/M144)-1,""),"")</f>
        <v/>
      </c>
      <c r="P144" s="764" t="str">
        <f>IFERROR(IF(C:C=$U$7,RENTABILIDAD[[#This Row],[INVERSIÓN USD]]/$W$6,RENTABILIDAD[[#This Row],[INVERSIÓN USD]]/$W$7),"")</f>
        <v/>
      </c>
      <c r="Q144" s="620" t="str">
        <f>IFERROR(IF(D:D=$U$6,RENTABILIDAD[[#This Row],[INVERSIÓN COP]]/$V$6,RENTABILIDAD[[#This Row],[INVERSIÓN COP]]/$V$7),"")</f>
        <v/>
      </c>
      <c r="R144" s="764" t="str">
        <f>IFERROR(RENTABILIDAD[[#This Row],[RENTABILIDAD E.A USD]]*RENTABILIDAD[[#This Row],[PESOS COP]],"")</f>
        <v/>
      </c>
      <c r="S144" s="620" t="str">
        <f>IFERROR(RENTABILIDAD[[#This Row],[RENTABILIDAD E.A COP2]]*RENTABILIDAD[[#This Row],[PESOS COP]],"")</f>
        <v/>
      </c>
    </row>
    <row r="145" spans="2:19">
      <c r="B145" s="755" t="str">
        <f>IF('REGISTRO ACCIONES'!L145="COMPRA",'REGISTRO ACCIONES'!J145,"")</f>
        <v/>
      </c>
      <c r="C145" s="756" t="str">
        <f>IF('REGISTRO ACCIONES'!L145="COMPRA",'REGISTRO ACCIONES'!K145,"")</f>
        <v/>
      </c>
      <c r="D14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5" s="757" t="str">
        <f>IF('REGISTRO ACCIONES'!L145="COMPRA",'REGISTRO ACCIONES'!M145,"")</f>
        <v/>
      </c>
      <c r="F145" s="758" t="str">
        <f>IF(RENTABILIDAD[[#This Row],[PORTAFOLIO]]="","",IF('REGISTRO ACCIONES'!L145="COMPRA",'REGISTRO ACCIONES'!P145,""))</f>
        <v/>
      </c>
      <c r="G145" s="759" t="str">
        <f>IF(RENTABILIDAD[[#This Row],[PORTAFOLIO]]="","",IF('REGISTRO ACCIONES'!L145="COMPRA",'REGISTRO ACCIONES'!R145,""))</f>
        <v/>
      </c>
      <c r="H14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5" s="760" t="str">
        <f>IF(RENTABILIDAD[[#This Row],[PORTAFOLIO]]="","",IF(RENTABILIDAD[[#This Row],[INSTRUMENTO]]="","",IFERROR((E145*H145),0)))</f>
        <v/>
      </c>
      <c r="J145" s="761" t="str">
        <f>IF(RENTABILIDAD[[#This Row],[PORTAFOLIO]]="","",IF(RENTABILIDAD[[#This Row],[INSTRUMENTO]]="","",IFERROR((E145*H145)*$X$6,0)))</f>
        <v/>
      </c>
      <c r="K145" s="762">
        <f>IF(RENTABILIDAD[[#This Row],[VALOR ACTUAL COP]]&gt;0,IFERROR((I145-F145)/F145,0),"")</f>
        <v>0</v>
      </c>
      <c r="L145" s="702">
        <f>IF(RENTABILIDAD[[#This Row],[VALOR ACTUAL COP]]&gt;0,IFERROR((J145-G145)/G145,0),"")</f>
        <v>0</v>
      </c>
      <c r="M145" s="763">
        <f t="shared" si="3"/>
        <v>0</v>
      </c>
      <c r="N145" s="747" t="str">
        <f>IFERROR(IF(RENTABILIDAD[[#This Row],[AÑOS]]&gt;0.9999999,(1+K145)^(1/M145)-1,""),"")</f>
        <v/>
      </c>
      <c r="O145" s="702" t="str">
        <f>IFERROR(IF(RENTABILIDAD[[#This Row],[AÑOS]]&gt;0.9999999,(1+L145)^(1/M145)-1,""),"")</f>
        <v/>
      </c>
      <c r="P145" s="764" t="str">
        <f>IFERROR(IF(C:C=$U$7,RENTABILIDAD[[#This Row],[INVERSIÓN USD]]/$W$6,RENTABILIDAD[[#This Row],[INVERSIÓN USD]]/$W$7),"")</f>
        <v/>
      </c>
      <c r="Q145" s="620" t="str">
        <f>IFERROR(IF(D:D=$U$6,RENTABILIDAD[[#This Row],[INVERSIÓN COP]]/$V$6,RENTABILIDAD[[#This Row],[INVERSIÓN COP]]/$V$7),"")</f>
        <v/>
      </c>
      <c r="R145" s="764" t="str">
        <f>IFERROR(RENTABILIDAD[[#This Row],[RENTABILIDAD E.A USD]]*RENTABILIDAD[[#This Row],[PESOS COP]],"")</f>
        <v/>
      </c>
      <c r="S145" s="620" t="str">
        <f>IFERROR(RENTABILIDAD[[#This Row],[RENTABILIDAD E.A COP2]]*RENTABILIDAD[[#This Row],[PESOS COP]],"")</f>
        <v/>
      </c>
    </row>
    <row r="146" spans="2:19">
      <c r="B146" s="755" t="str">
        <f>IF('REGISTRO ACCIONES'!L146="COMPRA",'REGISTRO ACCIONES'!J146,"")</f>
        <v/>
      </c>
      <c r="C146" s="756" t="str">
        <f>IF('REGISTRO ACCIONES'!L146="COMPRA",'REGISTRO ACCIONES'!K146,"")</f>
        <v/>
      </c>
      <c r="D14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6" s="757" t="str">
        <f>IF('REGISTRO ACCIONES'!L146="COMPRA",'REGISTRO ACCIONES'!M146,"")</f>
        <v/>
      </c>
      <c r="F146" s="758" t="str">
        <f>IF(RENTABILIDAD[[#This Row],[PORTAFOLIO]]="","",IF('REGISTRO ACCIONES'!L146="COMPRA",'REGISTRO ACCIONES'!P146,""))</f>
        <v/>
      </c>
      <c r="G146" s="759" t="str">
        <f>IF(RENTABILIDAD[[#This Row],[PORTAFOLIO]]="","",IF('REGISTRO ACCIONES'!L146="COMPRA",'REGISTRO ACCIONES'!R146,""))</f>
        <v/>
      </c>
      <c r="H14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6" s="760" t="str">
        <f>IF(RENTABILIDAD[[#This Row],[PORTAFOLIO]]="","",IF(RENTABILIDAD[[#This Row],[INSTRUMENTO]]="","",IFERROR((E146*H146),0)))</f>
        <v/>
      </c>
      <c r="J146" s="761" t="str">
        <f>IF(RENTABILIDAD[[#This Row],[PORTAFOLIO]]="","",IF(RENTABILIDAD[[#This Row],[INSTRUMENTO]]="","",IFERROR((E146*H146)*$X$6,0)))</f>
        <v/>
      </c>
      <c r="K146" s="762">
        <f>IF(RENTABILIDAD[[#This Row],[VALOR ACTUAL COP]]&gt;0,IFERROR((I146-F146)/F146,0),"")</f>
        <v>0</v>
      </c>
      <c r="L146" s="702">
        <f>IF(RENTABILIDAD[[#This Row],[VALOR ACTUAL COP]]&gt;0,IFERROR((J146-G146)/G146,0),"")</f>
        <v>0</v>
      </c>
      <c r="M146" s="763">
        <f t="shared" si="3"/>
        <v>0</v>
      </c>
      <c r="N146" s="747" t="str">
        <f>IFERROR(IF(RENTABILIDAD[[#This Row],[AÑOS]]&gt;0.9999999,(1+K146)^(1/M146)-1,""),"")</f>
        <v/>
      </c>
      <c r="O146" s="702" t="str">
        <f>IFERROR(IF(RENTABILIDAD[[#This Row],[AÑOS]]&gt;0.9999999,(1+L146)^(1/M146)-1,""),"")</f>
        <v/>
      </c>
      <c r="P146" s="764" t="str">
        <f>IFERROR(IF(C:C=$U$7,RENTABILIDAD[[#This Row],[INVERSIÓN USD]]/$W$6,RENTABILIDAD[[#This Row],[INVERSIÓN USD]]/$W$7),"")</f>
        <v/>
      </c>
      <c r="Q146" s="620" t="str">
        <f>IFERROR(IF(D:D=$U$6,RENTABILIDAD[[#This Row],[INVERSIÓN COP]]/$V$6,RENTABILIDAD[[#This Row],[INVERSIÓN COP]]/$V$7),"")</f>
        <v/>
      </c>
      <c r="R146" s="764" t="str">
        <f>IFERROR(RENTABILIDAD[[#This Row],[RENTABILIDAD E.A USD]]*RENTABILIDAD[[#This Row],[PESOS COP]],"")</f>
        <v/>
      </c>
      <c r="S146" s="620" t="str">
        <f>IFERROR(RENTABILIDAD[[#This Row],[RENTABILIDAD E.A COP2]]*RENTABILIDAD[[#This Row],[PESOS COP]],"")</f>
        <v/>
      </c>
    </row>
    <row r="147" spans="2:19">
      <c r="B147" s="755" t="str">
        <f>IF('REGISTRO ACCIONES'!L147="COMPRA",'REGISTRO ACCIONES'!J147,"")</f>
        <v/>
      </c>
      <c r="C147" s="756" t="str">
        <f>IF('REGISTRO ACCIONES'!L147="COMPRA",'REGISTRO ACCIONES'!K147,"")</f>
        <v/>
      </c>
      <c r="D14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7" s="757" t="str">
        <f>IF('REGISTRO ACCIONES'!L147="COMPRA",'REGISTRO ACCIONES'!M147,"")</f>
        <v/>
      </c>
      <c r="F147" s="758" t="str">
        <f>IF(RENTABILIDAD[[#This Row],[PORTAFOLIO]]="","",IF('REGISTRO ACCIONES'!L147="COMPRA",'REGISTRO ACCIONES'!P147,""))</f>
        <v/>
      </c>
      <c r="G147" s="759" t="str">
        <f>IF(RENTABILIDAD[[#This Row],[PORTAFOLIO]]="","",IF('REGISTRO ACCIONES'!L147="COMPRA",'REGISTRO ACCIONES'!R147,""))</f>
        <v/>
      </c>
      <c r="H14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7" s="760" t="str">
        <f>IF(RENTABILIDAD[[#This Row],[PORTAFOLIO]]="","",IF(RENTABILIDAD[[#This Row],[INSTRUMENTO]]="","",IFERROR((E147*H147),0)))</f>
        <v/>
      </c>
      <c r="J147" s="761" t="str">
        <f>IF(RENTABILIDAD[[#This Row],[PORTAFOLIO]]="","",IF(RENTABILIDAD[[#This Row],[INSTRUMENTO]]="","",IFERROR((E147*H147)*$X$6,0)))</f>
        <v/>
      </c>
      <c r="K147" s="762">
        <f>IF(RENTABILIDAD[[#This Row],[VALOR ACTUAL COP]]&gt;0,IFERROR((I147-F147)/F147,0),"")</f>
        <v>0</v>
      </c>
      <c r="L147" s="702">
        <f>IF(RENTABILIDAD[[#This Row],[VALOR ACTUAL COP]]&gt;0,IFERROR((J147-G147)/G147,0),"")</f>
        <v>0</v>
      </c>
      <c r="M147" s="763">
        <f t="shared" si="3"/>
        <v>0</v>
      </c>
      <c r="N147" s="747" t="str">
        <f>IFERROR(IF(RENTABILIDAD[[#This Row],[AÑOS]]&gt;0.9999999,(1+K147)^(1/M147)-1,""),"")</f>
        <v/>
      </c>
      <c r="O147" s="702" t="str">
        <f>IFERROR(IF(RENTABILIDAD[[#This Row],[AÑOS]]&gt;0.9999999,(1+L147)^(1/M147)-1,""),"")</f>
        <v/>
      </c>
      <c r="P147" s="764" t="str">
        <f>IFERROR(IF(C:C=$U$7,RENTABILIDAD[[#This Row],[INVERSIÓN USD]]/$W$6,RENTABILIDAD[[#This Row],[INVERSIÓN USD]]/$W$7),"")</f>
        <v/>
      </c>
      <c r="Q147" s="620" t="str">
        <f>IFERROR(IF(D:D=$U$6,RENTABILIDAD[[#This Row],[INVERSIÓN COP]]/$V$6,RENTABILIDAD[[#This Row],[INVERSIÓN COP]]/$V$7),"")</f>
        <v/>
      </c>
      <c r="R147" s="764" t="str">
        <f>IFERROR(RENTABILIDAD[[#This Row],[RENTABILIDAD E.A USD]]*RENTABILIDAD[[#This Row],[PESOS COP]],"")</f>
        <v/>
      </c>
      <c r="S147" s="620" t="str">
        <f>IFERROR(RENTABILIDAD[[#This Row],[RENTABILIDAD E.A COP2]]*RENTABILIDAD[[#This Row],[PESOS COP]],"")</f>
        <v/>
      </c>
    </row>
    <row r="148" spans="2:19">
      <c r="B148" s="755" t="str">
        <f>IF('REGISTRO ACCIONES'!L148="COMPRA",'REGISTRO ACCIONES'!J148,"")</f>
        <v/>
      </c>
      <c r="C148" s="756" t="str">
        <f>IF('REGISTRO ACCIONES'!L148="COMPRA",'REGISTRO ACCIONES'!K148,"")</f>
        <v/>
      </c>
      <c r="D14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8" s="757" t="str">
        <f>IF('REGISTRO ACCIONES'!L148="COMPRA",'REGISTRO ACCIONES'!M148,"")</f>
        <v/>
      </c>
      <c r="F148" s="758" t="str">
        <f>IF(RENTABILIDAD[[#This Row],[PORTAFOLIO]]="","",IF('REGISTRO ACCIONES'!L148="COMPRA",'REGISTRO ACCIONES'!P148,""))</f>
        <v/>
      </c>
      <c r="G148" s="759" t="str">
        <f>IF(RENTABILIDAD[[#This Row],[PORTAFOLIO]]="","",IF('REGISTRO ACCIONES'!L148="COMPRA",'REGISTRO ACCIONES'!R148,""))</f>
        <v/>
      </c>
      <c r="H14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8" s="760" t="str">
        <f>IF(RENTABILIDAD[[#This Row],[PORTAFOLIO]]="","",IF(RENTABILIDAD[[#This Row],[INSTRUMENTO]]="","",IFERROR((E148*H148),0)))</f>
        <v/>
      </c>
      <c r="J148" s="761" t="str">
        <f>IF(RENTABILIDAD[[#This Row],[PORTAFOLIO]]="","",IF(RENTABILIDAD[[#This Row],[INSTRUMENTO]]="","",IFERROR((E148*H148)*$X$6,0)))</f>
        <v/>
      </c>
      <c r="K148" s="762">
        <f>IF(RENTABILIDAD[[#This Row],[VALOR ACTUAL COP]]&gt;0,IFERROR((I148-F148)/F148,0),"")</f>
        <v>0</v>
      </c>
      <c r="L148" s="702">
        <f>IF(RENTABILIDAD[[#This Row],[VALOR ACTUAL COP]]&gt;0,IFERROR((J148-G148)/G148,0),"")</f>
        <v>0</v>
      </c>
      <c r="M148" s="763">
        <f t="shared" si="3"/>
        <v>0</v>
      </c>
      <c r="N148" s="747" t="str">
        <f>IFERROR(IF(RENTABILIDAD[[#This Row],[AÑOS]]&gt;0.9999999,(1+K148)^(1/M148)-1,""),"")</f>
        <v/>
      </c>
      <c r="O148" s="702" t="str">
        <f>IFERROR(IF(RENTABILIDAD[[#This Row],[AÑOS]]&gt;0.9999999,(1+L148)^(1/M148)-1,""),"")</f>
        <v/>
      </c>
      <c r="P148" s="764" t="str">
        <f>IFERROR(IF(C:C=$U$7,RENTABILIDAD[[#This Row],[INVERSIÓN USD]]/$W$6,RENTABILIDAD[[#This Row],[INVERSIÓN USD]]/$W$7),"")</f>
        <v/>
      </c>
      <c r="Q148" s="620" t="str">
        <f>IFERROR(IF(D:D=$U$6,RENTABILIDAD[[#This Row],[INVERSIÓN COP]]/$V$6,RENTABILIDAD[[#This Row],[INVERSIÓN COP]]/$V$7),"")</f>
        <v/>
      </c>
      <c r="R148" s="764" t="str">
        <f>IFERROR(RENTABILIDAD[[#This Row],[RENTABILIDAD E.A USD]]*RENTABILIDAD[[#This Row],[PESOS COP]],"")</f>
        <v/>
      </c>
      <c r="S148" s="620" t="str">
        <f>IFERROR(RENTABILIDAD[[#This Row],[RENTABILIDAD E.A COP2]]*RENTABILIDAD[[#This Row],[PESOS COP]],"")</f>
        <v/>
      </c>
    </row>
    <row r="149" spans="2:19">
      <c r="B149" s="755" t="str">
        <f>IF('REGISTRO ACCIONES'!L149="COMPRA",'REGISTRO ACCIONES'!J149,"")</f>
        <v/>
      </c>
      <c r="C149" s="756" t="str">
        <f>IF('REGISTRO ACCIONES'!L149="COMPRA",'REGISTRO ACCIONES'!K149,"")</f>
        <v/>
      </c>
      <c r="D14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9" s="757" t="str">
        <f>IF('REGISTRO ACCIONES'!L149="COMPRA",'REGISTRO ACCIONES'!M149,"")</f>
        <v/>
      </c>
      <c r="F149" s="758" t="str">
        <f>IF(RENTABILIDAD[[#This Row],[PORTAFOLIO]]="","",IF('REGISTRO ACCIONES'!L149="COMPRA",'REGISTRO ACCIONES'!P149,""))</f>
        <v/>
      </c>
      <c r="G149" s="759" t="str">
        <f>IF(RENTABILIDAD[[#This Row],[PORTAFOLIO]]="","",IF('REGISTRO ACCIONES'!L149="COMPRA",'REGISTRO ACCIONES'!R149,""))</f>
        <v/>
      </c>
      <c r="H14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9" s="760" t="str">
        <f>IF(RENTABILIDAD[[#This Row],[PORTAFOLIO]]="","",IF(RENTABILIDAD[[#This Row],[INSTRUMENTO]]="","",IFERROR((E149*H149),0)))</f>
        <v/>
      </c>
      <c r="J149" s="761" t="str">
        <f>IF(RENTABILIDAD[[#This Row],[PORTAFOLIO]]="","",IF(RENTABILIDAD[[#This Row],[INSTRUMENTO]]="","",IFERROR((E149*H149)*$X$6,0)))</f>
        <v/>
      </c>
      <c r="K149" s="762">
        <f>IF(RENTABILIDAD[[#This Row],[VALOR ACTUAL COP]]&gt;0,IFERROR((I149-F149)/F149,0),"")</f>
        <v>0</v>
      </c>
      <c r="L149" s="702">
        <f>IF(RENTABILIDAD[[#This Row],[VALOR ACTUAL COP]]&gt;0,IFERROR((J149-G149)/G149,0),"")</f>
        <v>0</v>
      </c>
      <c r="M149" s="763">
        <f t="shared" si="3"/>
        <v>0</v>
      </c>
      <c r="N149" s="747" t="str">
        <f>IFERROR(IF(RENTABILIDAD[[#This Row],[AÑOS]]&gt;0.9999999,(1+K149)^(1/M149)-1,""),"")</f>
        <v/>
      </c>
      <c r="O149" s="702" t="str">
        <f>IFERROR(IF(RENTABILIDAD[[#This Row],[AÑOS]]&gt;0.9999999,(1+L149)^(1/M149)-1,""),"")</f>
        <v/>
      </c>
      <c r="P149" s="764" t="str">
        <f>IFERROR(IF(C:C=$U$7,RENTABILIDAD[[#This Row],[INVERSIÓN USD]]/$W$6,RENTABILIDAD[[#This Row],[INVERSIÓN USD]]/$W$7),"")</f>
        <v/>
      </c>
      <c r="Q149" s="620" t="str">
        <f>IFERROR(IF(D:D=$U$6,RENTABILIDAD[[#This Row],[INVERSIÓN COP]]/$V$6,RENTABILIDAD[[#This Row],[INVERSIÓN COP]]/$V$7),"")</f>
        <v/>
      </c>
      <c r="R149" s="764" t="str">
        <f>IFERROR(RENTABILIDAD[[#This Row],[RENTABILIDAD E.A USD]]*RENTABILIDAD[[#This Row],[PESOS COP]],"")</f>
        <v/>
      </c>
      <c r="S149" s="620" t="str">
        <f>IFERROR(RENTABILIDAD[[#This Row],[RENTABILIDAD E.A COP2]]*RENTABILIDAD[[#This Row],[PESOS COP]],"")</f>
        <v/>
      </c>
    </row>
    <row r="150" spans="2:19">
      <c r="B150" s="755" t="str">
        <f>IF('REGISTRO ACCIONES'!L150="COMPRA",'REGISTRO ACCIONES'!J150,"")</f>
        <v/>
      </c>
      <c r="C150" s="756" t="str">
        <f>IF('REGISTRO ACCIONES'!L150="COMPRA",'REGISTRO ACCIONES'!K150,"")</f>
        <v/>
      </c>
      <c r="D15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0" s="757" t="str">
        <f>IF('REGISTRO ACCIONES'!L150="COMPRA",'REGISTRO ACCIONES'!M150,"")</f>
        <v/>
      </c>
      <c r="F150" s="758" t="str">
        <f>IF(RENTABILIDAD[[#This Row],[PORTAFOLIO]]="","",IF('REGISTRO ACCIONES'!L150="COMPRA",'REGISTRO ACCIONES'!P150,""))</f>
        <v/>
      </c>
      <c r="G150" s="759" t="str">
        <f>IF(RENTABILIDAD[[#This Row],[PORTAFOLIO]]="","",IF('REGISTRO ACCIONES'!L150="COMPRA",'REGISTRO ACCIONES'!R150,""))</f>
        <v/>
      </c>
      <c r="H15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0" s="760" t="str">
        <f>IF(RENTABILIDAD[[#This Row],[PORTAFOLIO]]="","",IF(RENTABILIDAD[[#This Row],[INSTRUMENTO]]="","",IFERROR((E150*H150),0)))</f>
        <v/>
      </c>
      <c r="J150" s="761" t="str">
        <f>IF(RENTABILIDAD[[#This Row],[PORTAFOLIO]]="","",IF(RENTABILIDAD[[#This Row],[INSTRUMENTO]]="","",IFERROR((E150*H150)*$X$6,0)))</f>
        <v/>
      </c>
      <c r="K150" s="762">
        <f>IF(RENTABILIDAD[[#This Row],[VALOR ACTUAL COP]]&gt;0,IFERROR((I150-F150)/F150,0),"")</f>
        <v>0</v>
      </c>
      <c r="L150" s="702">
        <f>IF(RENTABILIDAD[[#This Row],[VALOR ACTUAL COP]]&gt;0,IFERROR((J150-G150)/G150,0),"")</f>
        <v>0</v>
      </c>
      <c r="M150" s="763">
        <f t="shared" si="3"/>
        <v>0</v>
      </c>
      <c r="N150" s="747" t="str">
        <f>IFERROR(IF(RENTABILIDAD[[#This Row],[AÑOS]]&gt;0.9999999,(1+K150)^(1/M150)-1,""),"")</f>
        <v/>
      </c>
      <c r="O150" s="702" t="str">
        <f>IFERROR(IF(RENTABILIDAD[[#This Row],[AÑOS]]&gt;0.9999999,(1+L150)^(1/M150)-1,""),"")</f>
        <v/>
      </c>
      <c r="P150" s="764" t="str">
        <f>IFERROR(IF(C:C=$U$7,RENTABILIDAD[[#This Row],[INVERSIÓN USD]]/$W$6,RENTABILIDAD[[#This Row],[INVERSIÓN USD]]/$W$7),"")</f>
        <v/>
      </c>
      <c r="Q150" s="620" t="str">
        <f>IFERROR(IF(D:D=$U$6,RENTABILIDAD[[#This Row],[INVERSIÓN COP]]/$V$6,RENTABILIDAD[[#This Row],[INVERSIÓN COP]]/$V$7),"")</f>
        <v/>
      </c>
      <c r="R150" s="764" t="str">
        <f>IFERROR(RENTABILIDAD[[#This Row],[RENTABILIDAD E.A USD]]*RENTABILIDAD[[#This Row],[PESOS COP]],"")</f>
        <v/>
      </c>
      <c r="S150" s="620" t="str">
        <f>IFERROR(RENTABILIDAD[[#This Row],[RENTABILIDAD E.A COP2]]*RENTABILIDAD[[#This Row],[PESOS COP]],"")</f>
        <v/>
      </c>
    </row>
    <row r="151" spans="2:19">
      <c r="B151" s="755" t="str">
        <f>IF('REGISTRO ACCIONES'!L151="COMPRA",'REGISTRO ACCIONES'!J151,"")</f>
        <v/>
      </c>
      <c r="C151" s="756" t="str">
        <f>IF('REGISTRO ACCIONES'!L151="COMPRA",'REGISTRO ACCIONES'!K151,"")</f>
        <v/>
      </c>
      <c r="D15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1" s="757" t="str">
        <f>IF('REGISTRO ACCIONES'!L151="COMPRA",'REGISTRO ACCIONES'!M151,"")</f>
        <v/>
      </c>
      <c r="F151" s="758" t="str">
        <f>IF(RENTABILIDAD[[#This Row],[PORTAFOLIO]]="","",IF('REGISTRO ACCIONES'!L151="COMPRA",'REGISTRO ACCIONES'!P151,""))</f>
        <v/>
      </c>
      <c r="G151" s="759" t="str">
        <f>IF(RENTABILIDAD[[#This Row],[PORTAFOLIO]]="","",IF('REGISTRO ACCIONES'!L151="COMPRA",'REGISTRO ACCIONES'!R151,""))</f>
        <v/>
      </c>
      <c r="H15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1" s="760" t="str">
        <f>IF(RENTABILIDAD[[#This Row],[PORTAFOLIO]]="","",IF(RENTABILIDAD[[#This Row],[INSTRUMENTO]]="","",IFERROR((E151*H151),0)))</f>
        <v/>
      </c>
      <c r="J151" s="761" t="str">
        <f>IF(RENTABILIDAD[[#This Row],[PORTAFOLIO]]="","",IF(RENTABILIDAD[[#This Row],[INSTRUMENTO]]="","",IFERROR((E151*H151)*$X$6,0)))</f>
        <v/>
      </c>
      <c r="K151" s="762">
        <f>IF(RENTABILIDAD[[#This Row],[VALOR ACTUAL COP]]&gt;0,IFERROR((I151-F151)/F151,0),"")</f>
        <v>0</v>
      </c>
      <c r="L151" s="702">
        <f>IF(RENTABILIDAD[[#This Row],[VALOR ACTUAL COP]]&gt;0,IFERROR((J151-G151)/G151,0),"")</f>
        <v>0</v>
      </c>
      <c r="M151" s="763">
        <f t="shared" si="3"/>
        <v>0</v>
      </c>
      <c r="N151" s="747" t="str">
        <f>IFERROR(IF(RENTABILIDAD[[#This Row],[AÑOS]]&gt;0.9999999,(1+K151)^(1/M151)-1,""),"")</f>
        <v/>
      </c>
      <c r="O151" s="702" t="str">
        <f>IFERROR(IF(RENTABILIDAD[[#This Row],[AÑOS]]&gt;0.9999999,(1+L151)^(1/M151)-1,""),"")</f>
        <v/>
      </c>
      <c r="P151" s="764" t="str">
        <f>IFERROR(IF(C:C=$U$7,RENTABILIDAD[[#This Row],[INVERSIÓN USD]]/$W$6,RENTABILIDAD[[#This Row],[INVERSIÓN USD]]/$W$7),"")</f>
        <v/>
      </c>
      <c r="Q151" s="620" t="str">
        <f>IFERROR(IF(D:D=$U$6,RENTABILIDAD[[#This Row],[INVERSIÓN COP]]/$V$6,RENTABILIDAD[[#This Row],[INVERSIÓN COP]]/$V$7),"")</f>
        <v/>
      </c>
      <c r="R151" s="764" t="str">
        <f>IFERROR(RENTABILIDAD[[#This Row],[RENTABILIDAD E.A USD]]*RENTABILIDAD[[#This Row],[PESOS COP]],"")</f>
        <v/>
      </c>
      <c r="S151" s="620" t="str">
        <f>IFERROR(RENTABILIDAD[[#This Row],[RENTABILIDAD E.A COP2]]*RENTABILIDAD[[#This Row],[PESOS COP]],"")</f>
        <v/>
      </c>
    </row>
    <row r="152" spans="2:19">
      <c r="B152" s="755" t="str">
        <f>IF('REGISTRO ACCIONES'!L152="COMPRA",'REGISTRO ACCIONES'!J152,"")</f>
        <v/>
      </c>
      <c r="C152" s="756" t="str">
        <f>IF('REGISTRO ACCIONES'!L152="COMPRA",'REGISTRO ACCIONES'!K152,"")</f>
        <v/>
      </c>
      <c r="D15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2" s="757" t="str">
        <f>IF('REGISTRO ACCIONES'!L152="COMPRA",'REGISTRO ACCIONES'!M152,"")</f>
        <v/>
      </c>
      <c r="F152" s="758" t="str">
        <f>IF(RENTABILIDAD[[#This Row],[PORTAFOLIO]]="","",IF('REGISTRO ACCIONES'!L152="COMPRA",'REGISTRO ACCIONES'!P152,""))</f>
        <v/>
      </c>
      <c r="G152" s="759" t="str">
        <f>IF(RENTABILIDAD[[#This Row],[PORTAFOLIO]]="","",IF('REGISTRO ACCIONES'!L152="COMPRA",'REGISTRO ACCIONES'!R152,""))</f>
        <v/>
      </c>
      <c r="H15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2" s="760" t="str">
        <f>IF(RENTABILIDAD[[#This Row],[PORTAFOLIO]]="","",IF(RENTABILIDAD[[#This Row],[INSTRUMENTO]]="","",IFERROR((E152*H152),0)))</f>
        <v/>
      </c>
      <c r="J152" s="761" t="str">
        <f>IF(RENTABILIDAD[[#This Row],[PORTAFOLIO]]="","",IF(RENTABILIDAD[[#This Row],[INSTRUMENTO]]="","",IFERROR((E152*H152)*$X$6,0)))</f>
        <v/>
      </c>
      <c r="K152" s="762">
        <f>IF(RENTABILIDAD[[#This Row],[VALOR ACTUAL COP]]&gt;0,IFERROR((I152-F152)/F152,0),"")</f>
        <v>0</v>
      </c>
      <c r="L152" s="702">
        <f>IF(RENTABILIDAD[[#This Row],[VALOR ACTUAL COP]]&gt;0,IFERROR((J152-G152)/G152,0),"")</f>
        <v>0</v>
      </c>
      <c r="M152" s="763">
        <f t="shared" si="3"/>
        <v>0</v>
      </c>
      <c r="N152" s="747" t="str">
        <f>IFERROR(IF(RENTABILIDAD[[#This Row],[AÑOS]]&gt;0.9999999,(1+K152)^(1/M152)-1,""),"")</f>
        <v/>
      </c>
      <c r="O152" s="702" t="str">
        <f>IFERROR(IF(RENTABILIDAD[[#This Row],[AÑOS]]&gt;0.9999999,(1+L152)^(1/M152)-1,""),"")</f>
        <v/>
      </c>
      <c r="P152" s="764" t="str">
        <f>IFERROR(IF(C:C=$U$7,RENTABILIDAD[[#This Row],[INVERSIÓN USD]]/$W$6,RENTABILIDAD[[#This Row],[INVERSIÓN USD]]/$W$7),"")</f>
        <v/>
      </c>
      <c r="Q152" s="620" t="str">
        <f>IFERROR(IF(D:D=$U$6,RENTABILIDAD[[#This Row],[INVERSIÓN COP]]/$V$6,RENTABILIDAD[[#This Row],[INVERSIÓN COP]]/$V$7),"")</f>
        <v/>
      </c>
      <c r="R152" s="764" t="str">
        <f>IFERROR(RENTABILIDAD[[#This Row],[RENTABILIDAD E.A USD]]*RENTABILIDAD[[#This Row],[PESOS COP]],"")</f>
        <v/>
      </c>
      <c r="S152" s="620" t="str">
        <f>IFERROR(RENTABILIDAD[[#This Row],[RENTABILIDAD E.A COP2]]*RENTABILIDAD[[#This Row],[PESOS COP]],"")</f>
        <v/>
      </c>
    </row>
    <row r="153" spans="2:19">
      <c r="B153" s="755" t="str">
        <f>IF('REGISTRO ACCIONES'!L153="COMPRA",'REGISTRO ACCIONES'!J153,"")</f>
        <v/>
      </c>
      <c r="C153" s="756" t="str">
        <f>IF('REGISTRO ACCIONES'!L153="COMPRA",'REGISTRO ACCIONES'!K153,"")</f>
        <v/>
      </c>
      <c r="D15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3" s="757" t="str">
        <f>IF('REGISTRO ACCIONES'!L153="COMPRA",'REGISTRO ACCIONES'!M153,"")</f>
        <v/>
      </c>
      <c r="F153" s="758" t="str">
        <f>IF(RENTABILIDAD[[#This Row],[PORTAFOLIO]]="","",IF('REGISTRO ACCIONES'!L153="COMPRA",'REGISTRO ACCIONES'!P153,""))</f>
        <v/>
      </c>
      <c r="G153" s="759" t="str">
        <f>IF(RENTABILIDAD[[#This Row],[PORTAFOLIO]]="","",IF('REGISTRO ACCIONES'!L153="COMPRA",'REGISTRO ACCIONES'!R153,""))</f>
        <v/>
      </c>
      <c r="H15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3" s="760" t="str">
        <f>IF(RENTABILIDAD[[#This Row],[PORTAFOLIO]]="","",IF(RENTABILIDAD[[#This Row],[INSTRUMENTO]]="","",IFERROR((E153*H153),0)))</f>
        <v/>
      </c>
      <c r="J153" s="761" t="str">
        <f>IF(RENTABILIDAD[[#This Row],[PORTAFOLIO]]="","",IF(RENTABILIDAD[[#This Row],[INSTRUMENTO]]="","",IFERROR((E153*H153)*$X$6,0)))</f>
        <v/>
      </c>
      <c r="K153" s="762">
        <f>IF(RENTABILIDAD[[#This Row],[VALOR ACTUAL COP]]&gt;0,IFERROR((I153-F153)/F153,0),"")</f>
        <v>0</v>
      </c>
      <c r="L153" s="702">
        <f>IF(RENTABILIDAD[[#This Row],[VALOR ACTUAL COP]]&gt;0,IFERROR((J153-G153)/G153,0),"")</f>
        <v>0</v>
      </c>
      <c r="M153" s="763">
        <f t="shared" si="3"/>
        <v>0</v>
      </c>
      <c r="N153" s="747" t="str">
        <f>IFERROR(IF(RENTABILIDAD[[#This Row],[AÑOS]]&gt;0.9999999,(1+K153)^(1/M153)-1,""),"")</f>
        <v/>
      </c>
      <c r="O153" s="702" t="str">
        <f>IFERROR(IF(RENTABILIDAD[[#This Row],[AÑOS]]&gt;0.9999999,(1+L153)^(1/M153)-1,""),"")</f>
        <v/>
      </c>
      <c r="P153" s="764" t="str">
        <f>IFERROR(IF(C:C=$U$7,RENTABILIDAD[[#This Row],[INVERSIÓN USD]]/$W$6,RENTABILIDAD[[#This Row],[INVERSIÓN USD]]/$W$7),"")</f>
        <v/>
      </c>
      <c r="Q153" s="620" t="str">
        <f>IFERROR(IF(D:D=$U$6,RENTABILIDAD[[#This Row],[INVERSIÓN COP]]/$V$6,RENTABILIDAD[[#This Row],[INVERSIÓN COP]]/$V$7),"")</f>
        <v/>
      </c>
      <c r="R153" s="764" t="str">
        <f>IFERROR(RENTABILIDAD[[#This Row],[RENTABILIDAD E.A USD]]*RENTABILIDAD[[#This Row],[PESOS COP]],"")</f>
        <v/>
      </c>
      <c r="S153" s="620" t="str">
        <f>IFERROR(RENTABILIDAD[[#This Row],[RENTABILIDAD E.A COP2]]*RENTABILIDAD[[#This Row],[PESOS COP]],"")</f>
        <v/>
      </c>
    </row>
    <row r="154" spans="2:19">
      <c r="B154" s="755" t="str">
        <f>IF('REGISTRO ACCIONES'!L154="COMPRA",'REGISTRO ACCIONES'!J154,"")</f>
        <v/>
      </c>
      <c r="C154" s="756" t="str">
        <f>IF('REGISTRO ACCIONES'!L154="COMPRA",'REGISTRO ACCIONES'!K154,"")</f>
        <v/>
      </c>
      <c r="D15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4" s="757" t="str">
        <f>IF('REGISTRO ACCIONES'!L154="COMPRA",'REGISTRO ACCIONES'!M154,"")</f>
        <v/>
      </c>
      <c r="F154" s="758" t="str">
        <f>IF(RENTABILIDAD[[#This Row],[PORTAFOLIO]]="","",IF('REGISTRO ACCIONES'!L154="COMPRA",'REGISTRO ACCIONES'!P154,""))</f>
        <v/>
      </c>
      <c r="G154" s="759" t="str">
        <f>IF(RENTABILIDAD[[#This Row],[PORTAFOLIO]]="","",IF('REGISTRO ACCIONES'!L154="COMPRA",'REGISTRO ACCIONES'!R154,""))</f>
        <v/>
      </c>
      <c r="H15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4" s="760" t="str">
        <f>IF(RENTABILIDAD[[#This Row],[PORTAFOLIO]]="","",IF(RENTABILIDAD[[#This Row],[INSTRUMENTO]]="","",IFERROR((E154*H154),0)))</f>
        <v/>
      </c>
      <c r="J154" s="761" t="str">
        <f>IF(RENTABILIDAD[[#This Row],[PORTAFOLIO]]="","",IF(RENTABILIDAD[[#This Row],[INSTRUMENTO]]="","",IFERROR((E154*H154)*$X$6,0)))</f>
        <v/>
      </c>
      <c r="K154" s="762">
        <f>IF(RENTABILIDAD[[#This Row],[VALOR ACTUAL COP]]&gt;0,IFERROR((I154-F154)/F154,0),"")</f>
        <v>0</v>
      </c>
      <c r="L154" s="702">
        <f>IF(RENTABILIDAD[[#This Row],[VALOR ACTUAL COP]]&gt;0,IFERROR((J154-G154)/G154,0),"")</f>
        <v>0</v>
      </c>
      <c r="M154" s="763">
        <f t="shared" si="3"/>
        <v>0</v>
      </c>
      <c r="N154" s="747" t="str">
        <f>IFERROR(IF(RENTABILIDAD[[#This Row],[AÑOS]]&gt;0.9999999,(1+K154)^(1/M154)-1,""),"")</f>
        <v/>
      </c>
      <c r="O154" s="702" t="str">
        <f>IFERROR(IF(RENTABILIDAD[[#This Row],[AÑOS]]&gt;0.9999999,(1+L154)^(1/M154)-1,""),"")</f>
        <v/>
      </c>
      <c r="P154" s="764" t="str">
        <f>IFERROR(IF(C:C=$U$7,RENTABILIDAD[[#This Row],[INVERSIÓN USD]]/$W$6,RENTABILIDAD[[#This Row],[INVERSIÓN USD]]/$W$7),"")</f>
        <v/>
      </c>
      <c r="Q154" s="620" t="str">
        <f>IFERROR(IF(D:D=$U$6,RENTABILIDAD[[#This Row],[INVERSIÓN COP]]/$V$6,RENTABILIDAD[[#This Row],[INVERSIÓN COP]]/$V$7),"")</f>
        <v/>
      </c>
      <c r="R154" s="764" t="str">
        <f>IFERROR(RENTABILIDAD[[#This Row],[RENTABILIDAD E.A USD]]*RENTABILIDAD[[#This Row],[PESOS COP]],"")</f>
        <v/>
      </c>
      <c r="S154" s="620" t="str">
        <f>IFERROR(RENTABILIDAD[[#This Row],[RENTABILIDAD E.A COP2]]*RENTABILIDAD[[#This Row],[PESOS COP]],"")</f>
        <v/>
      </c>
    </row>
    <row r="155" spans="2:19">
      <c r="B155" s="755" t="str">
        <f>IF('REGISTRO ACCIONES'!L155="COMPRA",'REGISTRO ACCIONES'!J155,"")</f>
        <v/>
      </c>
      <c r="C155" s="756" t="str">
        <f>IF('REGISTRO ACCIONES'!L155="COMPRA",'REGISTRO ACCIONES'!K155,"")</f>
        <v/>
      </c>
      <c r="D15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5" s="757" t="str">
        <f>IF('REGISTRO ACCIONES'!L155="COMPRA",'REGISTRO ACCIONES'!M155,"")</f>
        <v/>
      </c>
      <c r="F155" s="758" t="str">
        <f>IF(RENTABILIDAD[[#This Row],[PORTAFOLIO]]="","",IF('REGISTRO ACCIONES'!L155="COMPRA",'REGISTRO ACCIONES'!P155,""))</f>
        <v/>
      </c>
      <c r="G155" s="759" t="str">
        <f>IF(RENTABILIDAD[[#This Row],[PORTAFOLIO]]="","",IF('REGISTRO ACCIONES'!L155="COMPRA",'REGISTRO ACCIONES'!R155,""))</f>
        <v/>
      </c>
      <c r="H15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5" s="760" t="str">
        <f>IF(RENTABILIDAD[[#This Row],[PORTAFOLIO]]="","",IF(RENTABILIDAD[[#This Row],[INSTRUMENTO]]="","",IFERROR((E155*H155),0)))</f>
        <v/>
      </c>
      <c r="J155" s="761" t="str">
        <f>IF(RENTABILIDAD[[#This Row],[PORTAFOLIO]]="","",IF(RENTABILIDAD[[#This Row],[INSTRUMENTO]]="","",IFERROR((E155*H155)*$X$6,0)))</f>
        <v/>
      </c>
      <c r="K155" s="762">
        <f>IF(RENTABILIDAD[[#This Row],[VALOR ACTUAL COP]]&gt;0,IFERROR((I155-F155)/F155,0),"")</f>
        <v>0</v>
      </c>
      <c r="L155" s="702">
        <f>IF(RENTABILIDAD[[#This Row],[VALOR ACTUAL COP]]&gt;0,IFERROR((J155-G155)/G155,0),"")</f>
        <v>0</v>
      </c>
      <c r="M155" s="763">
        <f t="shared" si="3"/>
        <v>0</v>
      </c>
      <c r="N155" s="747" t="str">
        <f>IFERROR(IF(RENTABILIDAD[[#This Row],[AÑOS]]&gt;0.9999999,(1+K155)^(1/M155)-1,""),"")</f>
        <v/>
      </c>
      <c r="O155" s="702" t="str">
        <f>IFERROR(IF(RENTABILIDAD[[#This Row],[AÑOS]]&gt;0.9999999,(1+L155)^(1/M155)-1,""),"")</f>
        <v/>
      </c>
      <c r="P155" s="764" t="str">
        <f>IFERROR(IF(C:C=$U$7,RENTABILIDAD[[#This Row],[INVERSIÓN USD]]/$W$6,RENTABILIDAD[[#This Row],[INVERSIÓN USD]]/$W$7),"")</f>
        <v/>
      </c>
      <c r="Q155" s="620" t="str">
        <f>IFERROR(IF(D:D=$U$6,RENTABILIDAD[[#This Row],[INVERSIÓN COP]]/$V$6,RENTABILIDAD[[#This Row],[INVERSIÓN COP]]/$V$7),"")</f>
        <v/>
      </c>
      <c r="R155" s="764" t="str">
        <f>IFERROR(RENTABILIDAD[[#This Row],[RENTABILIDAD E.A USD]]*RENTABILIDAD[[#This Row],[PESOS COP]],"")</f>
        <v/>
      </c>
      <c r="S155" s="620" t="str">
        <f>IFERROR(RENTABILIDAD[[#This Row],[RENTABILIDAD E.A COP2]]*RENTABILIDAD[[#This Row],[PESOS COP]],"")</f>
        <v/>
      </c>
    </row>
    <row r="156" spans="2:19">
      <c r="B156" s="755" t="str">
        <f>IF('REGISTRO ACCIONES'!L156="COMPRA",'REGISTRO ACCIONES'!J156,"")</f>
        <v/>
      </c>
      <c r="C156" s="756" t="str">
        <f>IF('REGISTRO ACCIONES'!L156="COMPRA",'REGISTRO ACCIONES'!K156,"")</f>
        <v/>
      </c>
      <c r="D15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6" s="757" t="str">
        <f>IF('REGISTRO ACCIONES'!L156="COMPRA",'REGISTRO ACCIONES'!M156,"")</f>
        <v/>
      </c>
      <c r="F156" s="758" t="str">
        <f>IF(RENTABILIDAD[[#This Row],[PORTAFOLIO]]="","",IF('REGISTRO ACCIONES'!L156="COMPRA",'REGISTRO ACCIONES'!P156,""))</f>
        <v/>
      </c>
      <c r="G156" s="759" t="str">
        <f>IF(RENTABILIDAD[[#This Row],[PORTAFOLIO]]="","",IF('REGISTRO ACCIONES'!L156="COMPRA",'REGISTRO ACCIONES'!R156,""))</f>
        <v/>
      </c>
      <c r="H15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6" s="760" t="str">
        <f>IF(RENTABILIDAD[[#This Row],[PORTAFOLIO]]="","",IF(RENTABILIDAD[[#This Row],[INSTRUMENTO]]="","",IFERROR((E156*H156),0)))</f>
        <v/>
      </c>
      <c r="J156" s="761" t="str">
        <f>IF(RENTABILIDAD[[#This Row],[PORTAFOLIO]]="","",IF(RENTABILIDAD[[#This Row],[INSTRUMENTO]]="","",IFERROR((E156*H156)*$X$6,0)))</f>
        <v/>
      </c>
      <c r="K156" s="762">
        <f>IF(RENTABILIDAD[[#This Row],[VALOR ACTUAL COP]]&gt;0,IFERROR((I156-F156)/F156,0),"")</f>
        <v>0</v>
      </c>
      <c r="L156" s="702">
        <f>IF(RENTABILIDAD[[#This Row],[VALOR ACTUAL COP]]&gt;0,IFERROR((J156-G156)/G156,0),"")</f>
        <v>0</v>
      </c>
      <c r="M156" s="763">
        <f t="shared" si="3"/>
        <v>0</v>
      </c>
      <c r="N156" s="747" t="str">
        <f>IFERROR(IF(RENTABILIDAD[[#This Row],[AÑOS]]&gt;0.9999999,(1+K156)^(1/M156)-1,""),"")</f>
        <v/>
      </c>
      <c r="O156" s="702" t="str">
        <f>IFERROR(IF(RENTABILIDAD[[#This Row],[AÑOS]]&gt;0.9999999,(1+L156)^(1/M156)-1,""),"")</f>
        <v/>
      </c>
      <c r="P156" s="764" t="str">
        <f>IFERROR(IF(C:C=$U$7,RENTABILIDAD[[#This Row],[INVERSIÓN USD]]/$W$6,RENTABILIDAD[[#This Row],[INVERSIÓN USD]]/$W$7),"")</f>
        <v/>
      </c>
      <c r="Q156" s="620" t="str">
        <f>IFERROR(IF(D:D=$U$6,RENTABILIDAD[[#This Row],[INVERSIÓN COP]]/$V$6,RENTABILIDAD[[#This Row],[INVERSIÓN COP]]/$V$7),"")</f>
        <v/>
      </c>
      <c r="R156" s="764" t="str">
        <f>IFERROR(RENTABILIDAD[[#This Row],[RENTABILIDAD E.A USD]]*RENTABILIDAD[[#This Row],[PESOS COP]],"")</f>
        <v/>
      </c>
      <c r="S156" s="620" t="str">
        <f>IFERROR(RENTABILIDAD[[#This Row],[RENTABILIDAD E.A COP2]]*RENTABILIDAD[[#This Row],[PESOS COP]],"")</f>
        <v/>
      </c>
    </row>
    <row r="157" spans="2:19">
      <c r="B157" s="755" t="str">
        <f>IF('REGISTRO ACCIONES'!L157="COMPRA",'REGISTRO ACCIONES'!J157,"")</f>
        <v/>
      </c>
      <c r="C157" s="756" t="str">
        <f>IF('REGISTRO ACCIONES'!L157="COMPRA",'REGISTRO ACCIONES'!K157,"")</f>
        <v/>
      </c>
      <c r="D15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7" s="757" t="str">
        <f>IF('REGISTRO ACCIONES'!L157="COMPRA",'REGISTRO ACCIONES'!M157,"")</f>
        <v/>
      </c>
      <c r="F157" s="758" t="str">
        <f>IF(RENTABILIDAD[[#This Row],[PORTAFOLIO]]="","",IF('REGISTRO ACCIONES'!L157="COMPRA",'REGISTRO ACCIONES'!P157,""))</f>
        <v/>
      </c>
      <c r="G157" s="759" t="str">
        <f>IF(RENTABILIDAD[[#This Row],[PORTAFOLIO]]="","",IF('REGISTRO ACCIONES'!L157="COMPRA",'REGISTRO ACCIONES'!R157,""))</f>
        <v/>
      </c>
      <c r="H15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7" s="760" t="str">
        <f>IF(RENTABILIDAD[[#This Row],[PORTAFOLIO]]="","",IF(RENTABILIDAD[[#This Row],[INSTRUMENTO]]="","",IFERROR((E157*H157),0)))</f>
        <v/>
      </c>
      <c r="J157" s="761" t="str">
        <f>IF(RENTABILIDAD[[#This Row],[PORTAFOLIO]]="","",IF(RENTABILIDAD[[#This Row],[INSTRUMENTO]]="","",IFERROR((E157*H157)*$X$6,0)))</f>
        <v/>
      </c>
      <c r="K157" s="762">
        <f>IF(RENTABILIDAD[[#This Row],[VALOR ACTUAL COP]]&gt;0,IFERROR((I157-F157)/F157,0),"")</f>
        <v>0</v>
      </c>
      <c r="L157" s="702">
        <f>IF(RENTABILIDAD[[#This Row],[VALOR ACTUAL COP]]&gt;0,IFERROR((J157-G157)/G157,0),"")</f>
        <v>0</v>
      </c>
      <c r="M157" s="763">
        <f t="shared" si="3"/>
        <v>0</v>
      </c>
      <c r="N157" s="747" t="str">
        <f>IFERROR(IF(RENTABILIDAD[[#This Row],[AÑOS]]&gt;0.9999999,(1+K157)^(1/M157)-1,""),"")</f>
        <v/>
      </c>
      <c r="O157" s="702" t="str">
        <f>IFERROR(IF(RENTABILIDAD[[#This Row],[AÑOS]]&gt;0.9999999,(1+L157)^(1/M157)-1,""),"")</f>
        <v/>
      </c>
      <c r="P157" s="764" t="str">
        <f>IFERROR(IF(C:C=$U$7,RENTABILIDAD[[#This Row],[INVERSIÓN USD]]/$W$6,RENTABILIDAD[[#This Row],[INVERSIÓN USD]]/$W$7),"")</f>
        <v/>
      </c>
      <c r="Q157" s="620" t="str">
        <f>IFERROR(IF(D:D=$U$6,RENTABILIDAD[[#This Row],[INVERSIÓN COP]]/$V$6,RENTABILIDAD[[#This Row],[INVERSIÓN COP]]/$V$7),"")</f>
        <v/>
      </c>
      <c r="R157" s="764" t="str">
        <f>IFERROR(RENTABILIDAD[[#This Row],[RENTABILIDAD E.A USD]]*RENTABILIDAD[[#This Row],[PESOS COP]],"")</f>
        <v/>
      </c>
      <c r="S157" s="620" t="str">
        <f>IFERROR(RENTABILIDAD[[#This Row],[RENTABILIDAD E.A COP2]]*RENTABILIDAD[[#This Row],[PESOS COP]],"")</f>
        <v/>
      </c>
    </row>
    <row r="158" spans="2:19">
      <c r="B158" s="755" t="str">
        <f>IF('REGISTRO ACCIONES'!L158="COMPRA",'REGISTRO ACCIONES'!J158,"")</f>
        <v/>
      </c>
      <c r="C158" s="756" t="str">
        <f>IF('REGISTRO ACCIONES'!L158="COMPRA",'REGISTRO ACCIONES'!K158,"")</f>
        <v/>
      </c>
      <c r="D15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8" s="757" t="str">
        <f>IF('REGISTRO ACCIONES'!L158="COMPRA",'REGISTRO ACCIONES'!M158,"")</f>
        <v/>
      </c>
      <c r="F158" s="758" t="str">
        <f>IF(RENTABILIDAD[[#This Row],[PORTAFOLIO]]="","",IF('REGISTRO ACCIONES'!L158="COMPRA",'REGISTRO ACCIONES'!P158,""))</f>
        <v/>
      </c>
      <c r="G158" s="759" t="str">
        <f>IF(RENTABILIDAD[[#This Row],[PORTAFOLIO]]="","",IF('REGISTRO ACCIONES'!L158="COMPRA",'REGISTRO ACCIONES'!R158,""))</f>
        <v/>
      </c>
      <c r="H15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8" s="760" t="str">
        <f>IF(RENTABILIDAD[[#This Row],[PORTAFOLIO]]="","",IF(RENTABILIDAD[[#This Row],[INSTRUMENTO]]="","",IFERROR((E158*H158),0)))</f>
        <v/>
      </c>
      <c r="J158" s="761" t="str">
        <f>IF(RENTABILIDAD[[#This Row],[PORTAFOLIO]]="","",IF(RENTABILIDAD[[#This Row],[INSTRUMENTO]]="","",IFERROR((E158*H158)*$X$6,0)))</f>
        <v/>
      </c>
      <c r="K158" s="762">
        <f>IF(RENTABILIDAD[[#This Row],[VALOR ACTUAL COP]]&gt;0,IFERROR((I158-F158)/F158,0),"")</f>
        <v>0</v>
      </c>
      <c r="L158" s="702">
        <f>IF(RENTABILIDAD[[#This Row],[VALOR ACTUAL COP]]&gt;0,IFERROR((J158-G158)/G158,0),"")</f>
        <v>0</v>
      </c>
      <c r="M158" s="763">
        <f t="shared" si="3"/>
        <v>0</v>
      </c>
      <c r="N158" s="747" t="str">
        <f>IFERROR(IF(RENTABILIDAD[[#This Row],[AÑOS]]&gt;0.9999999,(1+K158)^(1/M158)-1,""),"")</f>
        <v/>
      </c>
      <c r="O158" s="702" t="str">
        <f>IFERROR(IF(RENTABILIDAD[[#This Row],[AÑOS]]&gt;0.9999999,(1+L158)^(1/M158)-1,""),"")</f>
        <v/>
      </c>
      <c r="P158" s="764" t="str">
        <f>IFERROR(IF(C:C=$U$7,RENTABILIDAD[[#This Row],[INVERSIÓN USD]]/$W$6,RENTABILIDAD[[#This Row],[INVERSIÓN USD]]/$W$7),"")</f>
        <v/>
      </c>
      <c r="Q158" s="620" t="str">
        <f>IFERROR(IF(D:D=$U$6,RENTABILIDAD[[#This Row],[INVERSIÓN COP]]/$V$6,RENTABILIDAD[[#This Row],[INVERSIÓN COP]]/$V$7),"")</f>
        <v/>
      </c>
      <c r="R158" s="764" t="str">
        <f>IFERROR(RENTABILIDAD[[#This Row],[RENTABILIDAD E.A USD]]*RENTABILIDAD[[#This Row],[PESOS COP]],"")</f>
        <v/>
      </c>
      <c r="S158" s="620" t="str">
        <f>IFERROR(RENTABILIDAD[[#This Row],[RENTABILIDAD E.A COP2]]*RENTABILIDAD[[#This Row],[PESOS COP]],"")</f>
        <v/>
      </c>
    </row>
    <row r="159" spans="2:19">
      <c r="B159" s="755" t="str">
        <f>IF('REGISTRO ACCIONES'!L159="COMPRA",'REGISTRO ACCIONES'!J159,"")</f>
        <v/>
      </c>
      <c r="C159" s="756" t="str">
        <f>IF('REGISTRO ACCIONES'!L159="COMPRA",'REGISTRO ACCIONES'!K159,"")</f>
        <v/>
      </c>
      <c r="D15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9" s="757" t="str">
        <f>IF('REGISTRO ACCIONES'!L159="COMPRA",'REGISTRO ACCIONES'!M159,"")</f>
        <v/>
      </c>
      <c r="F159" s="758" t="str">
        <f>IF(RENTABILIDAD[[#This Row],[PORTAFOLIO]]="","",IF('REGISTRO ACCIONES'!L159="COMPRA",'REGISTRO ACCIONES'!P159,""))</f>
        <v/>
      </c>
      <c r="G159" s="759" t="str">
        <f>IF(RENTABILIDAD[[#This Row],[PORTAFOLIO]]="","",IF('REGISTRO ACCIONES'!L159="COMPRA",'REGISTRO ACCIONES'!R159,""))</f>
        <v/>
      </c>
      <c r="H15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9" s="760" t="str">
        <f>IF(RENTABILIDAD[[#This Row],[PORTAFOLIO]]="","",IF(RENTABILIDAD[[#This Row],[INSTRUMENTO]]="","",IFERROR((E159*H159),0)))</f>
        <v/>
      </c>
      <c r="J159" s="761" t="str">
        <f>IF(RENTABILIDAD[[#This Row],[PORTAFOLIO]]="","",IF(RENTABILIDAD[[#This Row],[INSTRUMENTO]]="","",IFERROR((E159*H159)*$X$6,0)))</f>
        <v/>
      </c>
      <c r="K159" s="762">
        <f>IF(RENTABILIDAD[[#This Row],[VALOR ACTUAL COP]]&gt;0,IFERROR((I159-F159)/F159,0),"")</f>
        <v>0</v>
      </c>
      <c r="L159" s="702">
        <f>IF(RENTABILIDAD[[#This Row],[VALOR ACTUAL COP]]&gt;0,IFERROR((J159-G159)/G159,0),"")</f>
        <v>0</v>
      </c>
      <c r="M159" s="763">
        <f t="shared" si="3"/>
        <v>0</v>
      </c>
      <c r="N159" s="747" t="str">
        <f>IFERROR(IF(RENTABILIDAD[[#This Row],[AÑOS]]&gt;0.9999999,(1+K159)^(1/M159)-1,""),"")</f>
        <v/>
      </c>
      <c r="O159" s="702" t="str">
        <f>IFERROR(IF(RENTABILIDAD[[#This Row],[AÑOS]]&gt;0.9999999,(1+L159)^(1/M159)-1,""),"")</f>
        <v/>
      </c>
      <c r="P159" s="764" t="str">
        <f>IFERROR(IF(C:C=$U$7,RENTABILIDAD[[#This Row],[INVERSIÓN USD]]/$W$6,RENTABILIDAD[[#This Row],[INVERSIÓN USD]]/$W$7),"")</f>
        <v/>
      </c>
      <c r="Q159" s="620" t="str">
        <f>IFERROR(IF(D:D=$U$6,RENTABILIDAD[[#This Row],[INVERSIÓN COP]]/$V$6,RENTABILIDAD[[#This Row],[INVERSIÓN COP]]/$V$7),"")</f>
        <v/>
      </c>
      <c r="R159" s="764" t="str">
        <f>IFERROR(RENTABILIDAD[[#This Row],[RENTABILIDAD E.A USD]]*RENTABILIDAD[[#This Row],[PESOS COP]],"")</f>
        <v/>
      </c>
      <c r="S159" s="620" t="str">
        <f>IFERROR(RENTABILIDAD[[#This Row],[RENTABILIDAD E.A COP2]]*RENTABILIDAD[[#This Row],[PESOS COP]],"")</f>
        <v/>
      </c>
    </row>
    <row r="160" spans="2:19">
      <c r="B160" s="755" t="str">
        <f>IF('REGISTRO ACCIONES'!L160="COMPRA",'REGISTRO ACCIONES'!J160,"")</f>
        <v/>
      </c>
      <c r="C160" s="756" t="str">
        <f>IF('REGISTRO ACCIONES'!L160="COMPRA",'REGISTRO ACCIONES'!K160,"")</f>
        <v/>
      </c>
      <c r="D16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60" s="757" t="str">
        <f>IF('REGISTRO ACCIONES'!L160="COMPRA",'REGISTRO ACCIONES'!M160,"")</f>
        <v/>
      </c>
      <c r="F160" s="758" t="str">
        <f>IF(RENTABILIDAD[[#This Row],[PORTAFOLIO]]="","",IF('REGISTRO ACCIONES'!L160="COMPRA",'REGISTRO ACCIONES'!P160,""))</f>
        <v/>
      </c>
      <c r="G160" s="759" t="str">
        <f>IF(RENTABILIDAD[[#This Row],[PORTAFOLIO]]="","",IF('REGISTRO ACCIONES'!L160="COMPRA",'REGISTRO ACCIONES'!R160,""))</f>
        <v/>
      </c>
      <c r="H16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60" s="760" t="str">
        <f>IF(RENTABILIDAD[[#This Row],[PORTAFOLIO]]="","",IF(RENTABILIDAD[[#This Row],[INSTRUMENTO]]="","",IFERROR((E160*H160),0)))</f>
        <v/>
      </c>
      <c r="J160" s="761" t="str">
        <f>IF(RENTABILIDAD[[#This Row],[PORTAFOLIO]]="","",IF(RENTABILIDAD[[#This Row],[INSTRUMENTO]]="","",IFERROR((E160*H160)*$X$6,0)))</f>
        <v/>
      </c>
      <c r="K160" s="762">
        <f>IF(RENTABILIDAD[[#This Row],[VALOR ACTUAL COP]]&gt;0,IFERROR((I160-F160)/F160,0),"")</f>
        <v>0</v>
      </c>
      <c r="L160" s="702">
        <f>IF(RENTABILIDAD[[#This Row],[VALOR ACTUAL COP]]&gt;0,IFERROR((J160-G160)/G160,0),"")</f>
        <v>0</v>
      </c>
      <c r="M160" s="763">
        <f t="shared" si="3"/>
        <v>0</v>
      </c>
      <c r="N160" s="747" t="str">
        <f>IFERROR(IF(RENTABILIDAD[[#This Row],[AÑOS]]&gt;0.9999999,(1+K160)^(1/M160)-1,""),"")</f>
        <v/>
      </c>
      <c r="O160" s="702" t="str">
        <f>IFERROR(IF(RENTABILIDAD[[#This Row],[AÑOS]]&gt;0.9999999,(1+L160)^(1/M160)-1,""),"")</f>
        <v/>
      </c>
      <c r="P160" s="764" t="str">
        <f>IFERROR(IF(C:C=$U$7,RENTABILIDAD[[#This Row],[INVERSIÓN USD]]/$W$6,RENTABILIDAD[[#This Row],[INVERSIÓN USD]]/$W$7),"")</f>
        <v/>
      </c>
      <c r="Q160" s="620" t="str">
        <f>IFERROR(IF(D:D=$U$6,RENTABILIDAD[[#This Row],[INVERSIÓN COP]]/$V$6,RENTABILIDAD[[#This Row],[INVERSIÓN COP]]/$V$7),"")</f>
        <v/>
      </c>
      <c r="R160" s="764" t="str">
        <f>IFERROR(RENTABILIDAD[[#This Row],[RENTABILIDAD E.A USD]]*RENTABILIDAD[[#This Row],[PESOS COP]],"")</f>
        <v/>
      </c>
      <c r="S160" s="620" t="str">
        <f>IFERROR(RENTABILIDAD[[#This Row],[RENTABILIDAD E.A COP2]]*RENTABILIDAD[[#This Row],[PESOS COP]],"")</f>
        <v/>
      </c>
    </row>
    <row r="161" spans="2:19">
      <c r="B161" s="755" t="str">
        <f>IF('REGISTRO ACCIONES'!L161="COMPRA",'REGISTRO ACCIONES'!J161,"")</f>
        <v/>
      </c>
      <c r="C161" s="756" t="str">
        <f>IF('REGISTRO ACCIONES'!L161="COMPRA",'REGISTRO ACCIONES'!K161,"")</f>
        <v/>
      </c>
      <c r="D16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61" s="757" t="str">
        <f>IF('REGISTRO ACCIONES'!L161="COMPRA",'REGISTRO ACCIONES'!M161,"")</f>
        <v/>
      </c>
      <c r="F161" s="758" t="str">
        <f>IF(RENTABILIDAD[[#This Row],[PORTAFOLIO]]="","",IF('REGISTRO ACCIONES'!L161="COMPRA",'REGISTRO ACCIONES'!P161,""))</f>
        <v/>
      </c>
      <c r="G161" s="759" t="str">
        <f>IF(RENTABILIDAD[[#This Row],[PORTAFOLIO]]="","",IF('REGISTRO ACCIONES'!L161="COMPRA",'REGISTRO ACCIONES'!R161,""))</f>
        <v/>
      </c>
      <c r="H16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61" s="760" t="str">
        <f>IF(RENTABILIDAD[[#This Row],[PORTAFOLIO]]="","",IF(RENTABILIDAD[[#This Row],[INSTRUMENTO]]="","",IFERROR((E161*H161),0)))</f>
        <v/>
      </c>
      <c r="J161" s="761" t="str">
        <f>IF(RENTABILIDAD[[#This Row],[PORTAFOLIO]]="","",IF(RENTABILIDAD[[#This Row],[INSTRUMENTO]]="","",IFERROR((E161*H161)*$X$6,0)))</f>
        <v/>
      </c>
      <c r="K161" s="762">
        <f>IF(RENTABILIDAD[[#This Row],[VALOR ACTUAL COP]]&gt;0,IFERROR((I161-F161)/F161,0),"")</f>
        <v>0</v>
      </c>
      <c r="L161" s="702">
        <f>IF(RENTABILIDAD[[#This Row],[VALOR ACTUAL COP]]&gt;0,IFERROR((J161-G161)/G161,0),"")</f>
        <v>0</v>
      </c>
      <c r="M161" s="763">
        <f t="shared" si="3"/>
        <v>0</v>
      </c>
      <c r="N161" s="747" t="str">
        <f>IFERROR(IF(RENTABILIDAD[[#This Row],[AÑOS]]&gt;0.9999999,(1+K161)^(1/M161)-1,""),"")</f>
        <v/>
      </c>
      <c r="O161" s="702" t="str">
        <f>IFERROR(IF(RENTABILIDAD[[#This Row],[AÑOS]]&gt;0.9999999,(1+L161)^(1/M161)-1,""),"")</f>
        <v/>
      </c>
      <c r="P161" s="764" t="str">
        <f>IFERROR(IF(C:C=$U$7,RENTABILIDAD[[#This Row],[INVERSIÓN USD]]/$W$6,RENTABILIDAD[[#This Row],[INVERSIÓN USD]]/$W$7),"")</f>
        <v/>
      </c>
      <c r="Q161" s="620" t="str">
        <f>IFERROR(IF(D:D=$U$6,RENTABILIDAD[[#This Row],[INVERSIÓN COP]]/$V$6,RENTABILIDAD[[#This Row],[INVERSIÓN COP]]/$V$7),"")</f>
        <v/>
      </c>
      <c r="R161" s="764" t="str">
        <f>IFERROR(RENTABILIDAD[[#This Row],[RENTABILIDAD E.A USD]]*RENTABILIDAD[[#This Row],[PESOS COP]],"")</f>
        <v/>
      </c>
      <c r="S161" s="620" t="str">
        <f>IFERROR(RENTABILIDAD[[#This Row],[RENTABILIDAD E.A COP2]]*RENTABILIDAD[[#This Row],[PESOS COP]],"")</f>
        <v/>
      </c>
    </row>
    <row r="162" spans="2:19">
      <c r="B162" s="755" t="str">
        <f>IF('REGISTRO ACCIONES'!L162="COMPRA",'REGISTRO ACCIONES'!J162,"")</f>
        <v/>
      </c>
      <c r="C162" s="756" t="str">
        <f>IF('REGISTRO ACCIONES'!L162="COMPRA",'REGISTRO ACCIONES'!K162,"")</f>
        <v/>
      </c>
      <c r="D16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62" s="757" t="str">
        <f>IF('REGISTRO ACCIONES'!L162="COMPRA",'REGISTRO ACCIONES'!M162,"")</f>
        <v/>
      </c>
      <c r="F162" s="758" t="str">
        <f>IF(RENTABILIDAD[[#This Row],[PORTAFOLIO]]="","",IF('REGISTRO ACCIONES'!L162="COMPRA",'REGISTRO ACCIONES'!P162,""))</f>
        <v/>
      </c>
      <c r="G162" s="759" t="str">
        <f>IF(RENTABILIDAD[[#This Row],[PORTAFOLIO]]="","",IF('REGISTRO ACCIONES'!L162="COMPRA",'REGISTRO ACCIONES'!R162,""))</f>
        <v/>
      </c>
      <c r="H16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62" s="760" t="str">
        <f>IF(RENTABILIDAD[[#This Row],[PORTAFOLIO]]="","",IF(RENTABILIDAD[[#This Row],[INSTRUMENTO]]="","",IFERROR((E162*H162),0)))</f>
        <v/>
      </c>
      <c r="J162" s="761" t="str">
        <f>IF(RENTABILIDAD[[#This Row],[PORTAFOLIO]]="","",IF(RENTABILIDAD[[#This Row],[INSTRUMENTO]]="","",IFERROR((E162*H162)*$X$6,0)))</f>
        <v/>
      </c>
      <c r="K162" s="762">
        <f>IF(RENTABILIDAD[[#This Row],[VALOR ACTUAL COP]]&gt;0,IFERROR((I162-F162)/F162,0),"")</f>
        <v>0</v>
      </c>
      <c r="L162" s="702">
        <f>IF(RENTABILIDAD[[#This Row],[VALOR ACTUAL COP]]&gt;0,IFERROR((J162-G162)/G162,0),"")</f>
        <v>0</v>
      </c>
      <c r="M162" s="763">
        <f t="shared" si="3"/>
        <v>0</v>
      </c>
      <c r="N162" s="747" t="str">
        <f>IFERROR(IF(RENTABILIDAD[[#This Row],[AÑOS]]&gt;0.9999999,(1+K162)^(1/M162)-1,""),"")</f>
        <v/>
      </c>
      <c r="O162" s="702" t="str">
        <f>IFERROR(IF(RENTABILIDAD[[#This Row],[AÑOS]]&gt;0.9999999,(1+L162)^(1/M162)-1,""),"")</f>
        <v/>
      </c>
      <c r="P162" s="764" t="str">
        <f>IFERROR(IF(C:C=$U$7,RENTABILIDAD[[#This Row],[INVERSIÓN USD]]/$W$6,RENTABILIDAD[[#This Row],[INVERSIÓN USD]]/$W$7),"")</f>
        <v/>
      </c>
      <c r="Q162" s="620" t="str">
        <f>IFERROR(IF(D:D=$U$6,RENTABILIDAD[[#This Row],[INVERSIÓN COP]]/$V$6,RENTABILIDAD[[#This Row],[INVERSIÓN COP]]/$V$7),"")</f>
        <v/>
      </c>
      <c r="R162" s="764" t="str">
        <f>IFERROR(RENTABILIDAD[[#This Row],[RENTABILIDAD E.A USD]]*RENTABILIDAD[[#This Row],[PESOS COP]],"")</f>
        <v/>
      </c>
      <c r="S162" s="620" t="str">
        <f>IFERROR(RENTABILIDAD[[#This Row],[RENTABILIDAD E.A COP2]]*RENTABILIDAD[[#This Row],[PESOS COP]],"")</f>
        <v/>
      </c>
    </row>
    <row r="163" spans="2:19">
      <c r="B163" s="755" t="str">
        <f>IF('REGISTRO ACCIONES'!L163="COMPRA",'REGISTRO ACCIONES'!J163,"")</f>
        <v/>
      </c>
      <c r="C163" s="756" t="str">
        <f>IF('REGISTRO ACCIONES'!L163="COMPRA",'REGISTRO ACCIONES'!K163,"")</f>
        <v/>
      </c>
      <c r="D16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63" s="757" t="str">
        <f>IF('REGISTRO ACCIONES'!L163="COMPRA",'REGISTRO ACCIONES'!M163,"")</f>
        <v/>
      </c>
      <c r="F163" s="758" t="str">
        <f>IF(RENTABILIDAD[[#This Row],[PORTAFOLIO]]="","",IF('REGISTRO ACCIONES'!L163="COMPRA",'REGISTRO ACCIONES'!P163,""))</f>
        <v/>
      </c>
      <c r="G163" s="759" t="str">
        <f>IF(RENTABILIDAD[[#This Row],[PORTAFOLIO]]="","",IF('REGISTRO ACCIONES'!L163="COMPRA",'REGISTRO ACCIONES'!R163,""))</f>
        <v/>
      </c>
      <c r="H16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63" s="760" t="str">
        <f>IF(RENTABILIDAD[[#This Row],[PORTAFOLIO]]="","",IF(RENTABILIDAD[[#This Row],[INSTRUMENTO]]="","",IFERROR((E163*H163),0)))</f>
        <v/>
      </c>
      <c r="J163" s="761" t="str">
        <f>IF(RENTABILIDAD[[#This Row],[PORTAFOLIO]]="","",IF(RENTABILIDAD[[#This Row],[INSTRUMENTO]]="","",IFERROR((E163*H163)*$X$6,0)))</f>
        <v/>
      </c>
      <c r="K163" s="762">
        <f>IF(RENTABILIDAD[[#This Row],[VALOR ACTUAL COP]]&gt;0,IFERROR((I163-F163)/F163,0),"")</f>
        <v>0</v>
      </c>
      <c r="L163" s="702">
        <f>IF(RENTABILIDAD[[#This Row],[VALOR ACTUAL COP]]&gt;0,IFERROR((J163-G163)/G163,0),"")</f>
        <v>0</v>
      </c>
      <c r="M163" s="763">
        <f t="shared" si="3"/>
        <v>0</v>
      </c>
      <c r="N163" s="747" t="str">
        <f>IFERROR(IF(RENTABILIDAD[[#This Row],[AÑOS]]&gt;0.9999999,(1+K163)^(1/M163)-1,""),"")</f>
        <v/>
      </c>
      <c r="O163" s="702" t="str">
        <f>IFERROR(IF(RENTABILIDAD[[#This Row],[AÑOS]]&gt;0.9999999,(1+L163)^(1/M163)-1,""),"")</f>
        <v/>
      </c>
      <c r="P163" s="764" t="str">
        <f>IFERROR(IF(C:C=$U$7,RENTABILIDAD[[#This Row],[INVERSIÓN USD]]/$W$6,RENTABILIDAD[[#This Row],[INVERSIÓN USD]]/$W$7),"")</f>
        <v/>
      </c>
      <c r="Q163" s="620" t="str">
        <f>IFERROR(IF(D:D=$U$6,RENTABILIDAD[[#This Row],[INVERSIÓN COP]]/$V$6,RENTABILIDAD[[#This Row],[INVERSIÓN COP]]/$V$7),"")</f>
        <v/>
      </c>
      <c r="R163" s="764" t="str">
        <f>IFERROR(RENTABILIDAD[[#This Row],[RENTABILIDAD E.A USD]]*RENTABILIDAD[[#This Row],[PESOS COP]],"")</f>
        <v/>
      </c>
      <c r="S163" s="620" t="str">
        <f>IFERROR(RENTABILIDAD[[#This Row],[RENTABILIDAD E.A COP2]]*RENTABILIDAD[[#This Row],[PESOS COP]],"")</f>
        <v/>
      </c>
    </row>
    <row r="164" spans="2:19">
      <c r="B164" s="755" t="str">
        <f>IF('REGISTRO ACCIONES'!L164="COMPRA",'REGISTRO ACCIONES'!J164,"")</f>
        <v/>
      </c>
      <c r="C164" s="756" t="str">
        <f>IF('REGISTRO ACCIONES'!L164="COMPRA",'REGISTRO ACCIONES'!K164,"")</f>
        <v/>
      </c>
      <c r="D16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64" s="757" t="str">
        <f>IF('REGISTRO ACCIONES'!L164="COMPRA",'REGISTRO ACCIONES'!M164,"")</f>
        <v/>
      </c>
      <c r="F164" s="758" t="str">
        <f>IF(RENTABILIDAD[[#This Row],[PORTAFOLIO]]="","",IF('REGISTRO ACCIONES'!L164="COMPRA",'REGISTRO ACCIONES'!P164,""))</f>
        <v/>
      </c>
      <c r="G164" s="759" t="str">
        <f>IF(RENTABILIDAD[[#This Row],[PORTAFOLIO]]="","",IF('REGISTRO ACCIONES'!L164="COMPRA",'REGISTRO ACCIONES'!R164,""))</f>
        <v/>
      </c>
      <c r="H16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64" s="760" t="str">
        <f>IF(RENTABILIDAD[[#This Row],[PORTAFOLIO]]="","",IF(RENTABILIDAD[[#This Row],[INSTRUMENTO]]="","",IFERROR((E164*H164),0)))</f>
        <v/>
      </c>
      <c r="J164" s="761" t="str">
        <f>IF(RENTABILIDAD[[#This Row],[PORTAFOLIO]]="","",IF(RENTABILIDAD[[#This Row],[INSTRUMENTO]]="","",IFERROR((E164*H164)*$X$6,0)))</f>
        <v/>
      </c>
      <c r="K164" s="762">
        <f>IF(RENTABILIDAD[[#This Row],[VALOR ACTUAL COP]]&gt;0,IFERROR((I164-F164)/F164,0),"")</f>
        <v>0</v>
      </c>
      <c r="L164" s="702">
        <f>IF(RENTABILIDAD[[#This Row],[VALOR ACTUAL COP]]&gt;0,IFERROR((J164-G164)/G164,0),"")</f>
        <v>0</v>
      </c>
      <c r="M164" s="763">
        <f t="shared" si="3"/>
        <v>0</v>
      </c>
      <c r="N164" s="747" t="str">
        <f>IFERROR(IF(RENTABILIDAD[[#This Row],[AÑOS]]&gt;0.9999999,(1+K164)^(1/M164)-1,""),"")</f>
        <v/>
      </c>
      <c r="O164" s="702" t="str">
        <f>IFERROR(IF(RENTABILIDAD[[#This Row],[AÑOS]]&gt;0.9999999,(1+L164)^(1/M164)-1,""),"")</f>
        <v/>
      </c>
      <c r="P164" s="764" t="str">
        <f>IFERROR(IF(C:C=$U$7,RENTABILIDAD[[#This Row],[INVERSIÓN USD]]/$W$6,RENTABILIDAD[[#This Row],[INVERSIÓN USD]]/$W$7),"")</f>
        <v/>
      </c>
      <c r="Q164" s="620" t="str">
        <f>IFERROR(IF(D:D=$U$6,RENTABILIDAD[[#This Row],[INVERSIÓN COP]]/$V$6,RENTABILIDAD[[#This Row],[INVERSIÓN COP]]/$V$7),"")</f>
        <v/>
      </c>
      <c r="R164" s="764" t="str">
        <f>IFERROR(RENTABILIDAD[[#This Row],[RENTABILIDAD E.A USD]]*RENTABILIDAD[[#This Row],[PESOS COP]],"")</f>
        <v/>
      </c>
      <c r="S164" s="620" t="str">
        <f>IFERROR(RENTABILIDAD[[#This Row],[RENTABILIDAD E.A COP2]]*RENTABILIDAD[[#This Row],[PESOS COP]],"")</f>
        <v/>
      </c>
    </row>
    <row r="165" spans="2:19">
      <c r="B165" s="755" t="str">
        <f>IF('REGISTRO ACCIONES'!L165="COMPRA",'REGISTRO ACCIONES'!J165,"")</f>
        <v/>
      </c>
      <c r="C165" s="756" t="str">
        <f>IF('REGISTRO ACCIONES'!L165="COMPRA",'REGISTRO ACCIONES'!K165,"")</f>
        <v/>
      </c>
      <c r="D16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65" s="757" t="str">
        <f>IF('REGISTRO ACCIONES'!L165="COMPRA",'REGISTRO ACCIONES'!M165,"")</f>
        <v/>
      </c>
      <c r="F165" s="758" t="str">
        <f>IF(RENTABILIDAD[[#This Row],[PORTAFOLIO]]="","",IF('REGISTRO ACCIONES'!L165="COMPRA",'REGISTRO ACCIONES'!P165,""))</f>
        <v/>
      </c>
      <c r="G165" s="759" t="str">
        <f>IF(RENTABILIDAD[[#This Row],[PORTAFOLIO]]="","",IF('REGISTRO ACCIONES'!L165="COMPRA",'REGISTRO ACCIONES'!R165,""))</f>
        <v/>
      </c>
      <c r="H16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65" s="760" t="str">
        <f>IF(RENTABILIDAD[[#This Row],[PORTAFOLIO]]="","",IF(RENTABILIDAD[[#This Row],[INSTRUMENTO]]="","",IFERROR((E165*H165),0)))</f>
        <v/>
      </c>
      <c r="J165" s="761" t="str">
        <f>IF(RENTABILIDAD[[#This Row],[PORTAFOLIO]]="","",IF(RENTABILIDAD[[#This Row],[INSTRUMENTO]]="","",IFERROR((E165*H165)*$X$6,0)))</f>
        <v/>
      </c>
      <c r="K165" s="762">
        <f>IF(RENTABILIDAD[[#This Row],[VALOR ACTUAL COP]]&gt;0,IFERROR((I165-F165)/F165,0),"")</f>
        <v>0</v>
      </c>
      <c r="L165" s="702">
        <f>IF(RENTABILIDAD[[#This Row],[VALOR ACTUAL COP]]&gt;0,IFERROR((J165-G165)/G165,0),"")</f>
        <v>0</v>
      </c>
      <c r="M165" s="763">
        <f t="shared" si="3"/>
        <v>0</v>
      </c>
      <c r="N165" s="747" t="str">
        <f>IFERROR(IF(RENTABILIDAD[[#This Row],[AÑOS]]&gt;0.9999999,(1+K165)^(1/M165)-1,""),"")</f>
        <v/>
      </c>
      <c r="O165" s="702" t="str">
        <f>IFERROR(IF(RENTABILIDAD[[#This Row],[AÑOS]]&gt;0.9999999,(1+L165)^(1/M165)-1,""),"")</f>
        <v/>
      </c>
      <c r="P165" s="764" t="str">
        <f>IFERROR(IF(C:C=$U$7,RENTABILIDAD[[#This Row],[INVERSIÓN USD]]/$W$6,RENTABILIDAD[[#This Row],[INVERSIÓN USD]]/$W$7),"")</f>
        <v/>
      </c>
      <c r="Q165" s="620" t="str">
        <f>IFERROR(IF(D:D=$U$6,RENTABILIDAD[[#This Row],[INVERSIÓN COP]]/$V$6,RENTABILIDAD[[#This Row],[INVERSIÓN COP]]/$V$7),"")</f>
        <v/>
      </c>
      <c r="R165" s="764" t="str">
        <f>IFERROR(RENTABILIDAD[[#This Row],[RENTABILIDAD E.A USD]]*RENTABILIDAD[[#This Row],[PESOS COP]],"")</f>
        <v/>
      </c>
      <c r="S165" s="620" t="str">
        <f>IFERROR(RENTABILIDAD[[#This Row],[RENTABILIDAD E.A COP2]]*RENTABILIDAD[[#This Row],[PESOS COP]],"")</f>
        <v/>
      </c>
    </row>
    <row r="166" spans="2:19">
      <c r="B166" s="755" t="str">
        <f>IF('REGISTRO ACCIONES'!L166="COMPRA",'REGISTRO ACCIONES'!J166,"")</f>
        <v/>
      </c>
      <c r="C166" s="756" t="str">
        <f>IF('REGISTRO ACCIONES'!L166="COMPRA",'REGISTRO ACCIONES'!K166,"")</f>
        <v/>
      </c>
      <c r="D16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66" s="757" t="str">
        <f>IF('REGISTRO ACCIONES'!L166="COMPRA",'REGISTRO ACCIONES'!M166,"")</f>
        <v/>
      </c>
      <c r="F166" s="758" t="str">
        <f>IF(RENTABILIDAD[[#This Row],[PORTAFOLIO]]="","",IF('REGISTRO ACCIONES'!L166="COMPRA",'REGISTRO ACCIONES'!P166,""))</f>
        <v/>
      </c>
      <c r="G166" s="759" t="str">
        <f>IF(RENTABILIDAD[[#This Row],[PORTAFOLIO]]="","",IF('REGISTRO ACCIONES'!L166="COMPRA",'REGISTRO ACCIONES'!R166,""))</f>
        <v/>
      </c>
      <c r="H16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66" s="760" t="str">
        <f>IF(RENTABILIDAD[[#This Row],[PORTAFOLIO]]="","",IF(RENTABILIDAD[[#This Row],[INSTRUMENTO]]="","",IFERROR((E166*H166),0)))</f>
        <v/>
      </c>
      <c r="J166" s="761" t="str">
        <f>IF(RENTABILIDAD[[#This Row],[PORTAFOLIO]]="","",IF(RENTABILIDAD[[#This Row],[INSTRUMENTO]]="","",IFERROR((E166*H166)*$X$6,0)))</f>
        <v/>
      </c>
      <c r="K166" s="762">
        <f>IF(RENTABILIDAD[[#This Row],[VALOR ACTUAL COP]]&gt;0,IFERROR((I166-F166)/F166,0),"")</f>
        <v>0</v>
      </c>
      <c r="L166" s="702">
        <f>IF(RENTABILIDAD[[#This Row],[VALOR ACTUAL COP]]&gt;0,IFERROR((J166-G166)/G166,0),"")</f>
        <v>0</v>
      </c>
      <c r="M166" s="763">
        <f t="shared" si="3"/>
        <v>0</v>
      </c>
      <c r="N166" s="747" t="str">
        <f>IFERROR(IF(RENTABILIDAD[[#This Row],[AÑOS]]&gt;0.9999999,(1+K166)^(1/M166)-1,""),"")</f>
        <v/>
      </c>
      <c r="O166" s="702" t="str">
        <f>IFERROR(IF(RENTABILIDAD[[#This Row],[AÑOS]]&gt;0.9999999,(1+L166)^(1/M166)-1,""),"")</f>
        <v/>
      </c>
      <c r="P166" s="764" t="str">
        <f>IFERROR(IF(C:C=$U$7,RENTABILIDAD[[#This Row],[INVERSIÓN USD]]/$W$6,RENTABILIDAD[[#This Row],[INVERSIÓN USD]]/$W$7),"")</f>
        <v/>
      </c>
      <c r="Q166" s="620" t="str">
        <f>IFERROR(IF(D:D=$U$6,RENTABILIDAD[[#This Row],[INVERSIÓN COP]]/$V$6,RENTABILIDAD[[#This Row],[INVERSIÓN COP]]/$V$7),"")</f>
        <v/>
      </c>
      <c r="R166" s="764" t="str">
        <f>IFERROR(RENTABILIDAD[[#This Row],[RENTABILIDAD E.A USD]]*RENTABILIDAD[[#This Row],[PESOS COP]],"")</f>
        <v/>
      </c>
      <c r="S166" s="620" t="str">
        <f>IFERROR(RENTABILIDAD[[#This Row],[RENTABILIDAD E.A COP2]]*RENTABILIDAD[[#This Row],[PESOS COP]],"")</f>
        <v/>
      </c>
    </row>
    <row r="167" spans="2:19">
      <c r="B167" s="755" t="str">
        <f>IF('REGISTRO ACCIONES'!L167="COMPRA",'REGISTRO ACCIONES'!J167,"")</f>
        <v/>
      </c>
      <c r="C167" s="756" t="str">
        <f>IF('REGISTRO ACCIONES'!L167="COMPRA",'REGISTRO ACCIONES'!K167,"")</f>
        <v/>
      </c>
      <c r="D16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67" s="757" t="str">
        <f>IF('REGISTRO ACCIONES'!L167="COMPRA",'REGISTRO ACCIONES'!M167,"")</f>
        <v/>
      </c>
      <c r="F167" s="758" t="str">
        <f>IF(RENTABILIDAD[[#This Row],[PORTAFOLIO]]="","",IF('REGISTRO ACCIONES'!L167="COMPRA",'REGISTRO ACCIONES'!P167,""))</f>
        <v/>
      </c>
      <c r="G167" s="759" t="str">
        <f>IF(RENTABILIDAD[[#This Row],[PORTAFOLIO]]="","",IF('REGISTRO ACCIONES'!L167="COMPRA",'REGISTRO ACCIONES'!R167,""))</f>
        <v/>
      </c>
      <c r="H16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67" s="760" t="str">
        <f>IF(RENTABILIDAD[[#This Row],[PORTAFOLIO]]="","",IF(RENTABILIDAD[[#This Row],[INSTRUMENTO]]="","",IFERROR((E167*H167),0)))</f>
        <v/>
      </c>
      <c r="J167" s="761" t="str">
        <f>IF(RENTABILIDAD[[#This Row],[PORTAFOLIO]]="","",IF(RENTABILIDAD[[#This Row],[INSTRUMENTO]]="","",IFERROR((E167*H167)*$X$6,0)))</f>
        <v/>
      </c>
      <c r="K167" s="762">
        <f>IF(RENTABILIDAD[[#This Row],[VALOR ACTUAL COP]]&gt;0,IFERROR((I167-F167)/F167,0),"")</f>
        <v>0</v>
      </c>
      <c r="L167" s="702">
        <f>IF(RENTABILIDAD[[#This Row],[VALOR ACTUAL COP]]&gt;0,IFERROR((J167-G167)/G167,0),"")</f>
        <v>0</v>
      </c>
      <c r="M167" s="763">
        <f t="shared" si="3"/>
        <v>0</v>
      </c>
      <c r="N167" s="747" t="str">
        <f>IFERROR(IF(RENTABILIDAD[[#This Row],[AÑOS]]&gt;0.9999999,(1+K167)^(1/M167)-1,""),"")</f>
        <v/>
      </c>
      <c r="O167" s="702" t="str">
        <f>IFERROR(IF(RENTABILIDAD[[#This Row],[AÑOS]]&gt;0.9999999,(1+L167)^(1/M167)-1,""),"")</f>
        <v/>
      </c>
      <c r="P167" s="764" t="str">
        <f>IFERROR(IF(C:C=$U$7,RENTABILIDAD[[#This Row],[INVERSIÓN USD]]/$W$6,RENTABILIDAD[[#This Row],[INVERSIÓN USD]]/$W$7),"")</f>
        <v/>
      </c>
      <c r="Q167" s="620" t="str">
        <f>IFERROR(IF(D:D=$U$6,RENTABILIDAD[[#This Row],[INVERSIÓN COP]]/$V$6,RENTABILIDAD[[#This Row],[INVERSIÓN COP]]/$V$7),"")</f>
        <v/>
      </c>
      <c r="R167" s="764" t="str">
        <f>IFERROR(RENTABILIDAD[[#This Row],[RENTABILIDAD E.A USD]]*RENTABILIDAD[[#This Row],[PESOS COP]],"")</f>
        <v/>
      </c>
      <c r="S167" s="620" t="str">
        <f>IFERROR(RENTABILIDAD[[#This Row],[RENTABILIDAD E.A COP2]]*RENTABILIDAD[[#This Row],[PESOS COP]],"")</f>
        <v/>
      </c>
    </row>
    <row r="168" spans="2:19">
      <c r="B168" s="755" t="str">
        <f>IF('REGISTRO ACCIONES'!L168="COMPRA",'REGISTRO ACCIONES'!J168,"")</f>
        <v/>
      </c>
      <c r="C168" s="756" t="str">
        <f>IF('REGISTRO ACCIONES'!L168="COMPRA",'REGISTRO ACCIONES'!K168,"")</f>
        <v/>
      </c>
      <c r="D16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68" s="757" t="str">
        <f>IF('REGISTRO ACCIONES'!L168="COMPRA",'REGISTRO ACCIONES'!M168,"")</f>
        <v/>
      </c>
      <c r="F168" s="758" t="str">
        <f>IF(RENTABILIDAD[[#This Row],[PORTAFOLIO]]="","",IF('REGISTRO ACCIONES'!L168="COMPRA",'REGISTRO ACCIONES'!P168,""))</f>
        <v/>
      </c>
      <c r="G168" s="759" t="str">
        <f>IF(RENTABILIDAD[[#This Row],[PORTAFOLIO]]="","",IF('REGISTRO ACCIONES'!L168="COMPRA",'REGISTRO ACCIONES'!R168,""))</f>
        <v/>
      </c>
      <c r="H16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68" s="760" t="str">
        <f>IF(RENTABILIDAD[[#This Row],[PORTAFOLIO]]="","",IF(RENTABILIDAD[[#This Row],[INSTRUMENTO]]="","",IFERROR((E168*H168),0)))</f>
        <v/>
      </c>
      <c r="J168" s="761" t="str">
        <f>IF(RENTABILIDAD[[#This Row],[PORTAFOLIO]]="","",IF(RENTABILIDAD[[#This Row],[INSTRUMENTO]]="","",IFERROR((E168*H168)*$X$6,0)))</f>
        <v/>
      </c>
      <c r="K168" s="762">
        <f>IF(RENTABILIDAD[[#This Row],[VALOR ACTUAL COP]]&gt;0,IFERROR((I168-F168)/F168,0),"")</f>
        <v>0</v>
      </c>
      <c r="L168" s="702">
        <f>IF(RENTABILIDAD[[#This Row],[VALOR ACTUAL COP]]&gt;0,IFERROR((J168-G168)/G168,0),"")</f>
        <v>0</v>
      </c>
      <c r="M168" s="763">
        <f t="shared" si="3"/>
        <v>0</v>
      </c>
      <c r="N168" s="747" t="str">
        <f>IFERROR(IF(RENTABILIDAD[[#This Row],[AÑOS]]&gt;0.9999999,(1+K168)^(1/M168)-1,""),"")</f>
        <v/>
      </c>
      <c r="O168" s="702" t="str">
        <f>IFERROR(IF(RENTABILIDAD[[#This Row],[AÑOS]]&gt;0.9999999,(1+L168)^(1/M168)-1,""),"")</f>
        <v/>
      </c>
      <c r="P168" s="764" t="str">
        <f>IFERROR(IF(C:C=$U$7,RENTABILIDAD[[#This Row],[INVERSIÓN USD]]/$W$6,RENTABILIDAD[[#This Row],[INVERSIÓN USD]]/$W$7),"")</f>
        <v/>
      </c>
      <c r="Q168" s="620" t="str">
        <f>IFERROR(IF(D:D=$U$6,RENTABILIDAD[[#This Row],[INVERSIÓN COP]]/$V$6,RENTABILIDAD[[#This Row],[INVERSIÓN COP]]/$V$7),"")</f>
        <v/>
      </c>
      <c r="R168" s="764" t="str">
        <f>IFERROR(RENTABILIDAD[[#This Row],[RENTABILIDAD E.A USD]]*RENTABILIDAD[[#This Row],[PESOS COP]],"")</f>
        <v/>
      </c>
      <c r="S168" s="620" t="str">
        <f>IFERROR(RENTABILIDAD[[#This Row],[RENTABILIDAD E.A COP2]]*RENTABILIDAD[[#This Row],[PESOS COP]],"")</f>
        <v/>
      </c>
    </row>
    <row r="169" spans="2:19">
      <c r="B169" s="755" t="str">
        <f>IF('REGISTRO ACCIONES'!L169="COMPRA",'REGISTRO ACCIONES'!J169,"")</f>
        <v/>
      </c>
      <c r="C169" s="756" t="str">
        <f>IF('REGISTRO ACCIONES'!L169="COMPRA",'REGISTRO ACCIONES'!K169,"")</f>
        <v/>
      </c>
      <c r="D16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69" s="757" t="str">
        <f>IF('REGISTRO ACCIONES'!L169="COMPRA",'REGISTRO ACCIONES'!M169,"")</f>
        <v/>
      </c>
      <c r="F169" s="758" t="str">
        <f>IF(RENTABILIDAD[[#This Row],[PORTAFOLIO]]="","",IF('REGISTRO ACCIONES'!L169="COMPRA",'REGISTRO ACCIONES'!P169,""))</f>
        <v/>
      </c>
      <c r="G169" s="759" t="str">
        <f>IF(RENTABILIDAD[[#This Row],[PORTAFOLIO]]="","",IF('REGISTRO ACCIONES'!L169="COMPRA",'REGISTRO ACCIONES'!R169,""))</f>
        <v/>
      </c>
      <c r="H16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69" s="760" t="str">
        <f>IF(RENTABILIDAD[[#This Row],[PORTAFOLIO]]="","",IF(RENTABILIDAD[[#This Row],[INSTRUMENTO]]="","",IFERROR((E169*H169),0)))</f>
        <v/>
      </c>
      <c r="J169" s="761" t="str">
        <f>IF(RENTABILIDAD[[#This Row],[PORTAFOLIO]]="","",IF(RENTABILIDAD[[#This Row],[INSTRUMENTO]]="","",IFERROR((E169*H169)*$X$6,0)))</f>
        <v/>
      </c>
      <c r="K169" s="762">
        <f>IF(RENTABILIDAD[[#This Row],[VALOR ACTUAL COP]]&gt;0,IFERROR((I169-F169)/F169,0),"")</f>
        <v>0</v>
      </c>
      <c r="L169" s="702">
        <f>IF(RENTABILIDAD[[#This Row],[VALOR ACTUAL COP]]&gt;0,IFERROR((J169-G169)/G169,0),"")</f>
        <v>0</v>
      </c>
      <c r="M169" s="763">
        <f t="shared" si="3"/>
        <v>0</v>
      </c>
      <c r="N169" s="747" t="str">
        <f>IFERROR(IF(RENTABILIDAD[[#This Row],[AÑOS]]&gt;0.9999999,(1+K169)^(1/M169)-1,""),"")</f>
        <v/>
      </c>
      <c r="O169" s="702" t="str">
        <f>IFERROR(IF(RENTABILIDAD[[#This Row],[AÑOS]]&gt;0.9999999,(1+L169)^(1/M169)-1,""),"")</f>
        <v/>
      </c>
      <c r="P169" s="764" t="str">
        <f>IFERROR(IF(C:C=$U$7,RENTABILIDAD[[#This Row],[INVERSIÓN USD]]/$W$6,RENTABILIDAD[[#This Row],[INVERSIÓN USD]]/$W$7),"")</f>
        <v/>
      </c>
      <c r="Q169" s="620" t="str">
        <f>IFERROR(IF(D:D=$U$6,RENTABILIDAD[[#This Row],[INVERSIÓN COP]]/$V$6,RENTABILIDAD[[#This Row],[INVERSIÓN COP]]/$V$7),"")</f>
        <v/>
      </c>
      <c r="R169" s="764" t="str">
        <f>IFERROR(RENTABILIDAD[[#This Row],[RENTABILIDAD E.A USD]]*RENTABILIDAD[[#This Row],[PESOS COP]],"")</f>
        <v/>
      </c>
      <c r="S169" s="620" t="str">
        <f>IFERROR(RENTABILIDAD[[#This Row],[RENTABILIDAD E.A COP2]]*RENTABILIDAD[[#This Row],[PESOS COP]],"")</f>
        <v/>
      </c>
    </row>
    <row r="170" spans="2:19">
      <c r="B170" s="755" t="str">
        <f>IF('REGISTRO ACCIONES'!L170="COMPRA",'REGISTRO ACCIONES'!J170,"")</f>
        <v/>
      </c>
      <c r="C170" s="756" t="str">
        <f>IF('REGISTRO ACCIONES'!L170="COMPRA",'REGISTRO ACCIONES'!K170,"")</f>
        <v/>
      </c>
      <c r="D17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70" s="757" t="str">
        <f>IF('REGISTRO ACCIONES'!L170="COMPRA",'REGISTRO ACCIONES'!M170,"")</f>
        <v/>
      </c>
      <c r="F170" s="758" t="str">
        <f>IF(RENTABILIDAD[[#This Row],[PORTAFOLIO]]="","",IF('REGISTRO ACCIONES'!L170="COMPRA",'REGISTRO ACCIONES'!P170,""))</f>
        <v/>
      </c>
      <c r="G170" s="759" t="str">
        <f>IF(RENTABILIDAD[[#This Row],[PORTAFOLIO]]="","",IF('REGISTRO ACCIONES'!L170="COMPRA",'REGISTRO ACCIONES'!R170,""))</f>
        <v/>
      </c>
      <c r="H17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70" s="760" t="str">
        <f>IF(RENTABILIDAD[[#This Row],[PORTAFOLIO]]="","",IF(RENTABILIDAD[[#This Row],[INSTRUMENTO]]="","",IFERROR((E170*H170),0)))</f>
        <v/>
      </c>
      <c r="J170" s="761" t="str">
        <f>IF(RENTABILIDAD[[#This Row],[PORTAFOLIO]]="","",IF(RENTABILIDAD[[#This Row],[INSTRUMENTO]]="","",IFERROR((E170*H170)*$X$6,0)))</f>
        <v/>
      </c>
      <c r="K170" s="762">
        <f>IF(RENTABILIDAD[[#This Row],[VALOR ACTUAL COP]]&gt;0,IFERROR((I170-F170)/F170,0),"")</f>
        <v>0</v>
      </c>
      <c r="L170" s="702">
        <f>IF(RENTABILIDAD[[#This Row],[VALOR ACTUAL COP]]&gt;0,IFERROR((J170-G170)/G170,0),"")</f>
        <v>0</v>
      </c>
      <c r="M170" s="763">
        <f t="shared" si="3"/>
        <v>0</v>
      </c>
      <c r="N170" s="747" t="str">
        <f>IFERROR(IF(RENTABILIDAD[[#This Row],[AÑOS]]&gt;0.9999999,(1+K170)^(1/M170)-1,""),"")</f>
        <v/>
      </c>
      <c r="O170" s="702" t="str">
        <f>IFERROR(IF(RENTABILIDAD[[#This Row],[AÑOS]]&gt;0.9999999,(1+L170)^(1/M170)-1,""),"")</f>
        <v/>
      </c>
      <c r="P170" s="764" t="str">
        <f>IFERROR(IF(C:C=$U$7,RENTABILIDAD[[#This Row],[INVERSIÓN USD]]/$W$6,RENTABILIDAD[[#This Row],[INVERSIÓN USD]]/$W$7),"")</f>
        <v/>
      </c>
      <c r="Q170" s="620" t="str">
        <f>IFERROR(IF(D:D=$U$6,RENTABILIDAD[[#This Row],[INVERSIÓN COP]]/$V$6,RENTABILIDAD[[#This Row],[INVERSIÓN COP]]/$V$7),"")</f>
        <v/>
      </c>
      <c r="R170" s="764" t="str">
        <f>IFERROR(RENTABILIDAD[[#This Row],[RENTABILIDAD E.A USD]]*RENTABILIDAD[[#This Row],[PESOS COP]],"")</f>
        <v/>
      </c>
      <c r="S170" s="620" t="str">
        <f>IFERROR(RENTABILIDAD[[#This Row],[RENTABILIDAD E.A COP2]]*RENTABILIDAD[[#This Row],[PESOS COP]],"")</f>
        <v/>
      </c>
    </row>
    <row r="171" spans="2:19">
      <c r="B171" s="755" t="str">
        <f>IF('REGISTRO ACCIONES'!L171="COMPRA",'REGISTRO ACCIONES'!J171,"")</f>
        <v/>
      </c>
      <c r="C171" s="756" t="str">
        <f>IF('REGISTRO ACCIONES'!L171="COMPRA",'REGISTRO ACCIONES'!K171,"")</f>
        <v/>
      </c>
      <c r="D17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71" s="757" t="str">
        <f>IF('REGISTRO ACCIONES'!L171="COMPRA",'REGISTRO ACCIONES'!M171,"")</f>
        <v/>
      </c>
      <c r="F171" s="758" t="str">
        <f>IF(RENTABILIDAD[[#This Row],[PORTAFOLIO]]="","",IF('REGISTRO ACCIONES'!L171="COMPRA",'REGISTRO ACCIONES'!P171,""))</f>
        <v/>
      </c>
      <c r="G171" s="759" t="str">
        <f>IF(RENTABILIDAD[[#This Row],[PORTAFOLIO]]="","",IF('REGISTRO ACCIONES'!L171="COMPRA",'REGISTRO ACCIONES'!R171,""))</f>
        <v/>
      </c>
      <c r="H17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71" s="760" t="str">
        <f>IF(RENTABILIDAD[[#This Row],[PORTAFOLIO]]="","",IF(RENTABILIDAD[[#This Row],[INSTRUMENTO]]="","",IFERROR((E171*H171),0)))</f>
        <v/>
      </c>
      <c r="J171" s="761" t="str">
        <f>IF(RENTABILIDAD[[#This Row],[PORTAFOLIO]]="","",IF(RENTABILIDAD[[#This Row],[INSTRUMENTO]]="","",IFERROR((E171*H171)*$X$6,0)))</f>
        <v/>
      </c>
      <c r="K171" s="762">
        <f>IF(RENTABILIDAD[[#This Row],[VALOR ACTUAL COP]]&gt;0,IFERROR((I171-F171)/F171,0),"")</f>
        <v>0</v>
      </c>
      <c r="L171" s="702">
        <f>IF(RENTABILIDAD[[#This Row],[VALOR ACTUAL COP]]&gt;0,IFERROR((J171-G171)/G171,0),"")</f>
        <v>0</v>
      </c>
      <c r="M171" s="763">
        <f t="shared" si="3"/>
        <v>0</v>
      </c>
      <c r="N171" s="747" t="str">
        <f>IFERROR(IF(RENTABILIDAD[[#This Row],[AÑOS]]&gt;0.9999999,(1+K171)^(1/M171)-1,""),"")</f>
        <v/>
      </c>
      <c r="O171" s="702" t="str">
        <f>IFERROR(IF(RENTABILIDAD[[#This Row],[AÑOS]]&gt;0.9999999,(1+L171)^(1/M171)-1,""),"")</f>
        <v/>
      </c>
      <c r="P171" s="764" t="str">
        <f>IFERROR(IF(C:C=$U$7,RENTABILIDAD[[#This Row],[INVERSIÓN USD]]/$W$6,RENTABILIDAD[[#This Row],[INVERSIÓN USD]]/$W$7),"")</f>
        <v/>
      </c>
      <c r="Q171" s="620" t="str">
        <f>IFERROR(IF(D:D=$U$6,RENTABILIDAD[[#This Row],[INVERSIÓN COP]]/$V$6,RENTABILIDAD[[#This Row],[INVERSIÓN COP]]/$V$7),"")</f>
        <v/>
      </c>
      <c r="R171" s="764" t="str">
        <f>IFERROR(RENTABILIDAD[[#This Row],[RENTABILIDAD E.A USD]]*RENTABILIDAD[[#This Row],[PESOS COP]],"")</f>
        <v/>
      </c>
      <c r="S171" s="620" t="str">
        <f>IFERROR(RENTABILIDAD[[#This Row],[RENTABILIDAD E.A COP2]]*RENTABILIDAD[[#This Row],[PESOS COP]],"")</f>
        <v/>
      </c>
    </row>
    <row r="172" spans="2:19">
      <c r="B172" s="755" t="str">
        <f>IF('REGISTRO ACCIONES'!L172="COMPRA",'REGISTRO ACCIONES'!J172,"")</f>
        <v/>
      </c>
      <c r="C172" s="756" t="str">
        <f>IF('REGISTRO ACCIONES'!L172="COMPRA",'REGISTRO ACCIONES'!K172,"")</f>
        <v/>
      </c>
      <c r="D17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72" s="757" t="str">
        <f>IF('REGISTRO ACCIONES'!L172="COMPRA",'REGISTRO ACCIONES'!M172,"")</f>
        <v/>
      </c>
      <c r="F172" s="758" t="str">
        <f>IF(RENTABILIDAD[[#This Row],[PORTAFOLIO]]="","",IF('REGISTRO ACCIONES'!L172="COMPRA",'REGISTRO ACCIONES'!P172,""))</f>
        <v/>
      </c>
      <c r="G172" s="759" t="str">
        <f>IF(RENTABILIDAD[[#This Row],[PORTAFOLIO]]="","",IF('REGISTRO ACCIONES'!L172="COMPRA",'REGISTRO ACCIONES'!R172,""))</f>
        <v/>
      </c>
      <c r="H17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72" s="760" t="str">
        <f>IF(RENTABILIDAD[[#This Row],[PORTAFOLIO]]="","",IF(RENTABILIDAD[[#This Row],[INSTRUMENTO]]="","",IFERROR((E172*H172),0)))</f>
        <v/>
      </c>
      <c r="J172" s="761" t="str">
        <f>IF(RENTABILIDAD[[#This Row],[PORTAFOLIO]]="","",IF(RENTABILIDAD[[#This Row],[INSTRUMENTO]]="","",IFERROR((E172*H172)*$X$6,0)))</f>
        <v/>
      </c>
      <c r="K172" s="762">
        <f>IF(RENTABILIDAD[[#This Row],[VALOR ACTUAL COP]]&gt;0,IFERROR((I172-F172)/F172,0),"")</f>
        <v>0</v>
      </c>
      <c r="L172" s="702">
        <f>IF(RENTABILIDAD[[#This Row],[VALOR ACTUAL COP]]&gt;0,IFERROR((J172-G172)/G172,0),"")</f>
        <v>0</v>
      </c>
      <c r="M172" s="763">
        <f t="shared" si="3"/>
        <v>0</v>
      </c>
      <c r="N172" s="747" t="str">
        <f>IFERROR(IF(RENTABILIDAD[[#This Row],[AÑOS]]&gt;0.9999999,(1+K172)^(1/M172)-1,""),"")</f>
        <v/>
      </c>
      <c r="O172" s="702" t="str">
        <f>IFERROR(IF(RENTABILIDAD[[#This Row],[AÑOS]]&gt;0.9999999,(1+L172)^(1/M172)-1,""),"")</f>
        <v/>
      </c>
      <c r="P172" s="764" t="str">
        <f>IFERROR(IF(C:C=$U$7,RENTABILIDAD[[#This Row],[INVERSIÓN USD]]/$W$6,RENTABILIDAD[[#This Row],[INVERSIÓN USD]]/$W$7),"")</f>
        <v/>
      </c>
      <c r="Q172" s="620" t="str">
        <f>IFERROR(IF(D:D=$U$6,RENTABILIDAD[[#This Row],[INVERSIÓN COP]]/$V$6,RENTABILIDAD[[#This Row],[INVERSIÓN COP]]/$V$7),"")</f>
        <v/>
      </c>
      <c r="R172" s="764" t="str">
        <f>IFERROR(RENTABILIDAD[[#This Row],[RENTABILIDAD E.A USD]]*RENTABILIDAD[[#This Row],[PESOS COP]],"")</f>
        <v/>
      </c>
      <c r="S172" s="620" t="str">
        <f>IFERROR(RENTABILIDAD[[#This Row],[RENTABILIDAD E.A COP2]]*RENTABILIDAD[[#This Row],[PESOS COP]],"")</f>
        <v/>
      </c>
    </row>
    <row r="173" spans="2:19">
      <c r="B173" s="755" t="str">
        <f>IF('REGISTRO ACCIONES'!L173="COMPRA",'REGISTRO ACCIONES'!J173,"")</f>
        <v/>
      </c>
      <c r="C173" s="756" t="str">
        <f>IF('REGISTRO ACCIONES'!L173="COMPRA",'REGISTRO ACCIONES'!K173,"")</f>
        <v/>
      </c>
      <c r="D17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73" s="757" t="str">
        <f>IF('REGISTRO ACCIONES'!L173="COMPRA",'REGISTRO ACCIONES'!M173,"")</f>
        <v/>
      </c>
      <c r="F173" s="758" t="str">
        <f>IF(RENTABILIDAD[[#This Row],[PORTAFOLIO]]="","",IF('REGISTRO ACCIONES'!L173="COMPRA",'REGISTRO ACCIONES'!P173,""))</f>
        <v/>
      </c>
      <c r="G173" s="759" t="str">
        <f>IF(RENTABILIDAD[[#This Row],[PORTAFOLIO]]="","",IF('REGISTRO ACCIONES'!L173="COMPRA",'REGISTRO ACCIONES'!R173,""))</f>
        <v/>
      </c>
      <c r="H17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73" s="760" t="str">
        <f>IF(RENTABILIDAD[[#This Row],[PORTAFOLIO]]="","",IF(RENTABILIDAD[[#This Row],[INSTRUMENTO]]="","",IFERROR((E173*H173),0)))</f>
        <v/>
      </c>
      <c r="J173" s="761" t="str">
        <f>IF(RENTABILIDAD[[#This Row],[PORTAFOLIO]]="","",IF(RENTABILIDAD[[#This Row],[INSTRUMENTO]]="","",IFERROR((E173*H173)*$X$6,0)))</f>
        <v/>
      </c>
      <c r="K173" s="762">
        <f>IF(RENTABILIDAD[[#This Row],[VALOR ACTUAL COP]]&gt;0,IFERROR((I173-F173)/F173,0),"")</f>
        <v>0</v>
      </c>
      <c r="L173" s="702">
        <f>IF(RENTABILIDAD[[#This Row],[VALOR ACTUAL COP]]&gt;0,IFERROR((J173-G173)/G173,0),"")</f>
        <v>0</v>
      </c>
      <c r="M173" s="763">
        <f t="shared" si="3"/>
        <v>0</v>
      </c>
      <c r="N173" s="747" t="str">
        <f>IFERROR(IF(RENTABILIDAD[[#This Row],[AÑOS]]&gt;0.9999999,(1+K173)^(1/M173)-1,""),"")</f>
        <v/>
      </c>
      <c r="O173" s="702" t="str">
        <f>IFERROR(IF(RENTABILIDAD[[#This Row],[AÑOS]]&gt;0.9999999,(1+L173)^(1/M173)-1,""),"")</f>
        <v/>
      </c>
      <c r="P173" s="764" t="str">
        <f>IFERROR(IF(C:C=$U$7,RENTABILIDAD[[#This Row],[INVERSIÓN USD]]/$W$6,RENTABILIDAD[[#This Row],[INVERSIÓN USD]]/$W$7),"")</f>
        <v/>
      </c>
      <c r="Q173" s="620" t="str">
        <f>IFERROR(IF(D:D=$U$6,RENTABILIDAD[[#This Row],[INVERSIÓN COP]]/$V$6,RENTABILIDAD[[#This Row],[INVERSIÓN COP]]/$V$7),"")</f>
        <v/>
      </c>
      <c r="R173" s="764" t="str">
        <f>IFERROR(RENTABILIDAD[[#This Row],[RENTABILIDAD E.A USD]]*RENTABILIDAD[[#This Row],[PESOS COP]],"")</f>
        <v/>
      </c>
      <c r="S173" s="620" t="str">
        <f>IFERROR(RENTABILIDAD[[#This Row],[RENTABILIDAD E.A COP2]]*RENTABILIDAD[[#This Row],[PESOS COP]],"")</f>
        <v/>
      </c>
    </row>
    <row r="174" spans="2:19">
      <c r="B174" s="755" t="str">
        <f>IF('REGISTRO ACCIONES'!L174="COMPRA",'REGISTRO ACCIONES'!J174,"")</f>
        <v/>
      </c>
      <c r="C174" s="756" t="str">
        <f>IF('REGISTRO ACCIONES'!L174="COMPRA",'REGISTRO ACCIONES'!K174,"")</f>
        <v/>
      </c>
      <c r="D17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74" s="757" t="str">
        <f>IF('REGISTRO ACCIONES'!L174="COMPRA",'REGISTRO ACCIONES'!M174,"")</f>
        <v/>
      </c>
      <c r="F174" s="758" t="str">
        <f>IF(RENTABILIDAD[[#This Row],[PORTAFOLIO]]="","",IF('REGISTRO ACCIONES'!L174="COMPRA",'REGISTRO ACCIONES'!P174,""))</f>
        <v/>
      </c>
      <c r="G174" s="759" t="str">
        <f>IF(RENTABILIDAD[[#This Row],[PORTAFOLIO]]="","",IF('REGISTRO ACCIONES'!L174="COMPRA",'REGISTRO ACCIONES'!R174,""))</f>
        <v/>
      </c>
      <c r="H17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74" s="760" t="str">
        <f>IF(RENTABILIDAD[[#This Row],[PORTAFOLIO]]="","",IF(RENTABILIDAD[[#This Row],[INSTRUMENTO]]="","",IFERROR((E174*H174),0)))</f>
        <v/>
      </c>
      <c r="J174" s="761" t="str">
        <f>IF(RENTABILIDAD[[#This Row],[PORTAFOLIO]]="","",IF(RENTABILIDAD[[#This Row],[INSTRUMENTO]]="","",IFERROR((E174*H174)*$X$6,0)))</f>
        <v/>
      </c>
      <c r="K174" s="762">
        <f>IF(RENTABILIDAD[[#This Row],[VALOR ACTUAL COP]]&gt;0,IFERROR((I174-F174)/F174,0),"")</f>
        <v>0</v>
      </c>
      <c r="L174" s="702">
        <f>IF(RENTABILIDAD[[#This Row],[VALOR ACTUAL COP]]&gt;0,IFERROR((J174-G174)/G174,0),"")</f>
        <v>0</v>
      </c>
      <c r="M174" s="763">
        <f t="shared" si="3"/>
        <v>0</v>
      </c>
      <c r="N174" s="747" t="str">
        <f>IFERROR(IF(RENTABILIDAD[[#This Row],[AÑOS]]&gt;0.9999999,(1+K174)^(1/M174)-1,""),"")</f>
        <v/>
      </c>
      <c r="O174" s="702" t="str">
        <f>IFERROR(IF(RENTABILIDAD[[#This Row],[AÑOS]]&gt;0.9999999,(1+L174)^(1/M174)-1,""),"")</f>
        <v/>
      </c>
      <c r="P174" s="764" t="str">
        <f>IFERROR(IF(C:C=$U$7,RENTABILIDAD[[#This Row],[INVERSIÓN USD]]/$W$6,RENTABILIDAD[[#This Row],[INVERSIÓN USD]]/$W$7),"")</f>
        <v/>
      </c>
      <c r="Q174" s="620" t="str">
        <f>IFERROR(IF(D:D=$U$6,RENTABILIDAD[[#This Row],[INVERSIÓN COP]]/$V$6,RENTABILIDAD[[#This Row],[INVERSIÓN COP]]/$V$7),"")</f>
        <v/>
      </c>
      <c r="R174" s="764" t="str">
        <f>IFERROR(RENTABILIDAD[[#This Row],[RENTABILIDAD E.A USD]]*RENTABILIDAD[[#This Row],[PESOS COP]],"")</f>
        <v/>
      </c>
      <c r="S174" s="620" t="str">
        <f>IFERROR(RENTABILIDAD[[#This Row],[RENTABILIDAD E.A COP2]]*RENTABILIDAD[[#This Row],[PESOS COP]],"")</f>
        <v/>
      </c>
    </row>
    <row r="175" spans="2:19">
      <c r="B175" s="755" t="str">
        <f>IF('REGISTRO ACCIONES'!L175="COMPRA",'REGISTRO ACCIONES'!J175,"")</f>
        <v/>
      </c>
      <c r="C175" s="756" t="str">
        <f>IF('REGISTRO ACCIONES'!L175="COMPRA",'REGISTRO ACCIONES'!K175,"")</f>
        <v/>
      </c>
      <c r="D17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75" s="757" t="str">
        <f>IF('REGISTRO ACCIONES'!L175="COMPRA",'REGISTRO ACCIONES'!M175,"")</f>
        <v/>
      </c>
      <c r="F175" s="758" t="str">
        <f>IF(RENTABILIDAD[[#This Row],[PORTAFOLIO]]="","",IF('REGISTRO ACCIONES'!L175="COMPRA",'REGISTRO ACCIONES'!P175,""))</f>
        <v/>
      </c>
      <c r="G175" s="759" t="str">
        <f>IF(RENTABILIDAD[[#This Row],[PORTAFOLIO]]="","",IF('REGISTRO ACCIONES'!L175="COMPRA",'REGISTRO ACCIONES'!R175,""))</f>
        <v/>
      </c>
      <c r="H17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75" s="760" t="str">
        <f>IF(RENTABILIDAD[[#This Row],[PORTAFOLIO]]="","",IF(RENTABILIDAD[[#This Row],[INSTRUMENTO]]="","",IFERROR((E175*H175),0)))</f>
        <v/>
      </c>
      <c r="J175" s="761" t="str">
        <f>IF(RENTABILIDAD[[#This Row],[PORTAFOLIO]]="","",IF(RENTABILIDAD[[#This Row],[INSTRUMENTO]]="","",IFERROR((E175*H175)*$X$6,0)))</f>
        <v/>
      </c>
      <c r="K175" s="762">
        <f>IF(RENTABILIDAD[[#This Row],[VALOR ACTUAL COP]]&gt;0,IFERROR((I175-F175)/F175,0),"")</f>
        <v>0</v>
      </c>
      <c r="L175" s="702">
        <f>IF(RENTABILIDAD[[#This Row],[VALOR ACTUAL COP]]&gt;0,IFERROR((J175-G175)/G175,0),"")</f>
        <v>0</v>
      </c>
      <c r="M175" s="763">
        <f t="shared" si="3"/>
        <v>0</v>
      </c>
      <c r="N175" s="747" t="str">
        <f>IFERROR(IF(RENTABILIDAD[[#This Row],[AÑOS]]&gt;0.9999999,(1+K175)^(1/M175)-1,""),"")</f>
        <v/>
      </c>
      <c r="O175" s="702" t="str">
        <f>IFERROR(IF(RENTABILIDAD[[#This Row],[AÑOS]]&gt;0.9999999,(1+L175)^(1/M175)-1,""),"")</f>
        <v/>
      </c>
      <c r="P175" s="764" t="str">
        <f>IFERROR(IF(C:C=$U$7,RENTABILIDAD[[#This Row],[INVERSIÓN USD]]/$W$6,RENTABILIDAD[[#This Row],[INVERSIÓN USD]]/$W$7),"")</f>
        <v/>
      </c>
      <c r="Q175" s="620" t="str">
        <f>IFERROR(IF(D:D=$U$6,RENTABILIDAD[[#This Row],[INVERSIÓN COP]]/$V$6,RENTABILIDAD[[#This Row],[INVERSIÓN COP]]/$V$7),"")</f>
        <v/>
      </c>
      <c r="R175" s="764" t="str">
        <f>IFERROR(RENTABILIDAD[[#This Row],[RENTABILIDAD E.A USD]]*RENTABILIDAD[[#This Row],[PESOS COP]],"")</f>
        <v/>
      </c>
      <c r="S175" s="620" t="str">
        <f>IFERROR(RENTABILIDAD[[#This Row],[RENTABILIDAD E.A COP2]]*RENTABILIDAD[[#This Row],[PESOS COP]],"")</f>
        <v/>
      </c>
    </row>
    <row r="176" spans="2:19">
      <c r="B176" s="755" t="str">
        <f>IF('REGISTRO ACCIONES'!L176="COMPRA",'REGISTRO ACCIONES'!J176,"")</f>
        <v/>
      </c>
      <c r="C176" s="756" t="str">
        <f>IF('REGISTRO ACCIONES'!L176="COMPRA",'REGISTRO ACCIONES'!K176,"")</f>
        <v/>
      </c>
      <c r="D17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76" s="757" t="str">
        <f>IF('REGISTRO ACCIONES'!L176="COMPRA",'REGISTRO ACCIONES'!M176,"")</f>
        <v/>
      </c>
      <c r="F176" s="758" t="str">
        <f>IF(RENTABILIDAD[[#This Row],[PORTAFOLIO]]="","",IF('REGISTRO ACCIONES'!L176="COMPRA",'REGISTRO ACCIONES'!P176,""))</f>
        <v/>
      </c>
      <c r="G176" s="759" t="str">
        <f>IF(RENTABILIDAD[[#This Row],[PORTAFOLIO]]="","",IF('REGISTRO ACCIONES'!L176="COMPRA",'REGISTRO ACCIONES'!R176,""))</f>
        <v/>
      </c>
      <c r="H17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76" s="760" t="str">
        <f>IF(RENTABILIDAD[[#This Row],[PORTAFOLIO]]="","",IF(RENTABILIDAD[[#This Row],[INSTRUMENTO]]="","",IFERROR((E176*H176),0)))</f>
        <v/>
      </c>
      <c r="J176" s="761" t="str">
        <f>IF(RENTABILIDAD[[#This Row],[PORTAFOLIO]]="","",IF(RENTABILIDAD[[#This Row],[INSTRUMENTO]]="","",IFERROR((E176*H176)*$X$6,0)))</f>
        <v/>
      </c>
      <c r="K176" s="762">
        <f>IF(RENTABILIDAD[[#This Row],[VALOR ACTUAL COP]]&gt;0,IFERROR((I176-F176)/F176,0),"")</f>
        <v>0</v>
      </c>
      <c r="L176" s="702">
        <f>IF(RENTABILIDAD[[#This Row],[VALOR ACTUAL COP]]&gt;0,IFERROR((J176-G176)/G176,0),"")</f>
        <v>0</v>
      </c>
      <c r="M176" s="763">
        <f t="shared" si="3"/>
        <v>0</v>
      </c>
      <c r="N176" s="747" t="str">
        <f>IFERROR(IF(RENTABILIDAD[[#This Row],[AÑOS]]&gt;0.9999999,(1+K176)^(1/M176)-1,""),"")</f>
        <v/>
      </c>
      <c r="O176" s="702" t="str">
        <f>IFERROR(IF(RENTABILIDAD[[#This Row],[AÑOS]]&gt;0.9999999,(1+L176)^(1/M176)-1,""),"")</f>
        <v/>
      </c>
      <c r="P176" s="764" t="str">
        <f>IFERROR(IF(C:C=$U$7,RENTABILIDAD[[#This Row],[INVERSIÓN USD]]/$W$6,RENTABILIDAD[[#This Row],[INVERSIÓN USD]]/$W$7),"")</f>
        <v/>
      </c>
      <c r="Q176" s="620" t="str">
        <f>IFERROR(IF(D:D=$U$6,RENTABILIDAD[[#This Row],[INVERSIÓN COP]]/$V$6,RENTABILIDAD[[#This Row],[INVERSIÓN COP]]/$V$7),"")</f>
        <v/>
      </c>
      <c r="R176" s="764" t="str">
        <f>IFERROR(RENTABILIDAD[[#This Row],[RENTABILIDAD E.A USD]]*RENTABILIDAD[[#This Row],[PESOS COP]],"")</f>
        <v/>
      </c>
      <c r="S176" s="620" t="str">
        <f>IFERROR(RENTABILIDAD[[#This Row],[RENTABILIDAD E.A COP2]]*RENTABILIDAD[[#This Row],[PESOS COP]],"")</f>
        <v/>
      </c>
    </row>
    <row r="177" spans="2:19">
      <c r="B177" s="755" t="str">
        <f>IF('REGISTRO ACCIONES'!L177="COMPRA",'REGISTRO ACCIONES'!J177,"")</f>
        <v/>
      </c>
      <c r="C177" s="756" t="str">
        <f>IF('REGISTRO ACCIONES'!L177="COMPRA",'REGISTRO ACCIONES'!K177,"")</f>
        <v/>
      </c>
      <c r="D17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77" s="757" t="str">
        <f>IF('REGISTRO ACCIONES'!L177="COMPRA",'REGISTRO ACCIONES'!M177,"")</f>
        <v/>
      </c>
      <c r="F177" s="758" t="str">
        <f>IF(RENTABILIDAD[[#This Row],[PORTAFOLIO]]="","",IF('REGISTRO ACCIONES'!L177="COMPRA",'REGISTRO ACCIONES'!P177,""))</f>
        <v/>
      </c>
      <c r="G177" s="759" t="str">
        <f>IF(RENTABILIDAD[[#This Row],[PORTAFOLIO]]="","",IF('REGISTRO ACCIONES'!L177="COMPRA",'REGISTRO ACCIONES'!R177,""))</f>
        <v/>
      </c>
      <c r="H17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77" s="760" t="str">
        <f>IF(RENTABILIDAD[[#This Row],[PORTAFOLIO]]="","",IF(RENTABILIDAD[[#This Row],[INSTRUMENTO]]="","",IFERROR((E177*H177),0)))</f>
        <v/>
      </c>
      <c r="J177" s="761" t="str">
        <f>IF(RENTABILIDAD[[#This Row],[PORTAFOLIO]]="","",IF(RENTABILIDAD[[#This Row],[INSTRUMENTO]]="","",IFERROR((E177*H177)*$X$6,0)))</f>
        <v/>
      </c>
      <c r="K177" s="762">
        <f>IF(RENTABILIDAD[[#This Row],[VALOR ACTUAL COP]]&gt;0,IFERROR((I177-F177)/F177,0),"")</f>
        <v>0</v>
      </c>
      <c r="L177" s="702">
        <f>IF(RENTABILIDAD[[#This Row],[VALOR ACTUAL COP]]&gt;0,IFERROR((J177-G177)/G177,0),"")</f>
        <v>0</v>
      </c>
      <c r="M177" s="763">
        <f t="shared" si="3"/>
        <v>0</v>
      </c>
      <c r="N177" s="747" t="str">
        <f>IFERROR(IF(RENTABILIDAD[[#This Row],[AÑOS]]&gt;0.9999999,(1+K177)^(1/M177)-1,""),"")</f>
        <v/>
      </c>
      <c r="O177" s="702" t="str">
        <f>IFERROR(IF(RENTABILIDAD[[#This Row],[AÑOS]]&gt;0.9999999,(1+L177)^(1/M177)-1,""),"")</f>
        <v/>
      </c>
      <c r="P177" s="764" t="str">
        <f>IFERROR(IF(C:C=$U$7,RENTABILIDAD[[#This Row],[INVERSIÓN USD]]/$W$6,RENTABILIDAD[[#This Row],[INVERSIÓN USD]]/$W$7),"")</f>
        <v/>
      </c>
      <c r="Q177" s="620" t="str">
        <f>IFERROR(IF(D:D=$U$6,RENTABILIDAD[[#This Row],[INVERSIÓN COP]]/$V$6,RENTABILIDAD[[#This Row],[INVERSIÓN COP]]/$V$7),"")</f>
        <v/>
      </c>
      <c r="R177" s="764" t="str">
        <f>IFERROR(RENTABILIDAD[[#This Row],[RENTABILIDAD E.A USD]]*RENTABILIDAD[[#This Row],[PESOS COP]],"")</f>
        <v/>
      </c>
      <c r="S177" s="620" t="str">
        <f>IFERROR(RENTABILIDAD[[#This Row],[RENTABILIDAD E.A COP2]]*RENTABILIDAD[[#This Row],[PESOS COP]],"")</f>
        <v/>
      </c>
    </row>
    <row r="178" spans="2:19">
      <c r="B178" s="755" t="str">
        <f>IF('REGISTRO ACCIONES'!L178="COMPRA",'REGISTRO ACCIONES'!J178,"")</f>
        <v/>
      </c>
      <c r="C178" s="756" t="str">
        <f>IF('REGISTRO ACCIONES'!L178="COMPRA",'REGISTRO ACCIONES'!K178,"")</f>
        <v/>
      </c>
      <c r="D17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78" s="757" t="str">
        <f>IF('REGISTRO ACCIONES'!L178="COMPRA",'REGISTRO ACCIONES'!M178,"")</f>
        <v/>
      </c>
      <c r="F178" s="758" t="str">
        <f>IF(RENTABILIDAD[[#This Row],[PORTAFOLIO]]="","",IF('REGISTRO ACCIONES'!L178="COMPRA",'REGISTRO ACCIONES'!P178,""))</f>
        <v/>
      </c>
      <c r="G178" s="759" t="str">
        <f>IF(RENTABILIDAD[[#This Row],[PORTAFOLIO]]="","",IF('REGISTRO ACCIONES'!L178="COMPRA",'REGISTRO ACCIONES'!R178,""))</f>
        <v/>
      </c>
      <c r="H17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78" s="760" t="str">
        <f>IF(RENTABILIDAD[[#This Row],[PORTAFOLIO]]="","",IF(RENTABILIDAD[[#This Row],[INSTRUMENTO]]="","",IFERROR((E178*H178),0)))</f>
        <v/>
      </c>
      <c r="J178" s="761" t="str">
        <f>IF(RENTABILIDAD[[#This Row],[PORTAFOLIO]]="","",IF(RENTABILIDAD[[#This Row],[INSTRUMENTO]]="","",IFERROR((E178*H178)*$X$6,0)))</f>
        <v/>
      </c>
      <c r="K178" s="762">
        <f>IF(RENTABILIDAD[[#This Row],[VALOR ACTUAL COP]]&gt;0,IFERROR((I178-F178)/F178,0),"")</f>
        <v>0</v>
      </c>
      <c r="L178" s="702">
        <f>IF(RENTABILIDAD[[#This Row],[VALOR ACTUAL COP]]&gt;0,IFERROR((J178-G178)/G178,0),"")</f>
        <v>0</v>
      </c>
      <c r="M178" s="763">
        <f t="shared" si="3"/>
        <v>0</v>
      </c>
      <c r="N178" s="747" t="str">
        <f>IFERROR(IF(RENTABILIDAD[[#This Row],[AÑOS]]&gt;0.9999999,(1+K178)^(1/M178)-1,""),"")</f>
        <v/>
      </c>
      <c r="O178" s="702" t="str">
        <f>IFERROR(IF(RENTABILIDAD[[#This Row],[AÑOS]]&gt;0.9999999,(1+L178)^(1/M178)-1,""),"")</f>
        <v/>
      </c>
      <c r="P178" s="764" t="str">
        <f>IFERROR(IF(C:C=$U$7,RENTABILIDAD[[#This Row],[INVERSIÓN USD]]/$W$6,RENTABILIDAD[[#This Row],[INVERSIÓN USD]]/$W$7),"")</f>
        <v/>
      </c>
      <c r="Q178" s="620" t="str">
        <f>IFERROR(IF(D:D=$U$6,RENTABILIDAD[[#This Row],[INVERSIÓN COP]]/$V$6,RENTABILIDAD[[#This Row],[INVERSIÓN COP]]/$V$7),"")</f>
        <v/>
      </c>
      <c r="R178" s="764" t="str">
        <f>IFERROR(RENTABILIDAD[[#This Row],[RENTABILIDAD E.A USD]]*RENTABILIDAD[[#This Row],[PESOS COP]],"")</f>
        <v/>
      </c>
      <c r="S178" s="620" t="str">
        <f>IFERROR(RENTABILIDAD[[#This Row],[RENTABILIDAD E.A COP2]]*RENTABILIDAD[[#This Row],[PESOS COP]],"")</f>
        <v/>
      </c>
    </row>
    <row r="179" spans="2:19">
      <c r="B179" s="755" t="str">
        <f>IF('REGISTRO ACCIONES'!L179="COMPRA",'REGISTRO ACCIONES'!J179,"")</f>
        <v/>
      </c>
      <c r="C179" s="756" t="str">
        <f>IF('REGISTRO ACCIONES'!L179="COMPRA",'REGISTRO ACCIONES'!K179,"")</f>
        <v/>
      </c>
      <c r="D17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79" s="757" t="str">
        <f>IF('REGISTRO ACCIONES'!L179="COMPRA",'REGISTRO ACCIONES'!M179,"")</f>
        <v/>
      </c>
      <c r="F179" s="758" t="str">
        <f>IF(RENTABILIDAD[[#This Row],[PORTAFOLIO]]="","",IF('REGISTRO ACCIONES'!L179="COMPRA",'REGISTRO ACCIONES'!P179,""))</f>
        <v/>
      </c>
      <c r="G179" s="759" t="str">
        <f>IF(RENTABILIDAD[[#This Row],[PORTAFOLIO]]="","",IF('REGISTRO ACCIONES'!L179="COMPRA",'REGISTRO ACCIONES'!R179,""))</f>
        <v/>
      </c>
      <c r="H17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79" s="760" t="str">
        <f>IF(RENTABILIDAD[[#This Row],[PORTAFOLIO]]="","",IF(RENTABILIDAD[[#This Row],[INSTRUMENTO]]="","",IFERROR((E179*H179),0)))</f>
        <v/>
      </c>
      <c r="J179" s="761" t="str">
        <f>IF(RENTABILIDAD[[#This Row],[PORTAFOLIO]]="","",IF(RENTABILIDAD[[#This Row],[INSTRUMENTO]]="","",IFERROR((E179*H179)*$X$6,0)))</f>
        <v/>
      </c>
      <c r="K179" s="762">
        <f>IF(RENTABILIDAD[[#This Row],[VALOR ACTUAL COP]]&gt;0,IFERROR((I179-F179)/F179,0),"")</f>
        <v>0</v>
      </c>
      <c r="L179" s="702">
        <f>IF(RENTABILIDAD[[#This Row],[VALOR ACTUAL COP]]&gt;0,IFERROR((J179-G179)/G179,0),"")</f>
        <v>0</v>
      </c>
      <c r="M179" s="763">
        <f t="shared" si="3"/>
        <v>0</v>
      </c>
      <c r="N179" s="747" t="str">
        <f>IFERROR(IF(RENTABILIDAD[[#This Row],[AÑOS]]&gt;0.9999999,(1+K179)^(1/M179)-1,""),"")</f>
        <v/>
      </c>
      <c r="O179" s="702" t="str">
        <f>IFERROR(IF(RENTABILIDAD[[#This Row],[AÑOS]]&gt;0.9999999,(1+L179)^(1/M179)-1,""),"")</f>
        <v/>
      </c>
      <c r="P179" s="764" t="str">
        <f>IFERROR(IF(C:C=$U$7,RENTABILIDAD[[#This Row],[INVERSIÓN USD]]/$W$6,RENTABILIDAD[[#This Row],[INVERSIÓN USD]]/$W$7),"")</f>
        <v/>
      </c>
      <c r="Q179" s="620" t="str">
        <f>IFERROR(IF(D:D=$U$6,RENTABILIDAD[[#This Row],[INVERSIÓN COP]]/$V$6,RENTABILIDAD[[#This Row],[INVERSIÓN COP]]/$V$7),"")</f>
        <v/>
      </c>
      <c r="R179" s="764" t="str">
        <f>IFERROR(RENTABILIDAD[[#This Row],[RENTABILIDAD E.A USD]]*RENTABILIDAD[[#This Row],[PESOS COP]],"")</f>
        <v/>
      </c>
      <c r="S179" s="620" t="str">
        <f>IFERROR(RENTABILIDAD[[#This Row],[RENTABILIDAD E.A COP2]]*RENTABILIDAD[[#This Row],[PESOS COP]],"")</f>
        <v/>
      </c>
    </row>
    <row r="180" spans="2:19">
      <c r="B180" s="755" t="str">
        <f>IF('REGISTRO ACCIONES'!L180="COMPRA",'REGISTRO ACCIONES'!J180,"")</f>
        <v/>
      </c>
      <c r="C180" s="756" t="str">
        <f>IF('REGISTRO ACCIONES'!L180="COMPRA",'REGISTRO ACCIONES'!K180,"")</f>
        <v/>
      </c>
      <c r="D18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80" s="757" t="str">
        <f>IF('REGISTRO ACCIONES'!L180="COMPRA",'REGISTRO ACCIONES'!M180,"")</f>
        <v/>
      </c>
      <c r="F180" s="758" t="str">
        <f>IF(RENTABILIDAD[[#This Row],[PORTAFOLIO]]="","",IF('REGISTRO ACCIONES'!L180="COMPRA",'REGISTRO ACCIONES'!P180,""))</f>
        <v/>
      </c>
      <c r="G180" s="759" t="str">
        <f>IF(RENTABILIDAD[[#This Row],[PORTAFOLIO]]="","",IF('REGISTRO ACCIONES'!L180="COMPRA",'REGISTRO ACCIONES'!R180,""))</f>
        <v/>
      </c>
      <c r="H18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80" s="760" t="str">
        <f>IF(RENTABILIDAD[[#This Row],[PORTAFOLIO]]="","",IF(RENTABILIDAD[[#This Row],[INSTRUMENTO]]="","",IFERROR((E180*H180),0)))</f>
        <v/>
      </c>
      <c r="J180" s="761" t="str">
        <f>IF(RENTABILIDAD[[#This Row],[PORTAFOLIO]]="","",IF(RENTABILIDAD[[#This Row],[INSTRUMENTO]]="","",IFERROR((E180*H180)*$X$6,0)))</f>
        <v/>
      </c>
      <c r="K180" s="762">
        <f>IF(RENTABILIDAD[[#This Row],[VALOR ACTUAL COP]]&gt;0,IFERROR((I180-F180)/F180,0),"")</f>
        <v>0</v>
      </c>
      <c r="L180" s="702">
        <f>IF(RENTABILIDAD[[#This Row],[VALOR ACTUAL COP]]&gt;0,IFERROR((J180-G180)/G180,0),"")</f>
        <v>0</v>
      </c>
      <c r="M180" s="763">
        <f t="shared" si="3"/>
        <v>0</v>
      </c>
      <c r="N180" s="747" t="str">
        <f>IFERROR(IF(RENTABILIDAD[[#This Row],[AÑOS]]&gt;0.9999999,(1+K180)^(1/M180)-1,""),"")</f>
        <v/>
      </c>
      <c r="O180" s="702" t="str">
        <f>IFERROR(IF(RENTABILIDAD[[#This Row],[AÑOS]]&gt;0.9999999,(1+L180)^(1/M180)-1,""),"")</f>
        <v/>
      </c>
      <c r="P180" s="764" t="str">
        <f>IFERROR(IF(C:C=$U$7,RENTABILIDAD[[#This Row],[INVERSIÓN USD]]/$W$6,RENTABILIDAD[[#This Row],[INVERSIÓN USD]]/$W$7),"")</f>
        <v/>
      </c>
      <c r="Q180" s="620" t="str">
        <f>IFERROR(IF(D:D=$U$6,RENTABILIDAD[[#This Row],[INVERSIÓN COP]]/$V$6,RENTABILIDAD[[#This Row],[INVERSIÓN COP]]/$V$7),"")</f>
        <v/>
      </c>
      <c r="R180" s="764" t="str">
        <f>IFERROR(RENTABILIDAD[[#This Row],[RENTABILIDAD E.A USD]]*RENTABILIDAD[[#This Row],[PESOS COP]],"")</f>
        <v/>
      </c>
      <c r="S180" s="620" t="str">
        <f>IFERROR(RENTABILIDAD[[#This Row],[RENTABILIDAD E.A COP2]]*RENTABILIDAD[[#This Row],[PESOS COP]],"")</f>
        <v/>
      </c>
    </row>
    <row r="181" spans="2:19">
      <c r="B181" s="755" t="str">
        <f>IF('REGISTRO ACCIONES'!L181="COMPRA",'REGISTRO ACCIONES'!J181,"")</f>
        <v/>
      </c>
      <c r="C181" s="756" t="str">
        <f>IF('REGISTRO ACCIONES'!L181="COMPRA",'REGISTRO ACCIONES'!K181,"")</f>
        <v/>
      </c>
      <c r="D18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81" s="757" t="str">
        <f>IF('REGISTRO ACCIONES'!L181="COMPRA",'REGISTRO ACCIONES'!M181,"")</f>
        <v/>
      </c>
      <c r="F181" s="758" t="str">
        <f>IF(RENTABILIDAD[[#This Row],[PORTAFOLIO]]="","",IF('REGISTRO ACCIONES'!L181="COMPRA",'REGISTRO ACCIONES'!P181,""))</f>
        <v/>
      </c>
      <c r="G181" s="759" t="str">
        <f>IF(RENTABILIDAD[[#This Row],[PORTAFOLIO]]="","",IF('REGISTRO ACCIONES'!L181="COMPRA",'REGISTRO ACCIONES'!R181,""))</f>
        <v/>
      </c>
      <c r="H18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81" s="760" t="str">
        <f>IF(RENTABILIDAD[[#This Row],[PORTAFOLIO]]="","",IF(RENTABILIDAD[[#This Row],[INSTRUMENTO]]="","",IFERROR((E181*H181),0)))</f>
        <v/>
      </c>
      <c r="J181" s="761" t="str">
        <f>IF(RENTABILIDAD[[#This Row],[PORTAFOLIO]]="","",IF(RENTABILIDAD[[#This Row],[INSTRUMENTO]]="","",IFERROR((E181*H181)*$X$6,0)))</f>
        <v/>
      </c>
      <c r="K181" s="762">
        <f>IF(RENTABILIDAD[[#This Row],[VALOR ACTUAL COP]]&gt;0,IFERROR((I181-F181)/F181,0),"")</f>
        <v>0</v>
      </c>
      <c r="L181" s="702">
        <f>IF(RENTABILIDAD[[#This Row],[VALOR ACTUAL COP]]&gt;0,IFERROR((J181-G181)/G181,0),"")</f>
        <v>0</v>
      </c>
      <c r="M181" s="763">
        <f t="shared" si="3"/>
        <v>0</v>
      </c>
      <c r="N181" s="747" t="str">
        <f>IFERROR(IF(RENTABILIDAD[[#This Row],[AÑOS]]&gt;0.9999999,(1+K181)^(1/M181)-1,""),"")</f>
        <v/>
      </c>
      <c r="O181" s="702" t="str">
        <f>IFERROR(IF(RENTABILIDAD[[#This Row],[AÑOS]]&gt;0.9999999,(1+L181)^(1/M181)-1,""),"")</f>
        <v/>
      </c>
      <c r="P181" s="764" t="str">
        <f>IFERROR(IF(C:C=$U$7,RENTABILIDAD[[#This Row],[INVERSIÓN USD]]/$W$6,RENTABILIDAD[[#This Row],[INVERSIÓN USD]]/$W$7),"")</f>
        <v/>
      </c>
      <c r="Q181" s="620" t="str">
        <f>IFERROR(IF(D:D=$U$6,RENTABILIDAD[[#This Row],[INVERSIÓN COP]]/$V$6,RENTABILIDAD[[#This Row],[INVERSIÓN COP]]/$V$7),"")</f>
        <v/>
      </c>
      <c r="R181" s="764" t="str">
        <f>IFERROR(RENTABILIDAD[[#This Row],[RENTABILIDAD E.A USD]]*RENTABILIDAD[[#This Row],[PESOS COP]],"")</f>
        <v/>
      </c>
      <c r="S181" s="620" t="str">
        <f>IFERROR(RENTABILIDAD[[#This Row],[RENTABILIDAD E.A COP2]]*RENTABILIDAD[[#This Row],[PESOS COP]],"")</f>
        <v/>
      </c>
    </row>
    <row r="182" spans="2:19">
      <c r="B182" s="755" t="str">
        <f>IF('REGISTRO ACCIONES'!L182="COMPRA",'REGISTRO ACCIONES'!J182,"")</f>
        <v/>
      </c>
      <c r="C182" s="756" t="str">
        <f>IF('REGISTRO ACCIONES'!L182="COMPRA",'REGISTRO ACCIONES'!K182,"")</f>
        <v/>
      </c>
      <c r="D18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82" s="757" t="str">
        <f>IF('REGISTRO ACCIONES'!L182="COMPRA",'REGISTRO ACCIONES'!M182,"")</f>
        <v/>
      </c>
      <c r="F182" s="758" t="str">
        <f>IF(RENTABILIDAD[[#This Row],[PORTAFOLIO]]="","",IF('REGISTRO ACCIONES'!L182="COMPRA",'REGISTRO ACCIONES'!P182,""))</f>
        <v/>
      </c>
      <c r="G182" s="759" t="str">
        <f>IF(RENTABILIDAD[[#This Row],[PORTAFOLIO]]="","",IF('REGISTRO ACCIONES'!L182="COMPRA",'REGISTRO ACCIONES'!R182,""))</f>
        <v/>
      </c>
      <c r="H18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82" s="760" t="str">
        <f>IF(RENTABILIDAD[[#This Row],[PORTAFOLIO]]="","",IF(RENTABILIDAD[[#This Row],[INSTRUMENTO]]="","",IFERROR((E182*H182),0)))</f>
        <v/>
      </c>
      <c r="J182" s="761" t="str">
        <f>IF(RENTABILIDAD[[#This Row],[PORTAFOLIO]]="","",IF(RENTABILIDAD[[#This Row],[INSTRUMENTO]]="","",IFERROR((E182*H182)*$X$6,0)))</f>
        <v/>
      </c>
      <c r="K182" s="762">
        <f>IF(RENTABILIDAD[[#This Row],[VALOR ACTUAL COP]]&gt;0,IFERROR((I182-F182)/F182,0),"")</f>
        <v>0</v>
      </c>
      <c r="L182" s="702">
        <f>IF(RENTABILIDAD[[#This Row],[VALOR ACTUAL COP]]&gt;0,IFERROR((J182-G182)/G182,0),"")</f>
        <v>0</v>
      </c>
      <c r="M182" s="763">
        <f t="shared" si="3"/>
        <v>0</v>
      </c>
      <c r="N182" s="747" t="str">
        <f>IFERROR(IF(RENTABILIDAD[[#This Row],[AÑOS]]&gt;0.9999999,(1+K182)^(1/M182)-1,""),"")</f>
        <v/>
      </c>
      <c r="O182" s="702" t="str">
        <f>IFERROR(IF(RENTABILIDAD[[#This Row],[AÑOS]]&gt;0.9999999,(1+L182)^(1/M182)-1,""),"")</f>
        <v/>
      </c>
      <c r="P182" s="764" t="str">
        <f>IFERROR(IF(C:C=$U$7,RENTABILIDAD[[#This Row],[INVERSIÓN USD]]/$W$6,RENTABILIDAD[[#This Row],[INVERSIÓN USD]]/$W$7),"")</f>
        <v/>
      </c>
      <c r="Q182" s="620" t="str">
        <f>IFERROR(IF(D:D=$U$6,RENTABILIDAD[[#This Row],[INVERSIÓN COP]]/$V$6,RENTABILIDAD[[#This Row],[INVERSIÓN COP]]/$V$7),"")</f>
        <v/>
      </c>
      <c r="R182" s="764" t="str">
        <f>IFERROR(RENTABILIDAD[[#This Row],[RENTABILIDAD E.A USD]]*RENTABILIDAD[[#This Row],[PESOS COP]],"")</f>
        <v/>
      </c>
      <c r="S182" s="620" t="str">
        <f>IFERROR(RENTABILIDAD[[#This Row],[RENTABILIDAD E.A COP2]]*RENTABILIDAD[[#This Row],[PESOS COP]],"")</f>
        <v/>
      </c>
    </row>
    <row r="183" spans="2:19">
      <c r="B183" s="755" t="str">
        <f>IF('REGISTRO ACCIONES'!L183="COMPRA",'REGISTRO ACCIONES'!J183,"")</f>
        <v/>
      </c>
      <c r="C183" s="756" t="str">
        <f>IF('REGISTRO ACCIONES'!L183="COMPRA",'REGISTRO ACCIONES'!K183,"")</f>
        <v/>
      </c>
      <c r="D18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83" s="757" t="str">
        <f>IF('REGISTRO ACCIONES'!L183="COMPRA",'REGISTRO ACCIONES'!M183,"")</f>
        <v/>
      </c>
      <c r="F183" s="758" t="str">
        <f>IF(RENTABILIDAD[[#This Row],[PORTAFOLIO]]="","",IF('REGISTRO ACCIONES'!L183="COMPRA",'REGISTRO ACCIONES'!P183,""))</f>
        <v/>
      </c>
      <c r="G183" s="759" t="str">
        <f>IF(RENTABILIDAD[[#This Row],[PORTAFOLIO]]="","",IF('REGISTRO ACCIONES'!L183="COMPRA",'REGISTRO ACCIONES'!R183,""))</f>
        <v/>
      </c>
      <c r="H18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83" s="760" t="str">
        <f>IF(RENTABILIDAD[[#This Row],[PORTAFOLIO]]="","",IF(RENTABILIDAD[[#This Row],[INSTRUMENTO]]="","",IFERROR((E183*H183),0)))</f>
        <v/>
      </c>
      <c r="J183" s="761" t="str">
        <f>IF(RENTABILIDAD[[#This Row],[PORTAFOLIO]]="","",IF(RENTABILIDAD[[#This Row],[INSTRUMENTO]]="","",IFERROR((E183*H183)*$X$6,0)))</f>
        <v/>
      </c>
      <c r="K183" s="762">
        <f>IF(RENTABILIDAD[[#This Row],[VALOR ACTUAL COP]]&gt;0,IFERROR((I183-F183)/F183,0),"")</f>
        <v>0</v>
      </c>
      <c r="L183" s="702">
        <f>IF(RENTABILIDAD[[#This Row],[VALOR ACTUAL COP]]&gt;0,IFERROR((J183-G183)/G183,0),"")</f>
        <v>0</v>
      </c>
      <c r="M183" s="763">
        <f t="shared" si="3"/>
        <v>0</v>
      </c>
      <c r="N183" s="747" t="str">
        <f>IFERROR(IF(RENTABILIDAD[[#This Row],[AÑOS]]&gt;0.9999999,(1+K183)^(1/M183)-1,""),"")</f>
        <v/>
      </c>
      <c r="O183" s="702" t="str">
        <f>IFERROR(IF(RENTABILIDAD[[#This Row],[AÑOS]]&gt;0.9999999,(1+L183)^(1/M183)-1,""),"")</f>
        <v/>
      </c>
      <c r="P183" s="764" t="str">
        <f>IFERROR(IF(C:C=$U$7,RENTABILIDAD[[#This Row],[INVERSIÓN USD]]/$W$6,RENTABILIDAD[[#This Row],[INVERSIÓN USD]]/$W$7),"")</f>
        <v/>
      </c>
      <c r="Q183" s="620" t="str">
        <f>IFERROR(IF(D:D=$U$6,RENTABILIDAD[[#This Row],[INVERSIÓN COP]]/$V$6,RENTABILIDAD[[#This Row],[INVERSIÓN COP]]/$V$7),"")</f>
        <v/>
      </c>
      <c r="R183" s="764" t="str">
        <f>IFERROR(RENTABILIDAD[[#This Row],[RENTABILIDAD E.A USD]]*RENTABILIDAD[[#This Row],[PESOS COP]],"")</f>
        <v/>
      </c>
      <c r="S183" s="620" t="str">
        <f>IFERROR(RENTABILIDAD[[#This Row],[RENTABILIDAD E.A COP2]]*RENTABILIDAD[[#This Row],[PESOS COP]],"")</f>
        <v/>
      </c>
    </row>
    <row r="184" spans="2:19">
      <c r="B184" s="755" t="str">
        <f>IF('REGISTRO ACCIONES'!L184="COMPRA",'REGISTRO ACCIONES'!J184,"")</f>
        <v/>
      </c>
      <c r="C184" s="756" t="str">
        <f>IF('REGISTRO ACCIONES'!L184="COMPRA",'REGISTRO ACCIONES'!K184,"")</f>
        <v/>
      </c>
      <c r="D18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84" s="757" t="str">
        <f>IF('REGISTRO ACCIONES'!L184="COMPRA",'REGISTRO ACCIONES'!M184,"")</f>
        <v/>
      </c>
      <c r="F184" s="758" t="str">
        <f>IF(RENTABILIDAD[[#This Row],[PORTAFOLIO]]="","",IF('REGISTRO ACCIONES'!L184="COMPRA",'REGISTRO ACCIONES'!P184,""))</f>
        <v/>
      </c>
      <c r="G184" s="759" t="str">
        <f>IF(RENTABILIDAD[[#This Row],[PORTAFOLIO]]="","",IF('REGISTRO ACCIONES'!L184="COMPRA",'REGISTRO ACCIONES'!R184,""))</f>
        <v/>
      </c>
      <c r="H18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84" s="760" t="str">
        <f>IF(RENTABILIDAD[[#This Row],[PORTAFOLIO]]="","",IF(RENTABILIDAD[[#This Row],[INSTRUMENTO]]="","",IFERROR((E184*H184),0)))</f>
        <v/>
      </c>
      <c r="J184" s="761" t="str">
        <f>IF(RENTABILIDAD[[#This Row],[PORTAFOLIO]]="","",IF(RENTABILIDAD[[#This Row],[INSTRUMENTO]]="","",IFERROR((E184*H184)*$X$6,0)))</f>
        <v/>
      </c>
      <c r="K184" s="762">
        <f>IF(RENTABILIDAD[[#This Row],[VALOR ACTUAL COP]]&gt;0,IFERROR((I184-F184)/F184,0),"")</f>
        <v>0</v>
      </c>
      <c r="L184" s="702">
        <f>IF(RENTABILIDAD[[#This Row],[VALOR ACTUAL COP]]&gt;0,IFERROR((J184-G184)/G184,0),"")</f>
        <v>0</v>
      </c>
      <c r="M184" s="763">
        <f t="shared" si="3"/>
        <v>0</v>
      </c>
      <c r="N184" s="747" t="str">
        <f>IFERROR(IF(RENTABILIDAD[[#This Row],[AÑOS]]&gt;0.9999999,(1+K184)^(1/M184)-1,""),"")</f>
        <v/>
      </c>
      <c r="O184" s="702" t="str">
        <f>IFERROR(IF(RENTABILIDAD[[#This Row],[AÑOS]]&gt;0.9999999,(1+L184)^(1/M184)-1,""),"")</f>
        <v/>
      </c>
      <c r="P184" s="764" t="str">
        <f>IFERROR(IF(C:C=$U$7,RENTABILIDAD[[#This Row],[INVERSIÓN USD]]/$W$6,RENTABILIDAD[[#This Row],[INVERSIÓN USD]]/$W$7),"")</f>
        <v/>
      </c>
      <c r="Q184" s="620" t="str">
        <f>IFERROR(IF(D:D=$U$6,RENTABILIDAD[[#This Row],[INVERSIÓN COP]]/$V$6,RENTABILIDAD[[#This Row],[INVERSIÓN COP]]/$V$7),"")</f>
        <v/>
      </c>
      <c r="R184" s="764" t="str">
        <f>IFERROR(RENTABILIDAD[[#This Row],[RENTABILIDAD E.A USD]]*RENTABILIDAD[[#This Row],[PESOS COP]],"")</f>
        <v/>
      </c>
      <c r="S184" s="620" t="str">
        <f>IFERROR(RENTABILIDAD[[#This Row],[RENTABILIDAD E.A COP2]]*RENTABILIDAD[[#This Row],[PESOS COP]],"")</f>
        <v/>
      </c>
    </row>
    <row r="185" spans="2:19">
      <c r="B185" s="755" t="str">
        <f>IF('REGISTRO ACCIONES'!L185="COMPRA",'REGISTRO ACCIONES'!J185,"")</f>
        <v/>
      </c>
      <c r="C185" s="756" t="str">
        <f>IF('REGISTRO ACCIONES'!L185="COMPRA",'REGISTRO ACCIONES'!K185,"")</f>
        <v/>
      </c>
      <c r="D18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85" s="757" t="str">
        <f>IF('REGISTRO ACCIONES'!L185="COMPRA",'REGISTRO ACCIONES'!M185,"")</f>
        <v/>
      </c>
      <c r="F185" s="758" t="str">
        <f>IF(RENTABILIDAD[[#This Row],[PORTAFOLIO]]="","",IF('REGISTRO ACCIONES'!L185="COMPRA",'REGISTRO ACCIONES'!P185,""))</f>
        <v/>
      </c>
      <c r="G185" s="759" t="str">
        <f>IF(RENTABILIDAD[[#This Row],[PORTAFOLIO]]="","",IF('REGISTRO ACCIONES'!L185="COMPRA",'REGISTRO ACCIONES'!R185,""))</f>
        <v/>
      </c>
      <c r="H18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85" s="760" t="str">
        <f>IF(RENTABILIDAD[[#This Row],[PORTAFOLIO]]="","",IF(RENTABILIDAD[[#This Row],[INSTRUMENTO]]="","",IFERROR((E185*H185),0)))</f>
        <v/>
      </c>
      <c r="J185" s="761" t="str">
        <f>IF(RENTABILIDAD[[#This Row],[PORTAFOLIO]]="","",IF(RENTABILIDAD[[#This Row],[INSTRUMENTO]]="","",IFERROR((E185*H185)*$X$6,0)))</f>
        <v/>
      </c>
      <c r="K185" s="762">
        <f>IF(RENTABILIDAD[[#This Row],[VALOR ACTUAL COP]]&gt;0,IFERROR((I185-F185)/F185,0),"")</f>
        <v>0</v>
      </c>
      <c r="L185" s="702">
        <f>IF(RENTABILIDAD[[#This Row],[VALOR ACTUAL COP]]&gt;0,IFERROR((J185-G185)/G185,0),"")</f>
        <v>0</v>
      </c>
      <c r="M185" s="763">
        <f t="shared" si="3"/>
        <v>0</v>
      </c>
      <c r="N185" s="747" t="str">
        <f>IFERROR(IF(RENTABILIDAD[[#This Row],[AÑOS]]&gt;0.9999999,(1+K185)^(1/M185)-1,""),"")</f>
        <v/>
      </c>
      <c r="O185" s="702" t="str">
        <f>IFERROR(IF(RENTABILIDAD[[#This Row],[AÑOS]]&gt;0.9999999,(1+L185)^(1/M185)-1,""),"")</f>
        <v/>
      </c>
      <c r="P185" s="764" t="str">
        <f>IFERROR(IF(C:C=$U$7,RENTABILIDAD[[#This Row],[INVERSIÓN USD]]/$W$6,RENTABILIDAD[[#This Row],[INVERSIÓN USD]]/$W$7),"")</f>
        <v/>
      </c>
      <c r="Q185" s="620" t="str">
        <f>IFERROR(IF(D:D=$U$6,RENTABILIDAD[[#This Row],[INVERSIÓN COP]]/$V$6,RENTABILIDAD[[#This Row],[INVERSIÓN COP]]/$V$7),"")</f>
        <v/>
      </c>
      <c r="R185" s="764" t="str">
        <f>IFERROR(RENTABILIDAD[[#This Row],[RENTABILIDAD E.A USD]]*RENTABILIDAD[[#This Row],[PESOS COP]],"")</f>
        <v/>
      </c>
      <c r="S185" s="620" t="str">
        <f>IFERROR(RENTABILIDAD[[#This Row],[RENTABILIDAD E.A COP2]]*RENTABILIDAD[[#This Row],[PESOS COP]],"")</f>
        <v/>
      </c>
    </row>
    <row r="186" spans="2:19">
      <c r="B186" s="755" t="str">
        <f>IF('REGISTRO ACCIONES'!L186="COMPRA",'REGISTRO ACCIONES'!J186,"")</f>
        <v/>
      </c>
      <c r="C186" s="756" t="str">
        <f>IF('REGISTRO ACCIONES'!L186="COMPRA",'REGISTRO ACCIONES'!K186,"")</f>
        <v/>
      </c>
      <c r="D18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86" s="757" t="str">
        <f>IF('REGISTRO ACCIONES'!L186="COMPRA",'REGISTRO ACCIONES'!M186,"")</f>
        <v/>
      </c>
      <c r="F186" s="758" t="str">
        <f>IF(RENTABILIDAD[[#This Row],[PORTAFOLIO]]="","",IF('REGISTRO ACCIONES'!L186="COMPRA",'REGISTRO ACCIONES'!P186,""))</f>
        <v/>
      </c>
      <c r="G186" s="759" t="str">
        <f>IF(RENTABILIDAD[[#This Row],[PORTAFOLIO]]="","",IF('REGISTRO ACCIONES'!L186="COMPRA",'REGISTRO ACCIONES'!R186,""))</f>
        <v/>
      </c>
      <c r="H18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86" s="760" t="str">
        <f>IF(RENTABILIDAD[[#This Row],[PORTAFOLIO]]="","",IF(RENTABILIDAD[[#This Row],[INSTRUMENTO]]="","",IFERROR((E186*H186),0)))</f>
        <v/>
      </c>
      <c r="J186" s="761" t="str">
        <f>IF(RENTABILIDAD[[#This Row],[PORTAFOLIO]]="","",IF(RENTABILIDAD[[#This Row],[INSTRUMENTO]]="","",IFERROR((E186*H186)*$X$6,0)))</f>
        <v/>
      </c>
      <c r="K186" s="762">
        <f>IF(RENTABILIDAD[[#This Row],[VALOR ACTUAL COP]]&gt;0,IFERROR((I186-F186)/F186,0),"")</f>
        <v>0</v>
      </c>
      <c r="L186" s="702">
        <f>IF(RENTABILIDAD[[#This Row],[VALOR ACTUAL COP]]&gt;0,IFERROR((J186-G186)/G186,0),"")</f>
        <v>0</v>
      </c>
      <c r="M186" s="763">
        <f t="shared" si="3"/>
        <v>0</v>
      </c>
      <c r="N186" s="747" t="str">
        <f>IFERROR(IF(RENTABILIDAD[[#This Row],[AÑOS]]&gt;0.9999999,(1+K186)^(1/M186)-1,""),"")</f>
        <v/>
      </c>
      <c r="O186" s="702" t="str">
        <f>IFERROR(IF(RENTABILIDAD[[#This Row],[AÑOS]]&gt;0.9999999,(1+L186)^(1/M186)-1,""),"")</f>
        <v/>
      </c>
      <c r="P186" s="764" t="str">
        <f>IFERROR(IF(C:C=$U$7,RENTABILIDAD[[#This Row],[INVERSIÓN USD]]/$W$6,RENTABILIDAD[[#This Row],[INVERSIÓN USD]]/$W$7),"")</f>
        <v/>
      </c>
      <c r="Q186" s="620" t="str">
        <f>IFERROR(IF(D:D=$U$6,RENTABILIDAD[[#This Row],[INVERSIÓN COP]]/$V$6,RENTABILIDAD[[#This Row],[INVERSIÓN COP]]/$V$7),"")</f>
        <v/>
      </c>
      <c r="R186" s="764" t="str">
        <f>IFERROR(RENTABILIDAD[[#This Row],[RENTABILIDAD E.A USD]]*RENTABILIDAD[[#This Row],[PESOS COP]],"")</f>
        <v/>
      </c>
      <c r="S186" s="620" t="str">
        <f>IFERROR(RENTABILIDAD[[#This Row],[RENTABILIDAD E.A COP2]]*RENTABILIDAD[[#This Row],[PESOS COP]],"")</f>
        <v/>
      </c>
    </row>
    <row r="187" spans="2:19">
      <c r="B187" s="755" t="str">
        <f>IF('REGISTRO ACCIONES'!L187="COMPRA",'REGISTRO ACCIONES'!J187,"")</f>
        <v/>
      </c>
      <c r="C187" s="756" t="str">
        <f>IF('REGISTRO ACCIONES'!L187="COMPRA",'REGISTRO ACCIONES'!K187,"")</f>
        <v/>
      </c>
      <c r="D18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87" s="757" t="str">
        <f>IF('REGISTRO ACCIONES'!L187="COMPRA",'REGISTRO ACCIONES'!M187,"")</f>
        <v/>
      </c>
      <c r="F187" s="758" t="str">
        <f>IF(RENTABILIDAD[[#This Row],[PORTAFOLIO]]="","",IF('REGISTRO ACCIONES'!L187="COMPRA",'REGISTRO ACCIONES'!P187,""))</f>
        <v/>
      </c>
      <c r="G187" s="759" t="str">
        <f>IF(RENTABILIDAD[[#This Row],[PORTAFOLIO]]="","",IF('REGISTRO ACCIONES'!L187="COMPRA",'REGISTRO ACCIONES'!R187,""))</f>
        <v/>
      </c>
      <c r="H18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87" s="760" t="str">
        <f>IF(RENTABILIDAD[[#This Row],[PORTAFOLIO]]="","",IF(RENTABILIDAD[[#This Row],[INSTRUMENTO]]="","",IFERROR((E187*H187),0)))</f>
        <v/>
      </c>
      <c r="J187" s="761" t="str">
        <f>IF(RENTABILIDAD[[#This Row],[PORTAFOLIO]]="","",IF(RENTABILIDAD[[#This Row],[INSTRUMENTO]]="","",IFERROR((E187*H187)*$X$6,0)))</f>
        <v/>
      </c>
      <c r="K187" s="762">
        <f>IF(RENTABILIDAD[[#This Row],[VALOR ACTUAL COP]]&gt;0,IFERROR((I187-F187)/F187,0),"")</f>
        <v>0</v>
      </c>
      <c r="L187" s="702">
        <f>IF(RENTABILIDAD[[#This Row],[VALOR ACTUAL COP]]&gt;0,IFERROR((J187-G187)/G187,0),"")</f>
        <v>0</v>
      </c>
      <c r="M187" s="763">
        <f t="shared" si="3"/>
        <v>0</v>
      </c>
      <c r="N187" s="747" t="str">
        <f>IFERROR(IF(RENTABILIDAD[[#This Row],[AÑOS]]&gt;0.9999999,(1+K187)^(1/M187)-1,""),"")</f>
        <v/>
      </c>
      <c r="O187" s="702" t="str">
        <f>IFERROR(IF(RENTABILIDAD[[#This Row],[AÑOS]]&gt;0.9999999,(1+L187)^(1/M187)-1,""),"")</f>
        <v/>
      </c>
      <c r="P187" s="764" t="str">
        <f>IFERROR(IF(C:C=$U$7,RENTABILIDAD[[#This Row],[INVERSIÓN USD]]/$W$6,RENTABILIDAD[[#This Row],[INVERSIÓN USD]]/$W$7),"")</f>
        <v/>
      </c>
      <c r="Q187" s="620" t="str">
        <f>IFERROR(IF(D:D=$U$6,RENTABILIDAD[[#This Row],[INVERSIÓN COP]]/$V$6,RENTABILIDAD[[#This Row],[INVERSIÓN COP]]/$V$7),"")</f>
        <v/>
      </c>
      <c r="R187" s="764" t="str">
        <f>IFERROR(RENTABILIDAD[[#This Row],[RENTABILIDAD E.A USD]]*RENTABILIDAD[[#This Row],[PESOS COP]],"")</f>
        <v/>
      </c>
      <c r="S187" s="620" t="str">
        <f>IFERROR(RENTABILIDAD[[#This Row],[RENTABILIDAD E.A COP2]]*RENTABILIDAD[[#This Row],[PESOS COP]],"")</f>
        <v/>
      </c>
    </row>
    <row r="188" spans="2:19">
      <c r="B188" s="755" t="str">
        <f>IF('REGISTRO ACCIONES'!L188="COMPRA",'REGISTRO ACCIONES'!J188,"")</f>
        <v/>
      </c>
      <c r="C188" s="756" t="str">
        <f>IF('REGISTRO ACCIONES'!L188="COMPRA",'REGISTRO ACCIONES'!K188,"")</f>
        <v/>
      </c>
      <c r="D18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88" s="757" t="str">
        <f>IF('REGISTRO ACCIONES'!L188="COMPRA",'REGISTRO ACCIONES'!M188,"")</f>
        <v/>
      </c>
      <c r="F188" s="758" t="str">
        <f>IF(RENTABILIDAD[[#This Row],[PORTAFOLIO]]="","",IF('REGISTRO ACCIONES'!L188="COMPRA",'REGISTRO ACCIONES'!P188,""))</f>
        <v/>
      </c>
      <c r="G188" s="759" t="str">
        <f>IF(RENTABILIDAD[[#This Row],[PORTAFOLIO]]="","",IF('REGISTRO ACCIONES'!L188="COMPRA",'REGISTRO ACCIONES'!R188,""))</f>
        <v/>
      </c>
      <c r="H18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88" s="760" t="str">
        <f>IF(RENTABILIDAD[[#This Row],[PORTAFOLIO]]="","",IF(RENTABILIDAD[[#This Row],[INSTRUMENTO]]="","",IFERROR((E188*H188),0)))</f>
        <v/>
      </c>
      <c r="J188" s="761" t="str">
        <f>IF(RENTABILIDAD[[#This Row],[PORTAFOLIO]]="","",IF(RENTABILIDAD[[#This Row],[INSTRUMENTO]]="","",IFERROR((E188*H188)*$X$6,0)))</f>
        <v/>
      </c>
      <c r="K188" s="762">
        <f>IF(RENTABILIDAD[[#This Row],[VALOR ACTUAL COP]]&gt;0,IFERROR((I188-F188)/F188,0),"")</f>
        <v>0</v>
      </c>
      <c r="L188" s="702">
        <f>IF(RENTABILIDAD[[#This Row],[VALOR ACTUAL COP]]&gt;0,IFERROR((J188-G188)/G188,0),"")</f>
        <v>0</v>
      </c>
      <c r="M188" s="763">
        <f t="shared" si="3"/>
        <v>0</v>
      </c>
      <c r="N188" s="747" t="str">
        <f>IFERROR(IF(RENTABILIDAD[[#This Row],[AÑOS]]&gt;0.9999999,(1+K188)^(1/M188)-1,""),"")</f>
        <v/>
      </c>
      <c r="O188" s="702" t="str">
        <f>IFERROR(IF(RENTABILIDAD[[#This Row],[AÑOS]]&gt;0.9999999,(1+L188)^(1/M188)-1,""),"")</f>
        <v/>
      </c>
      <c r="P188" s="764" t="str">
        <f>IFERROR(IF(C:C=$U$7,RENTABILIDAD[[#This Row],[INVERSIÓN USD]]/$W$6,RENTABILIDAD[[#This Row],[INVERSIÓN USD]]/$W$7),"")</f>
        <v/>
      </c>
      <c r="Q188" s="620" t="str">
        <f>IFERROR(IF(D:D=$U$6,RENTABILIDAD[[#This Row],[INVERSIÓN COP]]/$V$6,RENTABILIDAD[[#This Row],[INVERSIÓN COP]]/$V$7),"")</f>
        <v/>
      </c>
      <c r="R188" s="764" t="str">
        <f>IFERROR(RENTABILIDAD[[#This Row],[RENTABILIDAD E.A USD]]*RENTABILIDAD[[#This Row],[PESOS COP]],"")</f>
        <v/>
      </c>
      <c r="S188" s="620" t="str">
        <f>IFERROR(RENTABILIDAD[[#This Row],[RENTABILIDAD E.A COP2]]*RENTABILIDAD[[#This Row],[PESOS COP]],"")</f>
        <v/>
      </c>
    </row>
    <row r="189" spans="2:19">
      <c r="B189" s="755" t="str">
        <f>IF('REGISTRO ACCIONES'!L189="COMPRA",'REGISTRO ACCIONES'!J189,"")</f>
        <v/>
      </c>
      <c r="C189" s="756" t="str">
        <f>IF('REGISTRO ACCIONES'!L189="COMPRA",'REGISTRO ACCIONES'!K189,"")</f>
        <v/>
      </c>
      <c r="D18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89" s="757" t="str">
        <f>IF('REGISTRO ACCIONES'!L189="COMPRA",'REGISTRO ACCIONES'!M189,"")</f>
        <v/>
      </c>
      <c r="F189" s="758" t="str">
        <f>IF(RENTABILIDAD[[#This Row],[PORTAFOLIO]]="","",IF('REGISTRO ACCIONES'!L189="COMPRA",'REGISTRO ACCIONES'!P189,""))</f>
        <v/>
      </c>
      <c r="G189" s="759" t="str">
        <f>IF(RENTABILIDAD[[#This Row],[PORTAFOLIO]]="","",IF('REGISTRO ACCIONES'!L189="COMPRA",'REGISTRO ACCIONES'!R189,""))</f>
        <v/>
      </c>
      <c r="H18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89" s="760" t="str">
        <f>IF(RENTABILIDAD[[#This Row],[PORTAFOLIO]]="","",IF(RENTABILIDAD[[#This Row],[INSTRUMENTO]]="","",IFERROR((E189*H189),0)))</f>
        <v/>
      </c>
      <c r="J189" s="761" t="str">
        <f>IF(RENTABILIDAD[[#This Row],[PORTAFOLIO]]="","",IF(RENTABILIDAD[[#This Row],[INSTRUMENTO]]="","",IFERROR((E189*H189)*$X$6,0)))</f>
        <v/>
      </c>
      <c r="K189" s="762">
        <f>IF(RENTABILIDAD[[#This Row],[VALOR ACTUAL COP]]&gt;0,IFERROR((I189-F189)/F189,0),"")</f>
        <v>0</v>
      </c>
      <c r="L189" s="702">
        <f>IF(RENTABILIDAD[[#This Row],[VALOR ACTUAL COP]]&gt;0,IFERROR((J189-G189)/G189,0),"")</f>
        <v>0</v>
      </c>
      <c r="M189" s="763">
        <f t="shared" si="3"/>
        <v>0</v>
      </c>
      <c r="N189" s="747" t="str">
        <f>IFERROR(IF(RENTABILIDAD[[#This Row],[AÑOS]]&gt;0.9999999,(1+K189)^(1/M189)-1,""),"")</f>
        <v/>
      </c>
      <c r="O189" s="702" t="str">
        <f>IFERROR(IF(RENTABILIDAD[[#This Row],[AÑOS]]&gt;0.9999999,(1+L189)^(1/M189)-1,""),"")</f>
        <v/>
      </c>
      <c r="P189" s="764" t="str">
        <f>IFERROR(IF(C:C=$U$7,RENTABILIDAD[[#This Row],[INVERSIÓN USD]]/$W$6,RENTABILIDAD[[#This Row],[INVERSIÓN USD]]/$W$7),"")</f>
        <v/>
      </c>
      <c r="Q189" s="620" t="str">
        <f>IFERROR(IF(D:D=$U$6,RENTABILIDAD[[#This Row],[INVERSIÓN COP]]/$V$6,RENTABILIDAD[[#This Row],[INVERSIÓN COP]]/$V$7),"")</f>
        <v/>
      </c>
      <c r="R189" s="764" t="str">
        <f>IFERROR(RENTABILIDAD[[#This Row],[RENTABILIDAD E.A USD]]*RENTABILIDAD[[#This Row],[PESOS COP]],"")</f>
        <v/>
      </c>
      <c r="S189" s="620" t="str">
        <f>IFERROR(RENTABILIDAD[[#This Row],[RENTABILIDAD E.A COP2]]*RENTABILIDAD[[#This Row],[PESOS COP]],"")</f>
        <v/>
      </c>
    </row>
    <row r="190" spans="2:19">
      <c r="B190" s="755" t="str">
        <f>IF('REGISTRO ACCIONES'!L190="COMPRA",'REGISTRO ACCIONES'!J190,"")</f>
        <v/>
      </c>
      <c r="C190" s="756" t="str">
        <f>IF('REGISTRO ACCIONES'!L190="COMPRA",'REGISTRO ACCIONES'!K190,"")</f>
        <v/>
      </c>
      <c r="D19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90" s="757" t="str">
        <f>IF('REGISTRO ACCIONES'!L190="COMPRA",'REGISTRO ACCIONES'!M190,"")</f>
        <v/>
      </c>
      <c r="F190" s="758" t="str">
        <f>IF(RENTABILIDAD[[#This Row],[PORTAFOLIO]]="","",IF('REGISTRO ACCIONES'!L190="COMPRA",'REGISTRO ACCIONES'!P190,""))</f>
        <v/>
      </c>
      <c r="G190" s="759" t="str">
        <f>IF(RENTABILIDAD[[#This Row],[PORTAFOLIO]]="","",IF('REGISTRO ACCIONES'!L190="COMPRA",'REGISTRO ACCIONES'!R190,""))</f>
        <v/>
      </c>
      <c r="H19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90" s="760" t="str">
        <f>IF(RENTABILIDAD[[#This Row],[PORTAFOLIO]]="","",IF(RENTABILIDAD[[#This Row],[INSTRUMENTO]]="","",IFERROR((E190*H190),0)))</f>
        <v/>
      </c>
      <c r="J190" s="761" t="str">
        <f>IF(RENTABILIDAD[[#This Row],[PORTAFOLIO]]="","",IF(RENTABILIDAD[[#This Row],[INSTRUMENTO]]="","",IFERROR((E190*H190)*$X$6,0)))</f>
        <v/>
      </c>
      <c r="K190" s="762">
        <f>IF(RENTABILIDAD[[#This Row],[VALOR ACTUAL COP]]&gt;0,IFERROR((I190-F190)/F190,0),"")</f>
        <v>0</v>
      </c>
      <c r="L190" s="702">
        <f>IF(RENTABILIDAD[[#This Row],[VALOR ACTUAL COP]]&gt;0,IFERROR((J190-G190)/G190,0),"")</f>
        <v>0</v>
      </c>
      <c r="M190" s="763">
        <f t="shared" si="3"/>
        <v>0</v>
      </c>
      <c r="N190" s="747" t="str">
        <f>IFERROR(IF(RENTABILIDAD[[#This Row],[AÑOS]]&gt;0.9999999,(1+K190)^(1/M190)-1,""),"")</f>
        <v/>
      </c>
      <c r="O190" s="702" t="str">
        <f>IFERROR(IF(RENTABILIDAD[[#This Row],[AÑOS]]&gt;0.9999999,(1+L190)^(1/M190)-1,""),"")</f>
        <v/>
      </c>
      <c r="P190" s="764" t="str">
        <f>IFERROR(IF(C:C=$U$7,RENTABILIDAD[[#This Row],[INVERSIÓN USD]]/$W$6,RENTABILIDAD[[#This Row],[INVERSIÓN USD]]/$W$7),"")</f>
        <v/>
      </c>
      <c r="Q190" s="620" t="str">
        <f>IFERROR(IF(D:D=$U$6,RENTABILIDAD[[#This Row],[INVERSIÓN COP]]/$V$6,RENTABILIDAD[[#This Row],[INVERSIÓN COP]]/$V$7),"")</f>
        <v/>
      </c>
      <c r="R190" s="764" t="str">
        <f>IFERROR(RENTABILIDAD[[#This Row],[RENTABILIDAD E.A USD]]*RENTABILIDAD[[#This Row],[PESOS COP]],"")</f>
        <v/>
      </c>
      <c r="S190" s="620" t="str">
        <f>IFERROR(RENTABILIDAD[[#This Row],[RENTABILIDAD E.A COP2]]*RENTABILIDAD[[#This Row],[PESOS COP]],"")</f>
        <v/>
      </c>
    </row>
    <row r="191" spans="2:19">
      <c r="B191" s="755" t="str">
        <f>IF('REGISTRO ACCIONES'!L191="COMPRA",'REGISTRO ACCIONES'!J191,"")</f>
        <v/>
      </c>
      <c r="C191" s="756" t="str">
        <f>IF('REGISTRO ACCIONES'!L191="COMPRA",'REGISTRO ACCIONES'!K191,"")</f>
        <v/>
      </c>
      <c r="D19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91" s="757" t="str">
        <f>IF('REGISTRO ACCIONES'!L191="COMPRA",'REGISTRO ACCIONES'!M191,"")</f>
        <v/>
      </c>
      <c r="F191" s="758" t="str">
        <f>IF(RENTABILIDAD[[#This Row],[PORTAFOLIO]]="","",IF('REGISTRO ACCIONES'!L191="COMPRA",'REGISTRO ACCIONES'!P191,""))</f>
        <v/>
      </c>
      <c r="G191" s="759" t="str">
        <f>IF(RENTABILIDAD[[#This Row],[PORTAFOLIO]]="","",IF('REGISTRO ACCIONES'!L191="COMPRA",'REGISTRO ACCIONES'!R191,""))</f>
        <v/>
      </c>
      <c r="H19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91" s="760" t="str">
        <f>IF(RENTABILIDAD[[#This Row],[PORTAFOLIO]]="","",IF(RENTABILIDAD[[#This Row],[INSTRUMENTO]]="","",IFERROR((E191*H191),0)))</f>
        <v/>
      </c>
      <c r="J191" s="761" t="str">
        <f>IF(RENTABILIDAD[[#This Row],[PORTAFOLIO]]="","",IF(RENTABILIDAD[[#This Row],[INSTRUMENTO]]="","",IFERROR((E191*H191)*$X$6,0)))</f>
        <v/>
      </c>
      <c r="K191" s="762">
        <f>IF(RENTABILIDAD[[#This Row],[VALOR ACTUAL COP]]&gt;0,IFERROR((I191-F191)/F191,0),"")</f>
        <v>0</v>
      </c>
      <c r="L191" s="702">
        <f>IF(RENTABILIDAD[[#This Row],[VALOR ACTUAL COP]]&gt;0,IFERROR((J191-G191)/G191,0),"")</f>
        <v>0</v>
      </c>
      <c r="M191" s="763">
        <f t="shared" si="3"/>
        <v>0</v>
      </c>
      <c r="N191" s="747" t="str">
        <f>IFERROR(IF(RENTABILIDAD[[#This Row],[AÑOS]]&gt;0.9999999,(1+K191)^(1/M191)-1,""),"")</f>
        <v/>
      </c>
      <c r="O191" s="702" t="str">
        <f>IFERROR(IF(RENTABILIDAD[[#This Row],[AÑOS]]&gt;0.9999999,(1+L191)^(1/M191)-1,""),"")</f>
        <v/>
      </c>
      <c r="P191" s="764" t="str">
        <f>IFERROR(IF(C:C=$U$7,RENTABILIDAD[[#This Row],[INVERSIÓN USD]]/$W$6,RENTABILIDAD[[#This Row],[INVERSIÓN USD]]/$W$7),"")</f>
        <v/>
      </c>
      <c r="Q191" s="620" t="str">
        <f>IFERROR(IF(D:D=$U$6,RENTABILIDAD[[#This Row],[INVERSIÓN COP]]/$V$6,RENTABILIDAD[[#This Row],[INVERSIÓN COP]]/$V$7),"")</f>
        <v/>
      </c>
      <c r="R191" s="764" t="str">
        <f>IFERROR(RENTABILIDAD[[#This Row],[RENTABILIDAD E.A USD]]*RENTABILIDAD[[#This Row],[PESOS COP]],"")</f>
        <v/>
      </c>
      <c r="S191" s="620" t="str">
        <f>IFERROR(RENTABILIDAD[[#This Row],[RENTABILIDAD E.A COP2]]*RENTABILIDAD[[#This Row],[PESOS COP]],"")</f>
        <v/>
      </c>
    </row>
    <row r="192" spans="2:19">
      <c r="B192" s="755" t="str">
        <f>IF('REGISTRO ACCIONES'!L192="COMPRA",'REGISTRO ACCIONES'!J192,"")</f>
        <v/>
      </c>
      <c r="C192" s="756" t="str">
        <f>IF('REGISTRO ACCIONES'!L192="COMPRA",'REGISTRO ACCIONES'!K192,"")</f>
        <v/>
      </c>
      <c r="D19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92" s="757" t="str">
        <f>IF('REGISTRO ACCIONES'!L192="COMPRA",'REGISTRO ACCIONES'!M192,"")</f>
        <v/>
      </c>
      <c r="F192" s="758" t="str">
        <f>IF(RENTABILIDAD[[#This Row],[PORTAFOLIO]]="","",IF('REGISTRO ACCIONES'!L192="COMPRA",'REGISTRO ACCIONES'!P192,""))</f>
        <v/>
      </c>
      <c r="G192" s="759" t="str">
        <f>IF(RENTABILIDAD[[#This Row],[PORTAFOLIO]]="","",IF('REGISTRO ACCIONES'!L192="COMPRA",'REGISTRO ACCIONES'!R192,""))</f>
        <v/>
      </c>
      <c r="H19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92" s="760" t="str">
        <f>IF(RENTABILIDAD[[#This Row],[PORTAFOLIO]]="","",IF(RENTABILIDAD[[#This Row],[INSTRUMENTO]]="","",IFERROR((E192*H192),0)))</f>
        <v/>
      </c>
      <c r="J192" s="761" t="str">
        <f>IF(RENTABILIDAD[[#This Row],[PORTAFOLIO]]="","",IF(RENTABILIDAD[[#This Row],[INSTRUMENTO]]="","",IFERROR((E192*H192)*$X$6,0)))</f>
        <v/>
      </c>
      <c r="K192" s="762">
        <f>IF(RENTABILIDAD[[#This Row],[VALOR ACTUAL COP]]&gt;0,IFERROR((I192-F192)/F192,0),"")</f>
        <v>0</v>
      </c>
      <c r="L192" s="702">
        <f>IF(RENTABILIDAD[[#This Row],[VALOR ACTUAL COP]]&gt;0,IFERROR((J192-G192)/G192,0),"")</f>
        <v>0</v>
      </c>
      <c r="M192" s="763">
        <f t="shared" si="3"/>
        <v>0</v>
      </c>
      <c r="N192" s="747" t="str">
        <f>IFERROR(IF(RENTABILIDAD[[#This Row],[AÑOS]]&gt;0.9999999,(1+K192)^(1/M192)-1,""),"")</f>
        <v/>
      </c>
      <c r="O192" s="702" t="str">
        <f>IFERROR(IF(RENTABILIDAD[[#This Row],[AÑOS]]&gt;0.9999999,(1+L192)^(1/M192)-1,""),"")</f>
        <v/>
      </c>
      <c r="P192" s="764" t="str">
        <f>IFERROR(IF(C:C=$U$7,RENTABILIDAD[[#This Row],[INVERSIÓN USD]]/$W$6,RENTABILIDAD[[#This Row],[INVERSIÓN USD]]/$W$7),"")</f>
        <v/>
      </c>
      <c r="Q192" s="620" t="str">
        <f>IFERROR(IF(D:D=$U$6,RENTABILIDAD[[#This Row],[INVERSIÓN COP]]/$V$6,RENTABILIDAD[[#This Row],[INVERSIÓN COP]]/$V$7),"")</f>
        <v/>
      </c>
      <c r="R192" s="764" t="str">
        <f>IFERROR(RENTABILIDAD[[#This Row],[RENTABILIDAD E.A USD]]*RENTABILIDAD[[#This Row],[PESOS COP]],"")</f>
        <v/>
      </c>
      <c r="S192" s="620" t="str">
        <f>IFERROR(RENTABILIDAD[[#This Row],[RENTABILIDAD E.A COP2]]*RENTABILIDAD[[#This Row],[PESOS COP]],"")</f>
        <v/>
      </c>
    </row>
    <row r="193" spans="2:19">
      <c r="B193" s="755" t="str">
        <f>IF('REGISTRO ACCIONES'!L193="COMPRA",'REGISTRO ACCIONES'!J193,"")</f>
        <v/>
      </c>
      <c r="C193" s="756" t="str">
        <f>IF('REGISTRO ACCIONES'!L193="COMPRA",'REGISTRO ACCIONES'!K193,"")</f>
        <v/>
      </c>
      <c r="D19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93" s="757" t="str">
        <f>IF('REGISTRO ACCIONES'!L193="COMPRA",'REGISTRO ACCIONES'!M193,"")</f>
        <v/>
      </c>
      <c r="F193" s="758" t="str">
        <f>IF(RENTABILIDAD[[#This Row],[PORTAFOLIO]]="","",IF('REGISTRO ACCIONES'!L193="COMPRA",'REGISTRO ACCIONES'!P193,""))</f>
        <v/>
      </c>
      <c r="G193" s="759" t="str">
        <f>IF(RENTABILIDAD[[#This Row],[PORTAFOLIO]]="","",IF('REGISTRO ACCIONES'!L193="COMPRA",'REGISTRO ACCIONES'!R193,""))</f>
        <v/>
      </c>
      <c r="H19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93" s="760" t="str">
        <f>IF(RENTABILIDAD[[#This Row],[PORTAFOLIO]]="","",IF(RENTABILIDAD[[#This Row],[INSTRUMENTO]]="","",IFERROR((E193*H193),0)))</f>
        <v/>
      </c>
      <c r="J193" s="761" t="str">
        <f>IF(RENTABILIDAD[[#This Row],[PORTAFOLIO]]="","",IF(RENTABILIDAD[[#This Row],[INSTRUMENTO]]="","",IFERROR((E193*H193)*$X$6,0)))</f>
        <v/>
      </c>
      <c r="K193" s="762">
        <f>IF(RENTABILIDAD[[#This Row],[VALOR ACTUAL COP]]&gt;0,IFERROR((I193-F193)/F193,0),"")</f>
        <v>0</v>
      </c>
      <c r="L193" s="702">
        <f>IF(RENTABILIDAD[[#This Row],[VALOR ACTUAL COP]]&gt;0,IFERROR((J193-G193)/G193,0),"")</f>
        <v>0</v>
      </c>
      <c r="M193" s="763">
        <f t="shared" ref="M193:M256" si="4">IFERROR(($Y$6-B193)/365,0)</f>
        <v>0</v>
      </c>
      <c r="N193" s="747" t="str">
        <f>IFERROR(IF(RENTABILIDAD[[#This Row],[AÑOS]]&gt;0.9999999,(1+K193)^(1/M193)-1,""),"")</f>
        <v/>
      </c>
      <c r="O193" s="702" t="str">
        <f>IFERROR(IF(RENTABILIDAD[[#This Row],[AÑOS]]&gt;0.9999999,(1+L193)^(1/M193)-1,""),"")</f>
        <v/>
      </c>
      <c r="P193" s="764" t="str">
        <f>IFERROR(IF(C:C=$U$7,RENTABILIDAD[[#This Row],[INVERSIÓN USD]]/$W$6,RENTABILIDAD[[#This Row],[INVERSIÓN USD]]/$W$7),"")</f>
        <v/>
      </c>
      <c r="Q193" s="620" t="str">
        <f>IFERROR(IF(D:D=$U$6,RENTABILIDAD[[#This Row],[INVERSIÓN COP]]/$V$6,RENTABILIDAD[[#This Row],[INVERSIÓN COP]]/$V$7),"")</f>
        <v/>
      </c>
      <c r="R193" s="764" t="str">
        <f>IFERROR(RENTABILIDAD[[#This Row],[RENTABILIDAD E.A USD]]*RENTABILIDAD[[#This Row],[PESOS COP]],"")</f>
        <v/>
      </c>
      <c r="S193" s="620" t="str">
        <f>IFERROR(RENTABILIDAD[[#This Row],[RENTABILIDAD E.A COP2]]*RENTABILIDAD[[#This Row],[PESOS COP]],"")</f>
        <v/>
      </c>
    </row>
    <row r="194" spans="2:19">
      <c r="B194" s="755" t="str">
        <f>IF('REGISTRO ACCIONES'!L194="COMPRA",'REGISTRO ACCIONES'!J194,"")</f>
        <v/>
      </c>
      <c r="C194" s="756" t="str">
        <f>IF('REGISTRO ACCIONES'!L194="COMPRA",'REGISTRO ACCIONES'!K194,"")</f>
        <v/>
      </c>
      <c r="D19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94" s="757" t="str">
        <f>IF('REGISTRO ACCIONES'!L194="COMPRA",'REGISTRO ACCIONES'!M194,"")</f>
        <v/>
      </c>
      <c r="F194" s="758" t="str">
        <f>IF(RENTABILIDAD[[#This Row],[PORTAFOLIO]]="","",IF('REGISTRO ACCIONES'!L194="COMPRA",'REGISTRO ACCIONES'!P194,""))</f>
        <v/>
      </c>
      <c r="G194" s="759" t="str">
        <f>IF(RENTABILIDAD[[#This Row],[PORTAFOLIO]]="","",IF('REGISTRO ACCIONES'!L194="COMPRA",'REGISTRO ACCIONES'!R194,""))</f>
        <v/>
      </c>
      <c r="H19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94" s="760" t="str">
        <f>IF(RENTABILIDAD[[#This Row],[PORTAFOLIO]]="","",IF(RENTABILIDAD[[#This Row],[INSTRUMENTO]]="","",IFERROR((E194*H194),0)))</f>
        <v/>
      </c>
      <c r="J194" s="761" t="str">
        <f>IF(RENTABILIDAD[[#This Row],[PORTAFOLIO]]="","",IF(RENTABILIDAD[[#This Row],[INSTRUMENTO]]="","",IFERROR((E194*H194)*$X$6,0)))</f>
        <v/>
      </c>
      <c r="K194" s="762">
        <f>IF(RENTABILIDAD[[#This Row],[VALOR ACTUAL COP]]&gt;0,IFERROR((I194-F194)/F194,0),"")</f>
        <v>0</v>
      </c>
      <c r="L194" s="702">
        <f>IF(RENTABILIDAD[[#This Row],[VALOR ACTUAL COP]]&gt;0,IFERROR((J194-G194)/G194,0),"")</f>
        <v>0</v>
      </c>
      <c r="M194" s="763">
        <f t="shared" si="4"/>
        <v>0</v>
      </c>
      <c r="N194" s="747" t="str">
        <f>IFERROR(IF(RENTABILIDAD[[#This Row],[AÑOS]]&gt;0.9999999,(1+K194)^(1/M194)-1,""),"")</f>
        <v/>
      </c>
      <c r="O194" s="702" t="str">
        <f>IFERROR(IF(RENTABILIDAD[[#This Row],[AÑOS]]&gt;0.9999999,(1+L194)^(1/M194)-1,""),"")</f>
        <v/>
      </c>
      <c r="P194" s="764" t="str">
        <f>IFERROR(IF(C:C=$U$7,RENTABILIDAD[[#This Row],[INVERSIÓN USD]]/$W$6,RENTABILIDAD[[#This Row],[INVERSIÓN USD]]/$W$7),"")</f>
        <v/>
      </c>
      <c r="Q194" s="620" t="str">
        <f>IFERROR(IF(D:D=$U$6,RENTABILIDAD[[#This Row],[INVERSIÓN COP]]/$V$6,RENTABILIDAD[[#This Row],[INVERSIÓN COP]]/$V$7),"")</f>
        <v/>
      </c>
      <c r="R194" s="764" t="str">
        <f>IFERROR(RENTABILIDAD[[#This Row],[RENTABILIDAD E.A USD]]*RENTABILIDAD[[#This Row],[PESOS COP]],"")</f>
        <v/>
      </c>
      <c r="S194" s="620" t="str">
        <f>IFERROR(RENTABILIDAD[[#This Row],[RENTABILIDAD E.A COP2]]*RENTABILIDAD[[#This Row],[PESOS COP]],"")</f>
        <v/>
      </c>
    </row>
    <row r="195" spans="2:19">
      <c r="B195" s="755" t="str">
        <f>IF('REGISTRO ACCIONES'!L195="COMPRA",'REGISTRO ACCIONES'!J195,"")</f>
        <v/>
      </c>
      <c r="C195" s="756" t="str">
        <f>IF('REGISTRO ACCIONES'!L195="COMPRA",'REGISTRO ACCIONES'!K195,"")</f>
        <v/>
      </c>
      <c r="D19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95" s="757" t="str">
        <f>IF('REGISTRO ACCIONES'!L195="COMPRA",'REGISTRO ACCIONES'!M195,"")</f>
        <v/>
      </c>
      <c r="F195" s="758" t="str">
        <f>IF(RENTABILIDAD[[#This Row],[PORTAFOLIO]]="","",IF('REGISTRO ACCIONES'!L195="COMPRA",'REGISTRO ACCIONES'!P195,""))</f>
        <v/>
      </c>
      <c r="G195" s="759" t="str">
        <f>IF(RENTABILIDAD[[#This Row],[PORTAFOLIO]]="","",IF('REGISTRO ACCIONES'!L195="COMPRA",'REGISTRO ACCIONES'!R195,""))</f>
        <v/>
      </c>
      <c r="H19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95" s="760" t="str">
        <f>IF(RENTABILIDAD[[#This Row],[PORTAFOLIO]]="","",IF(RENTABILIDAD[[#This Row],[INSTRUMENTO]]="","",IFERROR((E195*H195),0)))</f>
        <v/>
      </c>
      <c r="J195" s="761" t="str">
        <f>IF(RENTABILIDAD[[#This Row],[PORTAFOLIO]]="","",IF(RENTABILIDAD[[#This Row],[INSTRUMENTO]]="","",IFERROR((E195*H195)*$X$6,0)))</f>
        <v/>
      </c>
      <c r="K195" s="762">
        <f>IF(RENTABILIDAD[[#This Row],[VALOR ACTUAL COP]]&gt;0,IFERROR((I195-F195)/F195,0),"")</f>
        <v>0</v>
      </c>
      <c r="L195" s="702">
        <f>IF(RENTABILIDAD[[#This Row],[VALOR ACTUAL COP]]&gt;0,IFERROR((J195-G195)/G195,0),"")</f>
        <v>0</v>
      </c>
      <c r="M195" s="763">
        <f t="shared" si="4"/>
        <v>0</v>
      </c>
      <c r="N195" s="747" t="str">
        <f>IFERROR(IF(RENTABILIDAD[[#This Row],[AÑOS]]&gt;0.9999999,(1+K195)^(1/M195)-1,""),"")</f>
        <v/>
      </c>
      <c r="O195" s="702" t="str">
        <f>IFERROR(IF(RENTABILIDAD[[#This Row],[AÑOS]]&gt;0.9999999,(1+L195)^(1/M195)-1,""),"")</f>
        <v/>
      </c>
      <c r="P195" s="764" t="str">
        <f>IFERROR(IF(C:C=$U$7,RENTABILIDAD[[#This Row],[INVERSIÓN USD]]/$W$6,RENTABILIDAD[[#This Row],[INVERSIÓN USD]]/$W$7),"")</f>
        <v/>
      </c>
      <c r="Q195" s="620" t="str">
        <f>IFERROR(IF(D:D=$U$6,RENTABILIDAD[[#This Row],[INVERSIÓN COP]]/$V$6,RENTABILIDAD[[#This Row],[INVERSIÓN COP]]/$V$7),"")</f>
        <v/>
      </c>
      <c r="R195" s="764" t="str">
        <f>IFERROR(RENTABILIDAD[[#This Row],[RENTABILIDAD E.A USD]]*RENTABILIDAD[[#This Row],[PESOS COP]],"")</f>
        <v/>
      </c>
      <c r="S195" s="620" t="str">
        <f>IFERROR(RENTABILIDAD[[#This Row],[RENTABILIDAD E.A COP2]]*RENTABILIDAD[[#This Row],[PESOS COP]],"")</f>
        <v/>
      </c>
    </row>
    <row r="196" spans="2:19">
      <c r="B196" s="755" t="str">
        <f>IF('REGISTRO ACCIONES'!L196="COMPRA",'REGISTRO ACCIONES'!J196,"")</f>
        <v/>
      </c>
      <c r="C196" s="756" t="str">
        <f>IF('REGISTRO ACCIONES'!L196="COMPRA",'REGISTRO ACCIONES'!K196,"")</f>
        <v/>
      </c>
      <c r="D19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96" s="757" t="str">
        <f>IF('REGISTRO ACCIONES'!L196="COMPRA",'REGISTRO ACCIONES'!M196,"")</f>
        <v/>
      </c>
      <c r="F196" s="758" t="str">
        <f>IF(RENTABILIDAD[[#This Row],[PORTAFOLIO]]="","",IF('REGISTRO ACCIONES'!L196="COMPRA",'REGISTRO ACCIONES'!P196,""))</f>
        <v/>
      </c>
      <c r="G196" s="759" t="str">
        <f>IF(RENTABILIDAD[[#This Row],[PORTAFOLIO]]="","",IF('REGISTRO ACCIONES'!L196="COMPRA",'REGISTRO ACCIONES'!R196,""))</f>
        <v/>
      </c>
      <c r="H19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96" s="760" t="str">
        <f>IF(RENTABILIDAD[[#This Row],[PORTAFOLIO]]="","",IF(RENTABILIDAD[[#This Row],[INSTRUMENTO]]="","",IFERROR((E196*H196),0)))</f>
        <v/>
      </c>
      <c r="J196" s="761" t="str">
        <f>IF(RENTABILIDAD[[#This Row],[PORTAFOLIO]]="","",IF(RENTABILIDAD[[#This Row],[INSTRUMENTO]]="","",IFERROR((E196*H196)*$X$6,0)))</f>
        <v/>
      </c>
      <c r="K196" s="762">
        <f>IF(RENTABILIDAD[[#This Row],[VALOR ACTUAL COP]]&gt;0,IFERROR((I196-F196)/F196,0),"")</f>
        <v>0</v>
      </c>
      <c r="L196" s="702">
        <f>IF(RENTABILIDAD[[#This Row],[VALOR ACTUAL COP]]&gt;0,IFERROR((J196-G196)/G196,0),"")</f>
        <v>0</v>
      </c>
      <c r="M196" s="763">
        <f t="shared" si="4"/>
        <v>0</v>
      </c>
      <c r="N196" s="747" t="str">
        <f>IFERROR(IF(RENTABILIDAD[[#This Row],[AÑOS]]&gt;0.9999999,(1+K196)^(1/M196)-1,""),"")</f>
        <v/>
      </c>
      <c r="O196" s="702" t="str">
        <f>IFERROR(IF(RENTABILIDAD[[#This Row],[AÑOS]]&gt;0.9999999,(1+L196)^(1/M196)-1,""),"")</f>
        <v/>
      </c>
      <c r="P196" s="764" t="str">
        <f>IFERROR(IF(C:C=$U$7,RENTABILIDAD[[#This Row],[INVERSIÓN USD]]/$W$6,RENTABILIDAD[[#This Row],[INVERSIÓN USD]]/$W$7),"")</f>
        <v/>
      </c>
      <c r="Q196" s="620" t="str">
        <f>IFERROR(IF(D:D=$U$6,RENTABILIDAD[[#This Row],[INVERSIÓN COP]]/$V$6,RENTABILIDAD[[#This Row],[INVERSIÓN COP]]/$V$7),"")</f>
        <v/>
      </c>
      <c r="R196" s="764" t="str">
        <f>IFERROR(RENTABILIDAD[[#This Row],[RENTABILIDAD E.A USD]]*RENTABILIDAD[[#This Row],[PESOS COP]],"")</f>
        <v/>
      </c>
      <c r="S196" s="620" t="str">
        <f>IFERROR(RENTABILIDAD[[#This Row],[RENTABILIDAD E.A COP2]]*RENTABILIDAD[[#This Row],[PESOS COP]],"")</f>
        <v/>
      </c>
    </row>
    <row r="197" spans="2:19">
      <c r="B197" s="755" t="str">
        <f>IF('REGISTRO ACCIONES'!L197="COMPRA",'REGISTRO ACCIONES'!J197,"")</f>
        <v/>
      </c>
      <c r="C197" s="756" t="str">
        <f>IF('REGISTRO ACCIONES'!L197="COMPRA",'REGISTRO ACCIONES'!K197,"")</f>
        <v/>
      </c>
      <c r="D19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97" s="757" t="str">
        <f>IF('REGISTRO ACCIONES'!L197="COMPRA",'REGISTRO ACCIONES'!M197,"")</f>
        <v/>
      </c>
      <c r="F197" s="758" t="str">
        <f>IF(RENTABILIDAD[[#This Row],[PORTAFOLIO]]="","",IF('REGISTRO ACCIONES'!L197="COMPRA",'REGISTRO ACCIONES'!P197,""))</f>
        <v/>
      </c>
      <c r="G197" s="759" t="str">
        <f>IF(RENTABILIDAD[[#This Row],[PORTAFOLIO]]="","",IF('REGISTRO ACCIONES'!L197="COMPRA",'REGISTRO ACCIONES'!R197,""))</f>
        <v/>
      </c>
      <c r="H19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97" s="760" t="str">
        <f>IF(RENTABILIDAD[[#This Row],[PORTAFOLIO]]="","",IF(RENTABILIDAD[[#This Row],[INSTRUMENTO]]="","",IFERROR((E197*H197),0)))</f>
        <v/>
      </c>
      <c r="J197" s="761" t="str">
        <f>IF(RENTABILIDAD[[#This Row],[PORTAFOLIO]]="","",IF(RENTABILIDAD[[#This Row],[INSTRUMENTO]]="","",IFERROR((E197*H197)*$X$6,0)))</f>
        <v/>
      </c>
      <c r="K197" s="762">
        <f>IF(RENTABILIDAD[[#This Row],[VALOR ACTUAL COP]]&gt;0,IFERROR((I197-F197)/F197,0),"")</f>
        <v>0</v>
      </c>
      <c r="L197" s="702">
        <f>IF(RENTABILIDAD[[#This Row],[VALOR ACTUAL COP]]&gt;0,IFERROR((J197-G197)/G197,0),"")</f>
        <v>0</v>
      </c>
      <c r="M197" s="763">
        <f t="shared" si="4"/>
        <v>0</v>
      </c>
      <c r="N197" s="747" t="str">
        <f>IFERROR(IF(RENTABILIDAD[[#This Row],[AÑOS]]&gt;0.9999999,(1+K197)^(1/M197)-1,""),"")</f>
        <v/>
      </c>
      <c r="O197" s="702" t="str">
        <f>IFERROR(IF(RENTABILIDAD[[#This Row],[AÑOS]]&gt;0.9999999,(1+L197)^(1/M197)-1,""),"")</f>
        <v/>
      </c>
      <c r="P197" s="764" t="str">
        <f>IFERROR(IF(C:C=$U$7,RENTABILIDAD[[#This Row],[INVERSIÓN USD]]/$W$6,RENTABILIDAD[[#This Row],[INVERSIÓN USD]]/$W$7),"")</f>
        <v/>
      </c>
      <c r="Q197" s="620" t="str">
        <f>IFERROR(IF(D:D=$U$6,RENTABILIDAD[[#This Row],[INVERSIÓN COP]]/$V$6,RENTABILIDAD[[#This Row],[INVERSIÓN COP]]/$V$7),"")</f>
        <v/>
      </c>
      <c r="R197" s="764" t="str">
        <f>IFERROR(RENTABILIDAD[[#This Row],[RENTABILIDAD E.A USD]]*RENTABILIDAD[[#This Row],[PESOS COP]],"")</f>
        <v/>
      </c>
      <c r="S197" s="620" t="str">
        <f>IFERROR(RENTABILIDAD[[#This Row],[RENTABILIDAD E.A COP2]]*RENTABILIDAD[[#This Row],[PESOS COP]],"")</f>
        <v/>
      </c>
    </row>
    <row r="198" spans="2:19">
      <c r="B198" s="755" t="str">
        <f>IF('REGISTRO ACCIONES'!L198="COMPRA",'REGISTRO ACCIONES'!J198,"")</f>
        <v/>
      </c>
      <c r="C198" s="756" t="str">
        <f>IF('REGISTRO ACCIONES'!L198="COMPRA",'REGISTRO ACCIONES'!K198,"")</f>
        <v/>
      </c>
      <c r="D19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98" s="757" t="str">
        <f>IF('REGISTRO ACCIONES'!L198="COMPRA",'REGISTRO ACCIONES'!M198,"")</f>
        <v/>
      </c>
      <c r="F198" s="758" t="str">
        <f>IF(RENTABILIDAD[[#This Row],[PORTAFOLIO]]="","",IF('REGISTRO ACCIONES'!L198="COMPRA",'REGISTRO ACCIONES'!P198,""))</f>
        <v/>
      </c>
      <c r="G198" s="759" t="str">
        <f>IF(RENTABILIDAD[[#This Row],[PORTAFOLIO]]="","",IF('REGISTRO ACCIONES'!L198="COMPRA",'REGISTRO ACCIONES'!R198,""))</f>
        <v/>
      </c>
      <c r="H19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98" s="760" t="str">
        <f>IF(RENTABILIDAD[[#This Row],[PORTAFOLIO]]="","",IF(RENTABILIDAD[[#This Row],[INSTRUMENTO]]="","",IFERROR((E198*H198),0)))</f>
        <v/>
      </c>
      <c r="J198" s="761" t="str">
        <f>IF(RENTABILIDAD[[#This Row],[PORTAFOLIO]]="","",IF(RENTABILIDAD[[#This Row],[INSTRUMENTO]]="","",IFERROR((E198*H198)*$X$6,0)))</f>
        <v/>
      </c>
      <c r="K198" s="762">
        <f>IF(RENTABILIDAD[[#This Row],[VALOR ACTUAL COP]]&gt;0,IFERROR((I198-F198)/F198,0),"")</f>
        <v>0</v>
      </c>
      <c r="L198" s="702">
        <f>IF(RENTABILIDAD[[#This Row],[VALOR ACTUAL COP]]&gt;0,IFERROR((J198-G198)/G198,0),"")</f>
        <v>0</v>
      </c>
      <c r="M198" s="763">
        <f t="shared" si="4"/>
        <v>0</v>
      </c>
      <c r="N198" s="747" t="str">
        <f>IFERROR(IF(RENTABILIDAD[[#This Row],[AÑOS]]&gt;0.9999999,(1+K198)^(1/M198)-1,""),"")</f>
        <v/>
      </c>
      <c r="O198" s="702" t="str">
        <f>IFERROR(IF(RENTABILIDAD[[#This Row],[AÑOS]]&gt;0.9999999,(1+L198)^(1/M198)-1,""),"")</f>
        <v/>
      </c>
      <c r="P198" s="764" t="str">
        <f>IFERROR(IF(C:C=$U$7,RENTABILIDAD[[#This Row],[INVERSIÓN USD]]/$W$6,RENTABILIDAD[[#This Row],[INVERSIÓN USD]]/$W$7),"")</f>
        <v/>
      </c>
      <c r="Q198" s="620" t="str">
        <f>IFERROR(IF(D:D=$U$6,RENTABILIDAD[[#This Row],[INVERSIÓN COP]]/$V$6,RENTABILIDAD[[#This Row],[INVERSIÓN COP]]/$V$7),"")</f>
        <v/>
      </c>
      <c r="R198" s="764" t="str">
        <f>IFERROR(RENTABILIDAD[[#This Row],[RENTABILIDAD E.A USD]]*RENTABILIDAD[[#This Row],[PESOS COP]],"")</f>
        <v/>
      </c>
      <c r="S198" s="620" t="str">
        <f>IFERROR(RENTABILIDAD[[#This Row],[RENTABILIDAD E.A COP2]]*RENTABILIDAD[[#This Row],[PESOS COP]],"")</f>
        <v/>
      </c>
    </row>
    <row r="199" spans="2:19">
      <c r="B199" s="755" t="str">
        <f>IF('REGISTRO ACCIONES'!L199="COMPRA",'REGISTRO ACCIONES'!J199,"")</f>
        <v/>
      </c>
      <c r="C199" s="756" t="str">
        <f>IF('REGISTRO ACCIONES'!L199="COMPRA",'REGISTRO ACCIONES'!K199,"")</f>
        <v/>
      </c>
      <c r="D19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99" s="757" t="str">
        <f>IF('REGISTRO ACCIONES'!L199="COMPRA",'REGISTRO ACCIONES'!M199,"")</f>
        <v/>
      </c>
      <c r="F199" s="758" t="str">
        <f>IF(RENTABILIDAD[[#This Row],[PORTAFOLIO]]="","",IF('REGISTRO ACCIONES'!L199="COMPRA",'REGISTRO ACCIONES'!P199,""))</f>
        <v/>
      </c>
      <c r="G199" s="759" t="str">
        <f>IF(RENTABILIDAD[[#This Row],[PORTAFOLIO]]="","",IF('REGISTRO ACCIONES'!L199="COMPRA",'REGISTRO ACCIONES'!R199,""))</f>
        <v/>
      </c>
      <c r="H19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99" s="760" t="str">
        <f>IF(RENTABILIDAD[[#This Row],[PORTAFOLIO]]="","",IF(RENTABILIDAD[[#This Row],[INSTRUMENTO]]="","",IFERROR((E199*H199),0)))</f>
        <v/>
      </c>
      <c r="J199" s="761" t="str">
        <f>IF(RENTABILIDAD[[#This Row],[PORTAFOLIO]]="","",IF(RENTABILIDAD[[#This Row],[INSTRUMENTO]]="","",IFERROR((E199*H199)*$X$6,0)))</f>
        <v/>
      </c>
      <c r="K199" s="762">
        <f>IF(RENTABILIDAD[[#This Row],[VALOR ACTUAL COP]]&gt;0,IFERROR((I199-F199)/F199,0),"")</f>
        <v>0</v>
      </c>
      <c r="L199" s="702">
        <f>IF(RENTABILIDAD[[#This Row],[VALOR ACTUAL COP]]&gt;0,IFERROR((J199-G199)/G199,0),"")</f>
        <v>0</v>
      </c>
      <c r="M199" s="763">
        <f t="shared" si="4"/>
        <v>0</v>
      </c>
      <c r="N199" s="747" t="str">
        <f>IFERROR(IF(RENTABILIDAD[[#This Row],[AÑOS]]&gt;0.9999999,(1+K199)^(1/M199)-1,""),"")</f>
        <v/>
      </c>
      <c r="O199" s="702" t="str">
        <f>IFERROR(IF(RENTABILIDAD[[#This Row],[AÑOS]]&gt;0.9999999,(1+L199)^(1/M199)-1,""),"")</f>
        <v/>
      </c>
      <c r="P199" s="764" t="str">
        <f>IFERROR(IF(C:C=$U$7,RENTABILIDAD[[#This Row],[INVERSIÓN USD]]/$W$6,RENTABILIDAD[[#This Row],[INVERSIÓN USD]]/$W$7),"")</f>
        <v/>
      </c>
      <c r="Q199" s="620" t="str">
        <f>IFERROR(IF(D:D=$U$6,RENTABILIDAD[[#This Row],[INVERSIÓN COP]]/$V$6,RENTABILIDAD[[#This Row],[INVERSIÓN COP]]/$V$7),"")</f>
        <v/>
      </c>
      <c r="R199" s="764" t="str">
        <f>IFERROR(RENTABILIDAD[[#This Row],[RENTABILIDAD E.A USD]]*RENTABILIDAD[[#This Row],[PESOS COP]],"")</f>
        <v/>
      </c>
      <c r="S199" s="620" t="str">
        <f>IFERROR(RENTABILIDAD[[#This Row],[RENTABILIDAD E.A COP2]]*RENTABILIDAD[[#This Row],[PESOS COP]],"")</f>
        <v/>
      </c>
    </row>
    <row r="200" spans="2:19">
      <c r="B200" s="755" t="str">
        <f>IF('REGISTRO ACCIONES'!L200="COMPRA",'REGISTRO ACCIONES'!J200,"")</f>
        <v/>
      </c>
      <c r="C200" s="756" t="str">
        <f>IF('REGISTRO ACCIONES'!L200="COMPRA",'REGISTRO ACCIONES'!K200,"")</f>
        <v/>
      </c>
      <c r="D20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00" s="757" t="str">
        <f>IF('REGISTRO ACCIONES'!L200="COMPRA",'REGISTRO ACCIONES'!M200,"")</f>
        <v/>
      </c>
      <c r="F200" s="758" t="str">
        <f>IF(RENTABILIDAD[[#This Row],[PORTAFOLIO]]="","",IF('REGISTRO ACCIONES'!L200="COMPRA",'REGISTRO ACCIONES'!P200,""))</f>
        <v/>
      </c>
      <c r="G200" s="759" t="str">
        <f>IF(RENTABILIDAD[[#This Row],[PORTAFOLIO]]="","",IF('REGISTRO ACCIONES'!L200="COMPRA",'REGISTRO ACCIONES'!R200,""))</f>
        <v/>
      </c>
      <c r="H20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00" s="760" t="str">
        <f>IF(RENTABILIDAD[[#This Row],[PORTAFOLIO]]="","",IF(RENTABILIDAD[[#This Row],[INSTRUMENTO]]="","",IFERROR((E200*H200),0)))</f>
        <v/>
      </c>
      <c r="J200" s="761" t="str">
        <f>IF(RENTABILIDAD[[#This Row],[PORTAFOLIO]]="","",IF(RENTABILIDAD[[#This Row],[INSTRUMENTO]]="","",IFERROR((E200*H200)*$X$6,0)))</f>
        <v/>
      </c>
      <c r="K200" s="762">
        <f>IF(RENTABILIDAD[[#This Row],[VALOR ACTUAL COP]]&gt;0,IFERROR((I200-F200)/F200,0),"")</f>
        <v>0</v>
      </c>
      <c r="L200" s="702">
        <f>IF(RENTABILIDAD[[#This Row],[VALOR ACTUAL COP]]&gt;0,IFERROR((J200-G200)/G200,0),"")</f>
        <v>0</v>
      </c>
      <c r="M200" s="763">
        <f t="shared" si="4"/>
        <v>0</v>
      </c>
      <c r="N200" s="747" t="str">
        <f>IFERROR(IF(RENTABILIDAD[[#This Row],[AÑOS]]&gt;0.9999999,(1+K200)^(1/M200)-1,""),"")</f>
        <v/>
      </c>
      <c r="O200" s="702" t="str">
        <f>IFERROR(IF(RENTABILIDAD[[#This Row],[AÑOS]]&gt;0.9999999,(1+L200)^(1/M200)-1,""),"")</f>
        <v/>
      </c>
      <c r="P200" s="764" t="str">
        <f>IFERROR(IF(C:C=$U$7,RENTABILIDAD[[#This Row],[INVERSIÓN USD]]/$W$6,RENTABILIDAD[[#This Row],[INVERSIÓN USD]]/$W$7),"")</f>
        <v/>
      </c>
      <c r="Q200" s="620" t="str">
        <f>IFERROR(IF(D:D=$U$6,RENTABILIDAD[[#This Row],[INVERSIÓN COP]]/$V$6,RENTABILIDAD[[#This Row],[INVERSIÓN COP]]/$V$7),"")</f>
        <v/>
      </c>
      <c r="R200" s="764" t="str">
        <f>IFERROR(RENTABILIDAD[[#This Row],[RENTABILIDAD E.A USD]]*RENTABILIDAD[[#This Row],[PESOS COP]],"")</f>
        <v/>
      </c>
      <c r="S200" s="620" t="str">
        <f>IFERROR(RENTABILIDAD[[#This Row],[RENTABILIDAD E.A COP2]]*RENTABILIDAD[[#This Row],[PESOS COP]],"")</f>
        <v/>
      </c>
    </row>
    <row r="201" spans="2:19">
      <c r="B201" s="755" t="str">
        <f>IF('REGISTRO ACCIONES'!L201="COMPRA",'REGISTRO ACCIONES'!J201,"")</f>
        <v/>
      </c>
      <c r="C201" s="756" t="str">
        <f>IF('REGISTRO ACCIONES'!L201="COMPRA",'REGISTRO ACCIONES'!K201,"")</f>
        <v/>
      </c>
      <c r="D20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01" s="757" t="str">
        <f>IF('REGISTRO ACCIONES'!L201="COMPRA",'REGISTRO ACCIONES'!M201,"")</f>
        <v/>
      </c>
      <c r="F201" s="758" t="str">
        <f>IF(RENTABILIDAD[[#This Row],[PORTAFOLIO]]="","",IF('REGISTRO ACCIONES'!L201="COMPRA",'REGISTRO ACCIONES'!P201,""))</f>
        <v/>
      </c>
      <c r="G201" s="759" t="str">
        <f>IF(RENTABILIDAD[[#This Row],[PORTAFOLIO]]="","",IF('REGISTRO ACCIONES'!L201="COMPRA",'REGISTRO ACCIONES'!R201,""))</f>
        <v/>
      </c>
      <c r="H20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01" s="760" t="str">
        <f>IF(RENTABILIDAD[[#This Row],[PORTAFOLIO]]="","",IF(RENTABILIDAD[[#This Row],[INSTRUMENTO]]="","",IFERROR((E201*H201),0)))</f>
        <v/>
      </c>
      <c r="J201" s="761" t="str">
        <f>IF(RENTABILIDAD[[#This Row],[PORTAFOLIO]]="","",IF(RENTABILIDAD[[#This Row],[INSTRUMENTO]]="","",IFERROR((E201*H201)*$X$6,0)))</f>
        <v/>
      </c>
      <c r="K201" s="762">
        <f>IF(RENTABILIDAD[[#This Row],[VALOR ACTUAL COP]]&gt;0,IFERROR((I201-F201)/F201,0),"")</f>
        <v>0</v>
      </c>
      <c r="L201" s="702">
        <f>IF(RENTABILIDAD[[#This Row],[VALOR ACTUAL COP]]&gt;0,IFERROR((J201-G201)/G201,0),"")</f>
        <v>0</v>
      </c>
      <c r="M201" s="763">
        <f t="shared" si="4"/>
        <v>0</v>
      </c>
      <c r="N201" s="747" t="str">
        <f>IFERROR(IF(RENTABILIDAD[[#This Row],[AÑOS]]&gt;0.9999999,(1+K201)^(1/M201)-1,""),"")</f>
        <v/>
      </c>
      <c r="O201" s="702" t="str">
        <f>IFERROR(IF(RENTABILIDAD[[#This Row],[AÑOS]]&gt;0.9999999,(1+L201)^(1/M201)-1,""),"")</f>
        <v/>
      </c>
      <c r="P201" s="764" t="str">
        <f>IFERROR(IF(C:C=$U$7,RENTABILIDAD[[#This Row],[INVERSIÓN USD]]/$W$6,RENTABILIDAD[[#This Row],[INVERSIÓN USD]]/$W$7),"")</f>
        <v/>
      </c>
      <c r="Q201" s="620" t="str">
        <f>IFERROR(IF(D:D=$U$6,RENTABILIDAD[[#This Row],[INVERSIÓN COP]]/$V$6,RENTABILIDAD[[#This Row],[INVERSIÓN COP]]/$V$7),"")</f>
        <v/>
      </c>
      <c r="R201" s="764" t="str">
        <f>IFERROR(RENTABILIDAD[[#This Row],[RENTABILIDAD E.A USD]]*RENTABILIDAD[[#This Row],[PESOS COP]],"")</f>
        <v/>
      </c>
      <c r="S201" s="620" t="str">
        <f>IFERROR(RENTABILIDAD[[#This Row],[RENTABILIDAD E.A COP2]]*RENTABILIDAD[[#This Row],[PESOS COP]],"")</f>
        <v/>
      </c>
    </row>
    <row r="202" spans="2:19">
      <c r="B202" s="755" t="str">
        <f>IF('REGISTRO ACCIONES'!L202="COMPRA",'REGISTRO ACCIONES'!J202,"")</f>
        <v/>
      </c>
      <c r="C202" s="756" t="str">
        <f>IF('REGISTRO ACCIONES'!L202="COMPRA",'REGISTRO ACCIONES'!K202,"")</f>
        <v/>
      </c>
      <c r="D20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02" s="757" t="str">
        <f>IF('REGISTRO ACCIONES'!L202="COMPRA",'REGISTRO ACCIONES'!M202,"")</f>
        <v/>
      </c>
      <c r="F202" s="758" t="str">
        <f>IF(RENTABILIDAD[[#This Row],[PORTAFOLIO]]="","",IF('REGISTRO ACCIONES'!L202="COMPRA",'REGISTRO ACCIONES'!P202,""))</f>
        <v/>
      </c>
      <c r="G202" s="759" t="str">
        <f>IF(RENTABILIDAD[[#This Row],[PORTAFOLIO]]="","",IF('REGISTRO ACCIONES'!L202="COMPRA",'REGISTRO ACCIONES'!R202,""))</f>
        <v/>
      </c>
      <c r="H20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02" s="760" t="str">
        <f>IF(RENTABILIDAD[[#This Row],[PORTAFOLIO]]="","",IF(RENTABILIDAD[[#This Row],[INSTRUMENTO]]="","",IFERROR((E202*H202),0)))</f>
        <v/>
      </c>
      <c r="J202" s="761" t="str">
        <f>IF(RENTABILIDAD[[#This Row],[PORTAFOLIO]]="","",IF(RENTABILIDAD[[#This Row],[INSTRUMENTO]]="","",IFERROR((E202*H202)*$X$6,0)))</f>
        <v/>
      </c>
      <c r="K202" s="762">
        <f>IF(RENTABILIDAD[[#This Row],[VALOR ACTUAL COP]]&gt;0,IFERROR((I202-F202)/F202,0),"")</f>
        <v>0</v>
      </c>
      <c r="L202" s="702">
        <f>IF(RENTABILIDAD[[#This Row],[VALOR ACTUAL COP]]&gt;0,IFERROR((J202-G202)/G202,0),"")</f>
        <v>0</v>
      </c>
      <c r="M202" s="763">
        <f t="shared" si="4"/>
        <v>0</v>
      </c>
      <c r="N202" s="747" t="str">
        <f>IFERROR(IF(RENTABILIDAD[[#This Row],[AÑOS]]&gt;0.9999999,(1+K202)^(1/M202)-1,""),"")</f>
        <v/>
      </c>
      <c r="O202" s="702" t="str">
        <f>IFERROR(IF(RENTABILIDAD[[#This Row],[AÑOS]]&gt;0.9999999,(1+L202)^(1/M202)-1,""),"")</f>
        <v/>
      </c>
      <c r="P202" s="764" t="str">
        <f>IFERROR(IF(C:C=$U$7,RENTABILIDAD[[#This Row],[INVERSIÓN USD]]/$W$6,RENTABILIDAD[[#This Row],[INVERSIÓN USD]]/$W$7),"")</f>
        <v/>
      </c>
      <c r="Q202" s="620" t="str">
        <f>IFERROR(IF(D:D=$U$6,RENTABILIDAD[[#This Row],[INVERSIÓN COP]]/$V$6,RENTABILIDAD[[#This Row],[INVERSIÓN COP]]/$V$7),"")</f>
        <v/>
      </c>
      <c r="R202" s="764" t="str">
        <f>IFERROR(RENTABILIDAD[[#This Row],[RENTABILIDAD E.A USD]]*RENTABILIDAD[[#This Row],[PESOS COP]],"")</f>
        <v/>
      </c>
      <c r="S202" s="620" t="str">
        <f>IFERROR(RENTABILIDAD[[#This Row],[RENTABILIDAD E.A COP2]]*RENTABILIDAD[[#This Row],[PESOS COP]],"")</f>
        <v/>
      </c>
    </row>
    <row r="203" spans="2:19">
      <c r="B203" s="755" t="str">
        <f>IF('REGISTRO ACCIONES'!L203="COMPRA",'REGISTRO ACCIONES'!J203,"")</f>
        <v/>
      </c>
      <c r="C203" s="756" t="str">
        <f>IF('REGISTRO ACCIONES'!L203="COMPRA",'REGISTRO ACCIONES'!K203,"")</f>
        <v/>
      </c>
      <c r="D20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03" s="757" t="str">
        <f>IF('REGISTRO ACCIONES'!L203="COMPRA",'REGISTRO ACCIONES'!M203,"")</f>
        <v/>
      </c>
      <c r="F203" s="758" t="str">
        <f>IF(RENTABILIDAD[[#This Row],[PORTAFOLIO]]="","",IF('REGISTRO ACCIONES'!L203="COMPRA",'REGISTRO ACCIONES'!P203,""))</f>
        <v/>
      </c>
      <c r="G203" s="759" t="str">
        <f>IF(RENTABILIDAD[[#This Row],[PORTAFOLIO]]="","",IF('REGISTRO ACCIONES'!L203="COMPRA",'REGISTRO ACCIONES'!R203,""))</f>
        <v/>
      </c>
      <c r="H20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03" s="760" t="str">
        <f>IF(RENTABILIDAD[[#This Row],[PORTAFOLIO]]="","",IF(RENTABILIDAD[[#This Row],[INSTRUMENTO]]="","",IFERROR((E203*H203),0)))</f>
        <v/>
      </c>
      <c r="J203" s="761" t="str">
        <f>IF(RENTABILIDAD[[#This Row],[PORTAFOLIO]]="","",IF(RENTABILIDAD[[#This Row],[INSTRUMENTO]]="","",IFERROR((E203*H203)*$X$6,0)))</f>
        <v/>
      </c>
      <c r="K203" s="762">
        <f>IF(RENTABILIDAD[[#This Row],[VALOR ACTUAL COP]]&gt;0,IFERROR((I203-F203)/F203,0),"")</f>
        <v>0</v>
      </c>
      <c r="L203" s="702">
        <f>IF(RENTABILIDAD[[#This Row],[VALOR ACTUAL COP]]&gt;0,IFERROR((J203-G203)/G203,0),"")</f>
        <v>0</v>
      </c>
      <c r="M203" s="763">
        <f t="shared" si="4"/>
        <v>0</v>
      </c>
      <c r="N203" s="747" t="str">
        <f>IFERROR(IF(RENTABILIDAD[[#This Row],[AÑOS]]&gt;0.9999999,(1+K203)^(1/M203)-1,""),"")</f>
        <v/>
      </c>
      <c r="O203" s="702" t="str">
        <f>IFERROR(IF(RENTABILIDAD[[#This Row],[AÑOS]]&gt;0.9999999,(1+L203)^(1/M203)-1,""),"")</f>
        <v/>
      </c>
      <c r="P203" s="764" t="str">
        <f>IFERROR(IF(C:C=$U$7,RENTABILIDAD[[#This Row],[INVERSIÓN USD]]/$W$6,RENTABILIDAD[[#This Row],[INVERSIÓN USD]]/$W$7),"")</f>
        <v/>
      </c>
      <c r="Q203" s="620" t="str">
        <f>IFERROR(IF(D:D=$U$6,RENTABILIDAD[[#This Row],[INVERSIÓN COP]]/$V$6,RENTABILIDAD[[#This Row],[INVERSIÓN COP]]/$V$7),"")</f>
        <v/>
      </c>
      <c r="R203" s="764" t="str">
        <f>IFERROR(RENTABILIDAD[[#This Row],[RENTABILIDAD E.A USD]]*RENTABILIDAD[[#This Row],[PESOS COP]],"")</f>
        <v/>
      </c>
      <c r="S203" s="620" t="str">
        <f>IFERROR(RENTABILIDAD[[#This Row],[RENTABILIDAD E.A COP2]]*RENTABILIDAD[[#This Row],[PESOS COP]],"")</f>
        <v/>
      </c>
    </row>
    <row r="204" spans="2:19">
      <c r="B204" s="755" t="str">
        <f>IF('REGISTRO ACCIONES'!L204="COMPRA",'REGISTRO ACCIONES'!J204,"")</f>
        <v/>
      </c>
      <c r="C204" s="756" t="str">
        <f>IF('REGISTRO ACCIONES'!L204="COMPRA",'REGISTRO ACCIONES'!K204,"")</f>
        <v/>
      </c>
      <c r="D20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04" s="757" t="str">
        <f>IF('REGISTRO ACCIONES'!L204="COMPRA",'REGISTRO ACCIONES'!M204,"")</f>
        <v/>
      </c>
      <c r="F204" s="758" t="str">
        <f>IF(RENTABILIDAD[[#This Row],[PORTAFOLIO]]="","",IF('REGISTRO ACCIONES'!L204="COMPRA",'REGISTRO ACCIONES'!P204,""))</f>
        <v/>
      </c>
      <c r="G204" s="759" t="str">
        <f>IF(RENTABILIDAD[[#This Row],[PORTAFOLIO]]="","",IF('REGISTRO ACCIONES'!L204="COMPRA",'REGISTRO ACCIONES'!R204,""))</f>
        <v/>
      </c>
      <c r="H20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04" s="760" t="str">
        <f>IF(RENTABILIDAD[[#This Row],[PORTAFOLIO]]="","",IF(RENTABILIDAD[[#This Row],[INSTRUMENTO]]="","",IFERROR((E204*H204),0)))</f>
        <v/>
      </c>
      <c r="J204" s="761" t="str">
        <f>IF(RENTABILIDAD[[#This Row],[PORTAFOLIO]]="","",IF(RENTABILIDAD[[#This Row],[INSTRUMENTO]]="","",IFERROR((E204*H204)*$X$6,0)))</f>
        <v/>
      </c>
      <c r="K204" s="762">
        <f>IF(RENTABILIDAD[[#This Row],[VALOR ACTUAL COP]]&gt;0,IFERROR((I204-F204)/F204,0),"")</f>
        <v>0</v>
      </c>
      <c r="L204" s="702">
        <f>IF(RENTABILIDAD[[#This Row],[VALOR ACTUAL COP]]&gt;0,IFERROR((J204-G204)/G204,0),"")</f>
        <v>0</v>
      </c>
      <c r="M204" s="763">
        <f t="shared" si="4"/>
        <v>0</v>
      </c>
      <c r="N204" s="747" t="str">
        <f>IFERROR(IF(RENTABILIDAD[[#This Row],[AÑOS]]&gt;0.9999999,(1+K204)^(1/M204)-1,""),"")</f>
        <v/>
      </c>
      <c r="O204" s="702" t="str">
        <f>IFERROR(IF(RENTABILIDAD[[#This Row],[AÑOS]]&gt;0.9999999,(1+L204)^(1/M204)-1,""),"")</f>
        <v/>
      </c>
      <c r="P204" s="764" t="str">
        <f>IFERROR(IF(C:C=$U$7,RENTABILIDAD[[#This Row],[INVERSIÓN USD]]/$W$6,RENTABILIDAD[[#This Row],[INVERSIÓN USD]]/$W$7),"")</f>
        <v/>
      </c>
      <c r="Q204" s="620" t="str">
        <f>IFERROR(IF(D:D=$U$6,RENTABILIDAD[[#This Row],[INVERSIÓN COP]]/$V$6,RENTABILIDAD[[#This Row],[INVERSIÓN COP]]/$V$7),"")</f>
        <v/>
      </c>
      <c r="R204" s="764" t="str">
        <f>IFERROR(RENTABILIDAD[[#This Row],[RENTABILIDAD E.A USD]]*RENTABILIDAD[[#This Row],[PESOS COP]],"")</f>
        <v/>
      </c>
      <c r="S204" s="620" t="str">
        <f>IFERROR(RENTABILIDAD[[#This Row],[RENTABILIDAD E.A COP2]]*RENTABILIDAD[[#This Row],[PESOS COP]],"")</f>
        <v/>
      </c>
    </row>
    <row r="205" spans="2:19">
      <c r="B205" s="755" t="str">
        <f>IF('REGISTRO ACCIONES'!L205="COMPRA",'REGISTRO ACCIONES'!J205,"")</f>
        <v/>
      </c>
      <c r="C205" s="756" t="str">
        <f>IF('REGISTRO ACCIONES'!L205="COMPRA",'REGISTRO ACCIONES'!K205,"")</f>
        <v/>
      </c>
      <c r="D20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05" s="757" t="str">
        <f>IF('REGISTRO ACCIONES'!L205="COMPRA",'REGISTRO ACCIONES'!M205,"")</f>
        <v/>
      </c>
      <c r="F205" s="758" t="str">
        <f>IF(RENTABILIDAD[[#This Row],[PORTAFOLIO]]="","",IF('REGISTRO ACCIONES'!L205="COMPRA",'REGISTRO ACCIONES'!P205,""))</f>
        <v/>
      </c>
      <c r="G205" s="759" t="str">
        <f>IF(RENTABILIDAD[[#This Row],[PORTAFOLIO]]="","",IF('REGISTRO ACCIONES'!L205="COMPRA",'REGISTRO ACCIONES'!R205,""))</f>
        <v/>
      </c>
      <c r="H20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05" s="760" t="str">
        <f>IF(RENTABILIDAD[[#This Row],[PORTAFOLIO]]="","",IF(RENTABILIDAD[[#This Row],[INSTRUMENTO]]="","",IFERROR((E205*H205),0)))</f>
        <v/>
      </c>
      <c r="J205" s="761" t="str">
        <f>IF(RENTABILIDAD[[#This Row],[PORTAFOLIO]]="","",IF(RENTABILIDAD[[#This Row],[INSTRUMENTO]]="","",IFERROR((E205*H205)*$X$6,0)))</f>
        <v/>
      </c>
      <c r="K205" s="762">
        <f>IF(RENTABILIDAD[[#This Row],[VALOR ACTUAL COP]]&gt;0,IFERROR((I205-F205)/F205,0),"")</f>
        <v>0</v>
      </c>
      <c r="L205" s="702">
        <f>IF(RENTABILIDAD[[#This Row],[VALOR ACTUAL COP]]&gt;0,IFERROR((J205-G205)/G205,0),"")</f>
        <v>0</v>
      </c>
      <c r="M205" s="763">
        <f t="shared" si="4"/>
        <v>0</v>
      </c>
      <c r="N205" s="747" t="str">
        <f>IFERROR(IF(RENTABILIDAD[[#This Row],[AÑOS]]&gt;0.9999999,(1+K205)^(1/M205)-1,""),"")</f>
        <v/>
      </c>
      <c r="O205" s="702" t="str">
        <f>IFERROR(IF(RENTABILIDAD[[#This Row],[AÑOS]]&gt;0.9999999,(1+L205)^(1/M205)-1,""),"")</f>
        <v/>
      </c>
      <c r="P205" s="764" t="str">
        <f>IFERROR(IF(C:C=$U$7,RENTABILIDAD[[#This Row],[INVERSIÓN USD]]/$W$6,RENTABILIDAD[[#This Row],[INVERSIÓN USD]]/$W$7),"")</f>
        <v/>
      </c>
      <c r="Q205" s="620" t="str">
        <f>IFERROR(IF(D:D=$U$6,RENTABILIDAD[[#This Row],[INVERSIÓN COP]]/$V$6,RENTABILIDAD[[#This Row],[INVERSIÓN COP]]/$V$7),"")</f>
        <v/>
      </c>
      <c r="R205" s="764" t="str">
        <f>IFERROR(RENTABILIDAD[[#This Row],[RENTABILIDAD E.A USD]]*RENTABILIDAD[[#This Row],[PESOS COP]],"")</f>
        <v/>
      </c>
      <c r="S205" s="620" t="str">
        <f>IFERROR(RENTABILIDAD[[#This Row],[RENTABILIDAD E.A COP2]]*RENTABILIDAD[[#This Row],[PESOS COP]],"")</f>
        <v/>
      </c>
    </row>
    <row r="206" spans="2:19">
      <c r="B206" s="755" t="str">
        <f>IF('REGISTRO ACCIONES'!L206="COMPRA",'REGISTRO ACCIONES'!J206,"")</f>
        <v/>
      </c>
      <c r="C206" s="756" t="str">
        <f>IF('REGISTRO ACCIONES'!L206="COMPRA",'REGISTRO ACCIONES'!K206,"")</f>
        <v/>
      </c>
      <c r="D20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06" s="757" t="str">
        <f>IF('REGISTRO ACCIONES'!L206="COMPRA",'REGISTRO ACCIONES'!M206,"")</f>
        <v/>
      </c>
      <c r="F206" s="758" t="str">
        <f>IF(RENTABILIDAD[[#This Row],[PORTAFOLIO]]="","",IF('REGISTRO ACCIONES'!L206="COMPRA",'REGISTRO ACCIONES'!P206,""))</f>
        <v/>
      </c>
      <c r="G206" s="759" t="str">
        <f>IF(RENTABILIDAD[[#This Row],[PORTAFOLIO]]="","",IF('REGISTRO ACCIONES'!L206="COMPRA",'REGISTRO ACCIONES'!R206,""))</f>
        <v/>
      </c>
      <c r="H20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06" s="760" t="str">
        <f>IF(RENTABILIDAD[[#This Row],[PORTAFOLIO]]="","",IF(RENTABILIDAD[[#This Row],[INSTRUMENTO]]="","",IFERROR((E206*H206),0)))</f>
        <v/>
      </c>
      <c r="J206" s="761" t="str">
        <f>IF(RENTABILIDAD[[#This Row],[PORTAFOLIO]]="","",IF(RENTABILIDAD[[#This Row],[INSTRUMENTO]]="","",IFERROR((E206*H206)*$X$6,0)))</f>
        <v/>
      </c>
      <c r="K206" s="762">
        <f>IF(RENTABILIDAD[[#This Row],[VALOR ACTUAL COP]]&gt;0,IFERROR((I206-F206)/F206,0),"")</f>
        <v>0</v>
      </c>
      <c r="L206" s="702">
        <f>IF(RENTABILIDAD[[#This Row],[VALOR ACTUAL COP]]&gt;0,IFERROR((J206-G206)/G206,0),"")</f>
        <v>0</v>
      </c>
      <c r="M206" s="763">
        <f t="shared" si="4"/>
        <v>0</v>
      </c>
      <c r="N206" s="747" t="str">
        <f>IFERROR(IF(RENTABILIDAD[[#This Row],[AÑOS]]&gt;0.9999999,(1+K206)^(1/M206)-1,""),"")</f>
        <v/>
      </c>
      <c r="O206" s="702" t="str">
        <f>IFERROR(IF(RENTABILIDAD[[#This Row],[AÑOS]]&gt;0.9999999,(1+L206)^(1/M206)-1,""),"")</f>
        <v/>
      </c>
      <c r="P206" s="764" t="str">
        <f>IFERROR(IF(C:C=$U$7,RENTABILIDAD[[#This Row],[INVERSIÓN USD]]/$W$6,RENTABILIDAD[[#This Row],[INVERSIÓN USD]]/$W$7),"")</f>
        <v/>
      </c>
      <c r="Q206" s="620" t="str">
        <f>IFERROR(IF(D:D=$U$6,RENTABILIDAD[[#This Row],[INVERSIÓN COP]]/$V$6,RENTABILIDAD[[#This Row],[INVERSIÓN COP]]/$V$7),"")</f>
        <v/>
      </c>
      <c r="R206" s="764" t="str">
        <f>IFERROR(RENTABILIDAD[[#This Row],[RENTABILIDAD E.A USD]]*RENTABILIDAD[[#This Row],[PESOS COP]],"")</f>
        <v/>
      </c>
      <c r="S206" s="620" t="str">
        <f>IFERROR(RENTABILIDAD[[#This Row],[RENTABILIDAD E.A COP2]]*RENTABILIDAD[[#This Row],[PESOS COP]],"")</f>
        <v/>
      </c>
    </row>
    <row r="207" spans="2:19">
      <c r="B207" s="755" t="str">
        <f>IF('REGISTRO ACCIONES'!L207="COMPRA",'REGISTRO ACCIONES'!J207,"")</f>
        <v/>
      </c>
      <c r="C207" s="756" t="str">
        <f>IF('REGISTRO ACCIONES'!L207="COMPRA",'REGISTRO ACCIONES'!K207,"")</f>
        <v/>
      </c>
      <c r="D20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07" s="757" t="str">
        <f>IF('REGISTRO ACCIONES'!L207="COMPRA",'REGISTRO ACCIONES'!M207,"")</f>
        <v/>
      </c>
      <c r="F207" s="758" t="str">
        <f>IF(RENTABILIDAD[[#This Row],[PORTAFOLIO]]="","",IF('REGISTRO ACCIONES'!L207="COMPRA",'REGISTRO ACCIONES'!P207,""))</f>
        <v/>
      </c>
      <c r="G207" s="759" t="str">
        <f>IF(RENTABILIDAD[[#This Row],[PORTAFOLIO]]="","",IF('REGISTRO ACCIONES'!L207="COMPRA",'REGISTRO ACCIONES'!R207,""))</f>
        <v/>
      </c>
      <c r="H20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07" s="760" t="str">
        <f>IF(RENTABILIDAD[[#This Row],[PORTAFOLIO]]="","",IF(RENTABILIDAD[[#This Row],[INSTRUMENTO]]="","",IFERROR((E207*H207),0)))</f>
        <v/>
      </c>
      <c r="J207" s="761" t="str">
        <f>IF(RENTABILIDAD[[#This Row],[PORTAFOLIO]]="","",IF(RENTABILIDAD[[#This Row],[INSTRUMENTO]]="","",IFERROR((E207*H207)*$X$6,0)))</f>
        <v/>
      </c>
      <c r="K207" s="762">
        <f>IF(RENTABILIDAD[[#This Row],[VALOR ACTUAL COP]]&gt;0,IFERROR((I207-F207)/F207,0),"")</f>
        <v>0</v>
      </c>
      <c r="L207" s="702">
        <f>IF(RENTABILIDAD[[#This Row],[VALOR ACTUAL COP]]&gt;0,IFERROR((J207-G207)/G207,0),"")</f>
        <v>0</v>
      </c>
      <c r="M207" s="763">
        <f t="shared" si="4"/>
        <v>0</v>
      </c>
      <c r="N207" s="747" t="str">
        <f>IFERROR(IF(RENTABILIDAD[[#This Row],[AÑOS]]&gt;0.9999999,(1+K207)^(1/M207)-1,""),"")</f>
        <v/>
      </c>
      <c r="O207" s="702" t="str">
        <f>IFERROR(IF(RENTABILIDAD[[#This Row],[AÑOS]]&gt;0.9999999,(1+L207)^(1/M207)-1,""),"")</f>
        <v/>
      </c>
      <c r="P207" s="764" t="str">
        <f>IFERROR(IF(C:C=$U$7,RENTABILIDAD[[#This Row],[INVERSIÓN USD]]/$W$6,RENTABILIDAD[[#This Row],[INVERSIÓN USD]]/$W$7),"")</f>
        <v/>
      </c>
      <c r="Q207" s="620" t="str">
        <f>IFERROR(IF(D:D=$U$6,RENTABILIDAD[[#This Row],[INVERSIÓN COP]]/$V$6,RENTABILIDAD[[#This Row],[INVERSIÓN COP]]/$V$7),"")</f>
        <v/>
      </c>
      <c r="R207" s="764" t="str">
        <f>IFERROR(RENTABILIDAD[[#This Row],[RENTABILIDAD E.A USD]]*RENTABILIDAD[[#This Row],[PESOS COP]],"")</f>
        <v/>
      </c>
      <c r="S207" s="620" t="str">
        <f>IFERROR(RENTABILIDAD[[#This Row],[RENTABILIDAD E.A COP2]]*RENTABILIDAD[[#This Row],[PESOS COP]],"")</f>
        <v/>
      </c>
    </row>
    <row r="208" spans="2:19">
      <c r="B208" s="755" t="str">
        <f>IF('REGISTRO ACCIONES'!L208="COMPRA",'REGISTRO ACCIONES'!J208,"")</f>
        <v/>
      </c>
      <c r="C208" s="756" t="str">
        <f>IF('REGISTRO ACCIONES'!L208="COMPRA",'REGISTRO ACCIONES'!K208,"")</f>
        <v/>
      </c>
      <c r="D20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08" s="757" t="str">
        <f>IF('REGISTRO ACCIONES'!L208="COMPRA",'REGISTRO ACCIONES'!M208,"")</f>
        <v/>
      </c>
      <c r="F208" s="758" t="str">
        <f>IF(RENTABILIDAD[[#This Row],[PORTAFOLIO]]="","",IF('REGISTRO ACCIONES'!L208="COMPRA",'REGISTRO ACCIONES'!P208,""))</f>
        <v/>
      </c>
      <c r="G208" s="759" t="str">
        <f>IF(RENTABILIDAD[[#This Row],[PORTAFOLIO]]="","",IF('REGISTRO ACCIONES'!L208="COMPRA",'REGISTRO ACCIONES'!R208,""))</f>
        <v/>
      </c>
      <c r="H20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08" s="760" t="str">
        <f>IF(RENTABILIDAD[[#This Row],[PORTAFOLIO]]="","",IF(RENTABILIDAD[[#This Row],[INSTRUMENTO]]="","",IFERROR((E208*H208),0)))</f>
        <v/>
      </c>
      <c r="J208" s="761" t="str">
        <f>IF(RENTABILIDAD[[#This Row],[PORTAFOLIO]]="","",IF(RENTABILIDAD[[#This Row],[INSTRUMENTO]]="","",IFERROR((E208*H208)*$X$6,0)))</f>
        <v/>
      </c>
      <c r="K208" s="762">
        <f>IF(RENTABILIDAD[[#This Row],[VALOR ACTUAL COP]]&gt;0,IFERROR((I208-F208)/F208,0),"")</f>
        <v>0</v>
      </c>
      <c r="L208" s="702">
        <f>IF(RENTABILIDAD[[#This Row],[VALOR ACTUAL COP]]&gt;0,IFERROR((J208-G208)/G208,0),"")</f>
        <v>0</v>
      </c>
      <c r="M208" s="763">
        <f t="shared" si="4"/>
        <v>0</v>
      </c>
      <c r="N208" s="747" t="str">
        <f>IFERROR(IF(RENTABILIDAD[[#This Row],[AÑOS]]&gt;0.9999999,(1+K208)^(1/M208)-1,""),"")</f>
        <v/>
      </c>
      <c r="O208" s="702" t="str">
        <f>IFERROR(IF(RENTABILIDAD[[#This Row],[AÑOS]]&gt;0.9999999,(1+L208)^(1/M208)-1,""),"")</f>
        <v/>
      </c>
      <c r="P208" s="764" t="str">
        <f>IFERROR(IF(C:C=$U$7,RENTABILIDAD[[#This Row],[INVERSIÓN USD]]/$W$6,RENTABILIDAD[[#This Row],[INVERSIÓN USD]]/$W$7),"")</f>
        <v/>
      </c>
      <c r="Q208" s="620" t="str">
        <f>IFERROR(IF(D:D=$U$6,RENTABILIDAD[[#This Row],[INVERSIÓN COP]]/$V$6,RENTABILIDAD[[#This Row],[INVERSIÓN COP]]/$V$7),"")</f>
        <v/>
      </c>
      <c r="R208" s="764" t="str">
        <f>IFERROR(RENTABILIDAD[[#This Row],[RENTABILIDAD E.A USD]]*RENTABILIDAD[[#This Row],[PESOS COP]],"")</f>
        <v/>
      </c>
      <c r="S208" s="620" t="str">
        <f>IFERROR(RENTABILIDAD[[#This Row],[RENTABILIDAD E.A COP2]]*RENTABILIDAD[[#This Row],[PESOS COP]],"")</f>
        <v/>
      </c>
    </row>
    <row r="209" spans="2:19">
      <c r="B209" s="755" t="str">
        <f>IF('REGISTRO ACCIONES'!L209="COMPRA",'REGISTRO ACCIONES'!J209,"")</f>
        <v/>
      </c>
      <c r="C209" s="756" t="str">
        <f>IF('REGISTRO ACCIONES'!L209="COMPRA",'REGISTRO ACCIONES'!K209,"")</f>
        <v/>
      </c>
      <c r="D20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09" s="757" t="str">
        <f>IF('REGISTRO ACCIONES'!L209="COMPRA",'REGISTRO ACCIONES'!M209,"")</f>
        <v/>
      </c>
      <c r="F209" s="758" t="str">
        <f>IF(RENTABILIDAD[[#This Row],[PORTAFOLIO]]="","",IF('REGISTRO ACCIONES'!L209="COMPRA",'REGISTRO ACCIONES'!P209,""))</f>
        <v/>
      </c>
      <c r="G209" s="759" t="str">
        <f>IF(RENTABILIDAD[[#This Row],[PORTAFOLIO]]="","",IF('REGISTRO ACCIONES'!L209="COMPRA",'REGISTRO ACCIONES'!R209,""))</f>
        <v/>
      </c>
      <c r="H20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09" s="760" t="str">
        <f>IF(RENTABILIDAD[[#This Row],[PORTAFOLIO]]="","",IF(RENTABILIDAD[[#This Row],[INSTRUMENTO]]="","",IFERROR((E209*H209),0)))</f>
        <v/>
      </c>
      <c r="J209" s="761" t="str">
        <f>IF(RENTABILIDAD[[#This Row],[PORTAFOLIO]]="","",IF(RENTABILIDAD[[#This Row],[INSTRUMENTO]]="","",IFERROR((E209*H209)*$X$6,0)))</f>
        <v/>
      </c>
      <c r="K209" s="762">
        <f>IF(RENTABILIDAD[[#This Row],[VALOR ACTUAL COP]]&gt;0,IFERROR((I209-F209)/F209,0),"")</f>
        <v>0</v>
      </c>
      <c r="L209" s="702">
        <f>IF(RENTABILIDAD[[#This Row],[VALOR ACTUAL COP]]&gt;0,IFERROR((J209-G209)/G209,0),"")</f>
        <v>0</v>
      </c>
      <c r="M209" s="763">
        <f t="shared" si="4"/>
        <v>0</v>
      </c>
      <c r="N209" s="747" t="str">
        <f>IFERROR(IF(RENTABILIDAD[[#This Row],[AÑOS]]&gt;0.9999999,(1+K209)^(1/M209)-1,""),"")</f>
        <v/>
      </c>
      <c r="O209" s="702" t="str">
        <f>IFERROR(IF(RENTABILIDAD[[#This Row],[AÑOS]]&gt;0.9999999,(1+L209)^(1/M209)-1,""),"")</f>
        <v/>
      </c>
      <c r="P209" s="764" t="str">
        <f>IFERROR(IF(C:C=$U$7,RENTABILIDAD[[#This Row],[INVERSIÓN USD]]/$W$6,RENTABILIDAD[[#This Row],[INVERSIÓN USD]]/$W$7),"")</f>
        <v/>
      </c>
      <c r="Q209" s="620" t="str">
        <f>IFERROR(IF(D:D=$U$6,RENTABILIDAD[[#This Row],[INVERSIÓN COP]]/$V$6,RENTABILIDAD[[#This Row],[INVERSIÓN COP]]/$V$7),"")</f>
        <v/>
      </c>
      <c r="R209" s="764" t="str">
        <f>IFERROR(RENTABILIDAD[[#This Row],[RENTABILIDAD E.A USD]]*RENTABILIDAD[[#This Row],[PESOS COP]],"")</f>
        <v/>
      </c>
      <c r="S209" s="620" t="str">
        <f>IFERROR(RENTABILIDAD[[#This Row],[RENTABILIDAD E.A COP2]]*RENTABILIDAD[[#This Row],[PESOS COP]],"")</f>
        <v/>
      </c>
    </row>
    <row r="210" spans="2:19">
      <c r="B210" s="755" t="str">
        <f>IF('REGISTRO ACCIONES'!L210="COMPRA",'REGISTRO ACCIONES'!J210,"")</f>
        <v/>
      </c>
      <c r="C210" s="756" t="str">
        <f>IF('REGISTRO ACCIONES'!L210="COMPRA",'REGISTRO ACCIONES'!K210,"")</f>
        <v/>
      </c>
      <c r="D21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10" s="757" t="str">
        <f>IF('REGISTRO ACCIONES'!L210="COMPRA",'REGISTRO ACCIONES'!M210,"")</f>
        <v/>
      </c>
      <c r="F210" s="758" t="str">
        <f>IF(RENTABILIDAD[[#This Row],[PORTAFOLIO]]="","",IF('REGISTRO ACCIONES'!L210="COMPRA",'REGISTRO ACCIONES'!P210,""))</f>
        <v/>
      </c>
      <c r="G210" s="759" t="str">
        <f>IF(RENTABILIDAD[[#This Row],[PORTAFOLIO]]="","",IF('REGISTRO ACCIONES'!L210="COMPRA",'REGISTRO ACCIONES'!R210,""))</f>
        <v/>
      </c>
      <c r="H21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10" s="760" t="str">
        <f>IF(RENTABILIDAD[[#This Row],[PORTAFOLIO]]="","",IF(RENTABILIDAD[[#This Row],[INSTRUMENTO]]="","",IFERROR((E210*H210),0)))</f>
        <v/>
      </c>
      <c r="J210" s="761" t="str">
        <f>IF(RENTABILIDAD[[#This Row],[PORTAFOLIO]]="","",IF(RENTABILIDAD[[#This Row],[INSTRUMENTO]]="","",IFERROR((E210*H210)*$X$6,0)))</f>
        <v/>
      </c>
      <c r="K210" s="762">
        <f>IF(RENTABILIDAD[[#This Row],[VALOR ACTUAL COP]]&gt;0,IFERROR((I210-F210)/F210,0),"")</f>
        <v>0</v>
      </c>
      <c r="L210" s="702">
        <f>IF(RENTABILIDAD[[#This Row],[VALOR ACTUAL COP]]&gt;0,IFERROR((J210-G210)/G210,0),"")</f>
        <v>0</v>
      </c>
      <c r="M210" s="763">
        <f t="shared" si="4"/>
        <v>0</v>
      </c>
      <c r="N210" s="747" t="str">
        <f>IFERROR(IF(RENTABILIDAD[[#This Row],[AÑOS]]&gt;0.9999999,(1+K210)^(1/M210)-1,""),"")</f>
        <v/>
      </c>
      <c r="O210" s="702" t="str">
        <f>IFERROR(IF(RENTABILIDAD[[#This Row],[AÑOS]]&gt;0.9999999,(1+L210)^(1/M210)-1,""),"")</f>
        <v/>
      </c>
      <c r="P210" s="764" t="str">
        <f>IFERROR(IF(C:C=$U$7,RENTABILIDAD[[#This Row],[INVERSIÓN USD]]/$W$6,RENTABILIDAD[[#This Row],[INVERSIÓN USD]]/$W$7),"")</f>
        <v/>
      </c>
      <c r="Q210" s="620" t="str">
        <f>IFERROR(IF(D:D=$U$6,RENTABILIDAD[[#This Row],[INVERSIÓN COP]]/$V$6,RENTABILIDAD[[#This Row],[INVERSIÓN COP]]/$V$7),"")</f>
        <v/>
      </c>
      <c r="R210" s="764" t="str">
        <f>IFERROR(RENTABILIDAD[[#This Row],[RENTABILIDAD E.A USD]]*RENTABILIDAD[[#This Row],[PESOS COP]],"")</f>
        <v/>
      </c>
      <c r="S210" s="620" t="str">
        <f>IFERROR(RENTABILIDAD[[#This Row],[RENTABILIDAD E.A COP2]]*RENTABILIDAD[[#This Row],[PESOS COP]],"")</f>
        <v/>
      </c>
    </row>
    <row r="211" spans="2:19">
      <c r="B211" s="755" t="str">
        <f>IF('REGISTRO ACCIONES'!L211="COMPRA",'REGISTRO ACCIONES'!J211,"")</f>
        <v/>
      </c>
      <c r="C211" s="756" t="str">
        <f>IF('REGISTRO ACCIONES'!L211="COMPRA",'REGISTRO ACCIONES'!K211,"")</f>
        <v/>
      </c>
      <c r="D21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11" s="757" t="str">
        <f>IF('REGISTRO ACCIONES'!L211="COMPRA",'REGISTRO ACCIONES'!M211,"")</f>
        <v/>
      </c>
      <c r="F211" s="758" t="str">
        <f>IF(RENTABILIDAD[[#This Row],[PORTAFOLIO]]="","",IF('REGISTRO ACCIONES'!L211="COMPRA",'REGISTRO ACCIONES'!P211,""))</f>
        <v/>
      </c>
      <c r="G211" s="759" t="str">
        <f>IF(RENTABILIDAD[[#This Row],[PORTAFOLIO]]="","",IF('REGISTRO ACCIONES'!L211="COMPRA",'REGISTRO ACCIONES'!R211,""))</f>
        <v/>
      </c>
      <c r="H21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11" s="760" t="str">
        <f>IF(RENTABILIDAD[[#This Row],[PORTAFOLIO]]="","",IF(RENTABILIDAD[[#This Row],[INSTRUMENTO]]="","",IFERROR((E211*H211),0)))</f>
        <v/>
      </c>
      <c r="J211" s="761" t="str">
        <f>IF(RENTABILIDAD[[#This Row],[PORTAFOLIO]]="","",IF(RENTABILIDAD[[#This Row],[INSTRUMENTO]]="","",IFERROR((E211*H211)*$X$6,0)))</f>
        <v/>
      </c>
      <c r="K211" s="762">
        <f>IF(RENTABILIDAD[[#This Row],[VALOR ACTUAL COP]]&gt;0,IFERROR((I211-F211)/F211,0),"")</f>
        <v>0</v>
      </c>
      <c r="L211" s="702">
        <f>IF(RENTABILIDAD[[#This Row],[VALOR ACTUAL COP]]&gt;0,IFERROR((J211-G211)/G211,0),"")</f>
        <v>0</v>
      </c>
      <c r="M211" s="763">
        <f t="shared" si="4"/>
        <v>0</v>
      </c>
      <c r="N211" s="747" t="str">
        <f>IFERROR(IF(RENTABILIDAD[[#This Row],[AÑOS]]&gt;0.9999999,(1+K211)^(1/M211)-1,""),"")</f>
        <v/>
      </c>
      <c r="O211" s="702" t="str">
        <f>IFERROR(IF(RENTABILIDAD[[#This Row],[AÑOS]]&gt;0.9999999,(1+L211)^(1/M211)-1,""),"")</f>
        <v/>
      </c>
      <c r="P211" s="764" t="str">
        <f>IFERROR(IF(C:C=$U$7,RENTABILIDAD[[#This Row],[INVERSIÓN USD]]/$W$6,RENTABILIDAD[[#This Row],[INVERSIÓN USD]]/$W$7),"")</f>
        <v/>
      </c>
      <c r="Q211" s="620" t="str">
        <f>IFERROR(IF(D:D=$U$6,RENTABILIDAD[[#This Row],[INVERSIÓN COP]]/$V$6,RENTABILIDAD[[#This Row],[INVERSIÓN COP]]/$V$7),"")</f>
        <v/>
      </c>
      <c r="R211" s="764" t="str">
        <f>IFERROR(RENTABILIDAD[[#This Row],[RENTABILIDAD E.A USD]]*RENTABILIDAD[[#This Row],[PESOS COP]],"")</f>
        <v/>
      </c>
      <c r="S211" s="620" t="str">
        <f>IFERROR(RENTABILIDAD[[#This Row],[RENTABILIDAD E.A COP2]]*RENTABILIDAD[[#This Row],[PESOS COP]],"")</f>
        <v/>
      </c>
    </row>
    <row r="212" spans="2:19">
      <c r="B212" s="755" t="str">
        <f>IF('REGISTRO ACCIONES'!L212="COMPRA",'REGISTRO ACCIONES'!J212,"")</f>
        <v/>
      </c>
      <c r="C212" s="756" t="str">
        <f>IF('REGISTRO ACCIONES'!L212="COMPRA",'REGISTRO ACCIONES'!K212,"")</f>
        <v/>
      </c>
      <c r="D21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12" s="757" t="str">
        <f>IF('REGISTRO ACCIONES'!L212="COMPRA",'REGISTRO ACCIONES'!M212,"")</f>
        <v/>
      </c>
      <c r="F212" s="758" t="str">
        <f>IF(RENTABILIDAD[[#This Row],[PORTAFOLIO]]="","",IF('REGISTRO ACCIONES'!L212="COMPRA",'REGISTRO ACCIONES'!P212,""))</f>
        <v/>
      </c>
      <c r="G212" s="759" t="str">
        <f>IF(RENTABILIDAD[[#This Row],[PORTAFOLIO]]="","",IF('REGISTRO ACCIONES'!L212="COMPRA",'REGISTRO ACCIONES'!R212,""))</f>
        <v/>
      </c>
      <c r="H21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12" s="760" t="str">
        <f>IF(RENTABILIDAD[[#This Row],[PORTAFOLIO]]="","",IF(RENTABILIDAD[[#This Row],[INSTRUMENTO]]="","",IFERROR((E212*H212),0)))</f>
        <v/>
      </c>
      <c r="J212" s="761" t="str">
        <f>IF(RENTABILIDAD[[#This Row],[PORTAFOLIO]]="","",IF(RENTABILIDAD[[#This Row],[INSTRUMENTO]]="","",IFERROR((E212*H212)*$X$6,0)))</f>
        <v/>
      </c>
      <c r="K212" s="762">
        <f>IF(RENTABILIDAD[[#This Row],[VALOR ACTUAL COP]]&gt;0,IFERROR((I212-F212)/F212,0),"")</f>
        <v>0</v>
      </c>
      <c r="L212" s="702">
        <f>IF(RENTABILIDAD[[#This Row],[VALOR ACTUAL COP]]&gt;0,IFERROR((J212-G212)/G212,0),"")</f>
        <v>0</v>
      </c>
      <c r="M212" s="763">
        <f t="shared" si="4"/>
        <v>0</v>
      </c>
      <c r="N212" s="747" t="str">
        <f>IFERROR(IF(RENTABILIDAD[[#This Row],[AÑOS]]&gt;0.9999999,(1+K212)^(1/M212)-1,""),"")</f>
        <v/>
      </c>
      <c r="O212" s="702" t="str">
        <f>IFERROR(IF(RENTABILIDAD[[#This Row],[AÑOS]]&gt;0.9999999,(1+L212)^(1/M212)-1,""),"")</f>
        <v/>
      </c>
      <c r="P212" s="764" t="str">
        <f>IFERROR(IF(C:C=$U$7,RENTABILIDAD[[#This Row],[INVERSIÓN USD]]/$W$6,RENTABILIDAD[[#This Row],[INVERSIÓN USD]]/$W$7),"")</f>
        <v/>
      </c>
      <c r="Q212" s="620" t="str">
        <f>IFERROR(IF(D:D=$U$6,RENTABILIDAD[[#This Row],[INVERSIÓN COP]]/$V$6,RENTABILIDAD[[#This Row],[INVERSIÓN COP]]/$V$7),"")</f>
        <v/>
      </c>
      <c r="R212" s="764" t="str">
        <f>IFERROR(RENTABILIDAD[[#This Row],[RENTABILIDAD E.A USD]]*RENTABILIDAD[[#This Row],[PESOS COP]],"")</f>
        <v/>
      </c>
      <c r="S212" s="620" t="str">
        <f>IFERROR(RENTABILIDAD[[#This Row],[RENTABILIDAD E.A COP2]]*RENTABILIDAD[[#This Row],[PESOS COP]],"")</f>
        <v/>
      </c>
    </row>
    <row r="213" spans="2:19">
      <c r="B213" s="755" t="str">
        <f>IF('REGISTRO ACCIONES'!L213="COMPRA",'REGISTRO ACCIONES'!J213,"")</f>
        <v/>
      </c>
      <c r="C213" s="756" t="str">
        <f>IF('REGISTRO ACCIONES'!L213="COMPRA",'REGISTRO ACCIONES'!K213,"")</f>
        <v/>
      </c>
      <c r="D21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13" s="757" t="str">
        <f>IF('REGISTRO ACCIONES'!L213="COMPRA",'REGISTRO ACCIONES'!M213,"")</f>
        <v/>
      </c>
      <c r="F213" s="758" t="str">
        <f>IF(RENTABILIDAD[[#This Row],[PORTAFOLIO]]="","",IF('REGISTRO ACCIONES'!L213="COMPRA",'REGISTRO ACCIONES'!P213,""))</f>
        <v/>
      </c>
      <c r="G213" s="759" t="str">
        <f>IF(RENTABILIDAD[[#This Row],[PORTAFOLIO]]="","",IF('REGISTRO ACCIONES'!L213="COMPRA",'REGISTRO ACCIONES'!R213,""))</f>
        <v/>
      </c>
      <c r="H21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13" s="760" t="str">
        <f>IF(RENTABILIDAD[[#This Row],[PORTAFOLIO]]="","",IF(RENTABILIDAD[[#This Row],[INSTRUMENTO]]="","",IFERROR((E213*H213),0)))</f>
        <v/>
      </c>
      <c r="J213" s="761" t="str">
        <f>IF(RENTABILIDAD[[#This Row],[PORTAFOLIO]]="","",IF(RENTABILIDAD[[#This Row],[INSTRUMENTO]]="","",IFERROR((E213*H213)*$X$6,0)))</f>
        <v/>
      </c>
      <c r="K213" s="762">
        <f>IF(RENTABILIDAD[[#This Row],[VALOR ACTUAL COP]]&gt;0,IFERROR((I213-F213)/F213,0),"")</f>
        <v>0</v>
      </c>
      <c r="L213" s="702">
        <f>IF(RENTABILIDAD[[#This Row],[VALOR ACTUAL COP]]&gt;0,IFERROR((J213-G213)/G213,0),"")</f>
        <v>0</v>
      </c>
      <c r="M213" s="763">
        <f t="shared" si="4"/>
        <v>0</v>
      </c>
      <c r="N213" s="747" t="str">
        <f>IFERROR(IF(RENTABILIDAD[[#This Row],[AÑOS]]&gt;0.9999999,(1+K213)^(1/M213)-1,""),"")</f>
        <v/>
      </c>
      <c r="O213" s="702" t="str">
        <f>IFERROR(IF(RENTABILIDAD[[#This Row],[AÑOS]]&gt;0.9999999,(1+L213)^(1/M213)-1,""),"")</f>
        <v/>
      </c>
      <c r="P213" s="764" t="str">
        <f>IFERROR(IF(C:C=$U$7,RENTABILIDAD[[#This Row],[INVERSIÓN USD]]/$W$6,RENTABILIDAD[[#This Row],[INVERSIÓN USD]]/$W$7),"")</f>
        <v/>
      </c>
      <c r="Q213" s="620" t="str">
        <f>IFERROR(IF(D:D=$U$6,RENTABILIDAD[[#This Row],[INVERSIÓN COP]]/$V$6,RENTABILIDAD[[#This Row],[INVERSIÓN COP]]/$V$7),"")</f>
        <v/>
      </c>
      <c r="R213" s="764" t="str">
        <f>IFERROR(RENTABILIDAD[[#This Row],[RENTABILIDAD E.A USD]]*RENTABILIDAD[[#This Row],[PESOS COP]],"")</f>
        <v/>
      </c>
      <c r="S213" s="620" t="str">
        <f>IFERROR(RENTABILIDAD[[#This Row],[RENTABILIDAD E.A COP2]]*RENTABILIDAD[[#This Row],[PESOS COP]],"")</f>
        <v/>
      </c>
    </row>
    <row r="214" spans="2:19">
      <c r="B214" s="755" t="str">
        <f>IF('REGISTRO ACCIONES'!L214="COMPRA",'REGISTRO ACCIONES'!J214,"")</f>
        <v/>
      </c>
      <c r="C214" s="756" t="str">
        <f>IF('REGISTRO ACCIONES'!L214="COMPRA",'REGISTRO ACCIONES'!K214,"")</f>
        <v/>
      </c>
      <c r="D21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14" s="757" t="str">
        <f>IF('REGISTRO ACCIONES'!L214="COMPRA",'REGISTRO ACCIONES'!M214,"")</f>
        <v/>
      </c>
      <c r="F214" s="758" t="str">
        <f>IF(RENTABILIDAD[[#This Row],[PORTAFOLIO]]="","",IF('REGISTRO ACCIONES'!L214="COMPRA",'REGISTRO ACCIONES'!P214,""))</f>
        <v/>
      </c>
      <c r="G214" s="759" t="str">
        <f>IF(RENTABILIDAD[[#This Row],[PORTAFOLIO]]="","",IF('REGISTRO ACCIONES'!L214="COMPRA",'REGISTRO ACCIONES'!R214,""))</f>
        <v/>
      </c>
      <c r="H21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14" s="760" t="str">
        <f>IF(RENTABILIDAD[[#This Row],[PORTAFOLIO]]="","",IF(RENTABILIDAD[[#This Row],[INSTRUMENTO]]="","",IFERROR((E214*H214),0)))</f>
        <v/>
      </c>
      <c r="J214" s="761" t="str">
        <f>IF(RENTABILIDAD[[#This Row],[PORTAFOLIO]]="","",IF(RENTABILIDAD[[#This Row],[INSTRUMENTO]]="","",IFERROR((E214*H214)*$X$6,0)))</f>
        <v/>
      </c>
      <c r="K214" s="762">
        <f>IF(RENTABILIDAD[[#This Row],[VALOR ACTUAL COP]]&gt;0,IFERROR((I214-F214)/F214,0),"")</f>
        <v>0</v>
      </c>
      <c r="L214" s="702">
        <f>IF(RENTABILIDAD[[#This Row],[VALOR ACTUAL COP]]&gt;0,IFERROR((J214-G214)/G214,0),"")</f>
        <v>0</v>
      </c>
      <c r="M214" s="763">
        <f t="shared" si="4"/>
        <v>0</v>
      </c>
      <c r="N214" s="747" t="str">
        <f>IFERROR(IF(RENTABILIDAD[[#This Row],[AÑOS]]&gt;0.9999999,(1+K214)^(1/M214)-1,""),"")</f>
        <v/>
      </c>
      <c r="O214" s="702" t="str">
        <f>IFERROR(IF(RENTABILIDAD[[#This Row],[AÑOS]]&gt;0.9999999,(1+L214)^(1/M214)-1,""),"")</f>
        <v/>
      </c>
      <c r="P214" s="764" t="str">
        <f>IFERROR(IF(C:C=$U$7,RENTABILIDAD[[#This Row],[INVERSIÓN USD]]/$W$6,RENTABILIDAD[[#This Row],[INVERSIÓN USD]]/$W$7),"")</f>
        <v/>
      </c>
      <c r="Q214" s="620" t="str">
        <f>IFERROR(IF(D:D=$U$6,RENTABILIDAD[[#This Row],[INVERSIÓN COP]]/$V$6,RENTABILIDAD[[#This Row],[INVERSIÓN COP]]/$V$7),"")</f>
        <v/>
      </c>
      <c r="R214" s="764" t="str">
        <f>IFERROR(RENTABILIDAD[[#This Row],[RENTABILIDAD E.A USD]]*RENTABILIDAD[[#This Row],[PESOS COP]],"")</f>
        <v/>
      </c>
      <c r="S214" s="620" t="str">
        <f>IFERROR(RENTABILIDAD[[#This Row],[RENTABILIDAD E.A COP2]]*RENTABILIDAD[[#This Row],[PESOS COP]],"")</f>
        <v/>
      </c>
    </row>
    <row r="215" spans="2:19">
      <c r="B215" s="755" t="str">
        <f>IF('REGISTRO ACCIONES'!L215="COMPRA",'REGISTRO ACCIONES'!J215,"")</f>
        <v/>
      </c>
      <c r="C215" s="756" t="str">
        <f>IF('REGISTRO ACCIONES'!L215="COMPRA",'REGISTRO ACCIONES'!K215,"")</f>
        <v/>
      </c>
      <c r="D21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15" s="757" t="str">
        <f>IF('REGISTRO ACCIONES'!L215="COMPRA",'REGISTRO ACCIONES'!M215,"")</f>
        <v/>
      </c>
      <c r="F215" s="758" t="str">
        <f>IF(RENTABILIDAD[[#This Row],[PORTAFOLIO]]="","",IF('REGISTRO ACCIONES'!L215="COMPRA",'REGISTRO ACCIONES'!P215,""))</f>
        <v/>
      </c>
      <c r="G215" s="759" t="str">
        <f>IF(RENTABILIDAD[[#This Row],[PORTAFOLIO]]="","",IF('REGISTRO ACCIONES'!L215="COMPRA",'REGISTRO ACCIONES'!R215,""))</f>
        <v/>
      </c>
      <c r="H21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15" s="760" t="str">
        <f>IF(RENTABILIDAD[[#This Row],[PORTAFOLIO]]="","",IF(RENTABILIDAD[[#This Row],[INSTRUMENTO]]="","",IFERROR((E215*H215),0)))</f>
        <v/>
      </c>
      <c r="J215" s="761" t="str">
        <f>IF(RENTABILIDAD[[#This Row],[PORTAFOLIO]]="","",IF(RENTABILIDAD[[#This Row],[INSTRUMENTO]]="","",IFERROR((E215*H215)*$X$6,0)))</f>
        <v/>
      </c>
      <c r="K215" s="762">
        <f>IF(RENTABILIDAD[[#This Row],[VALOR ACTUAL COP]]&gt;0,IFERROR((I215-F215)/F215,0),"")</f>
        <v>0</v>
      </c>
      <c r="L215" s="702">
        <f>IF(RENTABILIDAD[[#This Row],[VALOR ACTUAL COP]]&gt;0,IFERROR((J215-G215)/G215,0),"")</f>
        <v>0</v>
      </c>
      <c r="M215" s="763">
        <f t="shared" si="4"/>
        <v>0</v>
      </c>
      <c r="N215" s="747" t="str">
        <f>IFERROR(IF(RENTABILIDAD[[#This Row],[AÑOS]]&gt;0.9999999,(1+K215)^(1/M215)-1,""),"")</f>
        <v/>
      </c>
      <c r="O215" s="702" t="str">
        <f>IFERROR(IF(RENTABILIDAD[[#This Row],[AÑOS]]&gt;0.9999999,(1+L215)^(1/M215)-1,""),"")</f>
        <v/>
      </c>
      <c r="P215" s="764" t="str">
        <f>IFERROR(IF(C:C=$U$7,RENTABILIDAD[[#This Row],[INVERSIÓN USD]]/$W$6,RENTABILIDAD[[#This Row],[INVERSIÓN USD]]/$W$7),"")</f>
        <v/>
      </c>
      <c r="Q215" s="620" t="str">
        <f>IFERROR(IF(D:D=$U$6,RENTABILIDAD[[#This Row],[INVERSIÓN COP]]/$V$6,RENTABILIDAD[[#This Row],[INVERSIÓN COP]]/$V$7),"")</f>
        <v/>
      </c>
      <c r="R215" s="764" t="str">
        <f>IFERROR(RENTABILIDAD[[#This Row],[RENTABILIDAD E.A USD]]*RENTABILIDAD[[#This Row],[PESOS COP]],"")</f>
        <v/>
      </c>
      <c r="S215" s="620" t="str">
        <f>IFERROR(RENTABILIDAD[[#This Row],[RENTABILIDAD E.A COP2]]*RENTABILIDAD[[#This Row],[PESOS COP]],"")</f>
        <v/>
      </c>
    </row>
    <row r="216" spans="2:19">
      <c r="B216" s="755" t="str">
        <f>IF('REGISTRO ACCIONES'!L216="COMPRA",'REGISTRO ACCIONES'!J216,"")</f>
        <v/>
      </c>
      <c r="C216" s="756" t="str">
        <f>IF('REGISTRO ACCIONES'!L216="COMPRA",'REGISTRO ACCIONES'!K216,"")</f>
        <v/>
      </c>
      <c r="D21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16" s="757" t="str">
        <f>IF('REGISTRO ACCIONES'!L216="COMPRA",'REGISTRO ACCIONES'!M216,"")</f>
        <v/>
      </c>
      <c r="F216" s="758" t="str">
        <f>IF(RENTABILIDAD[[#This Row],[PORTAFOLIO]]="","",IF('REGISTRO ACCIONES'!L216="COMPRA",'REGISTRO ACCIONES'!P216,""))</f>
        <v/>
      </c>
      <c r="G216" s="759" t="str">
        <f>IF(RENTABILIDAD[[#This Row],[PORTAFOLIO]]="","",IF('REGISTRO ACCIONES'!L216="COMPRA",'REGISTRO ACCIONES'!R216,""))</f>
        <v/>
      </c>
      <c r="H21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16" s="760" t="str">
        <f>IF(RENTABILIDAD[[#This Row],[PORTAFOLIO]]="","",IF(RENTABILIDAD[[#This Row],[INSTRUMENTO]]="","",IFERROR((E216*H216),0)))</f>
        <v/>
      </c>
      <c r="J216" s="761" t="str">
        <f>IF(RENTABILIDAD[[#This Row],[PORTAFOLIO]]="","",IF(RENTABILIDAD[[#This Row],[INSTRUMENTO]]="","",IFERROR((E216*H216)*$X$6,0)))</f>
        <v/>
      </c>
      <c r="K216" s="762">
        <f>IF(RENTABILIDAD[[#This Row],[VALOR ACTUAL COP]]&gt;0,IFERROR((I216-F216)/F216,0),"")</f>
        <v>0</v>
      </c>
      <c r="L216" s="702">
        <f>IF(RENTABILIDAD[[#This Row],[VALOR ACTUAL COP]]&gt;0,IFERROR((J216-G216)/G216,0),"")</f>
        <v>0</v>
      </c>
      <c r="M216" s="763">
        <f t="shared" si="4"/>
        <v>0</v>
      </c>
      <c r="N216" s="747" t="str">
        <f>IFERROR(IF(RENTABILIDAD[[#This Row],[AÑOS]]&gt;0.9999999,(1+K216)^(1/M216)-1,""),"")</f>
        <v/>
      </c>
      <c r="O216" s="702" t="str">
        <f>IFERROR(IF(RENTABILIDAD[[#This Row],[AÑOS]]&gt;0.9999999,(1+L216)^(1/M216)-1,""),"")</f>
        <v/>
      </c>
      <c r="P216" s="764" t="str">
        <f>IFERROR(IF(C:C=$U$7,RENTABILIDAD[[#This Row],[INVERSIÓN USD]]/$W$6,RENTABILIDAD[[#This Row],[INVERSIÓN USD]]/$W$7),"")</f>
        <v/>
      </c>
      <c r="Q216" s="620" t="str">
        <f>IFERROR(IF(D:D=$U$6,RENTABILIDAD[[#This Row],[INVERSIÓN COP]]/$V$6,RENTABILIDAD[[#This Row],[INVERSIÓN COP]]/$V$7),"")</f>
        <v/>
      </c>
      <c r="R216" s="764" t="str">
        <f>IFERROR(RENTABILIDAD[[#This Row],[RENTABILIDAD E.A USD]]*RENTABILIDAD[[#This Row],[PESOS COP]],"")</f>
        <v/>
      </c>
      <c r="S216" s="620" t="str">
        <f>IFERROR(RENTABILIDAD[[#This Row],[RENTABILIDAD E.A COP2]]*RENTABILIDAD[[#This Row],[PESOS COP]],"")</f>
        <v/>
      </c>
    </row>
    <row r="217" spans="2:19">
      <c r="B217" s="755" t="str">
        <f>IF('REGISTRO ACCIONES'!L217="COMPRA",'REGISTRO ACCIONES'!J217,"")</f>
        <v/>
      </c>
      <c r="C217" s="756" t="str">
        <f>IF('REGISTRO ACCIONES'!L217="COMPRA",'REGISTRO ACCIONES'!K217,"")</f>
        <v/>
      </c>
      <c r="D21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17" s="757" t="str">
        <f>IF('REGISTRO ACCIONES'!L217="COMPRA",'REGISTRO ACCIONES'!M217,"")</f>
        <v/>
      </c>
      <c r="F217" s="758" t="str">
        <f>IF(RENTABILIDAD[[#This Row],[PORTAFOLIO]]="","",IF('REGISTRO ACCIONES'!L217="COMPRA",'REGISTRO ACCIONES'!P217,""))</f>
        <v/>
      </c>
      <c r="G217" s="759" t="str">
        <f>IF(RENTABILIDAD[[#This Row],[PORTAFOLIO]]="","",IF('REGISTRO ACCIONES'!L217="COMPRA",'REGISTRO ACCIONES'!R217,""))</f>
        <v/>
      </c>
      <c r="H21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17" s="760" t="str">
        <f>IF(RENTABILIDAD[[#This Row],[PORTAFOLIO]]="","",IF(RENTABILIDAD[[#This Row],[INSTRUMENTO]]="","",IFERROR((E217*H217),0)))</f>
        <v/>
      </c>
      <c r="J217" s="761" t="str">
        <f>IF(RENTABILIDAD[[#This Row],[PORTAFOLIO]]="","",IF(RENTABILIDAD[[#This Row],[INSTRUMENTO]]="","",IFERROR((E217*H217)*$X$6,0)))</f>
        <v/>
      </c>
      <c r="K217" s="762">
        <f>IF(RENTABILIDAD[[#This Row],[VALOR ACTUAL COP]]&gt;0,IFERROR((I217-F217)/F217,0),"")</f>
        <v>0</v>
      </c>
      <c r="L217" s="702">
        <f>IF(RENTABILIDAD[[#This Row],[VALOR ACTUAL COP]]&gt;0,IFERROR((J217-G217)/G217,0),"")</f>
        <v>0</v>
      </c>
      <c r="M217" s="763">
        <f t="shared" si="4"/>
        <v>0</v>
      </c>
      <c r="N217" s="747" t="str">
        <f>IFERROR(IF(RENTABILIDAD[[#This Row],[AÑOS]]&gt;0.9999999,(1+K217)^(1/M217)-1,""),"")</f>
        <v/>
      </c>
      <c r="O217" s="702" t="str">
        <f>IFERROR(IF(RENTABILIDAD[[#This Row],[AÑOS]]&gt;0.9999999,(1+L217)^(1/M217)-1,""),"")</f>
        <v/>
      </c>
      <c r="P217" s="764" t="str">
        <f>IFERROR(IF(C:C=$U$7,RENTABILIDAD[[#This Row],[INVERSIÓN USD]]/$W$6,RENTABILIDAD[[#This Row],[INVERSIÓN USD]]/$W$7),"")</f>
        <v/>
      </c>
      <c r="Q217" s="620" t="str">
        <f>IFERROR(IF(D:D=$U$6,RENTABILIDAD[[#This Row],[INVERSIÓN COP]]/$V$6,RENTABILIDAD[[#This Row],[INVERSIÓN COP]]/$V$7),"")</f>
        <v/>
      </c>
      <c r="R217" s="764" t="str">
        <f>IFERROR(RENTABILIDAD[[#This Row],[RENTABILIDAD E.A USD]]*RENTABILIDAD[[#This Row],[PESOS COP]],"")</f>
        <v/>
      </c>
      <c r="S217" s="620" t="str">
        <f>IFERROR(RENTABILIDAD[[#This Row],[RENTABILIDAD E.A COP2]]*RENTABILIDAD[[#This Row],[PESOS COP]],"")</f>
        <v/>
      </c>
    </row>
    <row r="218" spans="2:19">
      <c r="B218" s="755" t="str">
        <f>IF('REGISTRO ACCIONES'!L218="COMPRA",'REGISTRO ACCIONES'!J218,"")</f>
        <v/>
      </c>
      <c r="C218" s="756" t="str">
        <f>IF('REGISTRO ACCIONES'!L218="COMPRA",'REGISTRO ACCIONES'!K218,"")</f>
        <v/>
      </c>
      <c r="D21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18" s="757" t="str">
        <f>IF('REGISTRO ACCIONES'!L218="COMPRA",'REGISTRO ACCIONES'!M218,"")</f>
        <v/>
      </c>
      <c r="F218" s="758" t="str">
        <f>IF(RENTABILIDAD[[#This Row],[PORTAFOLIO]]="","",IF('REGISTRO ACCIONES'!L218="COMPRA",'REGISTRO ACCIONES'!P218,""))</f>
        <v/>
      </c>
      <c r="G218" s="759" t="str">
        <f>IF(RENTABILIDAD[[#This Row],[PORTAFOLIO]]="","",IF('REGISTRO ACCIONES'!L218="COMPRA",'REGISTRO ACCIONES'!R218,""))</f>
        <v/>
      </c>
      <c r="H21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18" s="760" t="str">
        <f>IF(RENTABILIDAD[[#This Row],[PORTAFOLIO]]="","",IF(RENTABILIDAD[[#This Row],[INSTRUMENTO]]="","",IFERROR((E218*H218),0)))</f>
        <v/>
      </c>
      <c r="J218" s="761" t="str">
        <f>IF(RENTABILIDAD[[#This Row],[PORTAFOLIO]]="","",IF(RENTABILIDAD[[#This Row],[INSTRUMENTO]]="","",IFERROR((E218*H218)*$X$6,0)))</f>
        <v/>
      </c>
      <c r="K218" s="762">
        <f>IF(RENTABILIDAD[[#This Row],[VALOR ACTUAL COP]]&gt;0,IFERROR((I218-F218)/F218,0),"")</f>
        <v>0</v>
      </c>
      <c r="L218" s="702">
        <f>IF(RENTABILIDAD[[#This Row],[VALOR ACTUAL COP]]&gt;0,IFERROR((J218-G218)/G218,0),"")</f>
        <v>0</v>
      </c>
      <c r="M218" s="763">
        <f t="shared" si="4"/>
        <v>0</v>
      </c>
      <c r="N218" s="747" t="str">
        <f>IFERROR(IF(RENTABILIDAD[[#This Row],[AÑOS]]&gt;0.9999999,(1+K218)^(1/M218)-1,""),"")</f>
        <v/>
      </c>
      <c r="O218" s="702" t="str">
        <f>IFERROR(IF(RENTABILIDAD[[#This Row],[AÑOS]]&gt;0.9999999,(1+L218)^(1/M218)-1,""),"")</f>
        <v/>
      </c>
      <c r="P218" s="764" t="str">
        <f>IFERROR(IF(C:C=$U$7,RENTABILIDAD[[#This Row],[INVERSIÓN USD]]/$W$6,RENTABILIDAD[[#This Row],[INVERSIÓN USD]]/$W$7),"")</f>
        <v/>
      </c>
      <c r="Q218" s="620" t="str">
        <f>IFERROR(IF(D:D=$U$6,RENTABILIDAD[[#This Row],[INVERSIÓN COP]]/$V$6,RENTABILIDAD[[#This Row],[INVERSIÓN COP]]/$V$7),"")</f>
        <v/>
      </c>
      <c r="R218" s="764" t="str">
        <f>IFERROR(RENTABILIDAD[[#This Row],[RENTABILIDAD E.A USD]]*RENTABILIDAD[[#This Row],[PESOS COP]],"")</f>
        <v/>
      </c>
      <c r="S218" s="620" t="str">
        <f>IFERROR(RENTABILIDAD[[#This Row],[RENTABILIDAD E.A COP2]]*RENTABILIDAD[[#This Row],[PESOS COP]],"")</f>
        <v/>
      </c>
    </row>
    <row r="219" spans="2:19">
      <c r="B219" s="755" t="str">
        <f>IF('REGISTRO ACCIONES'!L219="COMPRA",'REGISTRO ACCIONES'!J219,"")</f>
        <v/>
      </c>
      <c r="C219" s="756" t="str">
        <f>IF('REGISTRO ACCIONES'!L219="COMPRA",'REGISTRO ACCIONES'!K219,"")</f>
        <v/>
      </c>
      <c r="D21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19" s="757" t="str">
        <f>IF('REGISTRO ACCIONES'!L219="COMPRA",'REGISTRO ACCIONES'!M219,"")</f>
        <v/>
      </c>
      <c r="F219" s="758" t="str">
        <f>IF(RENTABILIDAD[[#This Row],[PORTAFOLIO]]="","",IF('REGISTRO ACCIONES'!L219="COMPRA",'REGISTRO ACCIONES'!P219,""))</f>
        <v/>
      </c>
      <c r="G219" s="759" t="str">
        <f>IF(RENTABILIDAD[[#This Row],[PORTAFOLIO]]="","",IF('REGISTRO ACCIONES'!L219="COMPRA",'REGISTRO ACCIONES'!R219,""))</f>
        <v/>
      </c>
      <c r="H21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19" s="760" t="str">
        <f>IF(RENTABILIDAD[[#This Row],[PORTAFOLIO]]="","",IF(RENTABILIDAD[[#This Row],[INSTRUMENTO]]="","",IFERROR((E219*H219),0)))</f>
        <v/>
      </c>
      <c r="J219" s="761" t="str">
        <f>IF(RENTABILIDAD[[#This Row],[PORTAFOLIO]]="","",IF(RENTABILIDAD[[#This Row],[INSTRUMENTO]]="","",IFERROR((E219*H219)*$X$6,0)))</f>
        <v/>
      </c>
      <c r="K219" s="762">
        <f>IF(RENTABILIDAD[[#This Row],[VALOR ACTUAL COP]]&gt;0,IFERROR((I219-F219)/F219,0),"")</f>
        <v>0</v>
      </c>
      <c r="L219" s="702">
        <f>IF(RENTABILIDAD[[#This Row],[VALOR ACTUAL COP]]&gt;0,IFERROR((J219-G219)/G219,0),"")</f>
        <v>0</v>
      </c>
      <c r="M219" s="763">
        <f t="shared" si="4"/>
        <v>0</v>
      </c>
      <c r="N219" s="747" t="str">
        <f>IFERROR(IF(RENTABILIDAD[[#This Row],[AÑOS]]&gt;0.9999999,(1+K219)^(1/M219)-1,""),"")</f>
        <v/>
      </c>
      <c r="O219" s="702" t="str">
        <f>IFERROR(IF(RENTABILIDAD[[#This Row],[AÑOS]]&gt;0.9999999,(1+L219)^(1/M219)-1,""),"")</f>
        <v/>
      </c>
      <c r="P219" s="764" t="str">
        <f>IFERROR(IF(C:C=$U$7,RENTABILIDAD[[#This Row],[INVERSIÓN USD]]/$W$6,RENTABILIDAD[[#This Row],[INVERSIÓN USD]]/$W$7),"")</f>
        <v/>
      </c>
      <c r="Q219" s="620" t="str">
        <f>IFERROR(IF(D:D=$U$6,RENTABILIDAD[[#This Row],[INVERSIÓN COP]]/$V$6,RENTABILIDAD[[#This Row],[INVERSIÓN COP]]/$V$7),"")</f>
        <v/>
      </c>
      <c r="R219" s="764" t="str">
        <f>IFERROR(RENTABILIDAD[[#This Row],[RENTABILIDAD E.A USD]]*RENTABILIDAD[[#This Row],[PESOS COP]],"")</f>
        <v/>
      </c>
      <c r="S219" s="620" t="str">
        <f>IFERROR(RENTABILIDAD[[#This Row],[RENTABILIDAD E.A COP2]]*RENTABILIDAD[[#This Row],[PESOS COP]],"")</f>
        <v/>
      </c>
    </row>
    <row r="220" spans="2:19">
      <c r="B220" s="755" t="str">
        <f>IF('REGISTRO ACCIONES'!L220="COMPRA",'REGISTRO ACCIONES'!J220,"")</f>
        <v/>
      </c>
      <c r="C220" s="756" t="str">
        <f>IF('REGISTRO ACCIONES'!L220="COMPRA",'REGISTRO ACCIONES'!K220,"")</f>
        <v/>
      </c>
      <c r="D22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20" s="757" t="str">
        <f>IF('REGISTRO ACCIONES'!L220="COMPRA",'REGISTRO ACCIONES'!M220,"")</f>
        <v/>
      </c>
      <c r="F220" s="758" t="str">
        <f>IF(RENTABILIDAD[[#This Row],[PORTAFOLIO]]="","",IF('REGISTRO ACCIONES'!L220="COMPRA",'REGISTRO ACCIONES'!P220,""))</f>
        <v/>
      </c>
      <c r="G220" s="759" t="str">
        <f>IF(RENTABILIDAD[[#This Row],[PORTAFOLIO]]="","",IF('REGISTRO ACCIONES'!L220="COMPRA",'REGISTRO ACCIONES'!R220,""))</f>
        <v/>
      </c>
      <c r="H22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20" s="760" t="str">
        <f>IF(RENTABILIDAD[[#This Row],[PORTAFOLIO]]="","",IF(RENTABILIDAD[[#This Row],[INSTRUMENTO]]="","",IFERROR((E220*H220),0)))</f>
        <v/>
      </c>
      <c r="J220" s="761" t="str">
        <f>IF(RENTABILIDAD[[#This Row],[PORTAFOLIO]]="","",IF(RENTABILIDAD[[#This Row],[INSTRUMENTO]]="","",IFERROR((E220*H220)*$X$6,0)))</f>
        <v/>
      </c>
      <c r="K220" s="762">
        <f>IF(RENTABILIDAD[[#This Row],[VALOR ACTUAL COP]]&gt;0,IFERROR((I220-F220)/F220,0),"")</f>
        <v>0</v>
      </c>
      <c r="L220" s="702">
        <f>IF(RENTABILIDAD[[#This Row],[VALOR ACTUAL COP]]&gt;0,IFERROR((J220-G220)/G220,0),"")</f>
        <v>0</v>
      </c>
      <c r="M220" s="763">
        <f t="shared" si="4"/>
        <v>0</v>
      </c>
      <c r="N220" s="747" t="str">
        <f>IFERROR(IF(RENTABILIDAD[[#This Row],[AÑOS]]&gt;0.9999999,(1+K220)^(1/M220)-1,""),"")</f>
        <v/>
      </c>
      <c r="O220" s="702" t="str">
        <f>IFERROR(IF(RENTABILIDAD[[#This Row],[AÑOS]]&gt;0.9999999,(1+L220)^(1/M220)-1,""),"")</f>
        <v/>
      </c>
      <c r="P220" s="764" t="str">
        <f>IFERROR(IF(C:C=$U$7,RENTABILIDAD[[#This Row],[INVERSIÓN USD]]/$W$6,RENTABILIDAD[[#This Row],[INVERSIÓN USD]]/$W$7),"")</f>
        <v/>
      </c>
      <c r="Q220" s="620" t="str">
        <f>IFERROR(IF(D:D=$U$6,RENTABILIDAD[[#This Row],[INVERSIÓN COP]]/$V$6,RENTABILIDAD[[#This Row],[INVERSIÓN COP]]/$V$7),"")</f>
        <v/>
      </c>
      <c r="R220" s="764" t="str">
        <f>IFERROR(RENTABILIDAD[[#This Row],[RENTABILIDAD E.A USD]]*RENTABILIDAD[[#This Row],[PESOS COP]],"")</f>
        <v/>
      </c>
      <c r="S220" s="620" t="str">
        <f>IFERROR(RENTABILIDAD[[#This Row],[RENTABILIDAD E.A COP2]]*RENTABILIDAD[[#This Row],[PESOS COP]],"")</f>
        <v/>
      </c>
    </row>
    <row r="221" spans="2:19">
      <c r="B221" s="755" t="str">
        <f>IF('REGISTRO ACCIONES'!L221="COMPRA",'REGISTRO ACCIONES'!J221,"")</f>
        <v/>
      </c>
      <c r="C221" s="756" t="str">
        <f>IF('REGISTRO ACCIONES'!L221="COMPRA",'REGISTRO ACCIONES'!K221,"")</f>
        <v/>
      </c>
      <c r="D22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21" s="757" t="str">
        <f>IF('REGISTRO ACCIONES'!L221="COMPRA",'REGISTRO ACCIONES'!M221,"")</f>
        <v/>
      </c>
      <c r="F221" s="758" t="str">
        <f>IF(RENTABILIDAD[[#This Row],[PORTAFOLIO]]="","",IF('REGISTRO ACCIONES'!L221="COMPRA",'REGISTRO ACCIONES'!P221,""))</f>
        <v/>
      </c>
      <c r="G221" s="759" t="str">
        <f>IF(RENTABILIDAD[[#This Row],[PORTAFOLIO]]="","",IF('REGISTRO ACCIONES'!L221="COMPRA",'REGISTRO ACCIONES'!R221,""))</f>
        <v/>
      </c>
      <c r="H22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21" s="760" t="str">
        <f>IF(RENTABILIDAD[[#This Row],[PORTAFOLIO]]="","",IF(RENTABILIDAD[[#This Row],[INSTRUMENTO]]="","",IFERROR((E221*H221),0)))</f>
        <v/>
      </c>
      <c r="J221" s="761" t="str">
        <f>IF(RENTABILIDAD[[#This Row],[PORTAFOLIO]]="","",IF(RENTABILIDAD[[#This Row],[INSTRUMENTO]]="","",IFERROR((E221*H221)*$X$6,0)))</f>
        <v/>
      </c>
      <c r="K221" s="762">
        <f>IF(RENTABILIDAD[[#This Row],[VALOR ACTUAL COP]]&gt;0,IFERROR((I221-F221)/F221,0),"")</f>
        <v>0</v>
      </c>
      <c r="L221" s="702">
        <f>IF(RENTABILIDAD[[#This Row],[VALOR ACTUAL COP]]&gt;0,IFERROR((J221-G221)/G221,0),"")</f>
        <v>0</v>
      </c>
      <c r="M221" s="763">
        <f t="shared" si="4"/>
        <v>0</v>
      </c>
      <c r="N221" s="747" t="str">
        <f>IFERROR(IF(RENTABILIDAD[[#This Row],[AÑOS]]&gt;0.9999999,(1+K221)^(1/M221)-1,""),"")</f>
        <v/>
      </c>
      <c r="O221" s="702" t="str">
        <f>IFERROR(IF(RENTABILIDAD[[#This Row],[AÑOS]]&gt;0.9999999,(1+L221)^(1/M221)-1,""),"")</f>
        <v/>
      </c>
      <c r="P221" s="764" t="str">
        <f>IFERROR(IF(C:C=$U$7,RENTABILIDAD[[#This Row],[INVERSIÓN USD]]/$W$6,RENTABILIDAD[[#This Row],[INVERSIÓN USD]]/$W$7),"")</f>
        <v/>
      </c>
      <c r="Q221" s="620" t="str">
        <f>IFERROR(IF(D:D=$U$6,RENTABILIDAD[[#This Row],[INVERSIÓN COP]]/$V$6,RENTABILIDAD[[#This Row],[INVERSIÓN COP]]/$V$7),"")</f>
        <v/>
      </c>
      <c r="R221" s="764" t="str">
        <f>IFERROR(RENTABILIDAD[[#This Row],[RENTABILIDAD E.A USD]]*RENTABILIDAD[[#This Row],[PESOS COP]],"")</f>
        <v/>
      </c>
      <c r="S221" s="620" t="str">
        <f>IFERROR(RENTABILIDAD[[#This Row],[RENTABILIDAD E.A COP2]]*RENTABILIDAD[[#This Row],[PESOS COP]],"")</f>
        <v/>
      </c>
    </row>
    <row r="222" spans="2:19">
      <c r="B222" s="755" t="str">
        <f>IF('REGISTRO ACCIONES'!L222="COMPRA",'REGISTRO ACCIONES'!J222,"")</f>
        <v/>
      </c>
      <c r="C222" s="756" t="str">
        <f>IF('REGISTRO ACCIONES'!L222="COMPRA",'REGISTRO ACCIONES'!K222,"")</f>
        <v/>
      </c>
      <c r="D22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22" s="757" t="str">
        <f>IF('REGISTRO ACCIONES'!L222="COMPRA",'REGISTRO ACCIONES'!M222,"")</f>
        <v/>
      </c>
      <c r="F222" s="758" t="str">
        <f>IF(RENTABILIDAD[[#This Row],[PORTAFOLIO]]="","",IF('REGISTRO ACCIONES'!L222="COMPRA",'REGISTRO ACCIONES'!P222,""))</f>
        <v/>
      </c>
      <c r="G222" s="759" t="str">
        <f>IF(RENTABILIDAD[[#This Row],[PORTAFOLIO]]="","",IF('REGISTRO ACCIONES'!L222="COMPRA",'REGISTRO ACCIONES'!R222,""))</f>
        <v/>
      </c>
      <c r="H22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22" s="760" t="str">
        <f>IF(RENTABILIDAD[[#This Row],[PORTAFOLIO]]="","",IF(RENTABILIDAD[[#This Row],[INSTRUMENTO]]="","",IFERROR((E222*H222),0)))</f>
        <v/>
      </c>
      <c r="J222" s="761" t="str">
        <f>IF(RENTABILIDAD[[#This Row],[PORTAFOLIO]]="","",IF(RENTABILIDAD[[#This Row],[INSTRUMENTO]]="","",IFERROR((E222*H222)*$X$6,0)))</f>
        <v/>
      </c>
      <c r="K222" s="762">
        <f>IF(RENTABILIDAD[[#This Row],[VALOR ACTUAL COP]]&gt;0,IFERROR((I222-F222)/F222,0),"")</f>
        <v>0</v>
      </c>
      <c r="L222" s="702">
        <f>IF(RENTABILIDAD[[#This Row],[VALOR ACTUAL COP]]&gt;0,IFERROR((J222-G222)/G222,0),"")</f>
        <v>0</v>
      </c>
      <c r="M222" s="763">
        <f t="shared" si="4"/>
        <v>0</v>
      </c>
      <c r="N222" s="747" t="str">
        <f>IFERROR(IF(RENTABILIDAD[[#This Row],[AÑOS]]&gt;0.9999999,(1+K222)^(1/M222)-1,""),"")</f>
        <v/>
      </c>
      <c r="O222" s="702" t="str">
        <f>IFERROR(IF(RENTABILIDAD[[#This Row],[AÑOS]]&gt;0.9999999,(1+L222)^(1/M222)-1,""),"")</f>
        <v/>
      </c>
      <c r="P222" s="764" t="str">
        <f>IFERROR(IF(C:C=$U$7,RENTABILIDAD[[#This Row],[INVERSIÓN USD]]/$W$6,RENTABILIDAD[[#This Row],[INVERSIÓN USD]]/$W$7),"")</f>
        <v/>
      </c>
      <c r="Q222" s="620" t="str">
        <f>IFERROR(IF(D:D=$U$6,RENTABILIDAD[[#This Row],[INVERSIÓN COP]]/$V$6,RENTABILIDAD[[#This Row],[INVERSIÓN COP]]/$V$7),"")</f>
        <v/>
      </c>
      <c r="R222" s="764" t="str">
        <f>IFERROR(RENTABILIDAD[[#This Row],[RENTABILIDAD E.A USD]]*RENTABILIDAD[[#This Row],[PESOS COP]],"")</f>
        <v/>
      </c>
      <c r="S222" s="620" t="str">
        <f>IFERROR(RENTABILIDAD[[#This Row],[RENTABILIDAD E.A COP2]]*RENTABILIDAD[[#This Row],[PESOS COP]],"")</f>
        <v/>
      </c>
    </row>
    <row r="223" spans="2:19">
      <c r="B223" s="755" t="str">
        <f>IF('REGISTRO ACCIONES'!L223="COMPRA",'REGISTRO ACCIONES'!J223,"")</f>
        <v/>
      </c>
      <c r="C223" s="756" t="str">
        <f>IF('REGISTRO ACCIONES'!L223="COMPRA",'REGISTRO ACCIONES'!K223,"")</f>
        <v/>
      </c>
      <c r="D22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23" s="757" t="str">
        <f>IF('REGISTRO ACCIONES'!L223="COMPRA",'REGISTRO ACCIONES'!M223,"")</f>
        <v/>
      </c>
      <c r="F223" s="758" t="str">
        <f>IF(RENTABILIDAD[[#This Row],[PORTAFOLIO]]="","",IF('REGISTRO ACCIONES'!L223="COMPRA",'REGISTRO ACCIONES'!P223,""))</f>
        <v/>
      </c>
      <c r="G223" s="759" t="str">
        <f>IF(RENTABILIDAD[[#This Row],[PORTAFOLIO]]="","",IF('REGISTRO ACCIONES'!L223="COMPRA",'REGISTRO ACCIONES'!R223,""))</f>
        <v/>
      </c>
      <c r="H22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23" s="760" t="str">
        <f>IF(RENTABILIDAD[[#This Row],[PORTAFOLIO]]="","",IF(RENTABILIDAD[[#This Row],[INSTRUMENTO]]="","",IFERROR((E223*H223),0)))</f>
        <v/>
      </c>
      <c r="J223" s="761" t="str">
        <f>IF(RENTABILIDAD[[#This Row],[PORTAFOLIO]]="","",IF(RENTABILIDAD[[#This Row],[INSTRUMENTO]]="","",IFERROR((E223*H223)*$X$6,0)))</f>
        <v/>
      </c>
      <c r="K223" s="762">
        <f>IF(RENTABILIDAD[[#This Row],[VALOR ACTUAL COP]]&gt;0,IFERROR((I223-F223)/F223,0),"")</f>
        <v>0</v>
      </c>
      <c r="L223" s="702">
        <f>IF(RENTABILIDAD[[#This Row],[VALOR ACTUAL COP]]&gt;0,IFERROR((J223-G223)/G223,0),"")</f>
        <v>0</v>
      </c>
      <c r="M223" s="763">
        <f t="shared" si="4"/>
        <v>0</v>
      </c>
      <c r="N223" s="747" t="str">
        <f>IFERROR(IF(RENTABILIDAD[[#This Row],[AÑOS]]&gt;0.9999999,(1+K223)^(1/M223)-1,""),"")</f>
        <v/>
      </c>
      <c r="O223" s="702" t="str">
        <f>IFERROR(IF(RENTABILIDAD[[#This Row],[AÑOS]]&gt;0.9999999,(1+L223)^(1/M223)-1,""),"")</f>
        <v/>
      </c>
      <c r="P223" s="764" t="str">
        <f>IFERROR(IF(C:C=$U$7,RENTABILIDAD[[#This Row],[INVERSIÓN USD]]/$W$6,RENTABILIDAD[[#This Row],[INVERSIÓN USD]]/$W$7),"")</f>
        <v/>
      </c>
      <c r="Q223" s="620" t="str">
        <f>IFERROR(IF(D:D=$U$6,RENTABILIDAD[[#This Row],[INVERSIÓN COP]]/$V$6,RENTABILIDAD[[#This Row],[INVERSIÓN COP]]/$V$7),"")</f>
        <v/>
      </c>
      <c r="R223" s="764" t="str">
        <f>IFERROR(RENTABILIDAD[[#This Row],[RENTABILIDAD E.A USD]]*RENTABILIDAD[[#This Row],[PESOS COP]],"")</f>
        <v/>
      </c>
      <c r="S223" s="620" t="str">
        <f>IFERROR(RENTABILIDAD[[#This Row],[RENTABILIDAD E.A COP2]]*RENTABILIDAD[[#This Row],[PESOS COP]],"")</f>
        <v/>
      </c>
    </row>
    <row r="224" spans="2:19">
      <c r="B224" s="755" t="str">
        <f>IF('REGISTRO ACCIONES'!L224="COMPRA",'REGISTRO ACCIONES'!J224,"")</f>
        <v/>
      </c>
      <c r="C224" s="756" t="str">
        <f>IF('REGISTRO ACCIONES'!L224="COMPRA",'REGISTRO ACCIONES'!K224,"")</f>
        <v/>
      </c>
      <c r="D22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24" s="757" t="str">
        <f>IF('REGISTRO ACCIONES'!L224="COMPRA",'REGISTRO ACCIONES'!M224,"")</f>
        <v/>
      </c>
      <c r="F224" s="758" t="str">
        <f>IF(RENTABILIDAD[[#This Row],[PORTAFOLIO]]="","",IF('REGISTRO ACCIONES'!L224="COMPRA",'REGISTRO ACCIONES'!P224,""))</f>
        <v/>
      </c>
      <c r="G224" s="759" t="str">
        <f>IF(RENTABILIDAD[[#This Row],[PORTAFOLIO]]="","",IF('REGISTRO ACCIONES'!L224="COMPRA",'REGISTRO ACCIONES'!R224,""))</f>
        <v/>
      </c>
      <c r="H22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24" s="760" t="str">
        <f>IF(RENTABILIDAD[[#This Row],[PORTAFOLIO]]="","",IF(RENTABILIDAD[[#This Row],[INSTRUMENTO]]="","",IFERROR((E224*H224),0)))</f>
        <v/>
      </c>
      <c r="J224" s="761" t="str">
        <f>IF(RENTABILIDAD[[#This Row],[PORTAFOLIO]]="","",IF(RENTABILIDAD[[#This Row],[INSTRUMENTO]]="","",IFERROR((E224*H224)*$X$6,0)))</f>
        <v/>
      </c>
      <c r="K224" s="762">
        <f>IF(RENTABILIDAD[[#This Row],[VALOR ACTUAL COP]]&gt;0,IFERROR((I224-F224)/F224,0),"")</f>
        <v>0</v>
      </c>
      <c r="L224" s="702">
        <f>IF(RENTABILIDAD[[#This Row],[VALOR ACTUAL COP]]&gt;0,IFERROR((J224-G224)/G224,0),"")</f>
        <v>0</v>
      </c>
      <c r="M224" s="763">
        <f t="shared" si="4"/>
        <v>0</v>
      </c>
      <c r="N224" s="747" t="str">
        <f>IFERROR(IF(RENTABILIDAD[[#This Row],[AÑOS]]&gt;0.9999999,(1+K224)^(1/M224)-1,""),"")</f>
        <v/>
      </c>
      <c r="O224" s="702" t="str">
        <f>IFERROR(IF(RENTABILIDAD[[#This Row],[AÑOS]]&gt;0.9999999,(1+L224)^(1/M224)-1,""),"")</f>
        <v/>
      </c>
      <c r="P224" s="764" t="str">
        <f>IFERROR(IF(C:C=$U$7,RENTABILIDAD[[#This Row],[INVERSIÓN USD]]/$W$6,RENTABILIDAD[[#This Row],[INVERSIÓN USD]]/$W$7),"")</f>
        <v/>
      </c>
      <c r="Q224" s="620" t="str">
        <f>IFERROR(IF(D:D=$U$6,RENTABILIDAD[[#This Row],[INVERSIÓN COP]]/$V$6,RENTABILIDAD[[#This Row],[INVERSIÓN COP]]/$V$7),"")</f>
        <v/>
      </c>
      <c r="R224" s="764" t="str">
        <f>IFERROR(RENTABILIDAD[[#This Row],[RENTABILIDAD E.A USD]]*RENTABILIDAD[[#This Row],[PESOS COP]],"")</f>
        <v/>
      </c>
      <c r="S224" s="620" t="str">
        <f>IFERROR(RENTABILIDAD[[#This Row],[RENTABILIDAD E.A COP2]]*RENTABILIDAD[[#This Row],[PESOS COP]],"")</f>
        <v/>
      </c>
    </row>
    <row r="225" spans="2:19">
      <c r="B225" s="755" t="str">
        <f>IF('REGISTRO ACCIONES'!L225="COMPRA",'REGISTRO ACCIONES'!J225,"")</f>
        <v/>
      </c>
      <c r="C225" s="756" t="str">
        <f>IF('REGISTRO ACCIONES'!L225="COMPRA",'REGISTRO ACCIONES'!K225,"")</f>
        <v/>
      </c>
      <c r="D22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25" s="757" t="str">
        <f>IF('REGISTRO ACCIONES'!L225="COMPRA",'REGISTRO ACCIONES'!M225,"")</f>
        <v/>
      </c>
      <c r="F225" s="758" t="str">
        <f>IF(RENTABILIDAD[[#This Row],[PORTAFOLIO]]="","",IF('REGISTRO ACCIONES'!L225="COMPRA",'REGISTRO ACCIONES'!P225,""))</f>
        <v/>
      </c>
      <c r="G225" s="759" t="str">
        <f>IF(RENTABILIDAD[[#This Row],[PORTAFOLIO]]="","",IF('REGISTRO ACCIONES'!L225="COMPRA",'REGISTRO ACCIONES'!R225,""))</f>
        <v/>
      </c>
      <c r="H22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25" s="760" t="str">
        <f>IF(RENTABILIDAD[[#This Row],[PORTAFOLIO]]="","",IF(RENTABILIDAD[[#This Row],[INSTRUMENTO]]="","",IFERROR((E225*H225),0)))</f>
        <v/>
      </c>
      <c r="J225" s="761" t="str">
        <f>IF(RENTABILIDAD[[#This Row],[PORTAFOLIO]]="","",IF(RENTABILIDAD[[#This Row],[INSTRUMENTO]]="","",IFERROR((E225*H225)*$X$6,0)))</f>
        <v/>
      </c>
      <c r="K225" s="762">
        <f>IF(RENTABILIDAD[[#This Row],[VALOR ACTUAL COP]]&gt;0,IFERROR((I225-F225)/F225,0),"")</f>
        <v>0</v>
      </c>
      <c r="L225" s="702">
        <f>IF(RENTABILIDAD[[#This Row],[VALOR ACTUAL COP]]&gt;0,IFERROR((J225-G225)/G225,0),"")</f>
        <v>0</v>
      </c>
      <c r="M225" s="763">
        <f t="shared" si="4"/>
        <v>0</v>
      </c>
      <c r="N225" s="747" t="str">
        <f>IFERROR(IF(RENTABILIDAD[[#This Row],[AÑOS]]&gt;0.9999999,(1+K225)^(1/M225)-1,""),"")</f>
        <v/>
      </c>
      <c r="O225" s="702" t="str">
        <f>IFERROR(IF(RENTABILIDAD[[#This Row],[AÑOS]]&gt;0.9999999,(1+L225)^(1/M225)-1,""),"")</f>
        <v/>
      </c>
      <c r="P225" s="764" t="str">
        <f>IFERROR(IF(C:C=$U$7,RENTABILIDAD[[#This Row],[INVERSIÓN USD]]/$W$6,RENTABILIDAD[[#This Row],[INVERSIÓN USD]]/$W$7),"")</f>
        <v/>
      </c>
      <c r="Q225" s="620" t="str">
        <f>IFERROR(IF(D:D=$U$6,RENTABILIDAD[[#This Row],[INVERSIÓN COP]]/$V$6,RENTABILIDAD[[#This Row],[INVERSIÓN COP]]/$V$7),"")</f>
        <v/>
      </c>
      <c r="R225" s="764" t="str">
        <f>IFERROR(RENTABILIDAD[[#This Row],[RENTABILIDAD E.A USD]]*RENTABILIDAD[[#This Row],[PESOS COP]],"")</f>
        <v/>
      </c>
      <c r="S225" s="620" t="str">
        <f>IFERROR(RENTABILIDAD[[#This Row],[RENTABILIDAD E.A COP2]]*RENTABILIDAD[[#This Row],[PESOS COP]],"")</f>
        <v/>
      </c>
    </row>
    <row r="226" spans="2:19">
      <c r="B226" s="755" t="str">
        <f>IF('REGISTRO ACCIONES'!L226="COMPRA",'REGISTRO ACCIONES'!J226,"")</f>
        <v/>
      </c>
      <c r="C226" s="756" t="str">
        <f>IF('REGISTRO ACCIONES'!L226="COMPRA",'REGISTRO ACCIONES'!K226,"")</f>
        <v/>
      </c>
      <c r="D22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26" s="757" t="str">
        <f>IF('REGISTRO ACCIONES'!L226="COMPRA",'REGISTRO ACCIONES'!M226,"")</f>
        <v/>
      </c>
      <c r="F226" s="758" t="str">
        <f>IF(RENTABILIDAD[[#This Row],[PORTAFOLIO]]="","",IF('REGISTRO ACCIONES'!L226="COMPRA",'REGISTRO ACCIONES'!P226,""))</f>
        <v/>
      </c>
      <c r="G226" s="759" t="str">
        <f>IF(RENTABILIDAD[[#This Row],[PORTAFOLIO]]="","",IF('REGISTRO ACCIONES'!L226="COMPRA",'REGISTRO ACCIONES'!R226,""))</f>
        <v/>
      </c>
      <c r="H22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26" s="760" t="str">
        <f>IF(RENTABILIDAD[[#This Row],[PORTAFOLIO]]="","",IF(RENTABILIDAD[[#This Row],[INSTRUMENTO]]="","",IFERROR((E226*H226),0)))</f>
        <v/>
      </c>
      <c r="J226" s="761" t="str">
        <f>IF(RENTABILIDAD[[#This Row],[PORTAFOLIO]]="","",IF(RENTABILIDAD[[#This Row],[INSTRUMENTO]]="","",IFERROR((E226*H226)*$X$6,0)))</f>
        <v/>
      </c>
      <c r="K226" s="762">
        <f>IF(RENTABILIDAD[[#This Row],[VALOR ACTUAL COP]]&gt;0,IFERROR((I226-F226)/F226,0),"")</f>
        <v>0</v>
      </c>
      <c r="L226" s="702">
        <f>IF(RENTABILIDAD[[#This Row],[VALOR ACTUAL COP]]&gt;0,IFERROR((J226-G226)/G226,0),"")</f>
        <v>0</v>
      </c>
      <c r="M226" s="763">
        <f t="shared" si="4"/>
        <v>0</v>
      </c>
      <c r="N226" s="747" t="str">
        <f>IFERROR(IF(RENTABILIDAD[[#This Row],[AÑOS]]&gt;0.9999999,(1+K226)^(1/M226)-1,""),"")</f>
        <v/>
      </c>
      <c r="O226" s="702" t="str">
        <f>IFERROR(IF(RENTABILIDAD[[#This Row],[AÑOS]]&gt;0.9999999,(1+L226)^(1/M226)-1,""),"")</f>
        <v/>
      </c>
      <c r="P226" s="764" t="str">
        <f>IFERROR(IF(C:C=$U$7,RENTABILIDAD[[#This Row],[INVERSIÓN USD]]/$W$6,RENTABILIDAD[[#This Row],[INVERSIÓN USD]]/$W$7),"")</f>
        <v/>
      </c>
      <c r="Q226" s="620" t="str">
        <f>IFERROR(IF(D:D=$U$6,RENTABILIDAD[[#This Row],[INVERSIÓN COP]]/$V$6,RENTABILIDAD[[#This Row],[INVERSIÓN COP]]/$V$7),"")</f>
        <v/>
      </c>
      <c r="R226" s="764" t="str">
        <f>IFERROR(RENTABILIDAD[[#This Row],[RENTABILIDAD E.A USD]]*RENTABILIDAD[[#This Row],[PESOS COP]],"")</f>
        <v/>
      </c>
      <c r="S226" s="620" t="str">
        <f>IFERROR(RENTABILIDAD[[#This Row],[RENTABILIDAD E.A COP2]]*RENTABILIDAD[[#This Row],[PESOS COP]],"")</f>
        <v/>
      </c>
    </row>
    <row r="227" spans="2:19">
      <c r="B227" s="755" t="str">
        <f>IF('REGISTRO ACCIONES'!L227="COMPRA",'REGISTRO ACCIONES'!J227,"")</f>
        <v/>
      </c>
      <c r="C227" s="756" t="str">
        <f>IF('REGISTRO ACCIONES'!L227="COMPRA",'REGISTRO ACCIONES'!K227,"")</f>
        <v/>
      </c>
      <c r="D22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27" s="757" t="str">
        <f>IF('REGISTRO ACCIONES'!L227="COMPRA",'REGISTRO ACCIONES'!M227,"")</f>
        <v/>
      </c>
      <c r="F227" s="758" t="str">
        <f>IF(RENTABILIDAD[[#This Row],[PORTAFOLIO]]="","",IF('REGISTRO ACCIONES'!L227="COMPRA",'REGISTRO ACCIONES'!P227,""))</f>
        <v/>
      </c>
      <c r="G227" s="759" t="str">
        <f>IF(RENTABILIDAD[[#This Row],[PORTAFOLIO]]="","",IF('REGISTRO ACCIONES'!L227="COMPRA",'REGISTRO ACCIONES'!R227,""))</f>
        <v/>
      </c>
      <c r="H22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27" s="760" t="str">
        <f>IF(RENTABILIDAD[[#This Row],[PORTAFOLIO]]="","",IF(RENTABILIDAD[[#This Row],[INSTRUMENTO]]="","",IFERROR((E227*H227),0)))</f>
        <v/>
      </c>
      <c r="J227" s="761" t="str">
        <f>IF(RENTABILIDAD[[#This Row],[PORTAFOLIO]]="","",IF(RENTABILIDAD[[#This Row],[INSTRUMENTO]]="","",IFERROR((E227*H227)*$X$6,0)))</f>
        <v/>
      </c>
      <c r="K227" s="762">
        <f>IF(RENTABILIDAD[[#This Row],[VALOR ACTUAL COP]]&gt;0,IFERROR((I227-F227)/F227,0),"")</f>
        <v>0</v>
      </c>
      <c r="L227" s="702">
        <f>IF(RENTABILIDAD[[#This Row],[VALOR ACTUAL COP]]&gt;0,IFERROR((J227-G227)/G227,0),"")</f>
        <v>0</v>
      </c>
      <c r="M227" s="763">
        <f t="shared" si="4"/>
        <v>0</v>
      </c>
      <c r="N227" s="747" t="str">
        <f>IFERROR(IF(RENTABILIDAD[[#This Row],[AÑOS]]&gt;0.9999999,(1+K227)^(1/M227)-1,""),"")</f>
        <v/>
      </c>
      <c r="O227" s="702" t="str">
        <f>IFERROR(IF(RENTABILIDAD[[#This Row],[AÑOS]]&gt;0.9999999,(1+L227)^(1/M227)-1,""),"")</f>
        <v/>
      </c>
      <c r="P227" s="764" t="str">
        <f>IFERROR(IF(C:C=$U$7,RENTABILIDAD[[#This Row],[INVERSIÓN USD]]/$W$6,RENTABILIDAD[[#This Row],[INVERSIÓN USD]]/$W$7),"")</f>
        <v/>
      </c>
      <c r="Q227" s="620" t="str">
        <f>IFERROR(IF(D:D=$U$6,RENTABILIDAD[[#This Row],[INVERSIÓN COP]]/$V$6,RENTABILIDAD[[#This Row],[INVERSIÓN COP]]/$V$7),"")</f>
        <v/>
      </c>
      <c r="R227" s="764" t="str">
        <f>IFERROR(RENTABILIDAD[[#This Row],[RENTABILIDAD E.A USD]]*RENTABILIDAD[[#This Row],[PESOS COP]],"")</f>
        <v/>
      </c>
      <c r="S227" s="620" t="str">
        <f>IFERROR(RENTABILIDAD[[#This Row],[RENTABILIDAD E.A COP2]]*RENTABILIDAD[[#This Row],[PESOS COP]],"")</f>
        <v/>
      </c>
    </row>
    <row r="228" spans="2:19">
      <c r="B228" s="755" t="str">
        <f>IF('REGISTRO ACCIONES'!L228="COMPRA",'REGISTRO ACCIONES'!J228,"")</f>
        <v/>
      </c>
      <c r="C228" s="756" t="str">
        <f>IF('REGISTRO ACCIONES'!L228="COMPRA",'REGISTRO ACCIONES'!K228,"")</f>
        <v/>
      </c>
      <c r="D22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28" s="757" t="str">
        <f>IF('REGISTRO ACCIONES'!L228="COMPRA",'REGISTRO ACCIONES'!M228,"")</f>
        <v/>
      </c>
      <c r="F228" s="758" t="str">
        <f>IF(RENTABILIDAD[[#This Row],[PORTAFOLIO]]="","",IF('REGISTRO ACCIONES'!L228="COMPRA",'REGISTRO ACCIONES'!P228,""))</f>
        <v/>
      </c>
      <c r="G228" s="759" t="str">
        <f>IF(RENTABILIDAD[[#This Row],[PORTAFOLIO]]="","",IF('REGISTRO ACCIONES'!L228="COMPRA",'REGISTRO ACCIONES'!R228,""))</f>
        <v/>
      </c>
      <c r="H22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28" s="760" t="str">
        <f>IF(RENTABILIDAD[[#This Row],[PORTAFOLIO]]="","",IF(RENTABILIDAD[[#This Row],[INSTRUMENTO]]="","",IFERROR((E228*H228),0)))</f>
        <v/>
      </c>
      <c r="J228" s="761" t="str">
        <f>IF(RENTABILIDAD[[#This Row],[PORTAFOLIO]]="","",IF(RENTABILIDAD[[#This Row],[INSTRUMENTO]]="","",IFERROR((E228*H228)*$X$6,0)))</f>
        <v/>
      </c>
      <c r="K228" s="762">
        <f>IF(RENTABILIDAD[[#This Row],[VALOR ACTUAL COP]]&gt;0,IFERROR((I228-F228)/F228,0),"")</f>
        <v>0</v>
      </c>
      <c r="L228" s="702">
        <f>IF(RENTABILIDAD[[#This Row],[VALOR ACTUAL COP]]&gt;0,IFERROR((J228-G228)/G228,0),"")</f>
        <v>0</v>
      </c>
      <c r="M228" s="763">
        <f t="shared" si="4"/>
        <v>0</v>
      </c>
      <c r="N228" s="747" t="str">
        <f>IFERROR(IF(RENTABILIDAD[[#This Row],[AÑOS]]&gt;0.9999999,(1+K228)^(1/M228)-1,""),"")</f>
        <v/>
      </c>
      <c r="O228" s="702" t="str">
        <f>IFERROR(IF(RENTABILIDAD[[#This Row],[AÑOS]]&gt;0.9999999,(1+L228)^(1/M228)-1,""),"")</f>
        <v/>
      </c>
      <c r="P228" s="764" t="str">
        <f>IFERROR(IF(C:C=$U$7,RENTABILIDAD[[#This Row],[INVERSIÓN USD]]/$W$6,RENTABILIDAD[[#This Row],[INVERSIÓN USD]]/$W$7),"")</f>
        <v/>
      </c>
      <c r="Q228" s="620" t="str">
        <f>IFERROR(IF(D:D=$U$6,RENTABILIDAD[[#This Row],[INVERSIÓN COP]]/$V$6,RENTABILIDAD[[#This Row],[INVERSIÓN COP]]/$V$7),"")</f>
        <v/>
      </c>
      <c r="R228" s="764" t="str">
        <f>IFERROR(RENTABILIDAD[[#This Row],[RENTABILIDAD E.A USD]]*RENTABILIDAD[[#This Row],[PESOS COP]],"")</f>
        <v/>
      </c>
      <c r="S228" s="620" t="str">
        <f>IFERROR(RENTABILIDAD[[#This Row],[RENTABILIDAD E.A COP2]]*RENTABILIDAD[[#This Row],[PESOS COP]],"")</f>
        <v/>
      </c>
    </row>
    <row r="229" spans="2:19">
      <c r="B229" s="755" t="str">
        <f>IF('REGISTRO ACCIONES'!L229="COMPRA",'REGISTRO ACCIONES'!J229,"")</f>
        <v/>
      </c>
      <c r="C229" s="756" t="str">
        <f>IF('REGISTRO ACCIONES'!L229="COMPRA",'REGISTRO ACCIONES'!K229,"")</f>
        <v/>
      </c>
      <c r="D22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29" s="757" t="str">
        <f>IF('REGISTRO ACCIONES'!L229="COMPRA",'REGISTRO ACCIONES'!M229,"")</f>
        <v/>
      </c>
      <c r="F229" s="758" t="str">
        <f>IF(RENTABILIDAD[[#This Row],[PORTAFOLIO]]="","",IF('REGISTRO ACCIONES'!L229="COMPRA",'REGISTRO ACCIONES'!P229,""))</f>
        <v/>
      </c>
      <c r="G229" s="759" t="str">
        <f>IF(RENTABILIDAD[[#This Row],[PORTAFOLIO]]="","",IF('REGISTRO ACCIONES'!L229="COMPRA",'REGISTRO ACCIONES'!R229,""))</f>
        <v/>
      </c>
      <c r="H22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29" s="760" t="str">
        <f>IF(RENTABILIDAD[[#This Row],[PORTAFOLIO]]="","",IF(RENTABILIDAD[[#This Row],[INSTRUMENTO]]="","",IFERROR((E229*H229),0)))</f>
        <v/>
      </c>
      <c r="J229" s="761" t="str">
        <f>IF(RENTABILIDAD[[#This Row],[PORTAFOLIO]]="","",IF(RENTABILIDAD[[#This Row],[INSTRUMENTO]]="","",IFERROR((E229*H229)*$X$6,0)))</f>
        <v/>
      </c>
      <c r="K229" s="762">
        <f>IF(RENTABILIDAD[[#This Row],[VALOR ACTUAL COP]]&gt;0,IFERROR((I229-F229)/F229,0),"")</f>
        <v>0</v>
      </c>
      <c r="L229" s="702">
        <f>IF(RENTABILIDAD[[#This Row],[VALOR ACTUAL COP]]&gt;0,IFERROR((J229-G229)/G229,0),"")</f>
        <v>0</v>
      </c>
      <c r="M229" s="763">
        <f t="shared" si="4"/>
        <v>0</v>
      </c>
      <c r="N229" s="747" t="str">
        <f>IFERROR(IF(RENTABILIDAD[[#This Row],[AÑOS]]&gt;0.9999999,(1+K229)^(1/M229)-1,""),"")</f>
        <v/>
      </c>
      <c r="O229" s="702" t="str">
        <f>IFERROR(IF(RENTABILIDAD[[#This Row],[AÑOS]]&gt;0.9999999,(1+L229)^(1/M229)-1,""),"")</f>
        <v/>
      </c>
      <c r="P229" s="764" t="str">
        <f>IFERROR(IF(C:C=$U$7,RENTABILIDAD[[#This Row],[INVERSIÓN USD]]/$W$6,RENTABILIDAD[[#This Row],[INVERSIÓN USD]]/$W$7),"")</f>
        <v/>
      </c>
      <c r="Q229" s="620" t="str">
        <f>IFERROR(IF(D:D=$U$6,RENTABILIDAD[[#This Row],[INVERSIÓN COP]]/$V$6,RENTABILIDAD[[#This Row],[INVERSIÓN COP]]/$V$7),"")</f>
        <v/>
      </c>
      <c r="R229" s="764" t="str">
        <f>IFERROR(RENTABILIDAD[[#This Row],[RENTABILIDAD E.A USD]]*RENTABILIDAD[[#This Row],[PESOS COP]],"")</f>
        <v/>
      </c>
      <c r="S229" s="620" t="str">
        <f>IFERROR(RENTABILIDAD[[#This Row],[RENTABILIDAD E.A COP2]]*RENTABILIDAD[[#This Row],[PESOS COP]],"")</f>
        <v/>
      </c>
    </row>
    <row r="230" spans="2:19">
      <c r="B230" s="755" t="str">
        <f>IF('REGISTRO ACCIONES'!L230="COMPRA",'REGISTRO ACCIONES'!J230,"")</f>
        <v/>
      </c>
      <c r="C230" s="756" t="str">
        <f>IF('REGISTRO ACCIONES'!L230="COMPRA",'REGISTRO ACCIONES'!K230,"")</f>
        <v/>
      </c>
      <c r="D23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30" s="757" t="str">
        <f>IF('REGISTRO ACCIONES'!L230="COMPRA",'REGISTRO ACCIONES'!M230,"")</f>
        <v/>
      </c>
      <c r="F230" s="758" t="str">
        <f>IF(RENTABILIDAD[[#This Row],[PORTAFOLIO]]="","",IF('REGISTRO ACCIONES'!L230="COMPRA",'REGISTRO ACCIONES'!P230,""))</f>
        <v/>
      </c>
      <c r="G230" s="759" t="str">
        <f>IF(RENTABILIDAD[[#This Row],[PORTAFOLIO]]="","",IF('REGISTRO ACCIONES'!L230="COMPRA",'REGISTRO ACCIONES'!R230,""))</f>
        <v/>
      </c>
      <c r="H23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30" s="760" t="str">
        <f>IF(RENTABILIDAD[[#This Row],[PORTAFOLIO]]="","",IF(RENTABILIDAD[[#This Row],[INSTRUMENTO]]="","",IFERROR((E230*H230),0)))</f>
        <v/>
      </c>
      <c r="J230" s="761" t="str">
        <f>IF(RENTABILIDAD[[#This Row],[PORTAFOLIO]]="","",IF(RENTABILIDAD[[#This Row],[INSTRUMENTO]]="","",IFERROR((E230*H230)*$X$6,0)))</f>
        <v/>
      </c>
      <c r="K230" s="762">
        <f>IF(RENTABILIDAD[[#This Row],[VALOR ACTUAL COP]]&gt;0,IFERROR((I230-F230)/F230,0),"")</f>
        <v>0</v>
      </c>
      <c r="L230" s="702">
        <f>IF(RENTABILIDAD[[#This Row],[VALOR ACTUAL COP]]&gt;0,IFERROR((J230-G230)/G230,0),"")</f>
        <v>0</v>
      </c>
      <c r="M230" s="763">
        <f t="shared" si="4"/>
        <v>0</v>
      </c>
      <c r="N230" s="747" t="str">
        <f>IFERROR(IF(RENTABILIDAD[[#This Row],[AÑOS]]&gt;0.9999999,(1+K230)^(1/M230)-1,""),"")</f>
        <v/>
      </c>
      <c r="O230" s="702" t="str">
        <f>IFERROR(IF(RENTABILIDAD[[#This Row],[AÑOS]]&gt;0.9999999,(1+L230)^(1/M230)-1,""),"")</f>
        <v/>
      </c>
      <c r="P230" s="764" t="str">
        <f>IFERROR(IF(C:C=$U$7,RENTABILIDAD[[#This Row],[INVERSIÓN USD]]/$W$6,RENTABILIDAD[[#This Row],[INVERSIÓN USD]]/$W$7),"")</f>
        <v/>
      </c>
      <c r="Q230" s="620" t="str">
        <f>IFERROR(IF(D:D=$U$6,RENTABILIDAD[[#This Row],[INVERSIÓN COP]]/$V$6,RENTABILIDAD[[#This Row],[INVERSIÓN COP]]/$V$7),"")</f>
        <v/>
      </c>
      <c r="R230" s="764" t="str">
        <f>IFERROR(RENTABILIDAD[[#This Row],[RENTABILIDAD E.A USD]]*RENTABILIDAD[[#This Row],[PESOS COP]],"")</f>
        <v/>
      </c>
      <c r="S230" s="620" t="str">
        <f>IFERROR(RENTABILIDAD[[#This Row],[RENTABILIDAD E.A COP2]]*RENTABILIDAD[[#This Row],[PESOS COP]],"")</f>
        <v/>
      </c>
    </row>
    <row r="231" spans="2:19">
      <c r="B231" s="755" t="str">
        <f>IF('REGISTRO ACCIONES'!L231="COMPRA",'REGISTRO ACCIONES'!J231,"")</f>
        <v/>
      </c>
      <c r="C231" s="756" t="str">
        <f>IF('REGISTRO ACCIONES'!L231="COMPRA",'REGISTRO ACCIONES'!K231,"")</f>
        <v/>
      </c>
      <c r="D23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31" s="757" t="str">
        <f>IF('REGISTRO ACCIONES'!L231="COMPRA",'REGISTRO ACCIONES'!M231,"")</f>
        <v/>
      </c>
      <c r="F231" s="758" t="str">
        <f>IF(RENTABILIDAD[[#This Row],[PORTAFOLIO]]="","",IF('REGISTRO ACCIONES'!L231="COMPRA",'REGISTRO ACCIONES'!P231,""))</f>
        <v/>
      </c>
      <c r="G231" s="759" t="str">
        <f>IF(RENTABILIDAD[[#This Row],[PORTAFOLIO]]="","",IF('REGISTRO ACCIONES'!L231="COMPRA",'REGISTRO ACCIONES'!R231,""))</f>
        <v/>
      </c>
      <c r="H23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31" s="760" t="str">
        <f>IF(RENTABILIDAD[[#This Row],[PORTAFOLIO]]="","",IF(RENTABILIDAD[[#This Row],[INSTRUMENTO]]="","",IFERROR((E231*H231),0)))</f>
        <v/>
      </c>
      <c r="J231" s="761" t="str">
        <f>IF(RENTABILIDAD[[#This Row],[PORTAFOLIO]]="","",IF(RENTABILIDAD[[#This Row],[INSTRUMENTO]]="","",IFERROR((E231*H231)*$X$6,0)))</f>
        <v/>
      </c>
      <c r="K231" s="762">
        <f>IF(RENTABILIDAD[[#This Row],[VALOR ACTUAL COP]]&gt;0,IFERROR((I231-F231)/F231,0),"")</f>
        <v>0</v>
      </c>
      <c r="L231" s="702">
        <f>IF(RENTABILIDAD[[#This Row],[VALOR ACTUAL COP]]&gt;0,IFERROR((J231-G231)/G231,0),"")</f>
        <v>0</v>
      </c>
      <c r="M231" s="763">
        <f t="shared" si="4"/>
        <v>0</v>
      </c>
      <c r="N231" s="747" t="str">
        <f>IFERROR(IF(RENTABILIDAD[[#This Row],[AÑOS]]&gt;0.9999999,(1+K231)^(1/M231)-1,""),"")</f>
        <v/>
      </c>
      <c r="O231" s="702" t="str">
        <f>IFERROR(IF(RENTABILIDAD[[#This Row],[AÑOS]]&gt;0.9999999,(1+L231)^(1/M231)-1,""),"")</f>
        <v/>
      </c>
      <c r="P231" s="764" t="str">
        <f>IFERROR(IF(C:C=$U$7,RENTABILIDAD[[#This Row],[INVERSIÓN USD]]/$W$6,RENTABILIDAD[[#This Row],[INVERSIÓN USD]]/$W$7),"")</f>
        <v/>
      </c>
      <c r="Q231" s="620" t="str">
        <f>IFERROR(IF(D:D=$U$6,RENTABILIDAD[[#This Row],[INVERSIÓN COP]]/$V$6,RENTABILIDAD[[#This Row],[INVERSIÓN COP]]/$V$7),"")</f>
        <v/>
      </c>
      <c r="R231" s="764" t="str">
        <f>IFERROR(RENTABILIDAD[[#This Row],[RENTABILIDAD E.A USD]]*RENTABILIDAD[[#This Row],[PESOS COP]],"")</f>
        <v/>
      </c>
      <c r="S231" s="620" t="str">
        <f>IFERROR(RENTABILIDAD[[#This Row],[RENTABILIDAD E.A COP2]]*RENTABILIDAD[[#This Row],[PESOS COP]],"")</f>
        <v/>
      </c>
    </row>
    <row r="232" spans="2:19">
      <c r="B232" s="755" t="str">
        <f>IF('REGISTRO ACCIONES'!L232="COMPRA",'REGISTRO ACCIONES'!J232,"")</f>
        <v/>
      </c>
      <c r="C232" s="756" t="str">
        <f>IF('REGISTRO ACCIONES'!L232="COMPRA",'REGISTRO ACCIONES'!K232,"")</f>
        <v/>
      </c>
      <c r="D23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32" s="757" t="str">
        <f>IF('REGISTRO ACCIONES'!L232="COMPRA",'REGISTRO ACCIONES'!M232,"")</f>
        <v/>
      </c>
      <c r="F232" s="758" t="str">
        <f>IF(RENTABILIDAD[[#This Row],[PORTAFOLIO]]="","",IF('REGISTRO ACCIONES'!L232="COMPRA",'REGISTRO ACCIONES'!P232,""))</f>
        <v/>
      </c>
      <c r="G232" s="759" t="str">
        <f>IF(RENTABILIDAD[[#This Row],[PORTAFOLIO]]="","",IF('REGISTRO ACCIONES'!L232="COMPRA",'REGISTRO ACCIONES'!R232,""))</f>
        <v/>
      </c>
      <c r="H23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32" s="760" t="str">
        <f>IF(RENTABILIDAD[[#This Row],[PORTAFOLIO]]="","",IF(RENTABILIDAD[[#This Row],[INSTRUMENTO]]="","",IFERROR((E232*H232),0)))</f>
        <v/>
      </c>
      <c r="J232" s="761" t="str">
        <f>IF(RENTABILIDAD[[#This Row],[PORTAFOLIO]]="","",IF(RENTABILIDAD[[#This Row],[INSTRUMENTO]]="","",IFERROR((E232*H232)*$X$6,0)))</f>
        <v/>
      </c>
      <c r="K232" s="762">
        <f>IF(RENTABILIDAD[[#This Row],[VALOR ACTUAL COP]]&gt;0,IFERROR((I232-F232)/F232,0),"")</f>
        <v>0</v>
      </c>
      <c r="L232" s="702">
        <f>IF(RENTABILIDAD[[#This Row],[VALOR ACTUAL COP]]&gt;0,IFERROR((J232-G232)/G232,0),"")</f>
        <v>0</v>
      </c>
      <c r="M232" s="763">
        <f t="shared" si="4"/>
        <v>0</v>
      </c>
      <c r="N232" s="747" t="str">
        <f>IFERROR(IF(RENTABILIDAD[[#This Row],[AÑOS]]&gt;0.9999999,(1+K232)^(1/M232)-1,""),"")</f>
        <v/>
      </c>
      <c r="O232" s="702" t="str">
        <f>IFERROR(IF(RENTABILIDAD[[#This Row],[AÑOS]]&gt;0.9999999,(1+L232)^(1/M232)-1,""),"")</f>
        <v/>
      </c>
      <c r="P232" s="764" t="str">
        <f>IFERROR(IF(C:C=$U$7,RENTABILIDAD[[#This Row],[INVERSIÓN USD]]/$W$6,RENTABILIDAD[[#This Row],[INVERSIÓN USD]]/$W$7),"")</f>
        <v/>
      </c>
      <c r="Q232" s="620" t="str">
        <f>IFERROR(IF(D:D=$U$6,RENTABILIDAD[[#This Row],[INVERSIÓN COP]]/$V$6,RENTABILIDAD[[#This Row],[INVERSIÓN COP]]/$V$7),"")</f>
        <v/>
      </c>
      <c r="R232" s="764" t="str">
        <f>IFERROR(RENTABILIDAD[[#This Row],[RENTABILIDAD E.A USD]]*RENTABILIDAD[[#This Row],[PESOS COP]],"")</f>
        <v/>
      </c>
      <c r="S232" s="620" t="str">
        <f>IFERROR(RENTABILIDAD[[#This Row],[RENTABILIDAD E.A COP2]]*RENTABILIDAD[[#This Row],[PESOS COP]],"")</f>
        <v/>
      </c>
    </row>
    <row r="233" spans="2:19">
      <c r="B233" s="755" t="str">
        <f>IF('REGISTRO ACCIONES'!L233="COMPRA",'REGISTRO ACCIONES'!J233,"")</f>
        <v/>
      </c>
      <c r="C233" s="756" t="str">
        <f>IF('REGISTRO ACCIONES'!L233="COMPRA",'REGISTRO ACCIONES'!K233,"")</f>
        <v/>
      </c>
      <c r="D23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33" s="757" t="str">
        <f>IF('REGISTRO ACCIONES'!L233="COMPRA",'REGISTRO ACCIONES'!M233,"")</f>
        <v/>
      </c>
      <c r="F233" s="758" t="str">
        <f>IF(RENTABILIDAD[[#This Row],[PORTAFOLIO]]="","",IF('REGISTRO ACCIONES'!L233="COMPRA",'REGISTRO ACCIONES'!P233,""))</f>
        <v/>
      </c>
      <c r="G233" s="759" t="str">
        <f>IF(RENTABILIDAD[[#This Row],[PORTAFOLIO]]="","",IF('REGISTRO ACCIONES'!L233="COMPRA",'REGISTRO ACCIONES'!R233,""))</f>
        <v/>
      </c>
      <c r="H23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33" s="760" t="str">
        <f>IF(RENTABILIDAD[[#This Row],[PORTAFOLIO]]="","",IF(RENTABILIDAD[[#This Row],[INSTRUMENTO]]="","",IFERROR((E233*H233),0)))</f>
        <v/>
      </c>
      <c r="J233" s="761" t="str">
        <f>IF(RENTABILIDAD[[#This Row],[PORTAFOLIO]]="","",IF(RENTABILIDAD[[#This Row],[INSTRUMENTO]]="","",IFERROR((E233*H233)*$X$6,0)))</f>
        <v/>
      </c>
      <c r="K233" s="762">
        <f>IF(RENTABILIDAD[[#This Row],[VALOR ACTUAL COP]]&gt;0,IFERROR((I233-F233)/F233,0),"")</f>
        <v>0</v>
      </c>
      <c r="L233" s="702">
        <f>IF(RENTABILIDAD[[#This Row],[VALOR ACTUAL COP]]&gt;0,IFERROR((J233-G233)/G233,0),"")</f>
        <v>0</v>
      </c>
      <c r="M233" s="763">
        <f t="shared" si="4"/>
        <v>0</v>
      </c>
      <c r="N233" s="747" t="str">
        <f>IFERROR(IF(RENTABILIDAD[[#This Row],[AÑOS]]&gt;0.9999999,(1+K233)^(1/M233)-1,""),"")</f>
        <v/>
      </c>
      <c r="O233" s="702" t="str">
        <f>IFERROR(IF(RENTABILIDAD[[#This Row],[AÑOS]]&gt;0.9999999,(1+L233)^(1/M233)-1,""),"")</f>
        <v/>
      </c>
      <c r="P233" s="764" t="str">
        <f>IFERROR(IF(C:C=$U$7,RENTABILIDAD[[#This Row],[INVERSIÓN USD]]/$W$6,RENTABILIDAD[[#This Row],[INVERSIÓN USD]]/$W$7),"")</f>
        <v/>
      </c>
      <c r="Q233" s="620" t="str">
        <f>IFERROR(IF(D:D=$U$6,RENTABILIDAD[[#This Row],[INVERSIÓN COP]]/$V$6,RENTABILIDAD[[#This Row],[INVERSIÓN COP]]/$V$7),"")</f>
        <v/>
      </c>
      <c r="R233" s="764" t="str">
        <f>IFERROR(RENTABILIDAD[[#This Row],[RENTABILIDAD E.A USD]]*RENTABILIDAD[[#This Row],[PESOS COP]],"")</f>
        <v/>
      </c>
      <c r="S233" s="620" t="str">
        <f>IFERROR(RENTABILIDAD[[#This Row],[RENTABILIDAD E.A COP2]]*RENTABILIDAD[[#This Row],[PESOS COP]],"")</f>
        <v/>
      </c>
    </row>
    <row r="234" spans="2:19">
      <c r="B234" s="755" t="str">
        <f>IF('REGISTRO ACCIONES'!L234="COMPRA",'REGISTRO ACCIONES'!J234,"")</f>
        <v/>
      </c>
      <c r="C234" s="756" t="str">
        <f>IF('REGISTRO ACCIONES'!L234="COMPRA",'REGISTRO ACCIONES'!K234,"")</f>
        <v/>
      </c>
      <c r="D23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34" s="757" t="str">
        <f>IF('REGISTRO ACCIONES'!L234="COMPRA",'REGISTRO ACCIONES'!M234,"")</f>
        <v/>
      </c>
      <c r="F234" s="758" t="str">
        <f>IF(RENTABILIDAD[[#This Row],[PORTAFOLIO]]="","",IF('REGISTRO ACCIONES'!L234="COMPRA",'REGISTRO ACCIONES'!P234,""))</f>
        <v/>
      </c>
      <c r="G234" s="759" t="str">
        <f>IF(RENTABILIDAD[[#This Row],[PORTAFOLIO]]="","",IF('REGISTRO ACCIONES'!L234="COMPRA",'REGISTRO ACCIONES'!R234,""))</f>
        <v/>
      </c>
      <c r="H23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34" s="760" t="str">
        <f>IF(RENTABILIDAD[[#This Row],[PORTAFOLIO]]="","",IF(RENTABILIDAD[[#This Row],[INSTRUMENTO]]="","",IFERROR((E234*H234),0)))</f>
        <v/>
      </c>
      <c r="J234" s="761" t="str">
        <f>IF(RENTABILIDAD[[#This Row],[PORTAFOLIO]]="","",IF(RENTABILIDAD[[#This Row],[INSTRUMENTO]]="","",IFERROR((E234*H234)*$X$6,0)))</f>
        <v/>
      </c>
      <c r="K234" s="762">
        <f>IF(RENTABILIDAD[[#This Row],[VALOR ACTUAL COP]]&gt;0,IFERROR((I234-F234)/F234,0),"")</f>
        <v>0</v>
      </c>
      <c r="L234" s="702">
        <f>IF(RENTABILIDAD[[#This Row],[VALOR ACTUAL COP]]&gt;0,IFERROR((J234-G234)/G234,0),"")</f>
        <v>0</v>
      </c>
      <c r="M234" s="763">
        <f t="shared" si="4"/>
        <v>0</v>
      </c>
      <c r="N234" s="747" t="str">
        <f>IFERROR(IF(RENTABILIDAD[[#This Row],[AÑOS]]&gt;0.9999999,(1+K234)^(1/M234)-1,""),"")</f>
        <v/>
      </c>
      <c r="O234" s="702" t="str">
        <f>IFERROR(IF(RENTABILIDAD[[#This Row],[AÑOS]]&gt;0.9999999,(1+L234)^(1/M234)-1,""),"")</f>
        <v/>
      </c>
      <c r="P234" s="764" t="str">
        <f>IFERROR(IF(C:C=$U$7,RENTABILIDAD[[#This Row],[INVERSIÓN USD]]/$W$6,RENTABILIDAD[[#This Row],[INVERSIÓN USD]]/$W$7),"")</f>
        <v/>
      </c>
      <c r="Q234" s="620" t="str">
        <f>IFERROR(IF(D:D=$U$6,RENTABILIDAD[[#This Row],[INVERSIÓN COP]]/$V$6,RENTABILIDAD[[#This Row],[INVERSIÓN COP]]/$V$7),"")</f>
        <v/>
      </c>
      <c r="R234" s="764" t="str">
        <f>IFERROR(RENTABILIDAD[[#This Row],[RENTABILIDAD E.A USD]]*RENTABILIDAD[[#This Row],[PESOS COP]],"")</f>
        <v/>
      </c>
      <c r="S234" s="620" t="str">
        <f>IFERROR(RENTABILIDAD[[#This Row],[RENTABILIDAD E.A COP2]]*RENTABILIDAD[[#This Row],[PESOS COP]],"")</f>
        <v/>
      </c>
    </row>
    <row r="235" spans="2:19">
      <c r="B235" s="755" t="str">
        <f>IF('REGISTRO ACCIONES'!L235="COMPRA",'REGISTRO ACCIONES'!J235,"")</f>
        <v/>
      </c>
      <c r="C235" s="756" t="str">
        <f>IF('REGISTRO ACCIONES'!L235="COMPRA",'REGISTRO ACCIONES'!K235,"")</f>
        <v/>
      </c>
      <c r="D23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35" s="757" t="str">
        <f>IF('REGISTRO ACCIONES'!L235="COMPRA",'REGISTRO ACCIONES'!M235,"")</f>
        <v/>
      </c>
      <c r="F235" s="758" t="str">
        <f>IF(RENTABILIDAD[[#This Row],[PORTAFOLIO]]="","",IF('REGISTRO ACCIONES'!L235="COMPRA",'REGISTRO ACCIONES'!P235,""))</f>
        <v/>
      </c>
      <c r="G235" s="759" t="str">
        <f>IF(RENTABILIDAD[[#This Row],[PORTAFOLIO]]="","",IF('REGISTRO ACCIONES'!L235="COMPRA",'REGISTRO ACCIONES'!R235,""))</f>
        <v/>
      </c>
      <c r="H23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35" s="760" t="str">
        <f>IF(RENTABILIDAD[[#This Row],[PORTAFOLIO]]="","",IF(RENTABILIDAD[[#This Row],[INSTRUMENTO]]="","",IFERROR((E235*H235),0)))</f>
        <v/>
      </c>
      <c r="J235" s="761" t="str">
        <f>IF(RENTABILIDAD[[#This Row],[PORTAFOLIO]]="","",IF(RENTABILIDAD[[#This Row],[INSTRUMENTO]]="","",IFERROR((E235*H235)*$X$6,0)))</f>
        <v/>
      </c>
      <c r="K235" s="762">
        <f>IF(RENTABILIDAD[[#This Row],[VALOR ACTUAL COP]]&gt;0,IFERROR((I235-F235)/F235,0),"")</f>
        <v>0</v>
      </c>
      <c r="L235" s="702">
        <f>IF(RENTABILIDAD[[#This Row],[VALOR ACTUAL COP]]&gt;0,IFERROR((J235-G235)/G235,0),"")</f>
        <v>0</v>
      </c>
      <c r="M235" s="763">
        <f t="shared" si="4"/>
        <v>0</v>
      </c>
      <c r="N235" s="747" t="str">
        <f>IFERROR(IF(RENTABILIDAD[[#This Row],[AÑOS]]&gt;0.9999999,(1+K235)^(1/M235)-1,""),"")</f>
        <v/>
      </c>
      <c r="O235" s="702" t="str">
        <f>IFERROR(IF(RENTABILIDAD[[#This Row],[AÑOS]]&gt;0.9999999,(1+L235)^(1/M235)-1,""),"")</f>
        <v/>
      </c>
      <c r="P235" s="764" t="str">
        <f>IFERROR(IF(C:C=$U$7,RENTABILIDAD[[#This Row],[INVERSIÓN USD]]/$W$6,RENTABILIDAD[[#This Row],[INVERSIÓN USD]]/$W$7),"")</f>
        <v/>
      </c>
      <c r="Q235" s="620" t="str">
        <f>IFERROR(IF(D:D=$U$6,RENTABILIDAD[[#This Row],[INVERSIÓN COP]]/$V$6,RENTABILIDAD[[#This Row],[INVERSIÓN COP]]/$V$7),"")</f>
        <v/>
      </c>
      <c r="R235" s="764" t="str">
        <f>IFERROR(RENTABILIDAD[[#This Row],[RENTABILIDAD E.A USD]]*RENTABILIDAD[[#This Row],[PESOS COP]],"")</f>
        <v/>
      </c>
      <c r="S235" s="620" t="str">
        <f>IFERROR(RENTABILIDAD[[#This Row],[RENTABILIDAD E.A COP2]]*RENTABILIDAD[[#This Row],[PESOS COP]],"")</f>
        <v/>
      </c>
    </row>
    <row r="236" spans="2:19">
      <c r="B236" s="755" t="str">
        <f>IF('REGISTRO ACCIONES'!L236="COMPRA",'REGISTRO ACCIONES'!J236,"")</f>
        <v/>
      </c>
      <c r="C236" s="756" t="str">
        <f>IF('REGISTRO ACCIONES'!L236="COMPRA",'REGISTRO ACCIONES'!K236,"")</f>
        <v/>
      </c>
      <c r="D23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36" s="757" t="str">
        <f>IF('REGISTRO ACCIONES'!L236="COMPRA",'REGISTRO ACCIONES'!M236,"")</f>
        <v/>
      </c>
      <c r="F236" s="758" t="str">
        <f>IF(RENTABILIDAD[[#This Row],[PORTAFOLIO]]="","",IF('REGISTRO ACCIONES'!L236="COMPRA",'REGISTRO ACCIONES'!P236,""))</f>
        <v/>
      </c>
      <c r="G236" s="759" t="str">
        <f>IF(RENTABILIDAD[[#This Row],[PORTAFOLIO]]="","",IF('REGISTRO ACCIONES'!L236="COMPRA",'REGISTRO ACCIONES'!R236,""))</f>
        <v/>
      </c>
      <c r="H23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36" s="760" t="str">
        <f>IF(RENTABILIDAD[[#This Row],[PORTAFOLIO]]="","",IF(RENTABILIDAD[[#This Row],[INSTRUMENTO]]="","",IFERROR((E236*H236),0)))</f>
        <v/>
      </c>
      <c r="J236" s="761" t="str">
        <f>IF(RENTABILIDAD[[#This Row],[PORTAFOLIO]]="","",IF(RENTABILIDAD[[#This Row],[INSTRUMENTO]]="","",IFERROR((E236*H236)*$X$6,0)))</f>
        <v/>
      </c>
      <c r="K236" s="762">
        <f>IF(RENTABILIDAD[[#This Row],[VALOR ACTUAL COP]]&gt;0,IFERROR((I236-F236)/F236,0),"")</f>
        <v>0</v>
      </c>
      <c r="L236" s="702">
        <f>IF(RENTABILIDAD[[#This Row],[VALOR ACTUAL COP]]&gt;0,IFERROR((J236-G236)/G236,0),"")</f>
        <v>0</v>
      </c>
      <c r="M236" s="763">
        <f t="shared" si="4"/>
        <v>0</v>
      </c>
      <c r="N236" s="747" t="str">
        <f>IFERROR(IF(RENTABILIDAD[[#This Row],[AÑOS]]&gt;0.9999999,(1+K236)^(1/M236)-1,""),"")</f>
        <v/>
      </c>
      <c r="O236" s="702" t="str">
        <f>IFERROR(IF(RENTABILIDAD[[#This Row],[AÑOS]]&gt;0.9999999,(1+L236)^(1/M236)-1,""),"")</f>
        <v/>
      </c>
      <c r="P236" s="764" t="str">
        <f>IFERROR(IF(C:C=$U$7,RENTABILIDAD[[#This Row],[INVERSIÓN USD]]/$W$6,RENTABILIDAD[[#This Row],[INVERSIÓN USD]]/$W$7),"")</f>
        <v/>
      </c>
      <c r="Q236" s="620" t="str">
        <f>IFERROR(IF(D:D=$U$6,RENTABILIDAD[[#This Row],[INVERSIÓN COP]]/$V$6,RENTABILIDAD[[#This Row],[INVERSIÓN COP]]/$V$7),"")</f>
        <v/>
      </c>
      <c r="R236" s="764" t="str">
        <f>IFERROR(RENTABILIDAD[[#This Row],[RENTABILIDAD E.A USD]]*RENTABILIDAD[[#This Row],[PESOS COP]],"")</f>
        <v/>
      </c>
      <c r="S236" s="620" t="str">
        <f>IFERROR(RENTABILIDAD[[#This Row],[RENTABILIDAD E.A COP2]]*RENTABILIDAD[[#This Row],[PESOS COP]],"")</f>
        <v/>
      </c>
    </row>
    <row r="237" spans="2:19">
      <c r="B237" s="755" t="str">
        <f>IF('REGISTRO ACCIONES'!L237="COMPRA",'REGISTRO ACCIONES'!J237,"")</f>
        <v/>
      </c>
      <c r="C237" s="756" t="str">
        <f>IF('REGISTRO ACCIONES'!L237="COMPRA",'REGISTRO ACCIONES'!K237,"")</f>
        <v/>
      </c>
      <c r="D23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37" s="757" t="str">
        <f>IF('REGISTRO ACCIONES'!L237="COMPRA",'REGISTRO ACCIONES'!M237,"")</f>
        <v/>
      </c>
      <c r="F237" s="758" t="str">
        <f>IF(RENTABILIDAD[[#This Row],[PORTAFOLIO]]="","",IF('REGISTRO ACCIONES'!L237="COMPRA",'REGISTRO ACCIONES'!P237,""))</f>
        <v/>
      </c>
      <c r="G237" s="759" t="str">
        <f>IF(RENTABILIDAD[[#This Row],[PORTAFOLIO]]="","",IF('REGISTRO ACCIONES'!L237="COMPRA",'REGISTRO ACCIONES'!R237,""))</f>
        <v/>
      </c>
      <c r="H23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37" s="760" t="str">
        <f>IF(RENTABILIDAD[[#This Row],[PORTAFOLIO]]="","",IF(RENTABILIDAD[[#This Row],[INSTRUMENTO]]="","",IFERROR((E237*H237),0)))</f>
        <v/>
      </c>
      <c r="J237" s="761" t="str">
        <f>IF(RENTABILIDAD[[#This Row],[PORTAFOLIO]]="","",IF(RENTABILIDAD[[#This Row],[INSTRUMENTO]]="","",IFERROR((E237*H237)*$X$6,0)))</f>
        <v/>
      </c>
      <c r="K237" s="762">
        <f>IF(RENTABILIDAD[[#This Row],[VALOR ACTUAL COP]]&gt;0,IFERROR((I237-F237)/F237,0),"")</f>
        <v>0</v>
      </c>
      <c r="L237" s="702">
        <f>IF(RENTABILIDAD[[#This Row],[VALOR ACTUAL COP]]&gt;0,IFERROR((J237-G237)/G237,0),"")</f>
        <v>0</v>
      </c>
      <c r="M237" s="763">
        <f t="shared" si="4"/>
        <v>0</v>
      </c>
      <c r="N237" s="747" t="str">
        <f>IFERROR(IF(RENTABILIDAD[[#This Row],[AÑOS]]&gt;0.9999999,(1+K237)^(1/M237)-1,""),"")</f>
        <v/>
      </c>
      <c r="O237" s="702" t="str">
        <f>IFERROR(IF(RENTABILIDAD[[#This Row],[AÑOS]]&gt;0.9999999,(1+L237)^(1/M237)-1,""),"")</f>
        <v/>
      </c>
      <c r="P237" s="764" t="str">
        <f>IFERROR(IF(C:C=$U$7,RENTABILIDAD[[#This Row],[INVERSIÓN USD]]/$W$6,RENTABILIDAD[[#This Row],[INVERSIÓN USD]]/$W$7),"")</f>
        <v/>
      </c>
      <c r="Q237" s="620" t="str">
        <f>IFERROR(IF(D:D=$U$6,RENTABILIDAD[[#This Row],[INVERSIÓN COP]]/$V$6,RENTABILIDAD[[#This Row],[INVERSIÓN COP]]/$V$7),"")</f>
        <v/>
      </c>
      <c r="R237" s="764" t="str">
        <f>IFERROR(RENTABILIDAD[[#This Row],[RENTABILIDAD E.A USD]]*RENTABILIDAD[[#This Row],[PESOS COP]],"")</f>
        <v/>
      </c>
      <c r="S237" s="620" t="str">
        <f>IFERROR(RENTABILIDAD[[#This Row],[RENTABILIDAD E.A COP2]]*RENTABILIDAD[[#This Row],[PESOS COP]],"")</f>
        <v/>
      </c>
    </row>
    <row r="238" spans="2:19">
      <c r="B238" s="755" t="str">
        <f>IF('REGISTRO ACCIONES'!L238="COMPRA",'REGISTRO ACCIONES'!J238,"")</f>
        <v/>
      </c>
      <c r="C238" s="756" t="str">
        <f>IF('REGISTRO ACCIONES'!L238="COMPRA",'REGISTRO ACCIONES'!K238,"")</f>
        <v/>
      </c>
      <c r="D23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38" s="757" t="str">
        <f>IF('REGISTRO ACCIONES'!L238="COMPRA",'REGISTRO ACCIONES'!M238,"")</f>
        <v/>
      </c>
      <c r="F238" s="758" t="str">
        <f>IF(RENTABILIDAD[[#This Row],[PORTAFOLIO]]="","",IF('REGISTRO ACCIONES'!L238="COMPRA",'REGISTRO ACCIONES'!P238,""))</f>
        <v/>
      </c>
      <c r="G238" s="759" t="str">
        <f>IF(RENTABILIDAD[[#This Row],[PORTAFOLIO]]="","",IF('REGISTRO ACCIONES'!L238="COMPRA",'REGISTRO ACCIONES'!R238,""))</f>
        <v/>
      </c>
      <c r="H23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38" s="760" t="str">
        <f>IF(RENTABILIDAD[[#This Row],[PORTAFOLIO]]="","",IF(RENTABILIDAD[[#This Row],[INSTRUMENTO]]="","",IFERROR((E238*H238),0)))</f>
        <v/>
      </c>
      <c r="J238" s="761" t="str">
        <f>IF(RENTABILIDAD[[#This Row],[PORTAFOLIO]]="","",IF(RENTABILIDAD[[#This Row],[INSTRUMENTO]]="","",IFERROR((E238*H238)*$X$6,0)))</f>
        <v/>
      </c>
      <c r="K238" s="762">
        <f>IF(RENTABILIDAD[[#This Row],[VALOR ACTUAL COP]]&gt;0,IFERROR((I238-F238)/F238,0),"")</f>
        <v>0</v>
      </c>
      <c r="L238" s="702">
        <f>IF(RENTABILIDAD[[#This Row],[VALOR ACTUAL COP]]&gt;0,IFERROR((J238-G238)/G238,0),"")</f>
        <v>0</v>
      </c>
      <c r="M238" s="763">
        <f t="shared" si="4"/>
        <v>0</v>
      </c>
      <c r="N238" s="747" t="str">
        <f>IFERROR(IF(RENTABILIDAD[[#This Row],[AÑOS]]&gt;0.9999999,(1+K238)^(1/M238)-1,""),"")</f>
        <v/>
      </c>
      <c r="O238" s="702" t="str">
        <f>IFERROR(IF(RENTABILIDAD[[#This Row],[AÑOS]]&gt;0.9999999,(1+L238)^(1/M238)-1,""),"")</f>
        <v/>
      </c>
      <c r="P238" s="764" t="str">
        <f>IFERROR(IF(C:C=$U$7,RENTABILIDAD[[#This Row],[INVERSIÓN USD]]/$W$6,RENTABILIDAD[[#This Row],[INVERSIÓN USD]]/$W$7),"")</f>
        <v/>
      </c>
      <c r="Q238" s="620" t="str">
        <f>IFERROR(IF(D:D=$U$6,RENTABILIDAD[[#This Row],[INVERSIÓN COP]]/$V$6,RENTABILIDAD[[#This Row],[INVERSIÓN COP]]/$V$7),"")</f>
        <v/>
      </c>
      <c r="R238" s="764" t="str">
        <f>IFERROR(RENTABILIDAD[[#This Row],[RENTABILIDAD E.A USD]]*RENTABILIDAD[[#This Row],[PESOS COP]],"")</f>
        <v/>
      </c>
      <c r="S238" s="620" t="str">
        <f>IFERROR(RENTABILIDAD[[#This Row],[RENTABILIDAD E.A COP2]]*RENTABILIDAD[[#This Row],[PESOS COP]],"")</f>
        <v/>
      </c>
    </row>
    <row r="239" spans="2:19">
      <c r="B239" s="755" t="str">
        <f>IF('REGISTRO ACCIONES'!L239="COMPRA",'REGISTRO ACCIONES'!J239,"")</f>
        <v/>
      </c>
      <c r="C239" s="756" t="str">
        <f>IF('REGISTRO ACCIONES'!L239="COMPRA",'REGISTRO ACCIONES'!K239,"")</f>
        <v/>
      </c>
      <c r="D23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39" s="757" t="str">
        <f>IF('REGISTRO ACCIONES'!L239="COMPRA",'REGISTRO ACCIONES'!M239,"")</f>
        <v/>
      </c>
      <c r="F239" s="758" t="str">
        <f>IF(RENTABILIDAD[[#This Row],[PORTAFOLIO]]="","",IF('REGISTRO ACCIONES'!L239="COMPRA",'REGISTRO ACCIONES'!P239,""))</f>
        <v/>
      </c>
      <c r="G239" s="759" t="str">
        <f>IF(RENTABILIDAD[[#This Row],[PORTAFOLIO]]="","",IF('REGISTRO ACCIONES'!L239="COMPRA",'REGISTRO ACCIONES'!R239,""))</f>
        <v/>
      </c>
      <c r="H23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39" s="760" t="str">
        <f>IF(RENTABILIDAD[[#This Row],[PORTAFOLIO]]="","",IF(RENTABILIDAD[[#This Row],[INSTRUMENTO]]="","",IFERROR((E239*H239),0)))</f>
        <v/>
      </c>
      <c r="J239" s="761" t="str">
        <f>IF(RENTABILIDAD[[#This Row],[PORTAFOLIO]]="","",IF(RENTABILIDAD[[#This Row],[INSTRUMENTO]]="","",IFERROR((E239*H239)*$X$6,0)))</f>
        <v/>
      </c>
      <c r="K239" s="762">
        <f>IF(RENTABILIDAD[[#This Row],[VALOR ACTUAL COP]]&gt;0,IFERROR((I239-F239)/F239,0),"")</f>
        <v>0</v>
      </c>
      <c r="L239" s="702">
        <f>IF(RENTABILIDAD[[#This Row],[VALOR ACTUAL COP]]&gt;0,IFERROR((J239-G239)/G239,0),"")</f>
        <v>0</v>
      </c>
      <c r="M239" s="763">
        <f t="shared" si="4"/>
        <v>0</v>
      </c>
      <c r="N239" s="747" t="str">
        <f>IFERROR(IF(RENTABILIDAD[[#This Row],[AÑOS]]&gt;0.9999999,(1+K239)^(1/M239)-1,""),"")</f>
        <v/>
      </c>
      <c r="O239" s="702" t="str">
        <f>IFERROR(IF(RENTABILIDAD[[#This Row],[AÑOS]]&gt;0.9999999,(1+L239)^(1/M239)-1,""),"")</f>
        <v/>
      </c>
      <c r="P239" s="764" t="str">
        <f>IFERROR(IF(C:C=$U$7,RENTABILIDAD[[#This Row],[INVERSIÓN USD]]/$W$6,RENTABILIDAD[[#This Row],[INVERSIÓN USD]]/$W$7),"")</f>
        <v/>
      </c>
      <c r="Q239" s="620" t="str">
        <f>IFERROR(IF(D:D=$U$6,RENTABILIDAD[[#This Row],[INVERSIÓN COP]]/$V$6,RENTABILIDAD[[#This Row],[INVERSIÓN COP]]/$V$7),"")</f>
        <v/>
      </c>
      <c r="R239" s="764" t="str">
        <f>IFERROR(RENTABILIDAD[[#This Row],[RENTABILIDAD E.A USD]]*RENTABILIDAD[[#This Row],[PESOS COP]],"")</f>
        <v/>
      </c>
      <c r="S239" s="620" t="str">
        <f>IFERROR(RENTABILIDAD[[#This Row],[RENTABILIDAD E.A COP2]]*RENTABILIDAD[[#This Row],[PESOS COP]],"")</f>
        <v/>
      </c>
    </row>
    <row r="240" spans="2:19">
      <c r="B240" s="755" t="str">
        <f>IF('REGISTRO ACCIONES'!L240="COMPRA",'REGISTRO ACCIONES'!J240,"")</f>
        <v/>
      </c>
      <c r="C240" s="756" t="str">
        <f>IF('REGISTRO ACCIONES'!L240="COMPRA",'REGISTRO ACCIONES'!K240,"")</f>
        <v/>
      </c>
      <c r="D24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40" s="757" t="str">
        <f>IF('REGISTRO ACCIONES'!L240="COMPRA",'REGISTRO ACCIONES'!M240,"")</f>
        <v/>
      </c>
      <c r="F240" s="758" t="str">
        <f>IF(RENTABILIDAD[[#This Row],[PORTAFOLIO]]="","",IF('REGISTRO ACCIONES'!L240="COMPRA",'REGISTRO ACCIONES'!P240,""))</f>
        <v/>
      </c>
      <c r="G240" s="759" t="str">
        <f>IF(RENTABILIDAD[[#This Row],[PORTAFOLIO]]="","",IF('REGISTRO ACCIONES'!L240="COMPRA",'REGISTRO ACCIONES'!R240,""))</f>
        <v/>
      </c>
      <c r="H24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40" s="760" t="str">
        <f>IF(RENTABILIDAD[[#This Row],[PORTAFOLIO]]="","",IF(RENTABILIDAD[[#This Row],[INSTRUMENTO]]="","",IFERROR((E240*H240),0)))</f>
        <v/>
      </c>
      <c r="J240" s="761" t="str">
        <f>IF(RENTABILIDAD[[#This Row],[PORTAFOLIO]]="","",IF(RENTABILIDAD[[#This Row],[INSTRUMENTO]]="","",IFERROR((E240*H240)*$X$6,0)))</f>
        <v/>
      </c>
      <c r="K240" s="762">
        <f>IF(RENTABILIDAD[[#This Row],[VALOR ACTUAL COP]]&gt;0,IFERROR((I240-F240)/F240,0),"")</f>
        <v>0</v>
      </c>
      <c r="L240" s="702">
        <f>IF(RENTABILIDAD[[#This Row],[VALOR ACTUAL COP]]&gt;0,IFERROR((J240-G240)/G240,0),"")</f>
        <v>0</v>
      </c>
      <c r="M240" s="763">
        <f t="shared" si="4"/>
        <v>0</v>
      </c>
      <c r="N240" s="747" t="str">
        <f>IFERROR(IF(RENTABILIDAD[[#This Row],[AÑOS]]&gt;0.9999999,(1+K240)^(1/M240)-1,""),"")</f>
        <v/>
      </c>
      <c r="O240" s="702" t="str">
        <f>IFERROR(IF(RENTABILIDAD[[#This Row],[AÑOS]]&gt;0.9999999,(1+L240)^(1/M240)-1,""),"")</f>
        <v/>
      </c>
      <c r="P240" s="764" t="str">
        <f>IFERROR(IF(C:C=$U$7,RENTABILIDAD[[#This Row],[INVERSIÓN USD]]/$W$6,RENTABILIDAD[[#This Row],[INVERSIÓN USD]]/$W$7),"")</f>
        <v/>
      </c>
      <c r="Q240" s="620" t="str">
        <f>IFERROR(IF(D:D=$U$6,RENTABILIDAD[[#This Row],[INVERSIÓN COP]]/$V$6,RENTABILIDAD[[#This Row],[INVERSIÓN COP]]/$V$7),"")</f>
        <v/>
      </c>
      <c r="R240" s="764" t="str">
        <f>IFERROR(RENTABILIDAD[[#This Row],[RENTABILIDAD E.A USD]]*RENTABILIDAD[[#This Row],[PESOS COP]],"")</f>
        <v/>
      </c>
      <c r="S240" s="620" t="str">
        <f>IFERROR(RENTABILIDAD[[#This Row],[RENTABILIDAD E.A COP2]]*RENTABILIDAD[[#This Row],[PESOS COP]],"")</f>
        <v/>
      </c>
    </row>
    <row r="241" spans="2:19">
      <c r="B241" s="755" t="str">
        <f>IF('REGISTRO ACCIONES'!L241="COMPRA",'REGISTRO ACCIONES'!J241,"")</f>
        <v/>
      </c>
      <c r="C241" s="756" t="str">
        <f>IF('REGISTRO ACCIONES'!L241="COMPRA",'REGISTRO ACCIONES'!K241,"")</f>
        <v/>
      </c>
      <c r="D24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41" s="757" t="str">
        <f>IF('REGISTRO ACCIONES'!L241="COMPRA",'REGISTRO ACCIONES'!M241,"")</f>
        <v/>
      </c>
      <c r="F241" s="758" t="str">
        <f>IF(RENTABILIDAD[[#This Row],[PORTAFOLIO]]="","",IF('REGISTRO ACCIONES'!L241="COMPRA",'REGISTRO ACCIONES'!P241,""))</f>
        <v/>
      </c>
      <c r="G241" s="759" t="str">
        <f>IF(RENTABILIDAD[[#This Row],[PORTAFOLIO]]="","",IF('REGISTRO ACCIONES'!L241="COMPRA",'REGISTRO ACCIONES'!R241,""))</f>
        <v/>
      </c>
      <c r="H24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41" s="760" t="str">
        <f>IF(RENTABILIDAD[[#This Row],[PORTAFOLIO]]="","",IF(RENTABILIDAD[[#This Row],[INSTRUMENTO]]="","",IFERROR((E241*H241),0)))</f>
        <v/>
      </c>
      <c r="J241" s="761" t="str">
        <f>IF(RENTABILIDAD[[#This Row],[PORTAFOLIO]]="","",IF(RENTABILIDAD[[#This Row],[INSTRUMENTO]]="","",IFERROR((E241*H241)*$X$6,0)))</f>
        <v/>
      </c>
      <c r="K241" s="762">
        <f>IF(RENTABILIDAD[[#This Row],[VALOR ACTUAL COP]]&gt;0,IFERROR((I241-F241)/F241,0),"")</f>
        <v>0</v>
      </c>
      <c r="L241" s="702">
        <f>IF(RENTABILIDAD[[#This Row],[VALOR ACTUAL COP]]&gt;0,IFERROR((J241-G241)/G241,0),"")</f>
        <v>0</v>
      </c>
      <c r="M241" s="763">
        <f t="shared" si="4"/>
        <v>0</v>
      </c>
      <c r="N241" s="747" t="str">
        <f>IFERROR(IF(RENTABILIDAD[[#This Row],[AÑOS]]&gt;0.9999999,(1+K241)^(1/M241)-1,""),"")</f>
        <v/>
      </c>
      <c r="O241" s="702" t="str">
        <f>IFERROR(IF(RENTABILIDAD[[#This Row],[AÑOS]]&gt;0.9999999,(1+L241)^(1/M241)-1,""),"")</f>
        <v/>
      </c>
      <c r="P241" s="764" t="str">
        <f>IFERROR(IF(C:C=$U$7,RENTABILIDAD[[#This Row],[INVERSIÓN USD]]/$W$6,RENTABILIDAD[[#This Row],[INVERSIÓN USD]]/$W$7),"")</f>
        <v/>
      </c>
      <c r="Q241" s="620" t="str">
        <f>IFERROR(IF(D:D=$U$6,RENTABILIDAD[[#This Row],[INVERSIÓN COP]]/$V$6,RENTABILIDAD[[#This Row],[INVERSIÓN COP]]/$V$7),"")</f>
        <v/>
      </c>
      <c r="R241" s="764" t="str">
        <f>IFERROR(RENTABILIDAD[[#This Row],[RENTABILIDAD E.A USD]]*RENTABILIDAD[[#This Row],[PESOS COP]],"")</f>
        <v/>
      </c>
      <c r="S241" s="620" t="str">
        <f>IFERROR(RENTABILIDAD[[#This Row],[RENTABILIDAD E.A COP2]]*RENTABILIDAD[[#This Row],[PESOS COP]],"")</f>
        <v/>
      </c>
    </row>
    <row r="242" spans="2:19">
      <c r="B242" s="755" t="str">
        <f>IF('REGISTRO ACCIONES'!L242="COMPRA",'REGISTRO ACCIONES'!J242,"")</f>
        <v/>
      </c>
      <c r="C242" s="756" t="str">
        <f>IF('REGISTRO ACCIONES'!L242="COMPRA",'REGISTRO ACCIONES'!K242,"")</f>
        <v/>
      </c>
      <c r="D24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42" s="757" t="str">
        <f>IF('REGISTRO ACCIONES'!L242="COMPRA",'REGISTRO ACCIONES'!M242,"")</f>
        <v/>
      </c>
      <c r="F242" s="758" t="str">
        <f>IF(RENTABILIDAD[[#This Row],[PORTAFOLIO]]="","",IF('REGISTRO ACCIONES'!L242="COMPRA",'REGISTRO ACCIONES'!P242,""))</f>
        <v/>
      </c>
      <c r="G242" s="759" t="str">
        <f>IF(RENTABILIDAD[[#This Row],[PORTAFOLIO]]="","",IF('REGISTRO ACCIONES'!L242="COMPRA",'REGISTRO ACCIONES'!R242,""))</f>
        <v/>
      </c>
      <c r="H24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42" s="760" t="str">
        <f>IF(RENTABILIDAD[[#This Row],[PORTAFOLIO]]="","",IF(RENTABILIDAD[[#This Row],[INSTRUMENTO]]="","",IFERROR((E242*H242),0)))</f>
        <v/>
      </c>
      <c r="J242" s="761" t="str">
        <f>IF(RENTABILIDAD[[#This Row],[PORTAFOLIO]]="","",IF(RENTABILIDAD[[#This Row],[INSTRUMENTO]]="","",IFERROR((E242*H242)*$X$6,0)))</f>
        <v/>
      </c>
      <c r="K242" s="762">
        <f>IF(RENTABILIDAD[[#This Row],[VALOR ACTUAL COP]]&gt;0,IFERROR((I242-F242)/F242,0),"")</f>
        <v>0</v>
      </c>
      <c r="L242" s="702">
        <f>IF(RENTABILIDAD[[#This Row],[VALOR ACTUAL COP]]&gt;0,IFERROR((J242-G242)/G242,0),"")</f>
        <v>0</v>
      </c>
      <c r="M242" s="763">
        <f t="shared" si="4"/>
        <v>0</v>
      </c>
      <c r="N242" s="747" t="str">
        <f>IFERROR(IF(RENTABILIDAD[[#This Row],[AÑOS]]&gt;0.9999999,(1+K242)^(1/M242)-1,""),"")</f>
        <v/>
      </c>
      <c r="O242" s="702" t="str">
        <f>IFERROR(IF(RENTABILIDAD[[#This Row],[AÑOS]]&gt;0.9999999,(1+L242)^(1/M242)-1,""),"")</f>
        <v/>
      </c>
      <c r="P242" s="764" t="str">
        <f>IFERROR(IF(C:C=$U$7,RENTABILIDAD[[#This Row],[INVERSIÓN USD]]/$W$6,RENTABILIDAD[[#This Row],[INVERSIÓN USD]]/$W$7),"")</f>
        <v/>
      </c>
      <c r="Q242" s="620" t="str">
        <f>IFERROR(IF(D:D=$U$6,RENTABILIDAD[[#This Row],[INVERSIÓN COP]]/$V$6,RENTABILIDAD[[#This Row],[INVERSIÓN COP]]/$V$7),"")</f>
        <v/>
      </c>
      <c r="R242" s="764" t="str">
        <f>IFERROR(RENTABILIDAD[[#This Row],[RENTABILIDAD E.A USD]]*RENTABILIDAD[[#This Row],[PESOS COP]],"")</f>
        <v/>
      </c>
      <c r="S242" s="620" t="str">
        <f>IFERROR(RENTABILIDAD[[#This Row],[RENTABILIDAD E.A COP2]]*RENTABILIDAD[[#This Row],[PESOS COP]],"")</f>
        <v/>
      </c>
    </row>
    <row r="243" spans="2:19">
      <c r="B243" s="755" t="str">
        <f>IF('REGISTRO ACCIONES'!L243="COMPRA",'REGISTRO ACCIONES'!J243,"")</f>
        <v/>
      </c>
      <c r="C243" s="756" t="str">
        <f>IF('REGISTRO ACCIONES'!L243="COMPRA",'REGISTRO ACCIONES'!K243,"")</f>
        <v/>
      </c>
      <c r="D24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43" s="757" t="str">
        <f>IF('REGISTRO ACCIONES'!L243="COMPRA",'REGISTRO ACCIONES'!M243,"")</f>
        <v/>
      </c>
      <c r="F243" s="758" t="str">
        <f>IF(RENTABILIDAD[[#This Row],[PORTAFOLIO]]="","",IF('REGISTRO ACCIONES'!L243="COMPRA",'REGISTRO ACCIONES'!P243,""))</f>
        <v/>
      </c>
      <c r="G243" s="759" t="str">
        <f>IF(RENTABILIDAD[[#This Row],[PORTAFOLIO]]="","",IF('REGISTRO ACCIONES'!L243="COMPRA",'REGISTRO ACCIONES'!R243,""))</f>
        <v/>
      </c>
      <c r="H24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43" s="760" t="str">
        <f>IF(RENTABILIDAD[[#This Row],[PORTAFOLIO]]="","",IF(RENTABILIDAD[[#This Row],[INSTRUMENTO]]="","",IFERROR((E243*H243),0)))</f>
        <v/>
      </c>
      <c r="J243" s="761" t="str">
        <f>IF(RENTABILIDAD[[#This Row],[PORTAFOLIO]]="","",IF(RENTABILIDAD[[#This Row],[INSTRUMENTO]]="","",IFERROR((E243*H243)*$X$6,0)))</f>
        <v/>
      </c>
      <c r="K243" s="762">
        <f>IF(RENTABILIDAD[[#This Row],[VALOR ACTUAL COP]]&gt;0,IFERROR((I243-F243)/F243,0),"")</f>
        <v>0</v>
      </c>
      <c r="L243" s="702">
        <f>IF(RENTABILIDAD[[#This Row],[VALOR ACTUAL COP]]&gt;0,IFERROR((J243-G243)/G243,0),"")</f>
        <v>0</v>
      </c>
      <c r="M243" s="763">
        <f t="shared" si="4"/>
        <v>0</v>
      </c>
      <c r="N243" s="747" t="str">
        <f>IFERROR(IF(RENTABILIDAD[[#This Row],[AÑOS]]&gt;0.9999999,(1+K243)^(1/M243)-1,""),"")</f>
        <v/>
      </c>
      <c r="O243" s="702" t="str">
        <f>IFERROR(IF(RENTABILIDAD[[#This Row],[AÑOS]]&gt;0.9999999,(1+L243)^(1/M243)-1,""),"")</f>
        <v/>
      </c>
      <c r="P243" s="764" t="str">
        <f>IFERROR(IF(C:C=$U$7,RENTABILIDAD[[#This Row],[INVERSIÓN USD]]/$W$6,RENTABILIDAD[[#This Row],[INVERSIÓN USD]]/$W$7),"")</f>
        <v/>
      </c>
      <c r="Q243" s="620" t="str">
        <f>IFERROR(IF(D:D=$U$6,RENTABILIDAD[[#This Row],[INVERSIÓN COP]]/$V$6,RENTABILIDAD[[#This Row],[INVERSIÓN COP]]/$V$7),"")</f>
        <v/>
      </c>
      <c r="R243" s="764" t="str">
        <f>IFERROR(RENTABILIDAD[[#This Row],[RENTABILIDAD E.A USD]]*RENTABILIDAD[[#This Row],[PESOS COP]],"")</f>
        <v/>
      </c>
      <c r="S243" s="620" t="str">
        <f>IFERROR(RENTABILIDAD[[#This Row],[RENTABILIDAD E.A COP2]]*RENTABILIDAD[[#This Row],[PESOS COP]],"")</f>
        <v/>
      </c>
    </row>
    <row r="244" spans="2:19">
      <c r="B244" s="755" t="str">
        <f>IF('REGISTRO ACCIONES'!L244="COMPRA",'REGISTRO ACCIONES'!J244,"")</f>
        <v/>
      </c>
      <c r="C244" s="756" t="str">
        <f>IF('REGISTRO ACCIONES'!L244="COMPRA",'REGISTRO ACCIONES'!K244,"")</f>
        <v/>
      </c>
      <c r="D24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44" s="757" t="str">
        <f>IF('REGISTRO ACCIONES'!L244="COMPRA",'REGISTRO ACCIONES'!M244,"")</f>
        <v/>
      </c>
      <c r="F244" s="758" t="str">
        <f>IF(RENTABILIDAD[[#This Row],[PORTAFOLIO]]="","",IF('REGISTRO ACCIONES'!L244="COMPRA",'REGISTRO ACCIONES'!P244,""))</f>
        <v/>
      </c>
      <c r="G244" s="759" t="str">
        <f>IF(RENTABILIDAD[[#This Row],[PORTAFOLIO]]="","",IF('REGISTRO ACCIONES'!L244="COMPRA",'REGISTRO ACCIONES'!R244,""))</f>
        <v/>
      </c>
      <c r="H24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44" s="760" t="str">
        <f>IF(RENTABILIDAD[[#This Row],[PORTAFOLIO]]="","",IF(RENTABILIDAD[[#This Row],[INSTRUMENTO]]="","",IFERROR((E244*H244),0)))</f>
        <v/>
      </c>
      <c r="J244" s="761" t="str">
        <f>IF(RENTABILIDAD[[#This Row],[PORTAFOLIO]]="","",IF(RENTABILIDAD[[#This Row],[INSTRUMENTO]]="","",IFERROR((E244*H244)*$X$6,0)))</f>
        <v/>
      </c>
      <c r="K244" s="762">
        <f>IF(RENTABILIDAD[[#This Row],[VALOR ACTUAL COP]]&gt;0,IFERROR((I244-F244)/F244,0),"")</f>
        <v>0</v>
      </c>
      <c r="L244" s="702">
        <f>IF(RENTABILIDAD[[#This Row],[VALOR ACTUAL COP]]&gt;0,IFERROR((J244-G244)/G244,0),"")</f>
        <v>0</v>
      </c>
      <c r="M244" s="763">
        <f t="shared" si="4"/>
        <v>0</v>
      </c>
      <c r="N244" s="747" t="str">
        <f>IFERROR(IF(RENTABILIDAD[[#This Row],[AÑOS]]&gt;0.9999999,(1+K244)^(1/M244)-1,""),"")</f>
        <v/>
      </c>
      <c r="O244" s="702" t="str">
        <f>IFERROR(IF(RENTABILIDAD[[#This Row],[AÑOS]]&gt;0.9999999,(1+L244)^(1/M244)-1,""),"")</f>
        <v/>
      </c>
      <c r="P244" s="764" t="str">
        <f>IFERROR(IF(C:C=$U$7,RENTABILIDAD[[#This Row],[INVERSIÓN USD]]/$W$6,RENTABILIDAD[[#This Row],[INVERSIÓN USD]]/$W$7),"")</f>
        <v/>
      </c>
      <c r="Q244" s="620" t="str">
        <f>IFERROR(IF(D:D=$U$6,RENTABILIDAD[[#This Row],[INVERSIÓN COP]]/$V$6,RENTABILIDAD[[#This Row],[INVERSIÓN COP]]/$V$7),"")</f>
        <v/>
      </c>
      <c r="R244" s="764" t="str">
        <f>IFERROR(RENTABILIDAD[[#This Row],[RENTABILIDAD E.A USD]]*RENTABILIDAD[[#This Row],[PESOS COP]],"")</f>
        <v/>
      </c>
      <c r="S244" s="620" t="str">
        <f>IFERROR(RENTABILIDAD[[#This Row],[RENTABILIDAD E.A COP2]]*RENTABILIDAD[[#This Row],[PESOS COP]],"")</f>
        <v/>
      </c>
    </row>
    <row r="245" spans="2:19">
      <c r="B245" s="755" t="str">
        <f>IF('REGISTRO ACCIONES'!L245="COMPRA",'REGISTRO ACCIONES'!J245,"")</f>
        <v/>
      </c>
      <c r="C245" s="756" t="str">
        <f>IF('REGISTRO ACCIONES'!L245="COMPRA",'REGISTRO ACCIONES'!K245,"")</f>
        <v/>
      </c>
      <c r="D24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45" s="757" t="str">
        <f>IF('REGISTRO ACCIONES'!L245="COMPRA",'REGISTRO ACCIONES'!M245,"")</f>
        <v/>
      </c>
      <c r="F245" s="758" t="str">
        <f>IF(RENTABILIDAD[[#This Row],[PORTAFOLIO]]="","",IF('REGISTRO ACCIONES'!L245="COMPRA",'REGISTRO ACCIONES'!P245,""))</f>
        <v/>
      </c>
      <c r="G245" s="759" t="str">
        <f>IF(RENTABILIDAD[[#This Row],[PORTAFOLIO]]="","",IF('REGISTRO ACCIONES'!L245="COMPRA",'REGISTRO ACCIONES'!R245,""))</f>
        <v/>
      </c>
      <c r="H24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45" s="760" t="str">
        <f>IF(RENTABILIDAD[[#This Row],[PORTAFOLIO]]="","",IF(RENTABILIDAD[[#This Row],[INSTRUMENTO]]="","",IFERROR((E245*H245),0)))</f>
        <v/>
      </c>
      <c r="J245" s="761" t="str">
        <f>IF(RENTABILIDAD[[#This Row],[PORTAFOLIO]]="","",IF(RENTABILIDAD[[#This Row],[INSTRUMENTO]]="","",IFERROR((E245*H245)*$X$6,0)))</f>
        <v/>
      </c>
      <c r="K245" s="762">
        <f>IF(RENTABILIDAD[[#This Row],[VALOR ACTUAL COP]]&gt;0,IFERROR((I245-F245)/F245,0),"")</f>
        <v>0</v>
      </c>
      <c r="L245" s="702">
        <f>IF(RENTABILIDAD[[#This Row],[VALOR ACTUAL COP]]&gt;0,IFERROR((J245-G245)/G245,0),"")</f>
        <v>0</v>
      </c>
      <c r="M245" s="763">
        <f t="shared" si="4"/>
        <v>0</v>
      </c>
      <c r="N245" s="747" t="str">
        <f>IFERROR(IF(RENTABILIDAD[[#This Row],[AÑOS]]&gt;0.9999999,(1+K245)^(1/M245)-1,""),"")</f>
        <v/>
      </c>
      <c r="O245" s="702" t="str">
        <f>IFERROR(IF(RENTABILIDAD[[#This Row],[AÑOS]]&gt;0.9999999,(1+L245)^(1/M245)-1,""),"")</f>
        <v/>
      </c>
      <c r="P245" s="764" t="str">
        <f>IFERROR(IF(C:C=$U$7,RENTABILIDAD[[#This Row],[INVERSIÓN USD]]/$W$6,RENTABILIDAD[[#This Row],[INVERSIÓN USD]]/$W$7),"")</f>
        <v/>
      </c>
      <c r="Q245" s="620" t="str">
        <f>IFERROR(IF(D:D=$U$6,RENTABILIDAD[[#This Row],[INVERSIÓN COP]]/$V$6,RENTABILIDAD[[#This Row],[INVERSIÓN COP]]/$V$7),"")</f>
        <v/>
      </c>
      <c r="R245" s="764" t="str">
        <f>IFERROR(RENTABILIDAD[[#This Row],[RENTABILIDAD E.A USD]]*RENTABILIDAD[[#This Row],[PESOS COP]],"")</f>
        <v/>
      </c>
      <c r="S245" s="620" t="str">
        <f>IFERROR(RENTABILIDAD[[#This Row],[RENTABILIDAD E.A COP2]]*RENTABILIDAD[[#This Row],[PESOS COP]],"")</f>
        <v/>
      </c>
    </row>
    <row r="246" spans="2:19">
      <c r="B246" s="755" t="str">
        <f>IF('REGISTRO ACCIONES'!L246="COMPRA",'REGISTRO ACCIONES'!J246,"")</f>
        <v/>
      </c>
      <c r="C246" s="756" t="str">
        <f>IF('REGISTRO ACCIONES'!L246="COMPRA",'REGISTRO ACCIONES'!K246,"")</f>
        <v/>
      </c>
      <c r="D24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46" s="757" t="str">
        <f>IF('REGISTRO ACCIONES'!L246="COMPRA",'REGISTRO ACCIONES'!M246,"")</f>
        <v/>
      </c>
      <c r="F246" s="758" t="str">
        <f>IF(RENTABILIDAD[[#This Row],[PORTAFOLIO]]="","",IF('REGISTRO ACCIONES'!L246="COMPRA",'REGISTRO ACCIONES'!P246,""))</f>
        <v/>
      </c>
      <c r="G246" s="759" t="str">
        <f>IF(RENTABILIDAD[[#This Row],[PORTAFOLIO]]="","",IF('REGISTRO ACCIONES'!L246="COMPRA",'REGISTRO ACCIONES'!R246,""))</f>
        <v/>
      </c>
      <c r="H24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46" s="760" t="str">
        <f>IF(RENTABILIDAD[[#This Row],[PORTAFOLIO]]="","",IF(RENTABILIDAD[[#This Row],[INSTRUMENTO]]="","",IFERROR((E246*H246),0)))</f>
        <v/>
      </c>
      <c r="J246" s="761" t="str">
        <f>IF(RENTABILIDAD[[#This Row],[PORTAFOLIO]]="","",IF(RENTABILIDAD[[#This Row],[INSTRUMENTO]]="","",IFERROR((E246*H246)*$X$6,0)))</f>
        <v/>
      </c>
      <c r="K246" s="762">
        <f>IF(RENTABILIDAD[[#This Row],[VALOR ACTUAL COP]]&gt;0,IFERROR((I246-F246)/F246,0),"")</f>
        <v>0</v>
      </c>
      <c r="L246" s="702">
        <f>IF(RENTABILIDAD[[#This Row],[VALOR ACTUAL COP]]&gt;0,IFERROR((J246-G246)/G246,0),"")</f>
        <v>0</v>
      </c>
      <c r="M246" s="763">
        <f t="shared" si="4"/>
        <v>0</v>
      </c>
      <c r="N246" s="747" t="str">
        <f>IFERROR(IF(RENTABILIDAD[[#This Row],[AÑOS]]&gt;0.9999999,(1+K246)^(1/M246)-1,""),"")</f>
        <v/>
      </c>
      <c r="O246" s="702" t="str">
        <f>IFERROR(IF(RENTABILIDAD[[#This Row],[AÑOS]]&gt;0.9999999,(1+L246)^(1/M246)-1,""),"")</f>
        <v/>
      </c>
      <c r="P246" s="764" t="str">
        <f>IFERROR(IF(C:C=$U$7,RENTABILIDAD[[#This Row],[INVERSIÓN USD]]/$W$6,RENTABILIDAD[[#This Row],[INVERSIÓN USD]]/$W$7),"")</f>
        <v/>
      </c>
      <c r="Q246" s="620" t="str">
        <f>IFERROR(IF(D:D=$U$6,RENTABILIDAD[[#This Row],[INVERSIÓN COP]]/$V$6,RENTABILIDAD[[#This Row],[INVERSIÓN COP]]/$V$7),"")</f>
        <v/>
      </c>
      <c r="R246" s="764" t="str">
        <f>IFERROR(RENTABILIDAD[[#This Row],[RENTABILIDAD E.A USD]]*RENTABILIDAD[[#This Row],[PESOS COP]],"")</f>
        <v/>
      </c>
      <c r="S246" s="620" t="str">
        <f>IFERROR(RENTABILIDAD[[#This Row],[RENTABILIDAD E.A COP2]]*RENTABILIDAD[[#This Row],[PESOS COP]],"")</f>
        <v/>
      </c>
    </row>
    <row r="247" spans="2:19">
      <c r="B247" s="755" t="str">
        <f>IF('REGISTRO ACCIONES'!L247="COMPRA",'REGISTRO ACCIONES'!J247,"")</f>
        <v/>
      </c>
      <c r="C247" s="756" t="str">
        <f>IF('REGISTRO ACCIONES'!L247="COMPRA",'REGISTRO ACCIONES'!K247,"")</f>
        <v/>
      </c>
      <c r="D24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47" s="757" t="str">
        <f>IF('REGISTRO ACCIONES'!L247="COMPRA",'REGISTRO ACCIONES'!M247,"")</f>
        <v/>
      </c>
      <c r="F247" s="758" t="str">
        <f>IF(RENTABILIDAD[[#This Row],[PORTAFOLIO]]="","",IF('REGISTRO ACCIONES'!L247="COMPRA",'REGISTRO ACCIONES'!P247,""))</f>
        <v/>
      </c>
      <c r="G247" s="759" t="str">
        <f>IF(RENTABILIDAD[[#This Row],[PORTAFOLIO]]="","",IF('REGISTRO ACCIONES'!L247="COMPRA",'REGISTRO ACCIONES'!R247,""))</f>
        <v/>
      </c>
      <c r="H24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47" s="760" t="str">
        <f>IF(RENTABILIDAD[[#This Row],[PORTAFOLIO]]="","",IF(RENTABILIDAD[[#This Row],[INSTRUMENTO]]="","",IFERROR((E247*H247),0)))</f>
        <v/>
      </c>
      <c r="J247" s="761" t="str">
        <f>IF(RENTABILIDAD[[#This Row],[PORTAFOLIO]]="","",IF(RENTABILIDAD[[#This Row],[INSTRUMENTO]]="","",IFERROR((E247*H247)*$X$6,0)))</f>
        <v/>
      </c>
      <c r="K247" s="762">
        <f>IF(RENTABILIDAD[[#This Row],[VALOR ACTUAL COP]]&gt;0,IFERROR((I247-F247)/F247,0),"")</f>
        <v>0</v>
      </c>
      <c r="L247" s="702">
        <f>IF(RENTABILIDAD[[#This Row],[VALOR ACTUAL COP]]&gt;0,IFERROR((J247-G247)/G247,0),"")</f>
        <v>0</v>
      </c>
      <c r="M247" s="763">
        <f t="shared" si="4"/>
        <v>0</v>
      </c>
      <c r="N247" s="747" t="str">
        <f>IFERROR(IF(RENTABILIDAD[[#This Row],[AÑOS]]&gt;0.9999999,(1+K247)^(1/M247)-1,""),"")</f>
        <v/>
      </c>
      <c r="O247" s="702" t="str">
        <f>IFERROR(IF(RENTABILIDAD[[#This Row],[AÑOS]]&gt;0.9999999,(1+L247)^(1/M247)-1,""),"")</f>
        <v/>
      </c>
      <c r="P247" s="764" t="str">
        <f>IFERROR(IF(C:C=$U$7,RENTABILIDAD[[#This Row],[INVERSIÓN USD]]/$W$6,RENTABILIDAD[[#This Row],[INVERSIÓN USD]]/$W$7),"")</f>
        <v/>
      </c>
      <c r="Q247" s="620" t="str">
        <f>IFERROR(IF(D:D=$U$6,RENTABILIDAD[[#This Row],[INVERSIÓN COP]]/$V$6,RENTABILIDAD[[#This Row],[INVERSIÓN COP]]/$V$7),"")</f>
        <v/>
      </c>
      <c r="R247" s="764" t="str">
        <f>IFERROR(RENTABILIDAD[[#This Row],[RENTABILIDAD E.A USD]]*RENTABILIDAD[[#This Row],[PESOS COP]],"")</f>
        <v/>
      </c>
      <c r="S247" s="620" t="str">
        <f>IFERROR(RENTABILIDAD[[#This Row],[RENTABILIDAD E.A COP2]]*RENTABILIDAD[[#This Row],[PESOS COP]],"")</f>
        <v/>
      </c>
    </row>
    <row r="248" spans="2:19">
      <c r="B248" s="755" t="str">
        <f>IF('REGISTRO ACCIONES'!L248="COMPRA",'REGISTRO ACCIONES'!J248,"")</f>
        <v/>
      </c>
      <c r="C248" s="756" t="str">
        <f>IF('REGISTRO ACCIONES'!L248="COMPRA",'REGISTRO ACCIONES'!K248,"")</f>
        <v/>
      </c>
      <c r="D24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48" s="757" t="str">
        <f>IF('REGISTRO ACCIONES'!L248="COMPRA",'REGISTRO ACCIONES'!M248,"")</f>
        <v/>
      </c>
      <c r="F248" s="758" t="str">
        <f>IF(RENTABILIDAD[[#This Row],[PORTAFOLIO]]="","",IF('REGISTRO ACCIONES'!L248="COMPRA",'REGISTRO ACCIONES'!P248,""))</f>
        <v/>
      </c>
      <c r="G248" s="759" t="str">
        <f>IF(RENTABILIDAD[[#This Row],[PORTAFOLIO]]="","",IF('REGISTRO ACCIONES'!L248="COMPRA",'REGISTRO ACCIONES'!R248,""))</f>
        <v/>
      </c>
      <c r="H24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48" s="760" t="str">
        <f>IF(RENTABILIDAD[[#This Row],[PORTAFOLIO]]="","",IF(RENTABILIDAD[[#This Row],[INSTRUMENTO]]="","",IFERROR((E248*H248),0)))</f>
        <v/>
      </c>
      <c r="J248" s="761" t="str">
        <f>IF(RENTABILIDAD[[#This Row],[PORTAFOLIO]]="","",IF(RENTABILIDAD[[#This Row],[INSTRUMENTO]]="","",IFERROR((E248*H248)*$X$6,0)))</f>
        <v/>
      </c>
      <c r="K248" s="762">
        <f>IF(RENTABILIDAD[[#This Row],[VALOR ACTUAL COP]]&gt;0,IFERROR((I248-F248)/F248,0),"")</f>
        <v>0</v>
      </c>
      <c r="L248" s="702">
        <f>IF(RENTABILIDAD[[#This Row],[VALOR ACTUAL COP]]&gt;0,IFERROR((J248-G248)/G248,0),"")</f>
        <v>0</v>
      </c>
      <c r="M248" s="763">
        <f t="shared" si="4"/>
        <v>0</v>
      </c>
      <c r="N248" s="747" t="str">
        <f>IFERROR(IF(RENTABILIDAD[[#This Row],[AÑOS]]&gt;0.9999999,(1+K248)^(1/M248)-1,""),"")</f>
        <v/>
      </c>
      <c r="O248" s="702" t="str">
        <f>IFERROR(IF(RENTABILIDAD[[#This Row],[AÑOS]]&gt;0.9999999,(1+L248)^(1/M248)-1,""),"")</f>
        <v/>
      </c>
      <c r="P248" s="764" t="str">
        <f>IFERROR(IF(C:C=$U$7,RENTABILIDAD[[#This Row],[INVERSIÓN USD]]/$W$6,RENTABILIDAD[[#This Row],[INVERSIÓN USD]]/$W$7),"")</f>
        <v/>
      </c>
      <c r="Q248" s="620" t="str">
        <f>IFERROR(IF(D:D=$U$6,RENTABILIDAD[[#This Row],[INVERSIÓN COP]]/$V$6,RENTABILIDAD[[#This Row],[INVERSIÓN COP]]/$V$7),"")</f>
        <v/>
      </c>
      <c r="R248" s="764" t="str">
        <f>IFERROR(RENTABILIDAD[[#This Row],[RENTABILIDAD E.A USD]]*RENTABILIDAD[[#This Row],[PESOS COP]],"")</f>
        <v/>
      </c>
      <c r="S248" s="620" t="str">
        <f>IFERROR(RENTABILIDAD[[#This Row],[RENTABILIDAD E.A COP2]]*RENTABILIDAD[[#This Row],[PESOS COP]],"")</f>
        <v/>
      </c>
    </row>
    <row r="249" spans="2:19">
      <c r="B249" s="755" t="str">
        <f>IF('REGISTRO ACCIONES'!L249="COMPRA",'REGISTRO ACCIONES'!J249,"")</f>
        <v/>
      </c>
      <c r="C249" s="756" t="str">
        <f>IF('REGISTRO ACCIONES'!L249="COMPRA",'REGISTRO ACCIONES'!K249,"")</f>
        <v/>
      </c>
      <c r="D24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49" s="757" t="str">
        <f>IF('REGISTRO ACCIONES'!L249="COMPRA",'REGISTRO ACCIONES'!M249,"")</f>
        <v/>
      </c>
      <c r="F249" s="758" t="str">
        <f>IF(RENTABILIDAD[[#This Row],[PORTAFOLIO]]="","",IF('REGISTRO ACCIONES'!L249="COMPRA",'REGISTRO ACCIONES'!P249,""))</f>
        <v/>
      </c>
      <c r="G249" s="759" t="str">
        <f>IF(RENTABILIDAD[[#This Row],[PORTAFOLIO]]="","",IF('REGISTRO ACCIONES'!L249="COMPRA",'REGISTRO ACCIONES'!R249,""))</f>
        <v/>
      </c>
      <c r="H24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49" s="760" t="str">
        <f>IF(RENTABILIDAD[[#This Row],[PORTAFOLIO]]="","",IF(RENTABILIDAD[[#This Row],[INSTRUMENTO]]="","",IFERROR((E249*H249),0)))</f>
        <v/>
      </c>
      <c r="J249" s="761" t="str">
        <f>IF(RENTABILIDAD[[#This Row],[PORTAFOLIO]]="","",IF(RENTABILIDAD[[#This Row],[INSTRUMENTO]]="","",IFERROR((E249*H249)*$X$6,0)))</f>
        <v/>
      </c>
      <c r="K249" s="762">
        <f>IF(RENTABILIDAD[[#This Row],[VALOR ACTUAL COP]]&gt;0,IFERROR((I249-F249)/F249,0),"")</f>
        <v>0</v>
      </c>
      <c r="L249" s="702">
        <f>IF(RENTABILIDAD[[#This Row],[VALOR ACTUAL COP]]&gt;0,IFERROR((J249-G249)/G249,0),"")</f>
        <v>0</v>
      </c>
      <c r="M249" s="763">
        <f t="shared" si="4"/>
        <v>0</v>
      </c>
      <c r="N249" s="747" t="str">
        <f>IFERROR(IF(RENTABILIDAD[[#This Row],[AÑOS]]&gt;0.9999999,(1+K249)^(1/M249)-1,""),"")</f>
        <v/>
      </c>
      <c r="O249" s="702" t="str">
        <f>IFERROR(IF(RENTABILIDAD[[#This Row],[AÑOS]]&gt;0.9999999,(1+L249)^(1/M249)-1,""),"")</f>
        <v/>
      </c>
      <c r="P249" s="764" t="str">
        <f>IFERROR(IF(C:C=$U$7,RENTABILIDAD[[#This Row],[INVERSIÓN USD]]/$W$6,RENTABILIDAD[[#This Row],[INVERSIÓN USD]]/$W$7),"")</f>
        <v/>
      </c>
      <c r="Q249" s="620" t="str">
        <f>IFERROR(IF(D:D=$U$6,RENTABILIDAD[[#This Row],[INVERSIÓN COP]]/$V$6,RENTABILIDAD[[#This Row],[INVERSIÓN COP]]/$V$7),"")</f>
        <v/>
      </c>
      <c r="R249" s="764" t="str">
        <f>IFERROR(RENTABILIDAD[[#This Row],[RENTABILIDAD E.A USD]]*RENTABILIDAD[[#This Row],[PESOS COP]],"")</f>
        <v/>
      </c>
      <c r="S249" s="620" t="str">
        <f>IFERROR(RENTABILIDAD[[#This Row],[RENTABILIDAD E.A COP2]]*RENTABILIDAD[[#This Row],[PESOS COP]],"")</f>
        <v/>
      </c>
    </row>
    <row r="250" spans="2:19">
      <c r="B250" s="755" t="str">
        <f>IF('REGISTRO ACCIONES'!L250="COMPRA",'REGISTRO ACCIONES'!J250,"")</f>
        <v/>
      </c>
      <c r="C250" s="756" t="str">
        <f>IF('REGISTRO ACCIONES'!L250="COMPRA",'REGISTRO ACCIONES'!K250,"")</f>
        <v/>
      </c>
      <c r="D25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50" s="757" t="str">
        <f>IF('REGISTRO ACCIONES'!L250="COMPRA",'REGISTRO ACCIONES'!M250,"")</f>
        <v/>
      </c>
      <c r="F250" s="758" t="str">
        <f>IF(RENTABILIDAD[[#This Row],[PORTAFOLIO]]="","",IF('REGISTRO ACCIONES'!L250="COMPRA",'REGISTRO ACCIONES'!P250,""))</f>
        <v/>
      </c>
      <c r="G250" s="759" t="str">
        <f>IF(RENTABILIDAD[[#This Row],[PORTAFOLIO]]="","",IF('REGISTRO ACCIONES'!L250="COMPRA",'REGISTRO ACCIONES'!R250,""))</f>
        <v/>
      </c>
      <c r="H25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50" s="760" t="str">
        <f>IF(RENTABILIDAD[[#This Row],[PORTAFOLIO]]="","",IF(RENTABILIDAD[[#This Row],[INSTRUMENTO]]="","",IFERROR((E250*H250),0)))</f>
        <v/>
      </c>
      <c r="J250" s="761" t="str">
        <f>IF(RENTABILIDAD[[#This Row],[PORTAFOLIO]]="","",IF(RENTABILIDAD[[#This Row],[INSTRUMENTO]]="","",IFERROR((E250*H250)*$X$6,0)))</f>
        <v/>
      </c>
      <c r="K250" s="762">
        <f>IF(RENTABILIDAD[[#This Row],[VALOR ACTUAL COP]]&gt;0,IFERROR((I250-F250)/F250,0),"")</f>
        <v>0</v>
      </c>
      <c r="L250" s="702">
        <f>IF(RENTABILIDAD[[#This Row],[VALOR ACTUAL COP]]&gt;0,IFERROR((J250-G250)/G250,0),"")</f>
        <v>0</v>
      </c>
      <c r="M250" s="763">
        <f t="shared" si="4"/>
        <v>0</v>
      </c>
      <c r="N250" s="747" t="str">
        <f>IFERROR(IF(RENTABILIDAD[[#This Row],[AÑOS]]&gt;0.9999999,(1+K250)^(1/M250)-1,""),"")</f>
        <v/>
      </c>
      <c r="O250" s="702" t="str">
        <f>IFERROR(IF(RENTABILIDAD[[#This Row],[AÑOS]]&gt;0.9999999,(1+L250)^(1/M250)-1,""),"")</f>
        <v/>
      </c>
      <c r="P250" s="764" t="str">
        <f>IFERROR(IF(C:C=$U$7,RENTABILIDAD[[#This Row],[INVERSIÓN USD]]/$W$6,RENTABILIDAD[[#This Row],[INVERSIÓN USD]]/$W$7),"")</f>
        <v/>
      </c>
      <c r="Q250" s="620" t="str">
        <f>IFERROR(IF(D:D=$U$6,RENTABILIDAD[[#This Row],[INVERSIÓN COP]]/$V$6,RENTABILIDAD[[#This Row],[INVERSIÓN COP]]/$V$7),"")</f>
        <v/>
      </c>
      <c r="R250" s="764" t="str">
        <f>IFERROR(RENTABILIDAD[[#This Row],[RENTABILIDAD E.A USD]]*RENTABILIDAD[[#This Row],[PESOS COP]],"")</f>
        <v/>
      </c>
      <c r="S250" s="620" t="str">
        <f>IFERROR(RENTABILIDAD[[#This Row],[RENTABILIDAD E.A COP2]]*RENTABILIDAD[[#This Row],[PESOS COP]],"")</f>
        <v/>
      </c>
    </row>
    <row r="251" spans="2:19">
      <c r="B251" s="755" t="str">
        <f>IF('REGISTRO ACCIONES'!L251="COMPRA",'REGISTRO ACCIONES'!J251,"")</f>
        <v/>
      </c>
      <c r="C251" s="756" t="str">
        <f>IF('REGISTRO ACCIONES'!L251="COMPRA",'REGISTRO ACCIONES'!K251,"")</f>
        <v/>
      </c>
      <c r="D25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51" s="757" t="str">
        <f>IF('REGISTRO ACCIONES'!L251="COMPRA",'REGISTRO ACCIONES'!M251,"")</f>
        <v/>
      </c>
      <c r="F251" s="758" t="str">
        <f>IF(RENTABILIDAD[[#This Row],[PORTAFOLIO]]="","",IF('REGISTRO ACCIONES'!L251="COMPRA",'REGISTRO ACCIONES'!P251,""))</f>
        <v/>
      </c>
      <c r="G251" s="759" t="str">
        <f>IF(RENTABILIDAD[[#This Row],[PORTAFOLIO]]="","",IF('REGISTRO ACCIONES'!L251="COMPRA",'REGISTRO ACCIONES'!R251,""))</f>
        <v/>
      </c>
      <c r="H25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51" s="760" t="str">
        <f>IF(RENTABILIDAD[[#This Row],[PORTAFOLIO]]="","",IF(RENTABILIDAD[[#This Row],[INSTRUMENTO]]="","",IFERROR((E251*H251),0)))</f>
        <v/>
      </c>
      <c r="J251" s="761" t="str">
        <f>IF(RENTABILIDAD[[#This Row],[PORTAFOLIO]]="","",IF(RENTABILIDAD[[#This Row],[INSTRUMENTO]]="","",IFERROR((E251*H251)*$X$6,0)))</f>
        <v/>
      </c>
      <c r="K251" s="762">
        <f>IF(RENTABILIDAD[[#This Row],[VALOR ACTUAL COP]]&gt;0,IFERROR((I251-F251)/F251,0),"")</f>
        <v>0</v>
      </c>
      <c r="L251" s="702">
        <f>IF(RENTABILIDAD[[#This Row],[VALOR ACTUAL COP]]&gt;0,IFERROR((J251-G251)/G251,0),"")</f>
        <v>0</v>
      </c>
      <c r="M251" s="763">
        <f t="shared" si="4"/>
        <v>0</v>
      </c>
      <c r="N251" s="747" t="str">
        <f>IFERROR(IF(RENTABILIDAD[[#This Row],[AÑOS]]&gt;0.9999999,(1+K251)^(1/M251)-1,""),"")</f>
        <v/>
      </c>
      <c r="O251" s="702" t="str">
        <f>IFERROR(IF(RENTABILIDAD[[#This Row],[AÑOS]]&gt;0.9999999,(1+L251)^(1/M251)-1,""),"")</f>
        <v/>
      </c>
      <c r="P251" s="764" t="str">
        <f>IFERROR(IF(C:C=$U$7,RENTABILIDAD[[#This Row],[INVERSIÓN USD]]/$W$6,RENTABILIDAD[[#This Row],[INVERSIÓN USD]]/$W$7),"")</f>
        <v/>
      </c>
      <c r="Q251" s="620" t="str">
        <f>IFERROR(IF(D:D=$U$6,RENTABILIDAD[[#This Row],[INVERSIÓN COP]]/$V$6,RENTABILIDAD[[#This Row],[INVERSIÓN COP]]/$V$7),"")</f>
        <v/>
      </c>
      <c r="R251" s="764" t="str">
        <f>IFERROR(RENTABILIDAD[[#This Row],[RENTABILIDAD E.A USD]]*RENTABILIDAD[[#This Row],[PESOS COP]],"")</f>
        <v/>
      </c>
      <c r="S251" s="620" t="str">
        <f>IFERROR(RENTABILIDAD[[#This Row],[RENTABILIDAD E.A COP2]]*RENTABILIDAD[[#This Row],[PESOS COP]],"")</f>
        <v/>
      </c>
    </row>
    <row r="252" spans="2:19">
      <c r="B252" s="755" t="str">
        <f>IF('REGISTRO ACCIONES'!L252="COMPRA",'REGISTRO ACCIONES'!J252,"")</f>
        <v/>
      </c>
      <c r="C252" s="756" t="str">
        <f>IF('REGISTRO ACCIONES'!L252="COMPRA",'REGISTRO ACCIONES'!K252,"")</f>
        <v/>
      </c>
      <c r="D25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52" s="757" t="str">
        <f>IF('REGISTRO ACCIONES'!L252="COMPRA",'REGISTRO ACCIONES'!M252,"")</f>
        <v/>
      </c>
      <c r="F252" s="758" t="str">
        <f>IF(RENTABILIDAD[[#This Row],[PORTAFOLIO]]="","",IF('REGISTRO ACCIONES'!L252="COMPRA",'REGISTRO ACCIONES'!P252,""))</f>
        <v/>
      </c>
      <c r="G252" s="759" t="str">
        <f>IF(RENTABILIDAD[[#This Row],[PORTAFOLIO]]="","",IF('REGISTRO ACCIONES'!L252="COMPRA",'REGISTRO ACCIONES'!R252,""))</f>
        <v/>
      </c>
      <c r="H25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52" s="760" t="str">
        <f>IF(RENTABILIDAD[[#This Row],[PORTAFOLIO]]="","",IF(RENTABILIDAD[[#This Row],[INSTRUMENTO]]="","",IFERROR((E252*H252),0)))</f>
        <v/>
      </c>
      <c r="J252" s="761" t="str">
        <f>IF(RENTABILIDAD[[#This Row],[PORTAFOLIO]]="","",IF(RENTABILIDAD[[#This Row],[INSTRUMENTO]]="","",IFERROR((E252*H252)*$X$6,0)))</f>
        <v/>
      </c>
      <c r="K252" s="762">
        <f>IF(RENTABILIDAD[[#This Row],[VALOR ACTUAL COP]]&gt;0,IFERROR((I252-F252)/F252,0),"")</f>
        <v>0</v>
      </c>
      <c r="L252" s="702">
        <f>IF(RENTABILIDAD[[#This Row],[VALOR ACTUAL COP]]&gt;0,IFERROR((J252-G252)/G252,0),"")</f>
        <v>0</v>
      </c>
      <c r="M252" s="763">
        <f t="shared" si="4"/>
        <v>0</v>
      </c>
      <c r="N252" s="747" t="str">
        <f>IFERROR(IF(RENTABILIDAD[[#This Row],[AÑOS]]&gt;0.9999999,(1+K252)^(1/M252)-1,""),"")</f>
        <v/>
      </c>
      <c r="O252" s="702" t="str">
        <f>IFERROR(IF(RENTABILIDAD[[#This Row],[AÑOS]]&gt;0.9999999,(1+L252)^(1/M252)-1,""),"")</f>
        <v/>
      </c>
      <c r="P252" s="764" t="str">
        <f>IFERROR(IF(C:C=$U$7,RENTABILIDAD[[#This Row],[INVERSIÓN USD]]/$W$6,RENTABILIDAD[[#This Row],[INVERSIÓN USD]]/$W$7),"")</f>
        <v/>
      </c>
      <c r="Q252" s="620" t="str">
        <f>IFERROR(IF(D:D=$U$6,RENTABILIDAD[[#This Row],[INVERSIÓN COP]]/$V$6,RENTABILIDAD[[#This Row],[INVERSIÓN COP]]/$V$7),"")</f>
        <v/>
      </c>
      <c r="R252" s="764" t="str">
        <f>IFERROR(RENTABILIDAD[[#This Row],[RENTABILIDAD E.A USD]]*RENTABILIDAD[[#This Row],[PESOS COP]],"")</f>
        <v/>
      </c>
      <c r="S252" s="620" t="str">
        <f>IFERROR(RENTABILIDAD[[#This Row],[RENTABILIDAD E.A COP2]]*RENTABILIDAD[[#This Row],[PESOS COP]],"")</f>
        <v/>
      </c>
    </row>
    <row r="253" spans="2:19">
      <c r="B253" s="755" t="str">
        <f>IF('REGISTRO ACCIONES'!L253="COMPRA",'REGISTRO ACCIONES'!J253,"")</f>
        <v/>
      </c>
      <c r="C253" s="756" t="str">
        <f>IF('REGISTRO ACCIONES'!L253="COMPRA",'REGISTRO ACCIONES'!K253,"")</f>
        <v/>
      </c>
      <c r="D25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53" s="757" t="str">
        <f>IF('REGISTRO ACCIONES'!L253="COMPRA",'REGISTRO ACCIONES'!M253,"")</f>
        <v/>
      </c>
      <c r="F253" s="758" t="str">
        <f>IF(RENTABILIDAD[[#This Row],[PORTAFOLIO]]="","",IF('REGISTRO ACCIONES'!L253="COMPRA",'REGISTRO ACCIONES'!P253,""))</f>
        <v/>
      </c>
      <c r="G253" s="759" t="str">
        <f>IF(RENTABILIDAD[[#This Row],[PORTAFOLIO]]="","",IF('REGISTRO ACCIONES'!L253="COMPRA",'REGISTRO ACCIONES'!R253,""))</f>
        <v/>
      </c>
      <c r="H25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53" s="760" t="str">
        <f>IF(RENTABILIDAD[[#This Row],[PORTAFOLIO]]="","",IF(RENTABILIDAD[[#This Row],[INSTRUMENTO]]="","",IFERROR((E253*H253),0)))</f>
        <v/>
      </c>
      <c r="J253" s="761" t="str">
        <f>IF(RENTABILIDAD[[#This Row],[PORTAFOLIO]]="","",IF(RENTABILIDAD[[#This Row],[INSTRUMENTO]]="","",IFERROR((E253*H253)*$X$6,0)))</f>
        <v/>
      </c>
      <c r="K253" s="762">
        <f>IF(RENTABILIDAD[[#This Row],[VALOR ACTUAL COP]]&gt;0,IFERROR((I253-F253)/F253,0),"")</f>
        <v>0</v>
      </c>
      <c r="L253" s="702">
        <f>IF(RENTABILIDAD[[#This Row],[VALOR ACTUAL COP]]&gt;0,IFERROR((J253-G253)/G253,0),"")</f>
        <v>0</v>
      </c>
      <c r="M253" s="763">
        <f t="shared" si="4"/>
        <v>0</v>
      </c>
      <c r="N253" s="747" t="str">
        <f>IFERROR(IF(RENTABILIDAD[[#This Row],[AÑOS]]&gt;0.9999999,(1+K253)^(1/M253)-1,""),"")</f>
        <v/>
      </c>
      <c r="O253" s="702" t="str">
        <f>IFERROR(IF(RENTABILIDAD[[#This Row],[AÑOS]]&gt;0.9999999,(1+L253)^(1/M253)-1,""),"")</f>
        <v/>
      </c>
      <c r="P253" s="764" t="str">
        <f>IFERROR(IF(C:C=$U$7,RENTABILIDAD[[#This Row],[INVERSIÓN USD]]/$W$6,RENTABILIDAD[[#This Row],[INVERSIÓN USD]]/$W$7),"")</f>
        <v/>
      </c>
      <c r="Q253" s="620" t="str">
        <f>IFERROR(IF(D:D=$U$6,RENTABILIDAD[[#This Row],[INVERSIÓN COP]]/$V$6,RENTABILIDAD[[#This Row],[INVERSIÓN COP]]/$V$7),"")</f>
        <v/>
      </c>
      <c r="R253" s="764" t="str">
        <f>IFERROR(RENTABILIDAD[[#This Row],[RENTABILIDAD E.A USD]]*RENTABILIDAD[[#This Row],[PESOS COP]],"")</f>
        <v/>
      </c>
      <c r="S253" s="620" t="str">
        <f>IFERROR(RENTABILIDAD[[#This Row],[RENTABILIDAD E.A COP2]]*RENTABILIDAD[[#This Row],[PESOS COP]],"")</f>
        <v/>
      </c>
    </row>
    <row r="254" spans="2:19">
      <c r="B254" s="755" t="str">
        <f>IF('REGISTRO ACCIONES'!L254="COMPRA",'REGISTRO ACCIONES'!J254,"")</f>
        <v/>
      </c>
      <c r="C254" s="756" t="str">
        <f>IF('REGISTRO ACCIONES'!L254="COMPRA",'REGISTRO ACCIONES'!K254,"")</f>
        <v/>
      </c>
      <c r="D25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54" s="757" t="str">
        <f>IF('REGISTRO ACCIONES'!L254="COMPRA",'REGISTRO ACCIONES'!M254,"")</f>
        <v/>
      </c>
      <c r="F254" s="758" t="str">
        <f>IF(RENTABILIDAD[[#This Row],[PORTAFOLIO]]="","",IF('REGISTRO ACCIONES'!L254="COMPRA",'REGISTRO ACCIONES'!P254,""))</f>
        <v/>
      </c>
      <c r="G254" s="759" t="str">
        <f>IF(RENTABILIDAD[[#This Row],[PORTAFOLIO]]="","",IF('REGISTRO ACCIONES'!L254="COMPRA",'REGISTRO ACCIONES'!R254,""))</f>
        <v/>
      </c>
      <c r="H25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54" s="760" t="str">
        <f>IF(RENTABILIDAD[[#This Row],[PORTAFOLIO]]="","",IF(RENTABILIDAD[[#This Row],[INSTRUMENTO]]="","",IFERROR((E254*H254),0)))</f>
        <v/>
      </c>
      <c r="J254" s="761" t="str">
        <f>IF(RENTABILIDAD[[#This Row],[PORTAFOLIO]]="","",IF(RENTABILIDAD[[#This Row],[INSTRUMENTO]]="","",IFERROR((E254*H254)*$X$6,0)))</f>
        <v/>
      </c>
      <c r="K254" s="762">
        <f>IF(RENTABILIDAD[[#This Row],[VALOR ACTUAL COP]]&gt;0,IFERROR((I254-F254)/F254,0),"")</f>
        <v>0</v>
      </c>
      <c r="L254" s="702">
        <f>IF(RENTABILIDAD[[#This Row],[VALOR ACTUAL COP]]&gt;0,IFERROR((J254-G254)/G254,0),"")</f>
        <v>0</v>
      </c>
      <c r="M254" s="763">
        <f t="shared" si="4"/>
        <v>0</v>
      </c>
      <c r="N254" s="747" t="str">
        <f>IFERROR(IF(RENTABILIDAD[[#This Row],[AÑOS]]&gt;0.9999999,(1+K254)^(1/M254)-1,""),"")</f>
        <v/>
      </c>
      <c r="O254" s="702" t="str">
        <f>IFERROR(IF(RENTABILIDAD[[#This Row],[AÑOS]]&gt;0.9999999,(1+L254)^(1/M254)-1,""),"")</f>
        <v/>
      </c>
      <c r="P254" s="764" t="str">
        <f>IFERROR(IF(C:C=$U$7,RENTABILIDAD[[#This Row],[INVERSIÓN USD]]/$W$6,RENTABILIDAD[[#This Row],[INVERSIÓN USD]]/$W$7),"")</f>
        <v/>
      </c>
      <c r="Q254" s="620" t="str">
        <f>IFERROR(IF(D:D=$U$6,RENTABILIDAD[[#This Row],[INVERSIÓN COP]]/$V$6,RENTABILIDAD[[#This Row],[INVERSIÓN COP]]/$V$7),"")</f>
        <v/>
      </c>
      <c r="R254" s="764" t="str">
        <f>IFERROR(RENTABILIDAD[[#This Row],[RENTABILIDAD E.A USD]]*RENTABILIDAD[[#This Row],[PESOS COP]],"")</f>
        <v/>
      </c>
      <c r="S254" s="620" t="str">
        <f>IFERROR(RENTABILIDAD[[#This Row],[RENTABILIDAD E.A COP2]]*RENTABILIDAD[[#This Row],[PESOS COP]],"")</f>
        <v/>
      </c>
    </row>
    <row r="255" spans="2:19">
      <c r="B255" s="755" t="str">
        <f>IF('REGISTRO ACCIONES'!L255="COMPRA",'REGISTRO ACCIONES'!J255,"")</f>
        <v/>
      </c>
      <c r="C255" s="756" t="str">
        <f>IF('REGISTRO ACCIONES'!L255="COMPRA",'REGISTRO ACCIONES'!K255,"")</f>
        <v/>
      </c>
      <c r="D25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55" s="757" t="str">
        <f>IF('REGISTRO ACCIONES'!L255="COMPRA",'REGISTRO ACCIONES'!M255,"")</f>
        <v/>
      </c>
      <c r="F255" s="758" t="str">
        <f>IF(RENTABILIDAD[[#This Row],[PORTAFOLIO]]="","",IF('REGISTRO ACCIONES'!L255="COMPRA",'REGISTRO ACCIONES'!P255,""))</f>
        <v/>
      </c>
      <c r="G255" s="759" t="str">
        <f>IF(RENTABILIDAD[[#This Row],[PORTAFOLIO]]="","",IF('REGISTRO ACCIONES'!L255="COMPRA",'REGISTRO ACCIONES'!R255,""))</f>
        <v/>
      </c>
      <c r="H25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55" s="760" t="str">
        <f>IF(RENTABILIDAD[[#This Row],[PORTAFOLIO]]="","",IF(RENTABILIDAD[[#This Row],[INSTRUMENTO]]="","",IFERROR((E255*H255),0)))</f>
        <v/>
      </c>
      <c r="J255" s="761" t="str">
        <f>IF(RENTABILIDAD[[#This Row],[PORTAFOLIO]]="","",IF(RENTABILIDAD[[#This Row],[INSTRUMENTO]]="","",IFERROR((E255*H255)*$X$6,0)))</f>
        <v/>
      </c>
      <c r="K255" s="762">
        <f>IF(RENTABILIDAD[[#This Row],[VALOR ACTUAL COP]]&gt;0,IFERROR((I255-F255)/F255,0),"")</f>
        <v>0</v>
      </c>
      <c r="L255" s="702">
        <f>IF(RENTABILIDAD[[#This Row],[VALOR ACTUAL COP]]&gt;0,IFERROR((J255-G255)/G255,0),"")</f>
        <v>0</v>
      </c>
      <c r="M255" s="763">
        <f t="shared" si="4"/>
        <v>0</v>
      </c>
      <c r="N255" s="747" t="str">
        <f>IFERROR(IF(RENTABILIDAD[[#This Row],[AÑOS]]&gt;0.9999999,(1+K255)^(1/M255)-1,""),"")</f>
        <v/>
      </c>
      <c r="O255" s="702" t="str">
        <f>IFERROR(IF(RENTABILIDAD[[#This Row],[AÑOS]]&gt;0.9999999,(1+L255)^(1/M255)-1,""),"")</f>
        <v/>
      </c>
      <c r="P255" s="764" t="str">
        <f>IFERROR(IF(C:C=$U$7,RENTABILIDAD[[#This Row],[INVERSIÓN USD]]/$W$6,RENTABILIDAD[[#This Row],[INVERSIÓN USD]]/$W$7),"")</f>
        <v/>
      </c>
      <c r="Q255" s="620" t="str">
        <f>IFERROR(IF(D:D=$U$6,RENTABILIDAD[[#This Row],[INVERSIÓN COP]]/$V$6,RENTABILIDAD[[#This Row],[INVERSIÓN COP]]/$V$7),"")</f>
        <v/>
      </c>
      <c r="R255" s="764" t="str">
        <f>IFERROR(RENTABILIDAD[[#This Row],[RENTABILIDAD E.A USD]]*RENTABILIDAD[[#This Row],[PESOS COP]],"")</f>
        <v/>
      </c>
      <c r="S255" s="620" t="str">
        <f>IFERROR(RENTABILIDAD[[#This Row],[RENTABILIDAD E.A COP2]]*RENTABILIDAD[[#This Row],[PESOS COP]],"")</f>
        <v/>
      </c>
    </row>
    <row r="256" spans="2:19">
      <c r="B256" s="755" t="str">
        <f>IF('REGISTRO ACCIONES'!L256="COMPRA",'REGISTRO ACCIONES'!J256,"")</f>
        <v/>
      </c>
      <c r="C256" s="756" t="str">
        <f>IF('REGISTRO ACCIONES'!L256="COMPRA",'REGISTRO ACCIONES'!K256,"")</f>
        <v/>
      </c>
      <c r="D25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56" s="757" t="str">
        <f>IF('REGISTRO ACCIONES'!L256="COMPRA",'REGISTRO ACCIONES'!M256,"")</f>
        <v/>
      </c>
      <c r="F256" s="758" t="str">
        <f>IF(RENTABILIDAD[[#This Row],[PORTAFOLIO]]="","",IF('REGISTRO ACCIONES'!L256="COMPRA",'REGISTRO ACCIONES'!P256,""))</f>
        <v/>
      </c>
      <c r="G256" s="759" t="str">
        <f>IF(RENTABILIDAD[[#This Row],[PORTAFOLIO]]="","",IF('REGISTRO ACCIONES'!L256="COMPRA",'REGISTRO ACCIONES'!R256,""))</f>
        <v/>
      </c>
      <c r="H25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56" s="760" t="str">
        <f>IF(RENTABILIDAD[[#This Row],[PORTAFOLIO]]="","",IF(RENTABILIDAD[[#This Row],[INSTRUMENTO]]="","",IFERROR((E256*H256),0)))</f>
        <v/>
      </c>
      <c r="J256" s="761" t="str">
        <f>IF(RENTABILIDAD[[#This Row],[PORTAFOLIO]]="","",IF(RENTABILIDAD[[#This Row],[INSTRUMENTO]]="","",IFERROR((E256*H256)*$X$6,0)))</f>
        <v/>
      </c>
      <c r="K256" s="762">
        <f>IF(RENTABILIDAD[[#This Row],[VALOR ACTUAL COP]]&gt;0,IFERROR((I256-F256)/F256,0),"")</f>
        <v>0</v>
      </c>
      <c r="L256" s="702">
        <f>IF(RENTABILIDAD[[#This Row],[VALOR ACTUAL COP]]&gt;0,IFERROR((J256-G256)/G256,0),"")</f>
        <v>0</v>
      </c>
      <c r="M256" s="763">
        <f t="shared" si="4"/>
        <v>0</v>
      </c>
      <c r="N256" s="747" t="str">
        <f>IFERROR(IF(RENTABILIDAD[[#This Row],[AÑOS]]&gt;0.9999999,(1+K256)^(1/M256)-1,""),"")</f>
        <v/>
      </c>
      <c r="O256" s="702" t="str">
        <f>IFERROR(IF(RENTABILIDAD[[#This Row],[AÑOS]]&gt;0.9999999,(1+L256)^(1/M256)-1,""),"")</f>
        <v/>
      </c>
      <c r="P256" s="764" t="str">
        <f>IFERROR(IF(C:C=$U$7,RENTABILIDAD[[#This Row],[INVERSIÓN USD]]/$W$6,RENTABILIDAD[[#This Row],[INVERSIÓN USD]]/$W$7),"")</f>
        <v/>
      </c>
      <c r="Q256" s="620" t="str">
        <f>IFERROR(IF(D:D=$U$6,RENTABILIDAD[[#This Row],[INVERSIÓN COP]]/$V$6,RENTABILIDAD[[#This Row],[INVERSIÓN COP]]/$V$7),"")</f>
        <v/>
      </c>
      <c r="R256" s="764" t="str">
        <f>IFERROR(RENTABILIDAD[[#This Row],[RENTABILIDAD E.A USD]]*RENTABILIDAD[[#This Row],[PESOS COP]],"")</f>
        <v/>
      </c>
      <c r="S256" s="620" t="str">
        <f>IFERROR(RENTABILIDAD[[#This Row],[RENTABILIDAD E.A COP2]]*RENTABILIDAD[[#This Row],[PESOS COP]],"")</f>
        <v/>
      </c>
    </row>
    <row r="257" spans="2:19">
      <c r="B257" s="755" t="str">
        <f>IF('REGISTRO ACCIONES'!L257="COMPRA",'REGISTRO ACCIONES'!J257,"")</f>
        <v/>
      </c>
      <c r="C257" s="756" t="str">
        <f>IF('REGISTRO ACCIONES'!L257="COMPRA",'REGISTRO ACCIONES'!K257,"")</f>
        <v/>
      </c>
      <c r="D25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57" s="757" t="str">
        <f>IF('REGISTRO ACCIONES'!L257="COMPRA",'REGISTRO ACCIONES'!M257,"")</f>
        <v/>
      </c>
      <c r="F257" s="758" t="str">
        <f>IF(RENTABILIDAD[[#This Row],[PORTAFOLIO]]="","",IF('REGISTRO ACCIONES'!L257="COMPRA",'REGISTRO ACCIONES'!P257,""))</f>
        <v/>
      </c>
      <c r="G257" s="759" t="str">
        <f>IF(RENTABILIDAD[[#This Row],[PORTAFOLIO]]="","",IF('REGISTRO ACCIONES'!L257="COMPRA",'REGISTRO ACCIONES'!R257,""))</f>
        <v/>
      </c>
      <c r="H25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57" s="760" t="str">
        <f>IF(RENTABILIDAD[[#This Row],[PORTAFOLIO]]="","",IF(RENTABILIDAD[[#This Row],[INSTRUMENTO]]="","",IFERROR((E257*H257),0)))</f>
        <v/>
      </c>
      <c r="J257" s="761" t="str">
        <f>IF(RENTABILIDAD[[#This Row],[PORTAFOLIO]]="","",IF(RENTABILIDAD[[#This Row],[INSTRUMENTO]]="","",IFERROR((E257*H257)*$X$6,0)))</f>
        <v/>
      </c>
      <c r="K257" s="762">
        <f>IF(RENTABILIDAD[[#This Row],[VALOR ACTUAL COP]]&gt;0,IFERROR((I257-F257)/F257,0),"")</f>
        <v>0</v>
      </c>
      <c r="L257" s="702">
        <f>IF(RENTABILIDAD[[#This Row],[VALOR ACTUAL COP]]&gt;0,IFERROR((J257-G257)/G257,0),"")</f>
        <v>0</v>
      </c>
      <c r="M257" s="763">
        <f t="shared" ref="M257:M320" si="5">IFERROR(($Y$6-B257)/365,0)</f>
        <v>0</v>
      </c>
      <c r="N257" s="747" t="str">
        <f>IFERROR(IF(RENTABILIDAD[[#This Row],[AÑOS]]&gt;0.9999999,(1+K257)^(1/M257)-1,""),"")</f>
        <v/>
      </c>
      <c r="O257" s="702" t="str">
        <f>IFERROR(IF(RENTABILIDAD[[#This Row],[AÑOS]]&gt;0.9999999,(1+L257)^(1/M257)-1,""),"")</f>
        <v/>
      </c>
      <c r="P257" s="764" t="str">
        <f>IFERROR(IF(C:C=$U$7,RENTABILIDAD[[#This Row],[INVERSIÓN USD]]/$W$6,RENTABILIDAD[[#This Row],[INVERSIÓN USD]]/$W$7),"")</f>
        <v/>
      </c>
      <c r="Q257" s="620" t="str">
        <f>IFERROR(IF(D:D=$U$6,RENTABILIDAD[[#This Row],[INVERSIÓN COP]]/$V$6,RENTABILIDAD[[#This Row],[INVERSIÓN COP]]/$V$7),"")</f>
        <v/>
      </c>
      <c r="R257" s="764" t="str">
        <f>IFERROR(RENTABILIDAD[[#This Row],[RENTABILIDAD E.A USD]]*RENTABILIDAD[[#This Row],[PESOS COP]],"")</f>
        <v/>
      </c>
      <c r="S257" s="620" t="str">
        <f>IFERROR(RENTABILIDAD[[#This Row],[RENTABILIDAD E.A COP2]]*RENTABILIDAD[[#This Row],[PESOS COP]],"")</f>
        <v/>
      </c>
    </row>
    <row r="258" spans="2:19">
      <c r="B258" s="755" t="str">
        <f>IF('REGISTRO ACCIONES'!L258="COMPRA",'REGISTRO ACCIONES'!J258,"")</f>
        <v/>
      </c>
      <c r="C258" s="756" t="str">
        <f>IF('REGISTRO ACCIONES'!L258="COMPRA",'REGISTRO ACCIONES'!K258,"")</f>
        <v/>
      </c>
      <c r="D25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58" s="757" t="str">
        <f>IF('REGISTRO ACCIONES'!L258="COMPRA",'REGISTRO ACCIONES'!M258,"")</f>
        <v/>
      </c>
      <c r="F258" s="758" t="str">
        <f>IF(RENTABILIDAD[[#This Row],[PORTAFOLIO]]="","",IF('REGISTRO ACCIONES'!L258="COMPRA",'REGISTRO ACCIONES'!P258,""))</f>
        <v/>
      </c>
      <c r="G258" s="759" t="str">
        <f>IF(RENTABILIDAD[[#This Row],[PORTAFOLIO]]="","",IF('REGISTRO ACCIONES'!L258="COMPRA",'REGISTRO ACCIONES'!R258,""))</f>
        <v/>
      </c>
      <c r="H25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58" s="760" t="str">
        <f>IF(RENTABILIDAD[[#This Row],[PORTAFOLIO]]="","",IF(RENTABILIDAD[[#This Row],[INSTRUMENTO]]="","",IFERROR((E258*H258),0)))</f>
        <v/>
      </c>
      <c r="J258" s="761" t="str">
        <f>IF(RENTABILIDAD[[#This Row],[PORTAFOLIO]]="","",IF(RENTABILIDAD[[#This Row],[INSTRUMENTO]]="","",IFERROR((E258*H258)*$X$6,0)))</f>
        <v/>
      </c>
      <c r="K258" s="762">
        <f>IF(RENTABILIDAD[[#This Row],[VALOR ACTUAL COP]]&gt;0,IFERROR((I258-F258)/F258,0),"")</f>
        <v>0</v>
      </c>
      <c r="L258" s="702">
        <f>IF(RENTABILIDAD[[#This Row],[VALOR ACTUAL COP]]&gt;0,IFERROR((J258-G258)/G258,0),"")</f>
        <v>0</v>
      </c>
      <c r="M258" s="763">
        <f t="shared" si="5"/>
        <v>0</v>
      </c>
      <c r="N258" s="747" t="str">
        <f>IFERROR(IF(RENTABILIDAD[[#This Row],[AÑOS]]&gt;0.9999999,(1+K258)^(1/M258)-1,""),"")</f>
        <v/>
      </c>
      <c r="O258" s="702" t="str">
        <f>IFERROR(IF(RENTABILIDAD[[#This Row],[AÑOS]]&gt;0.9999999,(1+L258)^(1/M258)-1,""),"")</f>
        <v/>
      </c>
      <c r="P258" s="764" t="str">
        <f>IFERROR(IF(C:C=$U$7,RENTABILIDAD[[#This Row],[INVERSIÓN USD]]/$W$6,RENTABILIDAD[[#This Row],[INVERSIÓN USD]]/$W$7),"")</f>
        <v/>
      </c>
      <c r="Q258" s="620" t="str">
        <f>IFERROR(IF(D:D=$U$6,RENTABILIDAD[[#This Row],[INVERSIÓN COP]]/$V$6,RENTABILIDAD[[#This Row],[INVERSIÓN COP]]/$V$7),"")</f>
        <v/>
      </c>
      <c r="R258" s="764" t="str">
        <f>IFERROR(RENTABILIDAD[[#This Row],[RENTABILIDAD E.A USD]]*RENTABILIDAD[[#This Row],[PESOS COP]],"")</f>
        <v/>
      </c>
      <c r="S258" s="620" t="str">
        <f>IFERROR(RENTABILIDAD[[#This Row],[RENTABILIDAD E.A COP2]]*RENTABILIDAD[[#This Row],[PESOS COP]],"")</f>
        <v/>
      </c>
    </row>
    <row r="259" spans="2:19">
      <c r="B259" s="755" t="str">
        <f>IF('REGISTRO ACCIONES'!L259="COMPRA",'REGISTRO ACCIONES'!J259,"")</f>
        <v/>
      </c>
      <c r="C259" s="756" t="str">
        <f>IF('REGISTRO ACCIONES'!L259="COMPRA",'REGISTRO ACCIONES'!K259,"")</f>
        <v/>
      </c>
      <c r="D25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59" s="757" t="str">
        <f>IF('REGISTRO ACCIONES'!L259="COMPRA",'REGISTRO ACCIONES'!M259,"")</f>
        <v/>
      </c>
      <c r="F259" s="758" t="str">
        <f>IF(RENTABILIDAD[[#This Row],[PORTAFOLIO]]="","",IF('REGISTRO ACCIONES'!L259="COMPRA",'REGISTRO ACCIONES'!P259,""))</f>
        <v/>
      </c>
      <c r="G259" s="759" t="str">
        <f>IF(RENTABILIDAD[[#This Row],[PORTAFOLIO]]="","",IF('REGISTRO ACCIONES'!L259="COMPRA",'REGISTRO ACCIONES'!R259,""))</f>
        <v/>
      </c>
      <c r="H25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59" s="760" t="str">
        <f>IF(RENTABILIDAD[[#This Row],[PORTAFOLIO]]="","",IF(RENTABILIDAD[[#This Row],[INSTRUMENTO]]="","",IFERROR((E259*H259),0)))</f>
        <v/>
      </c>
      <c r="J259" s="761" t="str">
        <f>IF(RENTABILIDAD[[#This Row],[PORTAFOLIO]]="","",IF(RENTABILIDAD[[#This Row],[INSTRUMENTO]]="","",IFERROR((E259*H259)*$X$6,0)))</f>
        <v/>
      </c>
      <c r="K259" s="762">
        <f>IF(RENTABILIDAD[[#This Row],[VALOR ACTUAL COP]]&gt;0,IFERROR((I259-F259)/F259,0),"")</f>
        <v>0</v>
      </c>
      <c r="L259" s="702">
        <f>IF(RENTABILIDAD[[#This Row],[VALOR ACTUAL COP]]&gt;0,IFERROR((J259-G259)/G259,0),"")</f>
        <v>0</v>
      </c>
      <c r="M259" s="763">
        <f t="shared" si="5"/>
        <v>0</v>
      </c>
      <c r="N259" s="747" t="str">
        <f>IFERROR(IF(RENTABILIDAD[[#This Row],[AÑOS]]&gt;0.9999999,(1+K259)^(1/M259)-1,""),"")</f>
        <v/>
      </c>
      <c r="O259" s="702" t="str">
        <f>IFERROR(IF(RENTABILIDAD[[#This Row],[AÑOS]]&gt;0.9999999,(1+L259)^(1/M259)-1,""),"")</f>
        <v/>
      </c>
      <c r="P259" s="764" t="str">
        <f>IFERROR(IF(C:C=$U$7,RENTABILIDAD[[#This Row],[INVERSIÓN USD]]/$W$6,RENTABILIDAD[[#This Row],[INVERSIÓN USD]]/$W$7),"")</f>
        <v/>
      </c>
      <c r="Q259" s="620" t="str">
        <f>IFERROR(IF(D:D=$U$6,RENTABILIDAD[[#This Row],[INVERSIÓN COP]]/$V$6,RENTABILIDAD[[#This Row],[INVERSIÓN COP]]/$V$7),"")</f>
        <v/>
      </c>
      <c r="R259" s="764" t="str">
        <f>IFERROR(RENTABILIDAD[[#This Row],[RENTABILIDAD E.A USD]]*RENTABILIDAD[[#This Row],[PESOS COP]],"")</f>
        <v/>
      </c>
      <c r="S259" s="620" t="str">
        <f>IFERROR(RENTABILIDAD[[#This Row],[RENTABILIDAD E.A COP2]]*RENTABILIDAD[[#This Row],[PESOS COP]],"")</f>
        <v/>
      </c>
    </row>
    <row r="260" spans="2:19">
      <c r="B260" s="755" t="str">
        <f>IF('REGISTRO ACCIONES'!L260="COMPRA",'REGISTRO ACCIONES'!J260,"")</f>
        <v/>
      </c>
      <c r="C260" s="756" t="str">
        <f>IF('REGISTRO ACCIONES'!L260="COMPRA",'REGISTRO ACCIONES'!K260,"")</f>
        <v/>
      </c>
      <c r="D26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60" s="757" t="str">
        <f>IF('REGISTRO ACCIONES'!L260="COMPRA",'REGISTRO ACCIONES'!M260,"")</f>
        <v/>
      </c>
      <c r="F260" s="758" t="str">
        <f>IF(RENTABILIDAD[[#This Row],[PORTAFOLIO]]="","",IF('REGISTRO ACCIONES'!L260="COMPRA",'REGISTRO ACCIONES'!P260,""))</f>
        <v/>
      </c>
      <c r="G260" s="759" t="str">
        <f>IF(RENTABILIDAD[[#This Row],[PORTAFOLIO]]="","",IF('REGISTRO ACCIONES'!L260="COMPRA",'REGISTRO ACCIONES'!R260,""))</f>
        <v/>
      </c>
      <c r="H26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60" s="760" t="str">
        <f>IF(RENTABILIDAD[[#This Row],[PORTAFOLIO]]="","",IF(RENTABILIDAD[[#This Row],[INSTRUMENTO]]="","",IFERROR((E260*H260),0)))</f>
        <v/>
      </c>
      <c r="J260" s="761" t="str">
        <f>IF(RENTABILIDAD[[#This Row],[PORTAFOLIO]]="","",IF(RENTABILIDAD[[#This Row],[INSTRUMENTO]]="","",IFERROR((E260*H260)*$X$6,0)))</f>
        <v/>
      </c>
      <c r="K260" s="762">
        <f>IF(RENTABILIDAD[[#This Row],[VALOR ACTUAL COP]]&gt;0,IFERROR((I260-F260)/F260,0),"")</f>
        <v>0</v>
      </c>
      <c r="L260" s="702">
        <f>IF(RENTABILIDAD[[#This Row],[VALOR ACTUAL COP]]&gt;0,IFERROR((J260-G260)/G260,0),"")</f>
        <v>0</v>
      </c>
      <c r="M260" s="763">
        <f t="shared" si="5"/>
        <v>0</v>
      </c>
      <c r="N260" s="747" t="str">
        <f>IFERROR(IF(RENTABILIDAD[[#This Row],[AÑOS]]&gt;0.9999999,(1+K260)^(1/M260)-1,""),"")</f>
        <v/>
      </c>
      <c r="O260" s="702" t="str">
        <f>IFERROR(IF(RENTABILIDAD[[#This Row],[AÑOS]]&gt;0.9999999,(1+L260)^(1/M260)-1,""),"")</f>
        <v/>
      </c>
      <c r="P260" s="764" t="str">
        <f>IFERROR(IF(C:C=$U$7,RENTABILIDAD[[#This Row],[INVERSIÓN USD]]/$W$6,RENTABILIDAD[[#This Row],[INVERSIÓN USD]]/$W$7),"")</f>
        <v/>
      </c>
      <c r="Q260" s="620" t="str">
        <f>IFERROR(IF(D:D=$U$6,RENTABILIDAD[[#This Row],[INVERSIÓN COP]]/$V$6,RENTABILIDAD[[#This Row],[INVERSIÓN COP]]/$V$7),"")</f>
        <v/>
      </c>
      <c r="R260" s="764" t="str">
        <f>IFERROR(RENTABILIDAD[[#This Row],[RENTABILIDAD E.A USD]]*RENTABILIDAD[[#This Row],[PESOS COP]],"")</f>
        <v/>
      </c>
      <c r="S260" s="620" t="str">
        <f>IFERROR(RENTABILIDAD[[#This Row],[RENTABILIDAD E.A COP2]]*RENTABILIDAD[[#This Row],[PESOS COP]],"")</f>
        <v/>
      </c>
    </row>
    <row r="261" spans="2:19">
      <c r="B261" s="755" t="str">
        <f>IF('REGISTRO ACCIONES'!L261="COMPRA",'REGISTRO ACCIONES'!J261,"")</f>
        <v/>
      </c>
      <c r="C261" s="756" t="str">
        <f>IF('REGISTRO ACCIONES'!L261="COMPRA",'REGISTRO ACCIONES'!K261,"")</f>
        <v/>
      </c>
      <c r="D26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61" s="757" t="str">
        <f>IF('REGISTRO ACCIONES'!L261="COMPRA",'REGISTRO ACCIONES'!M261,"")</f>
        <v/>
      </c>
      <c r="F261" s="758" t="str">
        <f>IF(RENTABILIDAD[[#This Row],[PORTAFOLIO]]="","",IF('REGISTRO ACCIONES'!L261="COMPRA",'REGISTRO ACCIONES'!P261,""))</f>
        <v/>
      </c>
      <c r="G261" s="759" t="str">
        <f>IF(RENTABILIDAD[[#This Row],[PORTAFOLIO]]="","",IF('REGISTRO ACCIONES'!L261="COMPRA",'REGISTRO ACCIONES'!R261,""))</f>
        <v/>
      </c>
      <c r="H26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61" s="760" t="str">
        <f>IF(RENTABILIDAD[[#This Row],[PORTAFOLIO]]="","",IF(RENTABILIDAD[[#This Row],[INSTRUMENTO]]="","",IFERROR((E261*H261),0)))</f>
        <v/>
      </c>
      <c r="J261" s="761" t="str">
        <f>IF(RENTABILIDAD[[#This Row],[PORTAFOLIO]]="","",IF(RENTABILIDAD[[#This Row],[INSTRUMENTO]]="","",IFERROR((E261*H261)*$X$6,0)))</f>
        <v/>
      </c>
      <c r="K261" s="762">
        <f>IF(RENTABILIDAD[[#This Row],[VALOR ACTUAL COP]]&gt;0,IFERROR((I261-F261)/F261,0),"")</f>
        <v>0</v>
      </c>
      <c r="L261" s="702">
        <f>IF(RENTABILIDAD[[#This Row],[VALOR ACTUAL COP]]&gt;0,IFERROR((J261-G261)/G261,0),"")</f>
        <v>0</v>
      </c>
      <c r="M261" s="763">
        <f t="shared" si="5"/>
        <v>0</v>
      </c>
      <c r="N261" s="747" t="str">
        <f>IFERROR(IF(RENTABILIDAD[[#This Row],[AÑOS]]&gt;0.9999999,(1+K261)^(1/M261)-1,""),"")</f>
        <v/>
      </c>
      <c r="O261" s="702" t="str">
        <f>IFERROR(IF(RENTABILIDAD[[#This Row],[AÑOS]]&gt;0.9999999,(1+L261)^(1/M261)-1,""),"")</f>
        <v/>
      </c>
      <c r="P261" s="764" t="str">
        <f>IFERROR(IF(C:C=$U$7,RENTABILIDAD[[#This Row],[INVERSIÓN USD]]/$W$6,RENTABILIDAD[[#This Row],[INVERSIÓN USD]]/$W$7),"")</f>
        <v/>
      </c>
      <c r="Q261" s="620" t="str">
        <f>IFERROR(IF(D:D=$U$6,RENTABILIDAD[[#This Row],[INVERSIÓN COP]]/$V$6,RENTABILIDAD[[#This Row],[INVERSIÓN COP]]/$V$7),"")</f>
        <v/>
      </c>
      <c r="R261" s="764" t="str">
        <f>IFERROR(RENTABILIDAD[[#This Row],[RENTABILIDAD E.A USD]]*RENTABILIDAD[[#This Row],[PESOS COP]],"")</f>
        <v/>
      </c>
      <c r="S261" s="620" t="str">
        <f>IFERROR(RENTABILIDAD[[#This Row],[RENTABILIDAD E.A COP2]]*RENTABILIDAD[[#This Row],[PESOS COP]],"")</f>
        <v/>
      </c>
    </row>
    <row r="262" spans="2:19">
      <c r="B262" s="755" t="str">
        <f>IF('REGISTRO ACCIONES'!L262="COMPRA",'REGISTRO ACCIONES'!J262,"")</f>
        <v/>
      </c>
      <c r="C262" s="756" t="str">
        <f>IF('REGISTRO ACCIONES'!L262="COMPRA",'REGISTRO ACCIONES'!K262,"")</f>
        <v/>
      </c>
      <c r="D26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62" s="757" t="str">
        <f>IF('REGISTRO ACCIONES'!L262="COMPRA",'REGISTRO ACCIONES'!M262,"")</f>
        <v/>
      </c>
      <c r="F262" s="758" t="str">
        <f>IF(RENTABILIDAD[[#This Row],[PORTAFOLIO]]="","",IF('REGISTRO ACCIONES'!L262="COMPRA",'REGISTRO ACCIONES'!P262,""))</f>
        <v/>
      </c>
      <c r="G262" s="759" t="str">
        <f>IF(RENTABILIDAD[[#This Row],[PORTAFOLIO]]="","",IF('REGISTRO ACCIONES'!L262="COMPRA",'REGISTRO ACCIONES'!R262,""))</f>
        <v/>
      </c>
      <c r="H26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62" s="760" t="str">
        <f>IF(RENTABILIDAD[[#This Row],[PORTAFOLIO]]="","",IF(RENTABILIDAD[[#This Row],[INSTRUMENTO]]="","",IFERROR((E262*H262),0)))</f>
        <v/>
      </c>
      <c r="J262" s="761" t="str">
        <f>IF(RENTABILIDAD[[#This Row],[PORTAFOLIO]]="","",IF(RENTABILIDAD[[#This Row],[INSTRUMENTO]]="","",IFERROR((E262*H262)*$X$6,0)))</f>
        <v/>
      </c>
      <c r="K262" s="762">
        <f>IF(RENTABILIDAD[[#This Row],[VALOR ACTUAL COP]]&gt;0,IFERROR((I262-F262)/F262,0),"")</f>
        <v>0</v>
      </c>
      <c r="L262" s="702">
        <f>IF(RENTABILIDAD[[#This Row],[VALOR ACTUAL COP]]&gt;0,IFERROR((J262-G262)/G262,0),"")</f>
        <v>0</v>
      </c>
      <c r="M262" s="763">
        <f t="shared" si="5"/>
        <v>0</v>
      </c>
      <c r="N262" s="747" t="str">
        <f>IFERROR(IF(RENTABILIDAD[[#This Row],[AÑOS]]&gt;0.9999999,(1+K262)^(1/M262)-1,""),"")</f>
        <v/>
      </c>
      <c r="O262" s="702" t="str">
        <f>IFERROR(IF(RENTABILIDAD[[#This Row],[AÑOS]]&gt;0.9999999,(1+L262)^(1/M262)-1,""),"")</f>
        <v/>
      </c>
      <c r="P262" s="764" t="str">
        <f>IFERROR(IF(C:C=$U$7,RENTABILIDAD[[#This Row],[INVERSIÓN USD]]/$W$6,RENTABILIDAD[[#This Row],[INVERSIÓN USD]]/$W$7),"")</f>
        <v/>
      </c>
      <c r="Q262" s="620" t="str">
        <f>IFERROR(IF(D:D=$U$6,RENTABILIDAD[[#This Row],[INVERSIÓN COP]]/$V$6,RENTABILIDAD[[#This Row],[INVERSIÓN COP]]/$V$7),"")</f>
        <v/>
      </c>
      <c r="R262" s="764" t="str">
        <f>IFERROR(RENTABILIDAD[[#This Row],[RENTABILIDAD E.A USD]]*RENTABILIDAD[[#This Row],[PESOS COP]],"")</f>
        <v/>
      </c>
      <c r="S262" s="620" t="str">
        <f>IFERROR(RENTABILIDAD[[#This Row],[RENTABILIDAD E.A COP2]]*RENTABILIDAD[[#This Row],[PESOS COP]],"")</f>
        <v/>
      </c>
    </row>
    <row r="263" spans="2:19">
      <c r="B263" s="755" t="str">
        <f>IF('REGISTRO ACCIONES'!L263="COMPRA",'REGISTRO ACCIONES'!J263,"")</f>
        <v/>
      </c>
      <c r="C263" s="756" t="str">
        <f>IF('REGISTRO ACCIONES'!L263="COMPRA",'REGISTRO ACCIONES'!K263,"")</f>
        <v/>
      </c>
      <c r="D26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63" s="757" t="str">
        <f>IF('REGISTRO ACCIONES'!L263="COMPRA",'REGISTRO ACCIONES'!M263,"")</f>
        <v/>
      </c>
      <c r="F263" s="758" t="str">
        <f>IF(RENTABILIDAD[[#This Row],[PORTAFOLIO]]="","",IF('REGISTRO ACCIONES'!L263="COMPRA",'REGISTRO ACCIONES'!P263,""))</f>
        <v/>
      </c>
      <c r="G263" s="759" t="str">
        <f>IF(RENTABILIDAD[[#This Row],[PORTAFOLIO]]="","",IF('REGISTRO ACCIONES'!L263="COMPRA",'REGISTRO ACCIONES'!R263,""))</f>
        <v/>
      </c>
      <c r="H26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63" s="760" t="str">
        <f>IF(RENTABILIDAD[[#This Row],[PORTAFOLIO]]="","",IF(RENTABILIDAD[[#This Row],[INSTRUMENTO]]="","",IFERROR((E263*H263),0)))</f>
        <v/>
      </c>
      <c r="J263" s="761" t="str">
        <f>IF(RENTABILIDAD[[#This Row],[PORTAFOLIO]]="","",IF(RENTABILIDAD[[#This Row],[INSTRUMENTO]]="","",IFERROR((E263*H263)*$X$6,0)))</f>
        <v/>
      </c>
      <c r="K263" s="762">
        <f>IF(RENTABILIDAD[[#This Row],[VALOR ACTUAL COP]]&gt;0,IFERROR((I263-F263)/F263,0),"")</f>
        <v>0</v>
      </c>
      <c r="L263" s="702">
        <f>IF(RENTABILIDAD[[#This Row],[VALOR ACTUAL COP]]&gt;0,IFERROR((J263-G263)/G263,0),"")</f>
        <v>0</v>
      </c>
      <c r="M263" s="763">
        <f t="shared" si="5"/>
        <v>0</v>
      </c>
      <c r="N263" s="747" t="str">
        <f>IFERROR(IF(RENTABILIDAD[[#This Row],[AÑOS]]&gt;0.9999999,(1+K263)^(1/M263)-1,""),"")</f>
        <v/>
      </c>
      <c r="O263" s="702" t="str">
        <f>IFERROR(IF(RENTABILIDAD[[#This Row],[AÑOS]]&gt;0.9999999,(1+L263)^(1/M263)-1,""),"")</f>
        <v/>
      </c>
      <c r="P263" s="764" t="str">
        <f>IFERROR(IF(C:C=$U$7,RENTABILIDAD[[#This Row],[INVERSIÓN USD]]/$W$6,RENTABILIDAD[[#This Row],[INVERSIÓN USD]]/$W$7),"")</f>
        <v/>
      </c>
      <c r="Q263" s="620" t="str">
        <f>IFERROR(IF(D:D=$U$6,RENTABILIDAD[[#This Row],[INVERSIÓN COP]]/$V$6,RENTABILIDAD[[#This Row],[INVERSIÓN COP]]/$V$7),"")</f>
        <v/>
      </c>
      <c r="R263" s="764" t="str">
        <f>IFERROR(RENTABILIDAD[[#This Row],[RENTABILIDAD E.A USD]]*RENTABILIDAD[[#This Row],[PESOS COP]],"")</f>
        <v/>
      </c>
      <c r="S263" s="620" t="str">
        <f>IFERROR(RENTABILIDAD[[#This Row],[RENTABILIDAD E.A COP2]]*RENTABILIDAD[[#This Row],[PESOS COP]],"")</f>
        <v/>
      </c>
    </row>
    <row r="264" spans="2:19">
      <c r="B264" s="755" t="str">
        <f>IF('REGISTRO ACCIONES'!L264="COMPRA",'REGISTRO ACCIONES'!J264,"")</f>
        <v/>
      </c>
      <c r="C264" s="756" t="str">
        <f>IF('REGISTRO ACCIONES'!L264="COMPRA",'REGISTRO ACCIONES'!K264,"")</f>
        <v/>
      </c>
      <c r="D26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64" s="757" t="str">
        <f>IF('REGISTRO ACCIONES'!L264="COMPRA",'REGISTRO ACCIONES'!M264,"")</f>
        <v/>
      </c>
      <c r="F264" s="758" t="str">
        <f>IF(RENTABILIDAD[[#This Row],[PORTAFOLIO]]="","",IF('REGISTRO ACCIONES'!L264="COMPRA",'REGISTRO ACCIONES'!P264,""))</f>
        <v/>
      </c>
      <c r="G264" s="759" t="str">
        <f>IF(RENTABILIDAD[[#This Row],[PORTAFOLIO]]="","",IF('REGISTRO ACCIONES'!L264="COMPRA",'REGISTRO ACCIONES'!R264,""))</f>
        <v/>
      </c>
      <c r="H26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64" s="760" t="str">
        <f>IF(RENTABILIDAD[[#This Row],[PORTAFOLIO]]="","",IF(RENTABILIDAD[[#This Row],[INSTRUMENTO]]="","",IFERROR((E264*H264),0)))</f>
        <v/>
      </c>
      <c r="J264" s="761" t="str">
        <f>IF(RENTABILIDAD[[#This Row],[PORTAFOLIO]]="","",IF(RENTABILIDAD[[#This Row],[INSTRUMENTO]]="","",IFERROR((E264*H264)*$X$6,0)))</f>
        <v/>
      </c>
      <c r="K264" s="762">
        <f>IF(RENTABILIDAD[[#This Row],[VALOR ACTUAL COP]]&gt;0,IFERROR((I264-F264)/F264,0),"")</f>
        <v>0</v>
      </c>
      <c r="L264" s="702">
        <f>IF(RENTABILIDAD[[#This Row],[VALOR ACTUAL COP]]&gt;0,IFERROR((J264-G264)/G264,0),"")</f>
        <v>0</v>
      </c>
      <c r="M264" s="763">
        <f t="shared" si="5"/>
        <v>0</v>
      </c>
      <c r="N264" s="747" t="str">
        <f>IFERROR(IF(RENTABILIDAD[[#This Row],[AÑOS]]&gt;0.9999999,(1+K264)^(1/M264)-1,""),"")</f>
        <v/>
      </c>
      <c r="O264" s="702" t="str">
        <f>IFERROR(IF(RENTABILIDAD[[#This Row],[AÑOS]]&gt;0.9999999,(1+L264)^(1/M264)-1,""),"")</f>
        <v/>
      </c>
      <c r="P264" s="764" t="str">
        <f>IFERROR(IF(C:C=$U$7,RENTABILIDAD[[#This Row],[INVERSIÓN USD]]/$W$6,RENTABILIDAD[[#This Row],[INVERSIÓN USD]]/$W$7),"")</f>
        <v/>
      </c>
      <c r="Q264" s="620" t="str">
        <f>IFERROR(IF(D:D=$U$6,RENTABILIDAD[[#This Row],[INVERSIÓN COP]]/$V$6,RENTABILIDAD[[#This Row],[INVERSIÓN COP]]/$V$7),"")</f>
        <v/>
      </c>
      <c r="R264" s="764" t="str">
        <f>IFERROR(RENTABILIDAD[[#This Row],[RENTABILIDAD E.A USD]]*RENTABILIDAD[[#This Row],[PESOS COP]],"")</f>
        <v/>
      </c>
      <c r="S264" s="620" t="str">
        <f>IFERROR(RENTABILIDAD[[#This Row],[RENTABILIDAD E.A COP2]]*RENTABILIDAD[[#This Row],[PESOS COP]],"")</f>
        <v/>
      </c>
    </row>
    <row r="265" spans="2:19">
      <c r="B265" s="755" t="str">
        <f>IF('REGISTRO ACCIONES'!L265="COMPRA",'REGISTRO ACCIONES'!J265,"")</f>
        <v/>
      </c>
      <c r="C265" s="756" t="str">
        <f>IF('REGISTRO ACCIONES'!L265="COMPRA",'REGISTRO ACCIONES'!K265,"")</f>
        <v/>
      </c>
      <c r="D26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65" s="757" t="str">
        <f>IF('REGISTRO ACCIONES'!L265="COMPRA",'REGISTRO ACCIONES'!M265,"")</f>
        <v/>
      </c>
      <c r="F265" s="758" t="str">
        <f>IF(RENTABILIDAD[[#This Row],[PORTAFOLIO]]="","",IF('REGISTRO ACCIONES'!L265="COMPRA",'REGISTRO ACCIONES'!P265,""))</f>
        <v/>
      </c>
      <c r="G265" s="759" t="str">
        <f>IF(RENTABILIDAD[[#This Row],[PORTAFOLIO]]="","",IF('REGISTRO ACCIONES'!L265="COMPRA",'REGISTRO ACCIONES'!R265,""))</f>
        <v/>
      </c>
      <c r="H26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65" s="760" t="str">
        <f>IF(RENTABILIDAD[[#This Row],[PORTAFOLIO]]="","",IF(RENTABILIDAD[[#This Row],[INSTRUMENTO]]="","",IFERROR((E265*H265),0)))</f>
        <v/>
      </c>
      <c r="J265" s="761" t="str">
        <f>IF(RENTABILIDAD[[#This Row],[PORTAFOLIO]]="","",IF(RENTABILIDAD[[#This Row],[INSTRUMENTO]]="","",IFERROR((E265*H265)*$X$6,0)))</f>
        <v/>
      </c>
      <c r="K265" s="762">
        <f>IF(RENTABILIDAD[[#This Row],[VALOR ACTUAL COP]]&gt;0,IFERROR((I265-F265)/F265,0),"")</f>
        <v>0</v>
      </c>
      <c r="L265" s="702">
        <f>IF(RENTABILIDAD[[#This Row],[VALOR ACTUAL COP]]&gt;0,IFERROR((J265-G265)/G265,0),"")</f>
        <v>0</v>
      </c>
      <c r="M265" s="763">
        <f t="shared" si="5"/>
        <v>0</v>
      </c>
      <c r="N265" s="747" t="str">
        <f>IFERROR(IF(RENTABILIDAD[[#This Row],[AÑOS]]&gt;0.9999999,(1+K265)^(1/M265)-1,""),"")</f>
        <v/>
      </c>
      <c r="O265" s="702" t="str">
        <f>IFERROR(IF(RENTABILIDAD[[#This Row],[AÑOS]]&gt;0.9999999,(1+L265)^(1/M265)-1,""),"")</f>
        <v/>
      </c>
      <c r="P265" s="764" t="str">
        <f>IFERROR(IF(C:C=$U$7,RENTABILIDAD[[#This Row],[INVERSIÓN USD]]/$W$6,RENTABILIDAD[[#This Row],[INVERSIÓN USD]]/$W$7),"")</f>
        <v/>
      </c>
      <c r="Q265" s="620" t="str">
        <f>IFERROR(IF(D:D=$U$6,RENTABILIDAD[[#This Row],[INVERSIÓN COP]]/$V$6,RENTABILIDAD[[#This Row],[INVERSIÓN COP]]/$V$7),"")</f>
        <v/>
      </c>
      <c r="R265" s="764" t="str">
        <f>IFERROR(RENTABILIDAD[[#This Row],[RENTABILIDAD E.A USD]]*RENTABILIDAD[[#This Row],[PESOS COP]],"")</f>
        <v/>
      </c>
      <c r="S265" s="620" t="str">
        <f>IFERROR(RENTABILIDAD[[#This Row],[RENTABILIDAD E.A COP2]]*RENTABILIDAD[[#This Row],[PESOS COP]],"")</f>
        <v/>
      </c>
    </row>
    <row r="266" spans="2:19">
      <c r="B266" s="755" t="str">
        <f>IF('REGISTRO ACCIONES'!L266="COMPRA",'REGISTRO ACCIONES'!J266,"")</f>
        <v/>
      </c>
      <c r="C266" s="756" t="str">
        <f>IF('REGISTRO ACCIONES'!L266="COMPRA",'REGISTRO ACCIONES'!K266,"")</f>
        <v/>
      </c>
      <c r="D26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66" s="757" t="str">
        <f>IF('REGISTRO ACCIONES'!L266="COMPRA",'REGISTRO ACCIONES'!M266,"")</f>
        <v/>
      </c>
      <c r="F266" s="758" t="str">
        <f>IF(RENTABILIDAD[[#This Row],[PORTAFOLIO]]="","",IF('REGISTRO ACCIONES'!L266="COMPRA",'REGISTRO ACCIONES'!P266,""))</f>
        <v/>
      </c>
      <c r="G266" s="759" t="str">
        <f>IF(RENTABILIDAD[[#This Row],[PORTAFOLIO]]="","",IF('REGISTRO ACCIONES'!L266="COMPRA",'REGISTRO ACCIONES'!R266,""))</f>
        <v/>
      </c>
      <c r="H26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66" s="760" t="str">
        <f>IF(RENTABILIDAD[[#This Row],[PORTAFOLIO]]="","",IF(RENTABILIDAD[[#This Row],[INSTRUMENTO]]="","",IFERROR((E266*H266),0)))</f>
        <v/>
      </c>
      <c r="J266" s="761" t="str">
        <f>IF(RENTABILIDAD[[#This Row],[PORTAFOLIO]]="","",IF(RENTABILIDAD[[#This Row],[INSTRUMENTO]]="","",IFERROR((E266*H266)*$X$6,0)))</f>
        <v/>
      </c>
      <c r="K266" s="762">
        <f>IF(RENTABILIDAD[[#This Row],[VALOR ACTUAL COP]]&gt;0,IFERROR((I266-F266)/F266,0),"")</f>
        <v>0</v>
      </c>
      <c r="L266" s="702">
        <f>IF(RENTABILIDAD[[#This Row],[VALOR ACTUAL COP]]&gt;0,IFERROR((J266-G266)/G266,0),"")</f>
        <v>0</v>
      </c>
      <c r="M266" s="763">
        <f t="shared" si="5"/>
        <v>0</v>
      </c>
      <c r="N266" s="747" t="str">
        <f>IFERROR(IF(RENTABILIDAD[[#This Row],[AÑOS]]&gt;0.9999999,(1+K266)^(1/M266)-1,""),"")</f>
        <v/>
      </c>
      <c r="O266" s="702" t="str">
        <f>IFERROR(IF(RENTABILIDAD[[#This Row],[AÑOS]]&gt;0.9999999,(1+L266)^(1/M266)-1,""),"")</f>
        <v/>
      </c>
      <c r="P266" s="764" t="str">
        <f>IFERROR(IF(C:C=$U$7,RENTABILIDAD[[#This Row],[INVERSIÓN USD]]/$W$6,RENTABILIDAD[[#This Row],[INVERSIÓN USD]]/$W$7),"")</f>
        <v/>
      </c>
      <c r="Q266" s="620" t="str">
        <f>IFERROR(IF(D:D=$U$6,RENTABILIDAD[[#This Row],[INVERSIÓN COP]]/$V$6,RENTABILIDAD[[#This Row],[INVERSIÓN COP]]/$V$7),"")</f>
        <v/>
      </c>
      <c r="R266" s="764" t="str">
        <f>IFERROR(RENTABILIDAD[[#This Row],[RENTABILIDAD E.A USD]]*RENTABILIDAD[[#This Row],[PESOS COP]],"")</f>
        <v/>
      </c>
      <c r="S266" s="620" t="str">
        <f>IFERROR(RENTABILIDAD[[#This Row],[RENTABILIDAD E.A COP2]]*RENTABILIDAD[[#This Row],[PESOS COP]],"")</f>
        <v/>
      </c>
    </row>
    <row r="267" spans="2:19">
      <c r="B267" s="755" t="str">
        <f>IF('REGISTRO ACCIONES'!L267="COMPRA",'REGISTRO ACCIONES'!J267,"")</f>
        <v/>
      </c>
      <c r="C267" s="756" t="str">
        <f>IF('REGISTRO ACCIONES'!L267="COMPRA",'REGISTRO ACCIONES'!K267,"")</f>
        <v/>
      </c>
      <c r="D26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67" s="757" t="str">
        <f>IF('REGISTRO ACCIONES'!L267="COMPRA",'REGISTRO ACCIONES'!M267,"")</f>
        <v/>
      </c>
      <c r="F267" s="758" t="str">
        <f>IF(RENTABILIDAD[[#This Row],[PORTAFOLIO]]="","",IF('REGISTRO ACCIONES'!L267="COMPRA",'REGISTRO ACCIONES'!P267,""))</f>
        <v/>
      </c>
      <c r="G267" s="759" t="str">
        <f>IF(RENTABILIDAD[[#This Row],[PORTAFOLIO]]="","",IF('REGISTRO ACCIONES'!L267="COMPRA",'REGISTRO ACCIONES'!R267,""))</f>
        <v/>
      </c>
      <c r="H26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67" s="760" t="str">
        <f>IF(RENTABILIDAD[[#This Row],[PORTAFOLIO]]="","",IF(RENTABILIDAD[[#This Row],[INSTRUMENTO]]="","",IFERROR((E267*H267),0)))</f>
        <v/>
      </c>
      <c r="J267" s="761" t="str">
        <f>IF(RENTABILIDAD[[#This Row],[PORTAFOLIO]]="","",IF(RENTABILIDAD[[#This Row],[INSTRUMENTO]]="","",IFERROR((E267*H267)*$X$6,0)))</f>
        <v/>
      </c>
      <c r="K267" s="762">
        <f>IF(RENTABILIDAD[[#This Row],[VALOR ACTUAL COP]]&gt;0,IFERROR((I267-F267)/F267,0),"")</f>
        <v>0</v>
      </c>
      <c r="L267" s="702">
        <f>IF(RENTABILIDAD[[#This Row],[VALOR ACTUAL COP]]&gt;0,IFERROR((J267-G267)/G267,0),"")</f>
        <v>0</v>
      </c>
      <c r="M267" s="763">
        <f t="shared" si="5"/>
        <v>0</v>
      </c>
      <c r="N267" s="747" t="str">
        <f>IFERROR(IF(RENTABILIDAD[[#This Row],[AÑOS]]&gt;0.9999999,(1+K267)^(1/M267)-1,""),"")</f>
        <v/>
      </c>
      <c r="O267" s="702" t="str">
        <f>IFERROR(IF(RENTABILIDAD[[#This Row],[AÑOS]]&gt;0.9999999,(1+L267)^(1/M267)-1,""),"")</f>
        <v/>
      </c>
      <c r="P267" s="764" t="str">
        <f>IFERROR(IF(C:C=$U$7,RENTABILIDAD[[#This Row],[INVERSIÓN USD]]/$W$6,RENTABILIDAD[[#This Row],[INVERSIÓN USD]]/$W$7),"")</f>
        <v/>
      </c>
      <c r="Q267" s="620" t="str">
        <f>IFERROR(IF(D:D=$U$6,RENTABILIDAD[[#This Row],[INVERSIÓN COP]]/$V$6,RENTABILIDAD[[#This Row],[INVERSIÓN COP]]/$V$7),"")</f>
        <v/>
      </c>
      <c r="R267" s="764" t="str">
        <f>IFERROR(RENTABILIDAD[[#This Row],[RENTABILIDAD E.A USD]]*RENTABILIDAD[[#This Row],[PESOS COP]],"")</f>
        <v/>
      </c>
      <c r="S267" s="620" t="str">
        <f>IFERROR(RENTABILIDAD[[#This Row],[RENTABILIDAD E.A COP2]]*RENTABILIDAD[[#This Row],[PESOS COP]],"")</f>
        <v/>
      </c>
    </row>
    <row r="268" spans="2:19">
      <c r="B268" s="755" t="str">
        <f>IF('REGISTRO ACCIONES'!L268="COMPRA",'REGISTRO ACCIONES'!J268,"")</f>
        <v/>
      </c>
      <c r="C268" s="756" t="str">
        <f>IF('REGISTRO ACCIONES'!L268="COMPRA",'REGISTRO ACCIONES'!K268,"")</f>
        <v/>
      </c>
      <c r="D26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68" s="757" t="str">
        <f>IF('REGISTRO ACCIONES'!L268="COMPRA",'REGISTRO ACCIONES'!M268,"")</f>
        <v/>
      </c>
      <c r="F268" s="758" t="str">
        <f>IF(RENTABILIDAD[[#This Row],[PORTAFOLIO]]="","",IF('REGISTRO ACCIONES'!L268="COMPRA",'REGISTRO ACCIONES'!P268,""))</f>
        <v/>
      </c>
      <c r="G268" s="759" t="str">
        <f>IF(RENTABILIDAD[[#This Row],[PORTAFOLIO]]="","",IF('REGISTRO ACCIONES'!L268="COMPRA",'REGISTRO ACCIONES'!R268,""))</f>
        <v/>
      </c>
      <c r="H26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68" s="760" t="str">
        <f>IF(RENTABILIDAD[[#This Row],[PORTAFOLIO]]="","",IF(RENTABILIDAD[[#This Row],[INSTRUMENTO]]="","",IFERROR((E268*H268),0)))</f>
        <v/>
      </c>
      <c r="J268" s="761" t="str">
        <f>IF(RENTABILIDAD[[#This Row],[PORTAFOLIO]]="","",IF(RENTABILIDAD[[#This Row],[INSTRUMENTO]]="","",IFERROR((E268*H268)*$X$6,0)))</f>
        <v/>
      </c>
      <c r="K268" s="762">
        <f>IF(RENTABILIDAD[[#This Row],[VALOR ACTUAL COP]]&gt;0,IFERROR((I268-F268)/F268,0),"")</f>
        <v>0</v>
      </c>
      <c r="L268" s="702">
        <f>IF(RENTABILIDAD[[#This Row],[VALOR ACTUAL COP]]&gt;0,IFERROR((J268-G268)/G268,0),"")</f>
        <v>0</v>
      </c>
      <c r="M268" s="763">
        <f t="shared" si="5"/>
        <v>0</v>
      </c>
      <c r="N268" s="747" t="str">
        <f>IFERROR(IF(RENTABILIDAD[[#This Row],[AÑOS]]&gt;0.9999999,(1+K268)^(1/M268)-1,""),"")</f>
        <v/>
      </c>
      <c r="O268" s="702" t="str">
        <f>IFERROR(IF(RENTABILIDAD[[#This Row],[AÑOS]]&gt;0.9999999,(1+L268)^(1/M268)-1,""),"")</f>
        <v/>
      </c>
      <c r="P268" s="764" t="str">
        <f>IFERROR(IF(C:C=$U$7,RENTABILIDAD[[#This Row],[INVERSIÓN USD]]/$W$6,RENTABILIDAD[[#This Row],[INVERSIÓN USD]]/$W$7),"")</f>
        <v/>
      </c>
      <c r="Q268" s="620" t="str">
        <f>IFERROR(IF(D:D=$U$6,RENTABILIDAD[[#This Row],[INVERSIÓN COP]]/$V$6,RENTABILIDAD[[#This Row],[INVERSIÓN COP]]/$V$7),"")</f>
        <v/>
      </c>
      <c r="R268" s="764" t="str">
        <f>IFERROR(RENTABILIDAD[[#This Row],[RENTABILIDAD E.A USD]]*RENTABILIDAD[[#This Row],[PESOS COP]],"")</f>
        <v/>
      </c>
      <c r="S268" s="620" t="str">
        <f>IFERROR(RENTABILIDAD[[#This Row],[RENTABILIDAD E.A COP2]]*RENTABILIDAD[[#This Row],[PESOS COP]],"")</f>
        <v/>
      </c>
    </row>
    <row r="269" spans="2:19">
      <c r="B269" s="755" t="str">
        <f>IF('REGISTRO ACCIONES'!L269="COMPRA",'REGISTRO ACCIONES'!J269,"")</f>
        <v/>
      </c>
      <c r="C269" s="756" t="str">
        <f>IF('REGISTRO ACCIONES'!L269="COMPRA",'REGISTRO ACCIONES'!K269,"")</f>
        <v/>
      </c>
      <c r="D26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69" s="757" t="str">
        <f>IF('REGISTRO ACCIONES'!L269="COMPRA",'REGISTRO ACCIONES'!M269,"")</f>
        <v/>
      </c>
      <c r="F269" s="758" t="str">
        <f>IF(RENTABILIDAD[[#This Row],[PORTAFOLIO]]="","",IF('REGISTRO ACCIONES'!L269="COMPRA",'REGISTRO ACCIONES'!P269,""))</f>
        <v/>
      </c>
      <c r="G269" s="759" t="str">
        <f>IF(RENTABILIDAD[[#This Row],[PORTAFOLIO]]="","",IF('REGISTRO ACCIONES'!L269="COMPRA",'REGISTRO ACCIONES'!R269,""))</f>
        <v/>
      </c>
      <c r="H26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69" s="760" t="str">
        <f>IF(RENTABILIDAD[[#This Row],[PORTAFOLIO]]="","",IF(RENTABILIDAD[[#This Row],[INSTRUMENTO]]="","",IFERROR((E269*H269),0)))</f>
        <v/>
      </c>
      <c r="J269" s="761" t="str">
        <f>IF(RENTABILIDAD[[#This Row],[PORTAFOLIO]]="","",IF(RENTABILIDAD[[#This Row],[INSTRUMENTO]]="","",IFERROR((E269*H269)*$X$6,0)))</f>
        <v/>
      </c>
      <c r="K269" s="762">
        <f>IF(RENTABILIDAD[[#This Row],[VALOR ACTUAL COP]]&gt;0,IFERROR((I269-F269)/F269,0),"")</f>
        <v>0</v>
      </c>
      <c r="L269" s="702">
        <f>IF(RENTABILIDAD[[#This Row],[VALOR ACTUAL COP]]&gt;0,IFERROR((J269-G269)/G269,0),"")</f>
        <v>0</v>
      </c>
      <c r="M269" s="763">
        <f t="shared" si="5"/>
        <v>0</v>
      </c>
      <c r="N269" s="747" t="str">
        <f>IFERROR(IF(RENTABILIDAD[[#This Row],[AÑOS]]&gt;0.9999999,(1+K269)^(1/M269)-1,""),"")</f>
        <v/>
      </c>
      <c r="O269" s="702" t="str">
        <f>IFERROR(IF(RENTABILIDAD[[#This Row],[AÑOS]]&gt;0.9999999,(1+L269)^(1/M269)-1,""),"")</f>
        <v/>
      </c>
      <c r="P269" s="764" t="str">
        <f>IFERROR(IF(C:C=$U$7,RENTABILIDAD[[#This Row],[INVERSIÓN USD]]/$W$6,RENTABILIDAD[[#This Row],[INVERSIÓN USD]]/$W$7),"")</f>
        <v/>
      </c>
      <c r="Q269" s="620" t="str">
        <f>IFERROR(IF(D:D=$U$6,RENTABILIDAD[[#This Row],[INVERSIÓN COP]]/$V$6,RENTABILIDAD[[#This Row],[INVERSIÓN COP]]/$V$7),"")</f>
        <v/>
      </c>
      <c r="R269" s="764" t="str">
        <f>IFERROR(RENTABILIDAD[[#This Row],[RENTABILIDAD E.A USD]]*RENTABILIDAD[[#This Row],[PESOS COP]],"")</f>
        <v/>
      </c>
      <c r="S269" s="620" t="str">
        <f>IFERROR(RENTABILIDAD[[#This Row],[RENTABILIDAD E.A COP2]]*RENTABILIDAD[[#This Row],[PESOS COP]],"")</f>
        <v/>
      </c>
    </row>
    <row r="270" spans="2:19">
      <c r="B270" s="755" t="str">
        <f>IF('REGISTRO ACCIONES'!L270="COMPRA",'REGISTRO ACCIONES'!J270,"")</f>
        <v/>
      </c>
      <c r="C270" s="756" t="str">
        <f>IF('REGISTRO ACCIONES'!L270="COMPRA",'REGISTRO ACCIONES'!K270,"")</f>
        <v/>
      </c>
      <c r="D27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70" s="757" t="str">
        <f>IF('REGISTRO ACCIONES'!L270="COMPRA",'REGISTRO ACCIONES'!M270,"")</f>
        <v/>
      </c>
      <c r="F270" s="758" t="str">
        <f>IF(RENTABILIDAD[[#This Row],[PORTAFOLIO]]="","",IF('REGISTRO ACCIONES'!L270="COMPRA",'REGISTRO ACCIONES'!P270,""))</f>
        <v/>
      </c>
      <c r="G270" s="759" t="str">
        <f>IF(RENTABILIDAD[[#This Row],[PORTAFOLIO]]="","",IF('REGISTRO ACCIONES'!L270="COMPRA",'REGISTRO ACCIONES'!R270,""))</f>
        <v/>
      </c>
      <c r="H27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70" s="760" t="str">
        <f>IF(RENTABILIDAD[[#This Row],[PORTAFOLIO]]="","",IF(RENTABILIDAD[[#This Row],[INSTRUMENTO]]="","",IFERROR((E270*H270),0)))</f>
        <v/>
      </c>
      <c r="J270" s="761" t="str">
        <f>IF(RENTABILIDAD[[#This Row],[PORTAFOLIO]]="","",IF(RENTABILIDAD[[#This Row],[INSTRUMENTO]]="","",IFERROR((E270*H270)*$X$6,0)))</f>
        <v/>
      </c>
      <c r="K270" s="762">
        <f>IF(RENTABILIDAD[[#This Row],[VALOR ACTUAL COP]]&gt;0,IFERROR((I270-F270)/F270,0),"")</f>
        <v>0</v>
      </c>
      <c r="L270" s="702">
        <f>IF(RENTABILIDAD[[#This Row],[VALOR ACTUAL COP]]&gt;0,IFERROR((J270-G270)/G270,0),"")</f>
        <v>0</v>
      </c>
      <c r="M270" s="763">
        <f t="shared" si="5"/>
        <v>0</v>
      </c>
      <c r="N270" s="747" t="str">
        <f>IFERROR(IF(RENTABILIDAD[[#This Row],[AÑOS]]&gt;0.9999999,(1+K270)^(1/M270)-1,""),"")</f>
        <v/>
      </c>
      <c r="O270" s="702" t="str">
        <f>IFERROR(IF(RENTABILIDAD[[#This Row],[AÑOS]]&gt;0.9999999,(1+L270)^(1/M270)-1,""),"")</f>
        <v/>
      </c>
      <c r="P270" s="764" t="str">
        <f>IFERROR(IF(C:C=$U$7,RENTABILIDAD[[#This Row],[INVERSIÓN USD]]/$W$6,RENTABILIDAD[[#This Row],[INVERSIÓN USD]]/$W$7),"")</f>
        <v/>
      </c>
      <c r="Q270" s="620" t="str">
        <f>IFERROR(IF(D:D=$U$6,RENTABILIDAD[[#This Row],[INVERSIÓN COP]]/$V$6,RENTABILIDAD[[#This Row],[INVERSIÓN COP]]/$V$7),"")</f>
        <v/>
      </c>
      <c r="R270" s="764" t="str">
        <f>IFERROR(RENTABILIDAD[[#This Row],[RENTABILIDAD E.A USD]]*RENTABILIDAD[[#This Row],[PESOS COP]],"")</f>
        <v/>
      </c>
      <c r="S270" s="620" t="str">
        <f>IFERROR(RENTABILIDAD[[#This Row],[RENTABILIDAD E.A COP2]]*RENTABILIDAD[[#This Row],[PESOS COP]],"")</f>
        <v/>
      </c>
    </row>
    <row r="271" spans="2:19">
      <c r="B271" s="755" t="str">
        <f>IF('REGISTRO ACCIONES'!L271="COMPRA",'REGISTRO ACCIONES'!J271,"")</f>
        <v/>
      </c>
      <c r="C271" s="756" t="str">
        <f>IF('REGISTRO ACCIONES'!L271="COMPRA",'REGISTRO ACCIONES'!K271,"")</f>
        <v/>
      </c>
      <c r="D27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71" s="757" t="str">
        <f>IF('REGISTRO ACCIONES'!L271="COMPRA",'REGISTRO ACCIONES'!M271,"")</f>
        <v/>
      </c>
      <c r="F271" s="758" t="str">
        <f>IF(RENTABILIDAD[[#This Row],[PORTAFOLIO]]="","",IF('REGISTRO ACCIONES'!L271="COMPRA",'REGISTRO ACCIONES'!P271,""))</f>
        <v/>
      </c>
      <c r="G271" s="759" t="str">
        <f>IF(RENTABILIDAD[[#This Row],[PORTAFOLIO]]="","",IF('REGISTRO ACCIONES'!L271="COMPRA",'REGISTRO ACCIONES'!R271,""))</f>
        <v/>
      </c>
      <c r="H27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71" s="760" t="str">
        <f>IF(RENTABILIDAD[[#This Row],[PORTAFOLIO]]="","",IF(RENTABILIDAD[[#This Row],[INSTRUMENTO]]="","",IFERROR((E271*H271),0)))</f>
        <v/>
      </c>
      <c r="J271" s="761" t="str">
        <f>IF(RENTABILIDAD[[#This Row],[PORTAFOLIO]]="","",IF(RENTABILIDAD[[#This Row],[INSTRUMENTO]]="","",IFERROR((E271*H271)*$X$6,0)))</f>
        <v/>
      </c>
      <c r="K271" s="762">
        <f>IF(RENTABILIDAD[[#This Row],[VALOR ACTUAL COP]]&gt;0,IFERROR((I271-F271)/F271,0),"")</f>
        <v>0</v>
      </c>
      <c r="L271" s="702">
        <f>IF(RENTABILIDAD[[#This Row],[VALOR ACTUAL COP]]&gt;0,IFERROR((J271-G271)/G271,0),"")</f>
        <v>0</v>
      </c>
      <c r="M271" s="763">
        <f t="shared" si="5"/>
        <v>0</v>
      </c>
      <c r="N271" s="747" t="str">
        <f>IFERROR(IF(RENTABILIDAD[[#This Row],[AÑOS]]&gt;0.9999999,(1+K271)^(1/M271)-1,""),"")</f>
        <v/>
      </c>
      <c r="O271" s="702" t="str">
        <f>IFERROR(IF(RENTABILIDAD[[#This Row],[AÑOS]]&gt;0.9999999,(1+L271)^(1/M271)-1,""),"")</f>
        <v/>
      </c>
      <c r="P271" s="764" t="str">
        <f>IFERROR(IF(C:C=$U$7,RENTABILIDAD[[#This Row],[INVERSIÓN USD]]/$W$6,RENTABILIDAD[[#This Row],[INVERSIÓN USD]]/$W$7),"")</f>
        <v/>
      </c>
      <c r="Q271" s="620" t="str">
        <f>IFERROR(IF(D:D=$U$6,RENTABILIDAD[[#This Row],[INVERSIÓN COP]]/$V$6,RENTABILIDAD[[#This Row],[INVERSIÓN COP]]/$V$7),"")</f>
        <v/>
      </c>
      <c r="R271" s="764" t="str">
        <f>IFERROR(RENTABILIDAD[[#This Row],[RENTABILIDAD E.A USD]]*RENTABILIDAD[[#This Row],[PESOS COP]],"")</f>
        <v/>
      </c>
      <c r="S271" s="620" t="str">
        <f>IFERROR(RENTABILIDAD[[#This Row],[RENTABILIDAD E.A COP2]]*RENTABILIDAD[[#This Row],[PESOS COP]],"")</f>
        <v/>
      </c>
    </row>
    <row r="272" spans="2:19">
      <c r="B272" s="755" t="str">
        <f>IF('REGISTRO ACCIONES'!L272="COMPRA",'REGISTRO ACCIONES'!J272,"")</f>
        <v/>
      </c>
      <c r="C272" s="756" t="str">
        <f>IF('REGISTRO ACCIONES'!L272="COMPRA",'REGISTRO ACCIONES'!K272,"")</f>
        <v/>
      </c>
      <c r="D27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72" s="757" t="str">
        <f>IF('REGISTRO ACCIONES'!L272="COMPRA",'REGISTRO ACCIONES'!M272,"")</f>
        <v/>
      </c>
      <c r="F272" s="758" t="str">
        <f>IF(RENTABILIDAD[[#This Row],[PORTAFOLIO]]="","",IF('REGISTRO ACCIONES'!L272="COMPRA",'REGISTRO ACCIONES'!P272,""))</f>
        <v/>
      </c>
      <c r="G272" s="759" t="str">
        <f>IF(RENTABILIDAD[[#This Row],[PORTAFOLIO]]="","",IF('REGISTRO ACCIONES'!L272="COMPRA",'REGISTRO ACCIONES'!R272,""))</f>
        <v/>
      </c>
      <c r="H27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72" s="760" t="str">
        <f>IF(RENTABILIDAD[[#This Row],[PORTAFOLIO]]="","",IF(RENTABILIDAD[[#This Row],[INSTRUMENTO]]="","",IFERROR((E272*H272),0)))</f>
        <v/>
      </c>
      <c r="J272" s="761" t="str">
        <f>IF(RENTABILIDAD[[#This Row],[PORTAFOLIO]]="","",IF(RENTABILIDAD[[#This Row],[INSTRUMENTO]]="","",IFERROR((E272*H272)*$X$6,0)))</f>
        <v/>
      </c>
      <c r="K272" s="762">
        <f>IF(RENTABILIDAD[[#This Row],[VALOR ACTUAL COP]]&gt;0,IFERROR((I272-F272)/F272,0),"")</f>
        <v>0</v>
      </c>
      <c r="L272" s="702">
        <f>IF(RENTABILIDAD[[#This Row],[VALOR ACTUAL COP]]&gt;0,IFERROR((J272-G272)/G272,0),"")</f>
        <v>0</v>
      </c>
      <c r="M272" s="763">
        <f t="shared" si="5"/>
        <v>0</v>
      </c>
      <c r="N272" s="747" t="str">
        <f>IFERROR(IF(RENTABILIDAD[[#This Row],[AÑOS]]&gt;0.9999999,(1+K272)^(1/M272)-1,""),"")</f>
        <v/>
      </c>
      <c r="O272" s="702" t="str">
        <f>IFERROR(IF(RENTABILIDAD[[#This Row],[AÑOS]]&gt;0.9999999,(1+L272)^(1/M272)-1,""),"")</f>
        <v/>
      </c>
      <c r="P272" s="764" t="str">
        <f>IFERROR(IF(C:C=$U$7,RENTABILIDAD[[#This Row],[INVERSIÓN USD]]/$W$6,RENTABILIDAD[[#This Row],[INVERSIÓN USD]]/$W$7),"")</f>
        <v/>
      </c>
      <c r="Q272" s="620" t="str">
        <f>IFERROR(IF(D:D=$U$6,RENTABILIDAD[[#This Row],[INVERSIÓN COP]]/$V$6,RENTABILIDAD[[#This Row],[INVERSIÓN COP]]/$V$7),"")</f>
        <v/>
      </c>
      <c r="R272" s="764" t="str">
        <f>IFERROR(RENTABILIDAD[[#This Row],[RENTABILIDAD E.A USD]]*RENTABILIDAD[[#This Row],[PESOS COP]],"")</f>
        <v/>
      </c>
      <c r="S272" s="620" t="str">
        <f>IFERROR(RENTABILIDAD[[#This Row],[RENTABILIDAD E.A COP2]]*RENTABILIDAD[[#This Row],[PESOS COP]],"")</f>
        <v/>
      </c>
    </row>
    <row r="273" spans="2:19">
      <c r="B273" s="755" t="str">
        <f>IF('REGISTRO ACCIONES'!L273="COMPRA",'REGISTRO ACCIONES'!J273,"")</f>
        <v/>
      </c>
      <c r="C273" s="756" t="str">
        <f>IF('REGISTRO ACCIONES'!L273="COMPRA",'REGISTRO ACCIONES'!K273,"")</f>
        <v/>
      </c>
      <c r="D27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73" s="757" t="str">
        <f>IF('REGISTRO ACCIONES'!L273="COMPRA",'REGISTRO ACCIONES'!M273,"")</f>
        <v/>
      </c>
      <c r="F273" s="758" t="str">
        <f>IF(RENTABILIDAD[[#This Row],[PORTAFOLIO]]="","",IF('REGISTRO ACCIONES'!L273="COMPRA",'REGISTRO ACCIONES'!P273,""))</f>
        <v/>
      </c>
      <c r="G273" s="759" t="str">
        <f>IF(RENTABILIDAD[[#This Row],[PORTAFOLIO]]="","",IF('REGISTRO ACCIONES'!L273="COMPRA",'REGISTRO ACCIONES'!R273,""))</f>
        <v/>
      </c>
      <c r="H27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73" s="760" t="str">
        <f>IF(RENTABILIDAD[[#This Row],[PORTAFOLIO]]="","",IF(RENTABILIDAD[[#This Row],[INSTRUMENTO]]="","",IFERROR((E273*H273),0)))</f>
        <v/>
      </c>
      <c r="J273" s="761" t="str">
        <f>IF(RENTABILIDAD[[#This Row],[PORTAFOLIO]]="","",IF(RENTABILIDAD[[#This Row],[INSTRUMENTO]]="","",IFERROR((E273*H273)*$X$6,0)))</f>
        <v/>
      </c>
      <c r="K273" s="762">
        <f>IF(RENTABILIDAD[[#This Row],[VALOR ACTUAL COP]]&gt;0,IFERROR((I273-F273)/F273,0),"")</f>
        <v>0</v>
      </c>
      <c r="L273" s="702">
        <f>IF(RENTABILIDAD[[#This Row],[VALOR ACTUAL COP]]&gt;0,IFERROR((J273-G273)/G273,0),"")</f>
        <v>0</v>
      </c>
      <c r="M273" s="763">
        <f t="shared" si="5"/>
        <v>0</v>
      </c>
      <c r="N273" s="747" t="str">
        <f>IFERROR(IF(RENTABILIDAD[[#This Row],[AÑOS]]&gt;0.9999999,(1+K273)^(1/M273)-1,""),"")</f>
        <v/>
      </c>
      <c r="O273" s="702" t="str">
        <f>IFERROR(IF(RENTABILIDAD[[#This Row],[AÑOS]]&gt;0.9999999,(1+L273)^(1/M273)-1,""),"")</f>
        <v/>
      </c>
      <c r="P273" s="764" t="str">
        <f>IFERROR(IF(C:C=$U$7,RENTABILIDAD[[#This Row],[INVERSIÓN USD]]/$W$6,RENTABILIDAD[[#This Row],[INVERSIÓN USD]]/$W$7),"")</f>
        <v/>
      </c>
      <c r="Q273" s="620" t="str">
        <f>IFERROR(IF(D:D=$U$6,RENTABILIDAD[[#This Row],[INVERSIÓN COP]]/$V$6,RENTABILIDAD[[#This Row],[INVERSIÓN COP]]/$V$7),"")</f>
        <v/>
      </c>
      <c r="R273" s="764" t="str">
        <f>IFERROR(RENTABILIDAD[[#This Row],[RENTABILIDAD E.A USD]]*RENTABILIDAD[[#This Row],[PESOS COP]],"")</f>
        <v/>
      </c>
      <c r="S273" s="620" t="str">
        <f>IFERROR(RENTABILIDAD[[#This Row],[RENTABILIDAD E.A COP2]]*RENTABILIDAD[[#This Row],[PESOS COP]],"")</f>
        <v/>
      </c>
    </row>
    <row r="274" spans="2:19">
      <c r="B274" s="755" t="str">
        <f>IF('REGISTRO ACCIONES'!L274="COMPRA",'REGISTRO ACCIONES'!J274,"")</f>
        <v/>
      </c>
      <c r="C274" s="756" t="str">
        <f>IF('REGISTRO ACCIONES'!L274="COMPRA",'REGISTRO ACCIONES'!K274,"")</f>
        <v/>
      </c>
      <c r="D27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74" s="757" t="str">
        <f>IF('REGISTRO ACCIONES'!L274="COMPRA",'REGISTRO ACCIONES'!M274,"")</f>
        <v/>
      </c>
      <c r="F274" s="758" t="str">
        <f>IF(RENTABILIDAD[[#This Row],[PORTAFOLIO]]="","",IF('REGISTRO ACCIONES'!L274="COMPRA",'REGISTRO ACCIONES'!P274,""))</f>
        <v/>
      </c>
      <c r="G274" s="759" t="str">
        <f>IF(RENTABILIDAD[[#This Row],[PORTAFOLIO]]="","",IF('REGISTRO ACCIONES'!L274="COMPRA",'REGISTRO ACCIONES'!R274,""))</f>
        <v/>
      </c>
      <c r="H27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74" s="760" t="str">
        <f>IF(RENTABILIDAD[[#This Row],[PORTAFOLIO]]="","",IF(RENTABILIDAD[[#This Row],[INSTRUMENTO]]="","",IFERROR((E274*H274),0)))</f>
        <v/>
      </c>
      <c r="J274" s="761" t="str">
        <f>IF(RENTABILIDAD[[#This Row],[PORTAFOLIO]]="","",IF(RENTABILIDAD[[#This Row],[INSTRUMENTO]]="","",IFERROR((E274*H274)*$X$6,0)))</f>
        <v/>
      </c>
      <c r="K274" s="762">
        <f>IF(RENTABILIDAD[[#This Row],[VALOR ACTUAL COP]]&gt;0,IFERROR((I274-F274)/F274,0),"")</f>
        <v>0</v>
      </c>
      <c r="L274" s="702">
        <f>IF(RENTABILIDAD[[#This Row],[VALOR ACTUAL COP]]&gt;0,IFERROR((J274-G274)/G274,0),"")</f>
        <v>0</v>
      </c>
      <c r="M274" s="763">
        <f t="shared" si="5"/>
        <v>0</v>
      </c>
      <c r="N274" s="747" t="str">
        <f>IFERROR(IF(RENTABILIDAD[[#This Row],[AÑOS]]&gt;0.9999999,(1+K274)^(1/M274)-1,""),"")</f>
        <v/>
      </c>
      <c r="O274" s="702" t="str">
        <f>IFERROR(IF(RENTABILIDAD[[#This Row],[AÑOS]]&gt;0.9999999,(1+L274)^(1/M274)-1,""),"")</f>
        <v/>
      </c>
      <c r="P274" s="764" t="str">
        <f>IFERROR(IF(C:C=$U$7,RENTABILIDAD[[#This Row],[INVERSIÓN USD]]/$W$6,RENTABILIDAD[[#This Row],[INVERSIÓN USD]]/$W$7),"")</f>
        <v/>
      </c>
      <c r="Q274" s="620" t="str">
        <f>IFERROR(IF(D:D=$U$6,RENTABILIDAD[[#This Row],[INVERSIÓN COP]]/$V$6,RENTABILIDAD[[#This Row],[INVERSIÓN COP]]/$V$7),"")</f>
        <v/>
      </c>
      <c r="R274" s="764" t="str">
        <f>IFERROR(RENTABILIDAD[[#This Row],[RENTABILIDAD E.A USD]]*RENTABILIDAD[[#This Row],[PESOS COP]],"")</f>
        <v/>
      </c>
      <c r="S274" s="620" t="str">
        <f>IFERROR(RENTABILIDAD[[#This Row],[RENTABILIDAD E.A COP2]]*RENTABILIDAD[[#This Row],[PESOS COP]],"")</f>
        <v/>
      </c>
    </row>
    <row r="275" spans="2:19">
      <c r="B275" s="755" t="str">
        <f>IF('REGISTRO ACCIONES'!L275="COMPRA",'REGISTRO ACCIONES'!J275,"")</f>
        <v/>
      </c>
      <c r="C275" s="756" t="str">
        <f>IF('REGISTRO ACCIONES'!L275="COMPRA",'REGISTRO ACCIONES'!K275,"")</f>
        <v/>
      </c>
      <c r="D27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75" s="757" t="str">
        <f>IF('REGISTRO ACCIONES'!L275="COMPRA",'REGISTRO ACCIONES'!M275,"")</f>
        <v/>
      </c>
      <c r="F275" s="758" t="str">
        <f>IF(RENTABILIDAD[[#This Row],[PORTAFOLIO]]="","",IF('REGISTRO ACCIONES'!L275="COMPRA",'REGISTRO ACCIONES'!P275,""))</f>
        <v/>
      </c>
      <c r="G275" s="759" t="str">
        <f>IF(RENTABILIDAD[[#This Row],[PORTAFOLIO]]="","",IF('REGISTRO ACCIONES'!L275="COMPRA",'REGISTRO ACCIONES'!R275,""))</f>
        <v/>
      </c>
      <c r="H27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75" s="760" t="str">
        <f>IF(RENTABILIDAD[[#This Row],[PORTAFOLIO]]="","",IF(RENTABILIDAD[[#This Row],[INSTRUMENTO]]="","",IFERROR((E275*H275),0)))</f>
        <v/>
      </c>
      <c r="J275" s="761" t="str">
        <f>IF(RENTABILIDAD[[#This Row],[PORTAFOLIO]]="","",IF(RENTABILIDAD[[#This Row],[INSTRUMENTO]]="","",IFERROR((E275*H275)*$X$6,0)))</f>
        <v/>
      </c>
      <c r="K275" s="762">
        <f>IF(RENTABILIDAD[[#This Row],[VALOR ACTUAL COP]]&gt;0,IFERROR((I275-F275)/F275,0),"")</f>
        <v>0</v>
      </c>
      <c r="L275" s="702">
        <f>IF(RENTABILIDAD[[#This Row],[VALOR ACTUAL COP]]&gt;0,IFERROR((J275-G275)/G275,0),"")</f>
        <v>0</v>
      </c>
      <c r="M275" s="763">
        <f t="shared" si="5"/>
        <v>0</v>
      </c>
      <c r="N275" s="747" t="str">
        <f>IFERROR(IF(RENTABILIDAD[[#This Row],[AÑOS]]&gt;0.9999999,(1+K275)^(1/M275)-1,""),"")</f>
        <v/>
      </c>
      <c r="O275" s="702" t="str">
        <f>IFERROR(IF(RENTABILIDAD[[#This Row],[AÑOS]]&gt;0.9999999,(1+L275)^(1/M275)-1,""),"")</f>
        <v/>
      </c>
      <c r="P275" s="764" t="str">
        <f>IFERROR(IF(C:C=$U$7,RENTABILIDAD[[#This Row],[INVERSIÓN USD]]/$W$6,RENTABILIDAD[[#This Row],[INVERSIÓN USD]]/$W$7),"")</f>
        <v/>
      </c>
      <c r="Q275" s="620" t="str">
        <f>IFERROR(IF(D:D=$U$6,RENTABILIDAD[[#This Row],[INVERSIÓN COP]]/$V$6,RENTABILIDAD[[#This Row],[INVERSIÓN COP]]/$V$7),"")</f>
        <v/>
      </c>
      <c r="R275" s="764" t="str">
        <f>IFERROR(RENTABILIDAD[[#This Row],[RENTABILIDAD E.A USD]]*RENTABILIDAD[[#This Row],[PESOS COP]],"")</f>
        <v/>
      </c>
      <c r="S275" s="620" t="str">
        <f>IFERROR(RENTABILIDAD[[#This Row],[RENTABILIDAD E.A COP2]]*RENTABILIDAD[[#This Row],[PESOS COP]],"")</f>
        <v/>
      </c>
    </row>
    <row r="276" spans="2:19">
      <c r="B276" s="755" t="str">
        <f>IF('REGISTRO ACCIONES'!L276="COMPRA",'REGISTRO ACCIONES'!J276,"")</f>
        <v/>
      </c>
      <c r="C276" s="756" t="str">
        <f>IF('REGISTRO ACCIONES'!L276="COMPRA",'REGISTRO ACCIONES'!K276,"")</f>
        <v/>
      </c>
      <c r="D27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76" s="757" t="str">
        <f>IF('REGISTRO ACCIONES'!L276="COMPRA",'REGISTRO ACCIONES'!M276,"")</f>
        <v/>
      </c>
      <c r="F276" s="758" t="str">
        <f>IF(RENTABILIDAD[[#This Row],[PORTAFOLIO]]="","",IF('REGISTRO ACCIONES'!L276="COMPRA",'REGISTRO ACCIONES'!P276,""))</f>
        <v/>
      </c>
      <c r="G276" s="759" t="str">
        <f>IF(RENTABILIDAD[[#This Row],[PORTAFOLIO]]="","",IF('REGISTRO ACCIONES'!L276="COMPRA",'REGISTRO ACCIONES'!R276,""))</f>
        <v/>
      </c>
      <c r="H27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76" s="760" t="str">
        <f>IF(RENTABILIDAD[[#This Row],[PORTAFOLIO]]="","",IF(RENTABILIDAD[[#This Row],[INSTRUMENTO]]="","",IFERROR((E276*H276),0)))</f>
        <v/>
      </c>
      <c r="J276" s="761" t="str">
        <f>IF(RENTABILIDAD[[#This Row],[PORTAFOLIO]]="","",IF(RENTABILIDAD[[#This Row],[INSTRUMENTO]]="","",IFERROR((E276*H276)*$X$6,0)))</f>
        <v/>
      </c>
      <c r="K276" s="762">
        <f>IF(RENTABILIDAD[[#This Row],[VALOR ACTUAL COP]]&gt;0,IFERROR((I276-F276)/F276,0),"")</f>
        <v>0</v>
      </c>
      <c r="L276" s="702">
        <f>IF(RENTABILIDAD[[#This Row],[VALOR ACTUAL COP]]&gt;0,IFERROR((J276-G276)/G276,0),"")</f>
        <v>0</v>
      </c>
      <c r="M276" s="763">
        <f t="shared" si="5"/>
        <v>0</v>
      </c>
      <c r="N276" s="747" t="str">
        <f>IFERROR(IF(RENTABILIDAD[[#This Row],[AÑOS]]&gt;0.9999999,(1+K276)^(1/M276)-1,""),"")</f>
        <v/>
      </c>
      <c r="O276" s="702" t="str">
        <f>IFERROR(IF(RENTABILIDAD[[#This Row],[AÑOS]]&gt;0.9999999,(1+L276)^(1/M276)-1,""),"")</f>
        <v/>
      </c>
      <c r="P276" s="764" t="str">
        <f>IFERROR(IF(C:C=$U$7,RENTABILIDAD[[#This Row],[INVERSIÓN USD]]/$W$6,RENTABILIDAD[[#This Row],[INVERSIÓN USD]]/$W$7),"")</f>
        <v/>
      </c>
      <c r="Q276" s="620" t="str">
        <f>IFERROR(IF(D:D=$U$6,RENTABILIDAD[[#This Row],[INVERSIÓN COP]]/$V$6,RENTABILIDAD[[#This Row],[INVERSIÓN COP]]/$V$7),"")</f>
        <v/>
      </c>
      <c r="R276" s="764" t="str">
        <f>IFERROR(RENTABILIDAD[[#This Row],[RENTABILIDAD E.A USD]]*RENTABILIDAD[[#This Row],[PESOS COP]],"")</f>
        <v/>
      </c>
      <c r="S276" s="620" t="str">
        <f>IFERROR(RENTABILIDAD[[#This Row],[RENTABILIDAD E.A COP2]]*RENTABILIDAD[[#This Row],[PESOS COP]],"")</f>
        <v/>
      </c>
    </row>
    <row r="277" spans="2:19">
      <c r="B277" s="755" t="str">
        <f>IF('REGISTRO ACCIONES'!L277="COMPRA",'REGISTRO ACCIONES'!J277,"")</f>
        <v/>
      </c>
      <c r="C277" s="756" t="str">
        <f>IF('REGISTRO ACCIONES'!L277="COMPRA",'REGISTRO ACCIONES'!K277,"")</f>
        <v/>
      </c>
      <c r="D27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77" s="757" t="str">
        <f>IF('REGISTRO ACCIONES'!L277="COMPRA",'REGISTRO ACCIONES'!M277,"")</f>
        <v/>
      </c>
      <c r="F277" s="758" t="str">
        <f>IF(RENTABILIDAD[[#This Row],[PORTAFOLIO]]="","",IF('REGISTRO ACCIONES'!L277="COMPRA",'REGISTRO ACCIONES'!P277,""))</f>
        <v/>
      </c>
      <c r="G277" s="759" t="str">
        <f>IF(RENTABILIDAD[[#This Row],[PORTAFOLIO]]="","",IF('REGISTRO ACCIONES'!L277="COMPRA",'REGISTRO ACCIONES'!R277,""))</f>
        <v/>
      </c>
      <c r="H27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77" s="760" t="str">
        <f>IF(RENTABILIDAD[[#This Row],[PORTAFOLIO]]="","",IF(RENTABILIDAD[[#This Row],[INSTRUMENTO]]="","",IFERROR((E277*H277),0)))</f>
        <v/>
      </c>
      <c r="J277" s="761" t="str">
        <f>IF(RENTABILIDAD[[#This Row],[PORTAFOLIO]]="","",IF(RENTABILIDAD[[#This Row],[INSTRUMENTO]]="","",IFERROR((E277*H277)*$X$6,0)))</f>
        <v/>
      </c>
      <c r="K277" s="762">
        <f>IF(RENTABILIDAD[[#This Row],[VALOR ACTUAL COP]]&gt;0,IFERROR((I277-F277)/F277,0),"")</f>
        <v>0</v>
      </c>
      <c r="L277" s="702">
        <f>IF(RENTABILIDAD[[#This Row],[VALOR ACTUAL COP]]&gt;0,IFERROR((J277-G277)/G277,0),"")</f>
        <v>0</v>
      </c>
      <c r="M277" s="763">
        <f t="shared" si="5"/>
        <v>0</v>
      </c>
      <c r="N277" s="747" t="str">
        <f>IFERROR(IF(RENTABILIDAD[[#This Row],[AÑOS]]&gt;0.9999999,(1+K277)^(1/M277)-1,""),"")</f>
        <v/>
      </c>
      <c r="O277" s="702" t="str">
        <f>IFERROR(IF(RENTABILIDAD[[#This Row],[AÑOS]]&gt;0.9999999,(1+L277)^(1/M277)-1,""),"")</f>
        <v/>
      </c>
      <c r="P277" s="764" t="str">
        <f>IFERROR(IF(C:C=$U$7,RENTABILIDAD[[#This Row],[INVERSIÓN USD]]/$W$6,RENTABILIDAD[[#This Row],[INVERSIÓN USD]]/$W$7),"")</f>
        <v/>
      </c>
      <c r="Q277" s="620" t="str">
        <f>IFERROR(IF(D:D=$U$6,RENTABILIDAD[[#This Row],[INVERSIÓN COP]]/$V$6,RENTABILIDAD[[#This Row],[INVERSIÓN COP]]/$V$7),"")</f>
        <v/>
      </c>
      <c r="R277" s="764" t="str">
        <f>IFERROR(RENTABILIDAD[[#This Row],[RENTABILIDAD E.A USD]]*RENTABILIDAD[[#This Row],[PESOS COP]],"")</f>
        <v/>
      </c>
      <c r="S277" s="620" t="str">
        <f>IFERROR(RENTABILIDAD[[#This Row],[RENTABILIDAD E.A COP2]]*RENTABILIDAD[[#This Row],[PESOS COP]],"")</f>
        <v/>
      </c>
    </row>
    <row r="278" spans="2:19">
      <c r="B278" s="755" t="str">
        <f>IF('REGISTRO ACCIONES'!L278="COMPRA",'REGISTRO ACCIONES'!J278,"")</f>
        <v/>
      </c>
      <c r="C278" s="756" t="str">
        <f>IF('REGISTRO ACCIONES'!L278="COMPRA",'REGISTRO ACCIONES'!K278,"")</f>
        <v/>
      </c>
      <c r="D27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78" s="757" t="str">
        <f>IF('REGISTRO ACCIONES'!L278="COMPRA",'REGISTRO ACCIONES'!M278,"")</f>
        <v/>
      </c>
      <c r="F278" s="758" t="str">
        <f>IF(RENTABILIDAD[[#This Row],[PORTAFOLIO]]="","",IF('REGISTRO ACCIONES'!L278="COMPRA",'REGISTRO ACCIONES'!P278,""))</f>
        <v/>
      </c>
      <c r="G278" s="759" t="str">
        <f>IF(RENTABILIDAD[[#This Row],[PORTAFOLIO]]="","",IF('REGISTRO ACCIONES'!L278="COMPRA",'REGISTRO ACCIONES'!R278,""))</f>
        <v/>
      </c>
      <c r="H27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78" s="760" t="str">
        <f>IF(RENTABILIDAD[[#This Row],[PORTAFOLIO]]="","",IF(RENTABILIDAD[[#This Row],[INSTRUMENTO]]="","",IFERROR((E278*H278),0)))</f>
        <v/>
      </c>
      <c r="J278" s="761" t="str">
        <f>IF(RENTABILIDAD[[#This Row],[PORTAFOLIO]]="","",IF(RENTABILIDAD[[#This Row],[INSTRUMENTO]]="","",IFERROR((E278*H278)*$X$6,0)))</f>
        <v/>
      </c>
      <c r="K278" s="762">
        <f>IF(RENTABILIDAD[[#This Row],[VALOR ACTUAL COP]]&gt;0,IFERROR((I278-F278)/F278,0),"")</f>
        <v>0</v>
      </c>
      <c r="L278" s="702">
        <f>IF(RENTABILIDAD[[#This Row],[VALOR ACTUAL COP]]&gt;0,IFERROR((J278-G278)/G278,0),"")</f>
        <v>0</v>
      </c>
      <c r="M278" s="763">
        <f t="shared" si="5"/>
        <v>0</v>
      </c>
      <c r="N278" s="747" t="str">
        <f>IFERROR(IF(RENTABILIDAD[[#This Row],[AÑOS]]&gt;0.9999999,(1+K278)^(1/M278)-1,""),"")</f>
        <v/>
      </c>
      <c r="O278" s="702" t="str">
        <f>IFERROR(IF(RENTABILIDAD[[#This Row],[AÑOS]]&gt;0.9999999,(1+L278)^(1/M278)-1,""),"")</f>
        <v/>
      </c>
      <c r="P278" s="764" t="str">
        <f>IFERROR(IF(C:C=$U$7,RENTABILIDAD[[#This Row],[INVERSIÓN USD]]/$W$6,RENTABILIDAD[[#This Row],[INVERSIÓN USD]]/$W$7),"")</f>
        <v/>
      </c>
      <c r="Q278" s="620" t="str">
        <f>IFERROR(IF(D:D=$U$6,RENTABILIDAD[[#This Row],[INVERSIÓN COP]]/$V$6,RENTABILIDAD[[#This Row],[INVERSIÓN COP]]/$V$7),"")</f>
        <v/>
      </c>
      <c r="R278" s="764" t="str">
        <f>IFERROR(RENTABILIDAD[[#This Row],[RENTABILIDAD E.A USD]]*RENTABILIDAD[[#This Row],[PESOS COP]],"")</f>
        <v/>
      </c>
      <c r="S278" s="620" t="str">
        <f>IFERROR(RENTABILIDAD[[#This Row],[RENTABILIDAD E.A COP2]]*RENTABILIDAD[[#This Row],[PESOS COP]],"")</f>
        <v/>
      </c>
    </row>
    <row r="279" spans="2:19">
      <c r="B279" s="755" t="str">
        <f>IF('REGISTRO ACCIONES'!L279="COMPRA",'REGISTRO ACCIONES'!J279,"")</f>
        <v/>
      </c>
      <c r="C279" s="756" t="str">
        <f>IF('REGISTRO ACCIONES'!L279="COMPRA",'REGISTRO ACCIONES'!K279,"")</f>
        <v/>
      </c>
      <c r="D27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79" s="757" t="str">
        <f>IF('REGISTRO ACCIONES'!L279="COMPRA",'REGISTRO ACCIONES'!M279,"")</f>
        <v/>
      </c>
      <c r="F279" s="758" t="str">
        <f>IF(RENTABILIDAD[[#This Row],[PORTAFOLIO]]="","",IF('REGISTRO ACCIONES'!L279="COMPRA",'REGISTRO ACCIONES'!P279,""))</f>
        <v/>
      </c>
      <c r="G279" s="759" t="str">
        <f>IF(RENTABILIDAD[[#This Row],[PORTAFOLIO]]="","",IF('REGISTRO ACCIONES'!L279="COMPRA",'REGISTRO ACCIONES'!R279,""))</f>
        <v/>
      </c>
      <c r="H27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79" s="760" t="str">
        <f>IF(RENTABILIDAD[[#This Row],[PORTAFOLIO]]="","",IF(RENTABILIDAD[[#This Row],[INSTRUMENTO]]="","",IFERROR((E279*H279),0)))</f>
        <v/>
      </c>
      <c r="J279" s="761" t="str">
        <f>IF(RENTABILIDAD[[#This Row],[PORTAFOLIO]]="","",IF(RENTABILIDAD[[#This Row],[INSTRUMENTO]]="","",IFERROR((E279*H279)*$X$6,0)))</f>
        <v/>
      </c>
      <c r="K279" s="762">
        <f>IF(RENTABILIDAD[[#This Row],[VALOR ACTUAL COP]]&gt;0,IFERROR((I279-F279)/F279,0),"")</f>
        <v>0</v>
      </c>
      <c r="L279" s="702">
        <f>IF(RENTABILIDAD[[#This Row],[VALOR ACTUAL COP]]&gt;0,IFERROR((J279-G279)/G279,0),"")</f>
        <v>0</v>
      </c>
      <c r="M279" s="763">
        <f t="shared" si="5"/>
        <v>0</v>
      </c>
      <c r="N279" s="747" t="str">
        <f>IFERROR(IF(RENTABILIDAD[[#This Row],[AÑOS]]&gt;0.9999999,(1+K279)^(1/M279)-1,""),"")</f>
        <v/>
      </c>
      <c r="O279" s="702" t="str">
        <f>IFERROR(IF(RENTABILIDAD[[#This Row],[AÑOS]]&gt;0.9999999,(1+L279)^(1/M279)-1,""),"")</f>
        <v/>
      </c>
      <c r="P279" s="764" t="str">
        <f>IFERROR(IF(C:C=$U$7,RENTABILIDAD[[#This Row],[INVERSIÓN USD]]/$W$6,RENTABILIDAD[[#This Row],[INVERSIÓN USD]]/$W$7),"")</f>
        <v/>
      </c>
      <c r="Q279" s="620" t="str">
        <f>IFERROR(IF(D:D=$U$6,RENTABILIDAD[[#This Row],[INVERSIÓN COP]]/$V$6,RENTABILIDAD[[#This Row],[INVERSIÓN COP]]/$V$7),"")</f>
        <v/>
      </c>
      <c r="R279" s="764" t="str">
        <f>IFERROR(RENTABILIDAD[[#This Row],[RENTABILIDAD E.A USD]]*RENTABILIDAD[[#This Row],[PESOS COP]],"")</f>
        <v/>
      </c>
      <c r="S279" s="620" t="str">
        <f>IFERROR(RENTABILIDAD[[#This Row],[RENTABILIDAD E.A COP2]]*RENTABILIDAD[[#This Row],[PESOS COP]],"")</f>
        <v/>
      </c>
    </row>
    <row r="280" spans="2:19">
      <c r="B280" s="755" t="str">
        <f>IF('REGISTRO ACCIONES'!L280="COMPRA",'REGISTRO ACCIONES'!J280,"")</f>
        <v/>
      </c>
      <c r="C280" s="756" t="str">
        <f>IF('REGISTRO ACCIONES'!L280="COMPRA",'REGISTRO ACCIONES'!K280,"")</f>
        <v/>
      </c>
      <c r="D28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80" s="757" t="str">
        <f>IF('REGISTRO ACCIONES'!L280="COMPRA",'REGISTRO ACCIONES'!M280,"")</f>
        <v/>
      </c>
      <c r="F280" s="758" t="str">
        <f>IF(RENTABILIDAD[[#This Row],[PORTAFOLIO]]="","",IF('REGISTRO ACCIONES'!L280="COMPRA",'REGISTRO ACCIONES'!P280,""))</f>
        <v/>
      </c>
      <c r="G280" s="759" t="str">
        <f>IF(RENTABILIDAD[[#This Row],[PORTAFOLIO]]="","",IF('REGISTRO ACCIONES'!L280="COMPRA",'REGISTRO ACCIONES'!R280,""))</f>
        <v/>
      </c>
      <c r="H28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80" s="760" t="str">
        <f>IF(RENTABILIDAD[[#This Row],[PORTAFOLIO]]="","",IF(RENTABILIDAD[[#This Row],[INSTRUMENTO]]="","",IFERROR((E280*H280),0)))</f>
        <v/>
      </c>
      <c r="J280" s="761" t="str">
        <f>IF(RENTABILIDAD[[#This Row],[PORTAFOLIO]]="","",IF(RENTABILIDAD[[#This Row],[INSTRUMENTO]]="","",IFERROR((E280*H280)*$X$6,0)))</f>
        <v/>
      </c>
      <c r="K280" s="762">
        <f>IF(RENTABILIDAD[[#This Row],[VALOR ACTUAL COP]]&gt;0,IFERROR((I280-F280)/F280,0),"")</f>
        <v>0</v>
      </c>
      <c r="L280" s="702">
        <f>IF(RENTABILIDAD[[#This Row],[VALOR ACTUAL COP]]&gt;0,IFERROR((J280-G280)/G280,0),"")</f>
        <v>0</v>
      </c>
      <c r="M280" s="763">
        <f t="shared" si="5"/>
        <v>0</v>
      </c>
      <c r="N280" s="747" t="str">
        <f>IFERROR(IF(RENTABILIDAD[[#This Row],[AÑOS]]&gt;0.9999999,(1+K280)^(1/M280)-1,""),"")</f>
        <v/>
      </c>
      <c r="O280" s="702" t="str">
        <f>IFERROR(IF(RENTABILIDAD[[#This Row],[AÑOS]]&gt;0.9999999,(1+L280)^(1/M280)-1,""),"")</f>
        <v/>
      </c>
      <c r="P280" s="764" t="str">
        <f>IFERROR(IF(C:C=$U$7,RENTABILIDAD[[#This Row],[INVERSIÓN USD]]/$W$6,RENTABILIDAD[[#This Row],[INVERSIÓN USD]]/$W$7),"")</f>
        <v/>
      </c>
      <c r="Q280" s="620" t="str">
        <f>IFERROR(IF(D:D=$U$6,RENTABILIDAD[[#This Row],[INVERSIÓN COP]]/$V$6,RENTABILIDAD[[#This Row],[INVERSIÓN COP]]/$V$7),"")</f>
        <v/>
      </c>
      <c r="R280" s="764" t="str">
        <f>IFERROR(RENTABILIDAD[[#This Row],[RENTABILIDAD E.A USD]]*RENTABILIDAD[[#This Row],[PESOS COP]],"")</f>
        <v/>
      </c>
      <c r="S280" s="620" t="str">
        <f>IFERROR(RENTABILIDAD[[#This Row],[RENTABILIDAD E.A COP2]]*RENTABILIDAD[[#This Row],[PESOS COP]],"")</f>
        <v/>
      </c>
    </row>
    <row r="281" spans="2:19">
      <c r="B281" s="755" t="str">
        <f>IF('REGISTRO ACCIONES'!L281="COMPRA",'REGISTRO ACCIONES'!J281,"")</f>
        <v/>
      </c>
      <c r="C281" s="756" t="str">
        <f>IF('REGISTRO ACCIONES'!L281="COMPRA",'REGISTRO ACCIONES'!K281,"")</f>
        <v/>
      </c>
      <c r="D28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81" s="757" t="str">
        <f>IF('REGISTRO ACCIONES'!L281="COMPRA",'REGISTRO ACCIONES'!M281,"")</f>
        <v/>
      </c>
      <c r="F281" s="758" t="str">
        <f>IF(RENTABILIDAD[[#This Row],[PORTAFOLIO]]="","",IF('REGISTRO ACCIONES'!L281="COMPRA",'REGISTRO ACCIONES'!P281,""))</f>
        <v/>
      </c>
      <c r="G281" s="759" t="str">
        <f>IF(RENTABILIDAD[[#This Row],[PORTAFOLIO]]="","",IF('REGISTRO ACCIONES'!L281="COMPRA",'REGISTRO ACCIONES'!R281,""))</f>
        <v/>
      </c>
      <c r="H28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81" s="760" t="str">
        <f>IF(RENTABILIDAD[[#This Row],[PORTAFOLIO]]="","",IF(RENTABILIDAD[[#This Row],[INSTRUMENTO]]="","",IFERROR((E281*H281),0)))</f>
        <v/>
      </c>
      <c r="J281" s="761" t="str">
        <f>IF(RENTABILIDAD[[#This Row],[PORTAFOLIO]]="","",IF(RENTABILIDAD[[#This Row],[INSTRUMENTO]]="","",IFERROR((E281*H281)*$X$6,0)))</f>
        <v/>
      </c>
      <c r="K281" s="762">
        <f>IF(RENTABILIDAD[[#This Row],[VALOR ACTUAL COP]]&gt;0,IFERROR((I281-F281)/F281,0),"")</f>
        <v>0</v>
      </c>
      <c r="L281" s="702">
        <f>IF(RENTABILIDAD[[#This Row],[VALOR ACTUAL COP]]&gt;0,IFERROR((J281-G281)/G281,0),"")</f>
        <v>0</v>
      </c>
      <c r="M281" s="763">
        <f t="shared" si="5"/>
        <v>0</v>
      </c>
      <c r="N281" s="747" t="str">
        <f>IFERROR(IF(RENTABILIDAD[[#This Row],[AÑOS]]&gt;0.9999999,(1+K281)^(1/M281)-1,""),"")</f>
        <v/>
      </c>
      <c r="O281" s="702" t="str">
        <f>IFERROR(IF(RENTABILIDAD[[#This Row],[AÑOS]]&gt;0.9999999,(1+L281)^(1/M281)-1,""),"")</f>
        <v/>
      </c>
      <c r="P281" s="764" t="str">
        <f>IFERROR(IF(C:C=$U$7,RENTABILIDAD[[#This Row],[INVERSIÓN USD]]/$W$6,RENTABILIDAD[[#This Row],[INVERSIÓN USD]]/$W$7),"")</f>
        <v/>
      </c>
      <c r="Q281" s="620" t="str">
        <f>IFERROR(IF(D:D=$U$6,RENTABILIDAD[[#This Row],[INVERSIÓN COP]]/$V$6,RENTABILIDAD[[#This Row],[INVERSIÓN COP]]/$V$7),"")</f>
        <v/>
      </c>
      <c r="R281" s="764" t="str">
        <f>IFERROR(RENTABILIDAD[[#This Row],[RENTABILIDAD E.A USD]]*RENTABILIDAD[[#This Row],[PESOS COP]],"")</f>
        <v/>
      </c>
      <c r="S281" s="620" t="str">
        <f>IFERROR(RENTABILIDAD[[#This Row],[RENTABILIDAD E.A COP2]]*RENTABILIDAD[[#This Row],[PESOS COP]],"")</f>
        <v/>
      </c>
    </row>
    <row r="282" spans="2:19">
      <c r="B282" s="755" t="str">
        <f>IF('REGISTRO ACCIONES'!L282="COMPRA",'REGISTRO ACCIONES'!J282,"")</f>
        <v/>
      </c>
      <c r="C282" s="756" t="str">
        <f>IF('REGISTRO ACCIONES'!L282="COMPRA",'REGISTRO ACCIONES'!K282,"")</f>
        <v/>
      </c>
      <c r="D28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82" s="757" t="str">
        <f>IF('REGISTRO ACCIONES'!L282="COMPRA",'REGISTRO ACCIONES'!M282,"")</f>
        <v/>
      </c>
      <c r="F282" s="758" t="str">
        <f>IF(RENTABILIDAD[[#This Row],[PORTAFOLIO]]="","",IF('REGISTRO ACCIONES'!L282="COMPRA",'REGISTRO ACCIONES'!P282,""))</f>
        <v/>
      </c>
      <c r="G282" s="759" t="str">
        <f>IF(RENTABILIDAD[[#This Row],[PORTAFOLIO]]="","",IF('REGISTRO ACCIONES'!L282="COMPRA",'REGISTRO ACCIONES'!R282,""))</f>
        <v/>
      </c>
      <c r="H28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82" s="760" t="str">
        <f>IF(RENTABILIDAD[[#This Row],[PORTAFOLIO]]="","",IF(RENTABILIDAD[[#This Row],[INSTRUMENTO]]="","",IFERROR((E282*H282),0)))</f>
        <v/>
      </c>
      <c r="J282" s="761" t="str">
        <f>IF(RENTABILIDAD[[#This Row],[PORTAFOLIO]]="","",IF(RENTABILIDAD[[#This Row],[INSTRUMENTO]]="","",IFERROR((E282*H282)*$X$6,0)))</f>
        <v/>
      </c>
      <c r="K282" s="762">
        <f>IF(RENTABILIDAD[[#This Row],[VALOR ACTUAL COP]]&gt;0,IFERROR((I282-F282)/F282,0),"")</f>
        <v>0</v>
      </c>
      <c r="L282" s="702">
        <f>IF(RENTABILIDAD[[#This Row],[VALOR ACTUAL COP]]&gt;0,IFERROR((J282-G282)/G282,0),"")</f>
        <v>0</v>
      </c>
      <c r="M282" s="763">
        <f t="shared" si="5"/>
        <v>0</v>
      </c>
      <c r="N282" s="747" t="str">
        <f>IFERROR(IF(RENTABILIDAD[[#This Row],[AÑOS]]&gt;0.9999999,(1+K282)^(1/M282)-1,""),"")</f>
        <v/>
      </c>
      <c r="O282" s="702" t="str">
        <f>IFERROR(IF(RENTABILIDAD[[#This Row],[AÑOS]]&gt;0.9999999,(1+L282)^(1/M282)-1,""),"")</f>
        <v/>
      </c>
      <c r="P282" s="764" t="str">
        <f>IFERROR(IF(C:C=$U$7,RENTABILIDAD[[#This Row],[INVERSIÓN USD]]/$W$6,RENTABILIDAD[[#This Row],[INVERSIÓN USD]]/$W$7),"")</f>
        <v/>
      </c>
      <c r="Q282" s="620" t="str">
        <f>IFERROR(IF(D:D=$U$6,RENTABILIDAD[[#This Row],[INVERSIÓN COP]]/$V$6,RENTABILIDAD[[#This Row],[INVERSIÓN COP]]/$V$7),"")</f>
        <v/>
      </c>
      <c r="R282" s="764" t="str">
        <f>IFERROR(RENTABILIDAD[[#This Row],[RENTABILIDAD E.A USD]]*RENTABILIDAD[[#This Row],[PESOS COP]],"")</f>
        <v/>
      </c>
      <c r="S282" s="620" t="str">
        <f>IFERROR(RENTABILIDAD[[#This Row],[RENTABILIDAD E.A COP2]]*RENTABILIDAD[[#This Row],[PESOS COP]],"")</f>
        <v/>
      </c>
    </row>
    <row r="283" spans="2:19">
      <c r="B283" s="755" t="str">
        <f>IF('REGISTRO ACCIONES'!L283="COMPRA",'REGISTRO ACCIONES'!J283,"")</f>
        <v/>
      </c>
      <c r="C283" s="756" t="str">
        <f>IF('REGISTRO ACCIONES'!L283="COMPRA",'REGISTRO ACCIONES'!K283,"")</f>
        <v/>
      </c>
      <c r="D28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83" s="757" t="str">
        <f>IF('REGISTRO ACCIONES'!L283="COMPRA",'REGISTRO ACCIONES'!M283,"")</f>
        <v/>
      </c>
      <c r="F283" s="758" t="str">
        <f>IF(RENTABILIDAD[[#This Row],[PORTAFOLIO]]="","",IF('REGISTRO ACCIONES'!L283="COMPRA",'REGISTRO ACCIONES'!P283,""))</f>
        <v/>
      </c>
      <c r="G283" s="759" t="str">
        <f>IF(RENTABILIDAD[[#This Row],[PORTAFOLIO]]="","",IF('REGISTRO ACCIONES'!L283="COMPRA",'REGISTRO ACCIONES'!R283,""))</f>
        <v/>
      </c>
      <c r="H28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83" s="760" t="str">
        <f>IF(RENTABILIDAD[[#This Row],[PORTAFOLIO]]="","",IF(RENTABILIDAD[[#This Row],[INSTRUMENTO]]="","",IFERROR((E283*H283),0)))</f>
        <v/>
      </c>
      <c r="J283" s="761" t="str">
        <f>IF(RENTABILIDAD[[#This Row],[PORTAFOLIO]]="","",IF(RENTABILIDAD[[#This Row],[INSTRUMENTO]]="","",IFERROR((E283*H283)*$X$6,0)))</f>
        <v/>
      </c>
      <c r="K283" s="762">
        <f>IF(RENTABILIDAD[[#This Row],[VALOR ACTUAL COP]]&gt;0,IFERROR((I283-F283)/F283,0),"")</f>
        <v>0</v>
      </c>
      <c r="L283" s="702">
        <f>IF(RENTABILIDAD[[#This Row],[VALOR ACTUAL COP]]&gt;0,IFERROR((J283-G283)/G283,0),"")</f>
        <v>0</v>
      </c>
      <c r="M283" s="763">
        <f t="shared" si="5"/>
        <v>0</v>
      </c>
      <c r="N283" s="747" t="str">
        <f>IFERROR(IF(RENTABILIDAD[[#This Row],[AÑOS]]&gt;0.9999999,(1+K283)^(1/M283)-1,""),"")</f>
        <v/>
      </c>
      <c r="O283" s="702" t="str">
        <f>IFERROR(IF(RENTABILIDAD[[#This Row],[AÑOS]]&gt;0.9999999,(1+L283)^(1/M283)-1,""),"")</f>
        <v/>
      </c>
      <c r="P283" s="764" t="str">
        <f>IFERROR(IF(C:C=$U$7,RENTABILIDAD[[#This Row],[INVERSIÓN USD]]/$W$6,RENTABILIDAD[[#This Row],[INVERSIÓN USD]]/$W$7),"")</f>
        <v/>
      </c>
      <c r="Q283" s="620" t="str">
        <f>IFERROR(IF(D:D=$U$6,RENTABILIDAD[[#This Row],[INVERSIÓN COP]]/$V$6,RENTABILIDAD[[#This Row],[INVERSIÓN COP]]/$V$7),"")</f>
        <v/>
      </c>
      <c r="R283" s="764" t="str">
        <f>IFERROR(RENTABILIDAD[[#This Row],[RENTABILIDAD E.A USD]]*RENTABILIDAD[[#This Row],[PESOS COP]],"")</f>
        <v/>
      </c>
      <c r="S283" s="620" t="str">
        <f>IFERROR(RENTABILIDAD[[#This Row],[RENTABILIDAD E.A COP2]]*RENTABILIDAD[[#This Row],[PESOS COP]],"")</f>
        <v/>
      </c>
    </row>
    <row r="284" spans="2:19">
      <c r="B284" s="755" t="str">
        <f>IF('REGISTRO ACCIONES'!L284="COMPRA",'REGISTRO ACCIONES'!J284,"")</f>
        <v/>
      </c>
      <c r="C284" s="756" t="str">
        <f>IF('REGISTRO ACCIONES'!L284="COMPRA",'REGISTRO ACCIONES'!K284,"")</f>
        <v/>
      </c>
      <c r="D28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84" s="757" t="str">
        <f>IF('REGISTRO ACCIONES'!L284="COMPRA",'REGISTRO ACCIONES'!M284,"")</f>
        <v/>
      </c>
      <c r="F284" s="758" t="str">
        <f>IF(RENTABILIDAD[[#This Row],[PORTAFOLIO]]="","",IF('REGISTRO ACCIONES'!L284="COMPRA",'REGISTRO ACCIONES'!P284,""))</f>
        <v/>
      </c>
      <c r="G284" s="759" t="str">
        <f>IF(RENTABILIDAD[[#This Row],[PORTAFOLIO]]="","",IF('REGISTRO ACCIONES'!L284="COMPRA",'REGISTRO ACCIONES'!R284,""))</f>
        <v/>
      </c>
      <c r="H28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84" s="760" t="str">
        <f>IF(RENTABILIDAD[[#This Row],[PORTAFOLIO]]="","",IF(RENTABILIDAD[[#This Row],[INSTRUMENTO]]="","",IFERROR((E284*H284),0)))</f>
        <v/>
      </c>
      <c r="J284" s="761" t="str">
        <f>IF(RENTABILIDAD[[#This Row],[PORTAFOLIO]]="","",IF(RENTABILIDAD[[#This Row],[INSTRUMENTO]]="","",IFERROR((E284*H284)*$X$6,0)))</f>
        <v/>
      </c>
      <c r="K284" s="762">
        <f>IF(RENTABILIDAD[[#This Row],[VALOR ACTUAL COP]]&gt;0,IFERROR((I284-F284)/F284,0),"")</f>
        <v>0</v>
      </c>
      <c r="L284" s="702">
        <f>IF(RENTABILIDAD[[#This Row],[VALOR ACTUAL COP]]&gt;0,IFERROR((J284-G284)/G284,0),"")</f>
        <v>0</v>
      </c>
      <c r="M284" s="763">
        <f t="shared" si="5"/>
        <v>0</v>
      </c>
      <c r="N284" s="747" t="str">
        <f>IFERROR(IF(RENTABILIDAD[[#This Row],[AÑOS]]&gt;0.9999999,(1+K284)^(1/M284)-1,""),"")</f>
        <v/>
      </c>
      <c r="O284" s="702" t="str">
        <f>IFERROR(IF(RENTABILIDAD[[#This Row],[AÑOS]]&gt;0.9999999,(1+L284)^(1/M284)-1,""),"")</f>
        <v/>
      </c>
      <c r="P284" s="764" t="str">
        <f>IFERROR(IF(C:C=$U$7,RENTABILIDAD[[#This Row],[INVERSIÓN USD]]/$W$6,RENTABILIDAD[[#This Row],[INVERSIÓN USD]]/$W$7),"")</f>
        <v/>
      </c>
      <c r="Q284" s="620" t="str">
        <f>IFERROR(IF(D:D=$U$6,RENTABILIDAD[[#This Row],[INVERSIÓN COP]]/$V$6,RENTABILIDAD[[#This Row],[INVERSIÓN COP]]/$V$7),"")</f>
        <v/>
      </c>
      <c r="R284" s="764" t="str">
        <f>IFERROR(RENTABILIDAD[[#This Row],[RENTABILIDAD E.A USD]]*RENTABILIDAD[[#This Row],[PESOS COP]],"")</f>
        <v/>
      </c>
      <c r="S284" s="620" t="str">
        <f>IFERROR(RENTABILIDAD[[#This Row],[RENTABILIDAD E.A COP2]]*RENTABILIDAD[[#This Row],[PESOS COP]],"")</f>
        <v/>
      </c>
    </row>
    <row r="285" spans="2:19">
      <c r="B285" s="755" t="str">
        <f>IF('REGISTRO ACCIONES'!L285="COMPRA",'REGISTRO ACCIONES'!J285,"")</f>
        <v/>
      </c>
      <c r="C285" s="756" t="str">
        <f>IF('REGISTRO ACCIONES'!L285="COMPRA",'REGISTRO ACCIONES'!K285,"")</f>
        <v/>
      </c>
      <c r="D28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85" s="757" t="str">
        <f>IF('REGISTRO ACCIONES'!L285="COMPRA",'REGISTRO ACCIONES'!M285,"")</f>
        <v/>
      </c>
      <c r="F285" s="758" t="str">
        <f>IF(RENTABILIDAD[[#This Row],[PORTAFOLIO]]="","",IF('REGISTRO ACCIONES'!L285="COMPRA",'REGISTRO ACCIONES'!P285,""))</f>
        <v/>
      </c>
      <c r="G285" s="759" t="str">
        <f>IF(RENTABILIDAD[[#This Row],[PORTAFOLIO]]="","",IF('REGISTRO ACCIONES'!L285="COMPRA",'REGISTRO ACCIONES'!R285,""))</f>
        <v/>
      </c>
      <c r="H28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85" s="760" t="str">
        <f>IF(RENTABILIDAD[[#This Row],[PORTAFOLIO]]="","",IF(RENTABILIDAD[[#This Row],[INSTRUMENTO]]="","",IFERROR((E285*H285),0)))</f>
        <v/>
      </c>
      <c r="J285" s="761" t="str">
        <f>IF(RENTABILIDAD[[#This Row],[PORTAFOLIO]]="","",IF(RENTABILIDAD[[#This Row],[INSTRUMENTO]]="","",IFERROR((E285*H285)*$X$6,0)))</f>
        <v/>
      </c>
      <c r="K285" s="762">
        <f>IF(RENTABILIDAD[[#This Row],[VALOR ACTUAL COP]]&gt;0,IFERROR((I285-F285)/F285,0),"")</f>
        <v>0</v>
      </c>
      <c r="L285" s="702">
        <f>IF(RENTABILIDAD[[#This Row],[VALOR ACTUAL COP]]&gt;0,IFERROR((J285-G285)/G285,0),"")</f>
        <v>0</v>
      </c>
      <c r="M285" s="763">
        <f t="shared" si="5"/>
        <v>0</v>
      </c>
      <c r="N285" s="747" t="str">
        <f>IFERROR(IF(RENTABILIDAD[[#This Row],[AÑOS]]&gt;0.9999999,(1+K285)^(1/M285)-1,""),"")</f>
        <v/>
      </c>
      <c r="O285" s="702" t="str">
        <f>IFERROR(IF(RENTABILIDAD[[#This Row],[AÑOS]]&gt;0.9999999,(1+L285)^(1/M285)-1,""),"")</f>
        <v/>
      </c>
      <c r="P285" s="764" t="str">
        <f>IFERROR(IF(C:C=$U$7,RENTABILIDAD[[#This Row],[INVERSIÓN USD]]/$W$6,RENTABILIDAD[[#This Row],[INVERSIÓN USD]]/$W$7),"")</f>
        <v/>
      </c>
      <c r="Q285" s="620" t="str">
        <f>IFERROR(IF(D:D=$U$6,RENTABILIDAD[[#This Row],[INVERSIÓN COP]]/$V$6,RENTABILIDAD[[#This Row],[INVERSIÓN COP]]/$V$7),"")</f>
        <v/>
      </c>
      <c r="R285" s="764" t="str">
        <f>IFERROR(RENTABILIDAD[[#This Row],[RENTABILIDAD E.A USD]]*RENTABILIDAD[[#This Row],[PESOS COP]],"")</f>
        <v/>
      </c>
      <c r="S285" s="620" t="str">
        <f>IFERROR(RENTABILIDAD[[#This Row],[RENTABILIDAD E.A COP2]]*RENTABILIDAD[[#This Row],[PESOS COP]],"")</f>
        <v/>
      </c>
    </row>
    <row r="286" spans="2:19">
      <c r="B286" s="755" t="str">
        <f>IF('REGISTRO ACCIONES'!L286="COMPRA",'REGISTRO ACCIONES'!J286,"")</f>
        <v/>
      </c>
      <c r="C286" s="756" t="str">
        <f>IF('REGISTRO ACCIONES'!L286="COMPRA",'REGISTRO ACCIONES'!K286,"")</f>
        <v/>
      </c>
      <c r="D28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86" s="757" t="str">
        <f>IF('REGISTRO ACCIONES'!L286="COMPRA",'REGISTRO ACCIONES'!M286,"")</f>
        <v/>
      </c>
      <c r="F286" s="758" t="str">
        <f>IF(RENTABILIDAD[[#This Row],[PORTAFOLIO]]="","",IF('REGISTRO ACCIONES'!L286="COMPRA",'REGISTRO ACCIONES'!P286,""))</f>
        <v/>
      </c>
      <c r="G286" s="759" t="str">
        <f>IF(RENTABILIDAD[[#This Row],[PORTAFOLIO]]="","",IF('REGISTRO ACCIONES'!L286="COMPRA",'REGISTRO ACCIONES'!R286,""))</f>
        <v/>
      </c>
      <c r="H28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86" s="760" t="str">
        <f>IF(RENTABILIDAD[[#This Row],[PORTAFOLIO]]="","",IF(RENTABILIDAD[[#This Row],[INSTRUMENTO]]="","",IFERROR((E286*H286),0)))</f>
        <v/>
      </c>
      <c r="J286" s="761" t="str">
        <f>IF(RENTABILIDAD[[#This Row],[PORTAFOLIO]]="","",IF(RENTABILIDAD[[#This Row],[INSTRUMENTO]]="","",IFERROR((E286*H286)*$X$6,0)))</f>
        <v/>
      </c>
      <c r="K286" s="762">
        <f>IF(RENTABILIDAD[[#This Row],[VALOR ACTUAL COP]]&gt;0,IFERROR((I286-F286)/F286,0),"")</f>
        <v>0</v>
      </c>
      <c r="L286" s="702">
        <f>IF(RENTABILIDAD[[#This Row],[VALOR ACTUAL COP]]&gt;0,IFERROR((J286-G286)/G286,0),"")</f>
        <v>0</v>
      </c>
      <c r="M286" s="763">
        <f t="shared" si="5"/>
        <v>0</v>
      </c>
      <c r="N286" s="747" t="str">
        <f>IFERROR(IF(RENTABILIDAD[[#This Row],[AÑOS]]&gt;0.9999999,(1+K286)^(1/M286)-1,""),"")</f>
        <v/>
      </c>
      <c r="O286" s="702" t="str">
        <f>IFERROR(IF(RENTABILIDAD[[#This Row],[AÑOS]]&gt;0.9999999,(1+L286)^(1/M286)-1,""),"")</f>
        <v/>
      </c>
      <c r="P286" s="764" t="str">
        <f>IFERROR(IF(C:C=$U$7,RENTABILIDAD[[#This Row],[INVERSIÓN USD]]/$W$6,RENTABILIDAD[[#This Row],[INVERSIÓN USD]]/$W$7),"")</f>
        <v/>
      </c>
      <c r="Q286" s="620" t="str">
        <f>IFERROR(IF(D:D=$U$6,RENTABILIDAD[[#This Row],[INVERSIÓN COP]]/$V$6,RENTABILIDAD[[#This Row],[INVERSIÓN COP]]/$V$7),"")</f>
        <v/>
      </c>
      <c r="R286" s="764" t="str">
        <f>IFERROR(RENTABILIDAD[[#This Row],[RENTABILIDAD E.A USD]]*RENTABILIDAD[[#This Row],[PESOS COP]],"")</f>
        <v/>
      </c>
      <c r="S286" s="620" t="str">
        <f>IFERROR(RENTABILIDAD[[#This Row],[RENTABILIDAD E.A COP2]]*RENTABILIDAD[[#This Row],[PESOS COP]],"")</f>
        <v/>
      </c>
    </row>
    <row r="287" spans="2:19">
      <c r="B287" s="755" t="str">
        <f>IF('REGISTRO ACCIONES'!L287="COMPRA",'REGISTRO ACCIONES'!J287,"")</f>
        <v/>
      </c>
      <c r="C287" s="756" t="str">
        <f>IF('REGISTRO ACCIONES'!L287="COMPRA",'REGISTRO ACCIONES'!K287,"")</f>
        <v/>
      </c>
      <c r="D28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87" s="757" t="str">
        <f>IF('REGISTRO ACCIONES'!L287="COMPRA",'REGISTRO ACCIONES'!M287,"")</f>
        <v/>
      </c>
      <c r="F287" s="758" t="str">
        <f>IF(RENTABILIDAD[[#This Row],[PORTAFOLIO]]="","",IF('REGISTRO ACCIONES'!L287="COMPRA",'REGISTRO ACCIONES'!P287,""))</f>
        <v/>
      </c>
      <c r="G287" s="759" t="str">
        <f>IF(RENTABILIDAD[[#This Row],[PORTAFOLIO]]="","",IF('REGISTRO ACCIONES'!L287="COMPRA",'REGISTRO ACCIONES'!R287,""))</f>
        <v/>
      </c>
      <c r="H28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87" s="760" t="str">
        <f>IF(RENTABILIDAD[[#This Row],[PORTAFOLIO]]="","",IF(RENTABILIDAD[[#This Row],[INSTRUMENTO]]="","",IFERROR((E287*H287),0)))</f>
        <v/>
      </c>
      <c r="J287" s="761" t="str">
        <f>IF(RENTABILIDAD[[#This Row],[PORTAFOLIO]]="","",IF(RENTABILIDAD[[#This Row],[INSTRUMENTO]]="","",IFERROR((E287*H287)*$X$6,0)))</f>
        <v/>
      </c>
      <c r="K287" s="762">
        <f>IF(RENTABILIDAD[[#This Row],[VALOR ACTUAL COP]]&gt;0,IFERROR((I287-F287)/F287,0),"")</f>
        <v>0</v>
      </c>
      <c r="L287" s="702">
        <f>IF(RENTABILIDAD[[#This Row],[VALOR ACTUAL COP]]&gt;0,IFERROR((J287-G287)/G287,0),"")</f>
        <v>0</v>
      </c>
      <c r="M287" s="763">
        <f t="shared" si="5"/>
        <v>0</v>
      </c>
      <c r="N287" s="747" t="str">
        <f>IFERROR(IF(RENTABILIDAD[[#This Row],[AÑOS]]&gt;0.9999999,(1+K287)^(1/M287)-1,""),"")</f>
        <v/>
      </c>
      <c r="O287" s="702" t="str">
        <f>IFERROR(IF(RENTABILIDAD[[#This Row],[AÑOS]]&gt;0.9999999,(1+L287)^(1/M287)-1,""),"")</f>
        <v/>
      </c>
      <c r="P287" s="764" t="str">
        <f>IFERROR(IF(C:C=$U$7,RENTABILIDAD[[#This Row],[INVERSIÓN USD]]/$W$6,RENTABILIDAD[[#This Row],[INVERSIÓN USD]]/$W$7),"")</f>
        <v/>
      </c>
      <c r="Q287" s="620" t="str">
        <f>IFERROR(IF(D:D=$U$6,RENTABILIDAD[[#This Row],[INVERSIÓN COP]]/$V$6,RENTABILIDAD[[#This Row],[INVERSIÓN COP]]/$V$7),"")</f>
        <v/>
      </c>
      <c r="R287" s="764" t="str">
        <f>IFERROR(RENTABILIDAD[[#This Row],[RENTABILIDAD E.A USD]]*RENTABILIDAD[[#This Row],[PESOS COP]],"")</f>
        <v/>
      </c>
      <c r="S287" s="620" t="str">
        <f>IFERROR(RENTABILIDAD[[#This Row],[RENTABILIDAD E.A COP2]]*RENTABILIDAD[[#This Row],[PESOS COP]],"")</f>
        <v/>
      </c>
    </row>
    <row r="288" spans="2:19">
      <c r="B288" s="755" t="str">
        <f>IF('REGISTRO ACCIONES'!L288="COMPRA",'REGISTRO ACCIONES'!J288,"")</f>
        <v/>
      </c>
      <c r="C288" s="756" t="str">
        <f>IF('REGISTRO ACCIONES'!L288="COMPRA",'REGISTRO ACCIONES'!K288,"")</f>
        <v/>
      </c>
      <c r="D28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88" s="757" t="str">
        <f>IF('REGISTRO ACCIONES'!L288="COMPRA",'REGISTRO ACCIONES'!M288,"")</f>
        <v/>
      </c>
      <c r="F288" s="758" t="str">
        <f>IF(RENTABILIDAD[[#This Row],[PORTAFOLIO]]="","",IF('REGISTRO ACCIONES'!L288="COMPRA",'REGISTRO ACCIONES'!P288,""))</f>
        <v/>
      </c>
      <c r="G288" s="759" t="str">
        <f>IF(RENTABILIDAD[[#This Row],[PORTAFOLIO]]="","",IF('REGISTRO ACCIONES'!L288="COMPRA",'REGISTRO ACCIONES'!R288,""))</f>
        <v/>
      </c>
      <c r="H28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88" s="760" t="str">
        <f>IF(RENTABILIDAD[[#This Row],[PORTAFOLIO]]="","",IF(RENTABILIDAD[[#This Row],[INSTRUMENTO]]="","",IFERROR((E288*H288),0)))</f>
        <v/>
      </c>
      <c r="J288" s="761" t="str">
        <f>IF(RENTABILIDAD[[#This Row],[PORTAFOLIO]]="","",IF(RENTABILIDAD[[#This Row],[INSTRUMENTO]]="","",IFERROR((E288*H288)*$X$6,0)))</f>
        <v/>
      </c>
      <c r="K288" s="762">
        <f>IF(RENTABILIDAD[[#This Row],[VALOR ACTUAL COP]]&gt;0,IFERROR((I288-F288)/F288,0),"")</f>
        <v>0</v>
      </c>
      <c r="L288" s="702">
        <f>IF(RENTABILIDAD[[#This Row],[VALOR ACTUAL COP]]&gt;0,IFERROR((J288-G288)/G288,0),"")</f>
        <v>0</v>
      </c>
      <c r="M288" s="763">
        <f t="shared" si="5"/>
        <v>0</v>
      </c>
      <c r="N288" s="747" t="str">
        <f>IFERROR(IF(RENTABILIDAD[[#This Row],[AÑOS]]&gt;0.9999999,(1+K288)^(1/M288)-1,""),"")</f>
        <v/>
      </c>
      <c r="O288" s="702" t="str">
        <f>IFERROR(IF(RENTABILIDAD[[#This Row],[AÑOS]]&gt;0.9999999,(1+L288)^(1/M288)-1,""),"")</f>
        <v/>
      </c>
      <c r="P288" s="764" t="str">
        <f>IFERROR(IF(C:C=$U$7,RENTABILIDAD[[#This Row],[INVERSIÓN USD]]/$W$6,RENTABILIDAD[[#This Row],[INVERSIÓN USD]]/$W$7),"")</f>
        <v/>
      </c>
      <c r="Q288" s="620" t="str">
        <f>IFERROR(IF(D:D=$U$6,RENTABILIDAD[[#This Row],[INVERSIÓN COP]]/$V$6,RENTABILIDAD[[#This Row],[INVERSIÓN COP]]/$V$7),"")</f>
        <v/>
      </c>
      <c r="R288" s="764" t="str">
        <f>IFERROR(RENTABILIDAD[[#This Row],[RENTABILIDAD E.A USD]]*RENTABILIDAD[[#This Row],[PESOS COP]],"")</f>
        <v/>
      </c>
      <c r="S288" s="620" t="str">
        <f>IFERROR(RENTABILIDAD[[#This Row],[RENTABILIDAD E.A COP2]]*RENTABILIDAD[[#This Row],[PESOS COP]],"")</f>
        <v/>
      </c>
    </row>
    <row r="289" spans="2:19">
      <c r="B289" s="755" t="str">
        <f>IF('REGISTRO ACCIONES'!L289="COMPRA",'REGISTRO ACCIONES'!J289,"")</f>
        <v/>
      </c>
      <c r="C289" s="756" t="str">
        <f>IF('REGISTRO ACCIONES'!L289="COMPRA",'REGISTRO ACCIONES'!K289,"")</f>
        <v/>
      </c>
      <c r="D28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89" s="757" t="str">
        <f>IF('REGISTRO ACCIONES'!L289="COMPRA",'REGISTRO ACCIONES'!M289,"")</f>
        <v/>
      </c>
      <c r="F289" s="758" t="str">
        <f>IF(RENTABILIDAD[[#This Row],[PORTAFOLIO]]="","",IF('REGISTRO ACCIONES'!L289="COMPRA",'REGISTRO ACCIONES'!P289,""))</f>
        <v/>
      </c>
      <c r="G289" s="759" t="str">
        <f>IF(RENTABILIDAD[[#This Row],[PORTAFOLIO]]="","",IF('REGISTRO ACCIONES'!L289="COMPRA",'REGISTRO ACCIONES'!R289,""))</f>
        <v/>
      </c>
      <c r="H28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89" s="760" t="str">
        <f>IF(RENTABILIDAD[[#This Row],[PORTAFOLIO]]="","",IF(RENTABILIDAD[[#This Row],[INSTRUMENTO]]="","",IFERROR((E289*H289),0)))</f>
        <v/>
      </c>
      <c r="J289" s="761" t="str">
        <f>IF(RENTABILIDAD[[#This Row],[PORTAFOLIO]]="","",IF(RENTABILIDAD[[#This Row],[INSTRUMENTO]]="","",IFERROR((E289*H289)*$X$6,0)))</f>
        <v/>
      </c>
      <c r="K289" s="762">
        <f>IF(RENTABILIDAD[[#This Row],[VALOR ACTUAL COP]]&gt;0,IFERROR((I289-F289)/F289,0),"")</f>
        <v>0</v>
      </c>
      <c r="L289" s="702">
        <f>IF(RENTABILIDAD[[#This Row],[VALOR ACTUAL COP]]&gt;0,IFERROR((J289-G289)/G289,0),"")</f>
        <v>0</v>
      </c>
      <c r="M289" s="763">
        <f t="shared" si="5"/>
        <v>0</v>
      </c>
      <c r="N289" s="747" t="str">
        <f>IFERROR(IF(RENTABILIDAD[[#This Row],[AÑOS]]&gt;0.9999999,(1+K289)^(1/M289)-1,""),"")</f>
        <v/>
      </c>
      <c r="O289" s="702" t="str">
        <f>IFERROR(IF(RENTABILIDAD[[#This Row],[AÑOS]]&gt;0.9999999,(1+L289)^(1/M289)-1,""),"")</f>
        <v/>
      </c>
      <c r="P289" s="764" t="str">
        <f>IFERROR(IF(C:C=$U$7,RENTABILIDAD[[#This Row],[INVERSIÓN USD]]/$W$6,RENTABILIDAD[[#This Row],[INVERSIÓN USD]]/$W$7),"")</f>
        <v/>
      </c>
      <c r="Q289" s="620" t="str">
        <f>IFERROR(IF(D:D=$U$6,RENTABILIDAD[[#This Row],[INVERSIÓN COP]]/$V$6,RENTABILIDAD[[#This Row],[INVERSIÓN COP]]/$V$7),"")</f>
        <v/>
      </c>
      <c r="R289" s="764" t="str">
        <f>IFERROR(RENTABILIDAD[[#This Row],[RENTABILIDAD E.A USD]]*RENTABILIDAD[[#This Row],[PESOS COP]],"")</f>
        <v/>
      </c>
      <c r="S289" s="620" t="str">
        <f>IFERROR(RENTABILIDAD[[#This Row],[RENTABILIDAD E.A COP2]]*RENTABILIDAD[[#This Row],[PESOS COP]],"")</f>
        <v/>
      </c>
    </row>
    <row r="290" spans="2:19">
      <c r="B290" s="755" t="str">
        <f>IF('REGISTRO ACCIONES'!L290="COMPRA",'REGISTRO ACCIONES'!J290,"")</f>
        <v/>
      </c>
      <c r="C290" s="756" t="str">
        <f>IF('REGISTRO ACCIONES'!L290="COMPRA",'REGISTRO ACCIONES'!K290,"")</f>
        <v/>
      </c>
      <c r="D29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90" s="757" t="str">
        <f>IF('REGISTRO ACCIONES'!L290="COMPRA",'REGISTRO ACCIONES'!M290,"")</f>
        <v/>
      </c>
      <c r="F290" s="758" t="str">
        <f>IF(RENTABILIDAD[[#This Row],[PORTAFOLIO]]="","",IF('REGISTRO ACCIONES'!L290="COMPRA",'REGISTRO ACCIONES'!P290,""))</f>
        <v/>
      </c>
      <c r="G290" s="759" t="str">
        <f>IF(RENTABILIDAD[[#This Row],[PORTAFOLIO]]="","",IF('REGISTRO ACCIONES'!L290="COMPRA",'REGISTRO ACCIONES'!R290,""))</f>
        <v/>
      </c>
      <c r="H29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90" s="760" t="str">
        <f>IF(RENTABILIDAD[[#This Row],[PORTAFOLIO]]="","",IF(RENTABILIDAD[[#This Row],[INSTRUMENTO]]="","",IFERROR((E290*H290),0)))</f>
        <v/>
      </c>
      <c r="J290" s="761" t="str">
        <f>IF(RENTABILIDAD[[#This Row],[PORTAFOLIO]]="","",IF(RENTABILIDAD[[#This Row],[INSTRUMENTO]]="","",IFERROR((E290*H290)*$X$6,0)))</f>
        <v/>
      </c>
      <c r="K290" s="762">
        <f>IF(RENTABILIDAD[[#This Row],[VALOR ACTUAL COP]]&gt;0,IFERROR((I290-F290)/F290,0),"")</f>
        <v>0</v>
      </c>
      <c r="L290" s="702">
        <f>IF(RENTABILIDAD[[#This Row],[VALOR ACTUAL COP]]&gt;0,IFERROR((J290-G290)/G290,0),"")</f>
        <v>0</v>
      </c>
      <c r="M290" s="763">
        <f t="shared" si="5"/>
        <v>0</v>
      </c>
      <c r="N290" s="747" t="str">
        <f>IFERROR(IF(RENTABILIDAD[[#This Row],[AÑOS]]&gt;0.9999999,(1+K290)^(1/M290)-1,""),"")</f>
        <v/>
      </c>
      <c r="O290" s="702" t="str">
        <f>IFERROR(IF(RENTABILIDAD[[#This Row],[AÑOS]]&gt;0.9999999,(1+L290)^(1/M290)-1,""),"")</f>
        <v/>
      </c>
      <c r="P290" s="764" t="str">
        <f>IFERROR(IF(C:C=$U$7,RENTABILIDAD[[#This Row],[INVERSIÓN USD]]/$W$6,RENTABILIDAD[[#This Row],[INVERSIÓN USD]]/$W$7),"")</f>
        <v/>
      </c>
      <c r="Q290" s="620" t="str">
        <f>IFERROR(IF(D:D=$U$6,RENTABILIDAD[[#This Row],[INVERSIÓN COP]]/$V$6,RENTABILIDAD[[#This Row],[INVERSIÓN COP]]/$V$7),"")</f>
        <v/>
      </c>
      <c r="R290" s="764" t="str">
        <f>IFERROR(RENTABILIDAD[[#This Row],[RENTABILIDAD E.A USD]]*RENTABILIDAD[[#This Row],[PESOS COP]],"")</f>
        <v/>
      </c>
      <c r="S290" s="620" t="str">
        <f>IFERROR(RENTABILIDAD[[#This Row],[RENTABILIDAD E.A COP2]]*RENTABILIDAD[[#This Row],[PESOS COP]],"")</f>
        <v/>
      </c>
    </row>
    <row r="291" spans="2:19">
      <c r="B291" s="755" t="str">
        <f>IF('REGISTRO ACCIONES'!L291="COMPRA",'REGISTRO ACCIONES'!J291,"")</f>
        <v/>
      </c>
      <c r="C291" s="756" t="str">
        <f>IF('REGISTRO ACCIONES'!L291="COMPRA",'REGISTRO ACCIONES'!K291,"")</f>
        <v/>
      </c>
      <c r="D29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91" s="757" t="str">
        <f>IF('REGISTRO ACCIONES'!L291="COMPRA",'REGISTRO ACCIONES'!M291,"")</f>
        <v/>
      </c>
      <c r="F291" s="758" t="str">
        <f>IF(RENTABILIDAD[[#This Row],[PORTAFOLIO]]="","",IF('REGISTRO ACCIONES'!L291="COMPRA",'REGISTRO ACCIONES'!P291,""))</f>
        <v/>
      </c>
      <c r="G291" s="759" t="str">
        <f>IF(RENTABILIDAD[[#This Row],[PORTAFOLIO]]="","",IF('REGISTRO ACCIONES'!L291="COMPRA",'REGISTRO ACCIONES'!R291,""))</f>
        <v/>
      </c>
      <c r="H29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91" s="760" t="str">
        <f>IF(RENTABILIDAD[[#This Row],[PORTAFOLIO]]="","",IF(RENTABILIDAD[[#This Row],[INSTRUMENTO]]="","",IFERROR((E291*H291),0)))</f>
        <v/>
      </c>
      <c r="J291" s="761" t="str">
        <f>IF(RENTABILIDAD[[#This Row],[PORTAFOLIO]]="","",IF(RENTABILIDAD[[#This Row],[INSTRUMENTO]]="","",IFERROR((E291*H291)*$X$6,0)))</f>
        <v/>
      </c>
      <c r="K291" s="762">
        <f>IF(RENTABILIDAD[[#This Row],[VALOR ACTUAL COP]]&gt;0,IFERROR((I291-F291)/F291,0),"")</f>
        <v>0</v>
      </c>
      <c r="L291" s="702">
        <f>IF(RENTABILIDAD[[#This Row],[VALOR ACTUAL COP]]&gt;0,IFERROR((J291-G291)/G291,0),"")</f>
        <v>0</v>
      </c>
      <c r="M291" s="763">
        <f t="shared" si="5"/>
        <v>0</v>
      </c>
      <c r="N291" s="747" t="str">
        <f>IFERROR(IF(RENTABILIDAD[[#This Row],[AÑOS]]&gt;0.9999999,(1+K291)^(1/M291)-1,""),"")</f>
        <v/>
      </c>
      <c r="O291" s="702" t="str">
        <f>IFERROR(IF(RENTABILIDAD[[#This Row],[AÑOS]]&gt;0.9999999,(1+L291)^(1/M291)-1,""),"")</f>
        <v/>
      </c>
      <c r="P291" s="764" t="str">
        <f>IFERROR(IF(C:C=$U$7,RENTABILIDAD[[#This Row],[INVERSIÓN USD]]/$W$6,RENTABILIDAD[[#This Row],[INVERSIÓN USD]]/$W$7),"")</f>
        <v/>
      </c>
      <c r="Q291" s="620" t="str">
        <f>IFERROR(IF(D:D=$U$6,RENTABILIDAD[[#This Row],[INVERSIÓN COP]]/$V$6,RENTABILIDAD[[#This Row],[INVERSIÓN COP]]/$V$7),"")</f>
        <v/>
      </c>
      <c r="R291" s="764" t="str">
        <f>IFERROR(RENTABILIDAD[[#This Row],[RENTABILIDAD E.A USD]]*RENTABILIDAD[[#This Row],[PESOS COP]],"")</f>
        <v/>
      </c>
      <c r="S291" s="620" t="str">
        <f>IFERROR(RENTABILIDAD[[#This Row],[RENTABILIDAD E.A COP2]]*RENTABILIDAD[[#This Row],[PESOS COP]],"")</f>
        <v/>
      </c>
    </row>
    <row r="292" spans="2:19">
      <c r="B292" s="755" t="str">
        <f>IF('REGISTRO ACCIONES'!L292="COMPRA",'REGISTRO ACCIONES'!J292,"")</f>
        <v/>
      </c>
      <c r="C292" s="756" t="str">
        <f>IF('REGISTRO ACCIONES'!L292="COMPRA",'REGISTRO ACCIONES'!K292,"")</f>
        <v/>
      </c>
      <c r="D29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92" s="757" t="str">
        <f>IF('REGISTRO ACCIONES'!L292="COMPRA",'REGISTRO ACCIONES'!M292,"")</f>
        <v/>
      </c>
      <c r="F292" s="758" t="str">
        <f>IF(RENTABILIDAD[[#This Row],[PORTAFOLIO]]="","",IF('REGISTRO ACCIONES'!L292="COMPRA",'REGISTRO ACCIONES'!P292,""))</f>
        <v/>
      </c>
      <c r="G292" s="759" t="str">
        <f>IF(RENTABILIDAD[[#This Row],[PORTAFOLIO]]="","",IF('REGISTRO ACCIONES'!L292="COMPRA",'REGISTRO ACCIONES'!R292,""))</f>
        <v/>
      </c>
      <c r="H29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92" s="760" t="str">
        <f>IF(RENTABILIDAD[[#This Row],[PORTAFOLIO]]="","",IF(RENTABILIDAD[[#This Row],[INSTRUMENTO]]="","",IFERROR((E292*H292),0)))</f>
        <v/>
      </c>
      <c r="J292" s="761" t="str">
        <f>IF(RENTABILIDAD[[#This Row],[PORTAFOLIO]]="","",IF(RENTABILIDAD[[#This Row],[INSTRUMENTO]]="","",IFERROR((E292*H292)*$X$6,0)))</f>
        <v/>
      </c>
      <c r="K292" s="762">
        <f>IF(RENTABILIDAD[[#This Row],[VALOR ACTUAL COP]]&gt;0,IFERROR((I292-F292)/F292,0),"")</f>
        <v>0</v>
      </c>
      <c r="L292" s="702">
        <f>IF(RENTABILIDAD[[#This Row],[VALOR ACTUAL COP]]&gt;0,IFERROR((J292-G292)/G292,0),"")</f>
        <v>0</v>
      </c>
      <c r="M292" s="763">
        <f t="shared" si="5"/>
        <v>0</v>
      </c>
      <c r="N292" s="747" t="str">
        <f>IFERROR(IF(RENTABILIDAD[[#This Row],[AÑOS]]&gt;0.9999999,(1+K292)^(1/M292)-1,""),"")</f>
        <v/>
      </c>
      <c r="O292" s="702" t="str">
        <f>IFERROR(IF(RENTABILIDAD[[#This Row],[AÑOS]]&gt;0.9999999,(1+L292)^(1/M292)-1,""),"")</f>
        <v/>
      </c>
      <c r="P292" s="764" t="str">
        <f>IFERROR(IF(C:C=$U$7,RENTABILIDAD[[#This Row],[INVERSIÓN USD]]/$W$6,RENTABILIDAD[[#This Row],[INVERSIÓN USD]]/$W$7),"")</f>
        <v/>
      </c>
      <c r="Q292" s="620" t="str">
        <f>IFERROR(IF(D:D=$U$6,RENTABILIDAD[[#This Row],[INVERSIÓN COP]]/$V$6,RENTABILIDAD[[#This Row],[INVERSIÓN COP]]/$V$7),"")</f>
        <v/>
      </c>
      <c r="R292" s="764" t="str">
        <f>IFERROR(RENTABILIDAD[[#This Row],[RENTABILIDAD E.A USD]]*RENTABILIDAD[[#This Row],[PESOS COP]],"")</f>
        <v/>
      </c>
      <c r="S292" s="620" t="str">
        <f>IFERROR(RENTABILIDAD[[#This Row],[RENTABILIDAD E.A COP2]]*RENTABILIDAD[[#This Row],[PESOS COP]],"")</f>
        <v/>
      </c>
    </row>
    <row r="293" spans="2:19">
      <c r="B293" s="755" t="str">
        <f>IF('REGISTRO ACCIONES'!L293="COMPRA",'REGISTRO ACCIONES'!J293,"")</f>
        <v/>
      </c>
      <c r="C293" s="756" t="str">
        <f>IF('REGISTRO ACCIONES'!L293="COMPRA",'REGISTRO ACCIONES'!K293,"")</f>
        <v/>
      </c>
      <c r="D29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93" s="757" t="str">
        <f>IF('REGISTRO ACCIONES'!L293="COMPRA",'REGISTRO ACCIONES'!M293,"")</f>
        <v/>
      </c>
      <c r="F293" s="758" t="str">
        <f>IF(RENTABILIDAD[[#This Row],[PORTAFOLIO]]="","",IF('REGISTRO ACCIONES'!L293="COMPRA",'REGISTRO ACCIONES'!P293,""))</f>
        <v/>
      </c>
      <c r="G293" s="759" t="str">
        <f>IF(RENTABILIDAD[[#This Row],[PORTAFOLIO]]="","",IF('REGISTRO ACCIONES'!L293="COMPRA",'REGISTRO ACCIONES'!R293,""))</f>
        <v/>
      </c>
      <c r="H29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93" s="760" t="str">
        <f>IF(RENTABILIDAD[[#This Row],[PORTAFOLIO]]="","",IF(RENTABILIDAD[[#This Row],[INSTRUMENTO]]="","",IFERROR((E293*H293),0)))</f>
        <v/>
      </c>
      <c r="J293" s="761" t="str">
        <f>IF(RENTABILIDAD[[#This Row],[PORTAFOLIO]]="","",IF(RENTABILIDAD[[#This Row],[INSTRUMENTO]]="","",IFERROR((E293*H293)*$X$6,0)))</f>
        <v/>
      </c>
      <c r="K293" s="762">
        <f>IF(RENTABILIDAD[[#This Row],[VALOR ACTUAL COP]]&gt;0,IFERROR((I293-F293)/F293,0),"")</f>
        <v>0</v>
      </c>
      <c r="L293" s="702">
        <f>IF(RENTABILIDAD[[#This Row],[VALOR ACTUAL COP]]&gt;0,IFERROR((J293-G293)/G293,0),"")</f>
        <v>0</v>
      </c>
      <c r="M293" s="763">
        <f t="shared" si="5"/>
        <v>0</v>
      </c>
      <c r="N293" s="747" t="str">
        <f>IFERROR(IF(RENTABILIDAD[[#This Row],[AÑOS]]&gt;0.9999999,(1+K293)^(1/M293)-1,""),"")</f>
        <v/>
      </c>
      <c r="O293" s="702" t="str">
        <f>IFERROR(IF(RENTABILIDAD[[#This Row],[AÑOS]]&gt;0.9999999,(1+L293)^(1/M293)-1,""),"")</f>
        <v/>
      </c>
      <c r="P293" s="764" t="str">
        <f>IFERROR(IF(C:C=$U$7,RENTABILIDAD[[#This Row],[INVERSIÓN USD]]/$W$6,RENTABILIDAD[[#This Row],[INVERSIÓN USD]]/$W$7),"")</f>
        <v/>
      </c>
      <c r="Q293" s="620" t="str">
        <f>IFERROR(IF(D:D=$U$6,RENTABILIDAD[[#This Row],[INVERSIÓN COP]]/$V$6,RENTABILIDAD[[#This Row],[INVERSIÓN COP]]/$V$7),"")</f>
        <v/>
      </c>
      <c r="R293" s="764" t="str">
        <f>IFERROR(RENTABILIDAD[[#This Row],[RENTABILIDAD E.A USD]]*RENTABILIDAD[[#This Row],[PESOS COP]],"")</f>
        <v/>
      </c>
      <c r="S293" s="620" t="str">
        <f>IFERROR(RENTABILIDAD[[#This Row],[RENTABILIDAD E.A COP2]]*RENTABILIDAD[[#This Row],[PESOS COP]],"")</f>
        <v/>
      </c>
    </row>
    <row r="294" spans="2:19">
      <c r="B294" s="755" t="str">
        <f>IF('REGISTRO ACCIONES'!L294="COMPRA",'REGISTRO ACCIONES'!J294,"")</f>
        <v/>
      </c>
      <c r="C294" s="756" t="str">
        <f>IF('REGISTRO ACCIONES'!L294="COMPRA",'REGISTRO ACCIONES'!K294,"")</f>
        <v/>
      </c>
      <c r="D29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94" s="757" t="str">
        <f>IF('REGISTRO ACCIONES'!L294="COMPRA",'REGISTRO ACCIONES'!M294,"")</f>
        <v/>
      </c>
      <c r="F294" s="758" t="str">
        <f>IF(RENTABILIDAD[[#This Row],[PORTAFOLIO]]="","",IF('REGISTRO ACCIONES'!L294="COMPRA",'REGISTRO ACCIONES'!P294,""))</f>
        <v/>
      </c>
      <c r="G294" s="759" t="str">
        <f>IF(RENTABILIDAD[[#This Row],[PORTAFOLIO]]="","",IF('REGISTRO ACCIONES'!L294="COMPRA",'REGISTRO ACCIONES'!R294,""))</f>
        <v/>
      </c>
      <c r="H29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94" s="760" t="str">
        <f>IF(RENTABILIDAD[[#This Row],[PORTAFOLIO]]="","",IF(RENTABILIDAD[[#This Row],[INSTRUMENTO]]="","",IFERROR((E294*H294),0)))</f>
        <v/>
      </c>
      <c r="J294" s="761" t="str">
        <f>IF(RENTABILIDAD[[#This Row],[PORTAFOLIO]]="","",IF(RENTABILIDAD[[#This Row],[INSTRUMENTO]]="","",IFERROR((E294*H294)*$X$6,0)))</f>
        <v/>
      </c>
      <c r="K294" s="762">
        <f>IF(RENTABILIDAD[[#This Row],[VALOR ACTUAL COP]]&gt;0,IFERROR((I294-F294)/F294,0),"")</f>
        <v>0</v>
      </c>
      <c r="L294" s="702">
        <f>IF(RENTABILIDAD[[#This Row],[VALOR ACTUAL COP]]&gt;0,IFERROR((J294-G294)/G294,0),"")</f>
        <v>0</v>
      </c>
      <c r="M294" s="763">
        <f t="shared" si="5"/>
        <v>0</v>
      </c>
      <c r="N294" s="747" t="str">
        <f>IFERROR(IF(RENTABILIDAD[[#This Row],[AÑOS]]&gt;0.9999999,(1+K294)^(1/M294)-1,""),"")</f>
        <v/>
      </c>
      <c r="O294" s="702" t="str">
        <f>IFERROR(IF(RENTABILIDAD[[#This Row],[AÑOS]]&gt;0.9999999,(1+L294)^(1/M294)-1,""),"")</f>
        <v/>
      </c>
      <c r="P294" s="764" t="str">
        <f>IFERROR(IF(C:C=$U$7,RENTABILIDAD[[#This Row],[INVERSIÓN USD]]/$W$6,RENTABILIDAD[[#This Row],[INVERSIÓN USD]]/$W$7),"")</f>
        <v/>
      </c>
      <c r="Q294" s="620" t="str">
        <f>IFERROR(IF(D:D=$U$6,RENTABILIDAD[[#This Row],[INVERSIÓN COP]]/$V$6,RENTABILIDAD[[#This Row],[INVERSIÓN COP]]/$V$7),"")</f>
        <v/>
      </c>
      <c r="R294" s="764" t="str">
        <f>IFERROR(RENTABILIDAD[[#This Row],[RENTABILIDAD E.A USD]]*RENTABILIDAD[[#This Row],[PESOS COP]],"")</f>
        <v/>
      </c>
      <c r="S294" s="620" t="str">
        <f>IFERROR(RENTABILIDAD[[#This Row],[RENTABILIDAD E.A COP2]]*RENTABILIDAD[[#This Row],[PESOS COP]],"")</f>
        <v/>
      </c>
    </row>
    <row r="295" spans="2:19">
      <c r="B295" s="755" t="str">
        <f>IF('REGISTRO ACCIONES'!L295="COMPRA",'REGISTRO ACCIONES'!J295,"")</f>
        <v/>
      </c>
      <c r="C295" s="756" t="str">
        <f>IF('REGISTRO ACCIONES'!L295="COMPRA",'REGISTRO ACCIONES'!K295,"")</f>
        <v/>
      </c>
      <c r="D29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95" s="757" t="str">
        <f>IF('REGISTRO ACCIONES'!L295="COMPRA",'REGISTRO ACCIONES'!M295,"")</f>
        <v/>
      </c>
      <c r="F295" s="758" t="str">
        <f>IF(RENTABILIDAD[[#This Row],[PORTAFOLIO]]="","",IF('REGISTRO ACCIONES'!L295="COMPRA",'REGISTRO ACCIONES'!P295,""))</f>
        <v/>
      </c>
      <c r="G295" s="759" t="str">
        <f>IF(RENTABILIDAD[[#This Row],[PORTAFOLIO]]="","",IF('REGISTRO ACCIONES'!L295="COMPRA",'REGISTRO ACCIONES'!R295,""))</f>
        <v/>
      </c>
      <c r="H29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95" s="760" t="str">
        <f>IF(RENTABILIDAD[[#This Row],[PORTAFOLIO]]="","",IF(RENTABILIDAD[[#This Row],[INSTRUMENTO]]="","",IFERROR((E295*H295),0)))</f>
        <v/>
      </c>
      <c r="J295" s="761" t="str">
        <f>IF(RENTABILIDAD[[#This Row],[PORTAFOLIO]]="","",IF(RENTABILIDAD[[#This Row],[INSTRUMENTO]]="","",IFERROR((E295*H295)*$X$6,0)))</f>
        <v/>
      </c>
      <c r="K295" s="762">
        <f>IF(RENTABILIDAD[[#This Row],[VALOR ACTUAL COP]]&gt;0,IFERROR((I295-F295)/F295,0),"")</f>
        <v>0</v>
      </c>
      <c r="L295" s="702">
        <f>IF(RENTABILIDAD[[#This Row],[VALOR ACTUAL COP]]&gt;0,IFERROR((J295-G295)/G295,0),"")</f>
        <v>0</v>
      </c>
      <c r="M295" s="763">
        <f t="shared" si="5"/>
        <v>0</v>
      </c>
      <c r="N295" s="747" t="str">
        <f>IFERROR(IF(RENTABILIDAD[[#This Row],[AÑOS]]&gt;0.9999999,(1+K295)^(1/M295)-1,""),"")</f>
        <v/>
      </c>
      <c r="O295" s="702" t="str">
        <f>IFERROR(IF(RENTABILIDAD[[#This Row],[AÑOS]]&gt;0.9999999,(1+L295)^(1/M295)-1,""),"")</f>
        <v/>
      </c>
      <c r="P295" s="764" t="str">
        <f>IFERROR(IF(C:C=$U$7,RENTABILIDAD[[#This Row],[INVERSIÓN USD]]/$W$6,RENTABILIDAD[[#This Row],[INVERSIÓN USD]]/$W$7),"")</f>
        <v/>
      </c>
      <c r="Q295" s="620" t="str">
        <f>IFERROR(IF(D:D=$U$6,RENTABILIDAD[[#This Row],[INVERSIÓN COP]]/$V$6,RENTABILIDAD[[#This Row],[INVERSIÓN COP]]/$V$7),"")</f>
        <v/>
      </c>
      <c r="R295" s="764" t="str">
        <f>IFERROR(RENTABILIDAD[[#This Row],[RENTABILIDAD E.A USD]]*RENTABILIDAD[[#This Row],[PESOS COP]],"")</f>
        <v/>
      </c>
      <c r="S295" s="620" t="str">
        <f>IFERROR(RENTABILIDAD[[#This Row],[RENTABILIDAD E.A COP2]]*RENTABILIDAD[[#This Row],[PESOS COP]],"")</f>
        <v/>
      </c>
    </row>
    <row r="296" spans="2:19">
      <c r="B296" s="755" t="str">
        <f>IF('REGISTRO ACCIONES'!L296="COMPRA",'REGISTRO ACCIONES'!J296,"")</f>
        <v/>
      </c>
      <c r="C296" s="756" t="str">
        <f>IF('REGISTRO ACCIONES'!L296="COMPRA",'REGISTRO ACCIONES'!K296,"")</f>
        <v/>
      </c>
      <c r="D29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96" s="757" t="str">
        <f>IF('REGISTRO ACCIONES'!L296="COMPRA",'REGISTRO ACCIONES'!M296,"")</f>
        <v/>
      </c>
      <c r="F296" s="758" t="str">
        <f>IF(RENTABILIDAD[[#This Row],[PORTAFOLIO]]="","",IF('REGISTRO ACCIONES'!L296="COMPRA",'REGISTRO ACCIONES'!P296,""))</f>
        <v/>
      </c>
      <c r="G296" s="759" t="str">
        <f>IF(RENTABILIDAD[[#This Row],[PORTAFOLIO]]="","",IF('REGISTRO ACCIONES'!L296="COMPRA",'REGISTRO ACCIONES'!R296,""))</f>
        <v/>
      </c>
      <c r="H29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96" s="760" t="str">
        <f>IF(RENTABILIDAD[[#This Row],[PORTAFOLIO]]="","",IF(RENTABILIDAD[[#This Row],[INSTRUMENTO]]="","",IFERROR((E296*H296),0)))</f>
        <v/>
      </c>
      <c r="J296" s="761" t="str">
        <f>IF(RENTABILIDAD[[#This Row],[PORTAFOLIO]]="","",IF(RENTABILIDAD[[#This Row],[INSTRUMENTO]]="","",IFERROR((E296*H296)*$X$6,0)))</f>
        <v/>
      </c>
      <c r="K296" s="762">
        <f>IF(RENTABILIDAD[[#This Row],[VALOR ACTUAL COP]]&gt;0,IFERROR((I296-F296)/F296,0),"")</f>
        <v>0</v>
      </c>
      <c r="L296" s="702">
        <f>IF(RENTABILIDAD[[#This Row],[VALOR ACTUAL COP]]&gt;0,IFERROR((J296-G296)/G296,0),"")</f>
        <v>0</v>
      </c>
      <c r="M296" s="763">
        <f t="shared" si="5"/>
        <v>0</v>
      </c>
      <c r="N296" s="747" t="str">
        <f>IFERROR(IF(RENTABILIDAD[[#This Row],[AÑOS]]&gt;0.9999999,(1+K296)^(1/M296)-1,""),"")</f>
        <v/>
      </c>
      <c r="O296" s="702" t="str">
        <f>IFERROR(IF(RENTABILIDAD[[#This Row],[AÑOS]]&gt;0.9999999,(1+L296)^(1/M296)-1,""),"")</f>
        <v/>
      </c>
      <c r="P296" s="764" t="str">
        <f>IFERROR(IF(C:C=$U$7,RENTABILIDAD[[#This Row],[INVERSIÓN USD]]/$W$6,RENTABILIDAD[[#This Row],[INVERSIÓN USD]]/$W$7),"")</f>
        <v/>
      </c>
      <c r="Q296" s="620" t="str">
        <f>IFERROR(IF(D:D=$U$6,RENTABILIDAD[[#This Row],[INVERSIÓN COP]]/$V$6,RENTABILIDAD[[#This Row],[INVERSIÓN COP]]/$V$7),"")</f>
        <v/>
      </c>
      <c r="R296" s="764" t="str">
        <f>IFERROR(RENTABILIDAD[[#This Row],[RENTABILIDAD E.A USD]]*RENTABILIDAD[[#This Row],[PESOS COP]],"")</f>
        <v/>
      </c>
      <c r="S296" s="620" t="str">
        <f>IFERROR(RENTABILIDAD[[#This Row],[RENTABILIDAD E.A COP2]]*RENTABILIDAD[[#This Row],[PESOS COP]],"")</f>
        <v/>
      </c>
    </row>
    <row r="297" spans="2:19">
      <c r="B297" s="755" t="str">
        <f>IF('REGISTRO ACCIONES'!L297="COMPRA",'REGISTRO ACCIONES'!J297,"")</f>
        <v/>
      </c>
      <c r="C297" s="756" t="str">
        <f>IF('REGISTRO ACCIONES'!L297="COMPRA",'REGISTRO ACCIONES'!K297,"")</f>
        <v/>
      </c>
      <c r="D29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97" s="757" t="str">
        <f>IF('REGISTRO ACCIONES'!L297="COMPRA",'REGISTRO ACCIONES'!M297,"")</f>
        <v/>
      </c>
      <c r="F297" s="758" t="str">
        <f>IF(RENTABILIDAD[[#This Row],[PORTAFOLIO]]="","",IF('REGISTRO ACCIONES'!L297="COMPRA",'REGISTRO ACCIONES'!P297,""))</f>
        <v/>
      </c>
      <c r="G297" s="759" t="str">
        <f>IF(RENTABILIDAD[[#This Row],[PORTAFOLIO]]="","",IF('REGISTRO ACCIONES'!L297="COMPRA",'REGISTRO ACCIONES'!R297,""))</f>
        <v/>
      </c>
      <c r="H29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97" s="760" t="str">
        <f>IF(RENTABILIDAD[[#This Row],[PORTAFOLIO]]="","",IF(RENTABILIDAD[[#This Row],[INSTRUMENTO]]="","",IFERROR((E297*H297),0)))</f>
        <v/>
      </c>
      <c r="J297" s="761" t="str">
        <f>IF(RENTABILIDAD[[#This Row],[PORTAFOLIO]]="","",IF(RENTABILIDAD[[#This Row],[INSTRUMENTO]]="","",IFERROR((E297*H297)*$X$6,0)))</f>
        <v/>
      </c>
      <c r="K297" s="762">
        <f>IF(RENTABILIDAD[[#This Row],[VALOR ACTUAL COP]]&gt;0,IFERROR((I297-F297)/F297,0),"")</f>
        <v>0</v>
      </c>
      <c r="L297" s="702">
        <f>IF(RENTABILIDAD[[#This Row],[VALOR ACTUAL COP]]&gt;0,IFERROR((J297-G297)/G297,0),"")</f>
        <v>0</v>
      </c>
      <c r="M297" s="763">
        <f t="shared" si="5"/>
        <v>0</v>
      </c>
      <c r="N297" s="747" t="str">
        <f>IFERROR(IF(RENTABILIDAD[[#This Row],[AÑOS]]&gt;0.9999999,(1+K297)^(1/M297)-1,""),"")</f>
        <v/>
      </c>
      <c r="O297" s="702" t="str">
        <f>IFERROR(IF(RENTABILIDAD[[#This Row],[AÑOS]]&gt;0.9999999,(1+L297)^(1/M297)-1,""),"")</f>
        <v/>
      </c>
      <c r="P297" s="764" t="str">
        <f>IFERROR(IF(C:C=$U$7,RENTABILIDAD[[#This Row],[INVERSIÓN USD]]/$W$6,RENTABILIDAD[[#This Row],[INVERSIÓN USD]]/$W$7),"")</f>
        <v/>
      </c>
      <c r="Q297" s="620" t="str">
        <f>IFERROR(IF(D:D=$U$6,RENTABILIDAD[[#This Row],[INVERSIÓN COP]]/$V$6,RENTABILIDAD[[#This Row],[INVERSIÓN COP]]/$V$7),"")</f>
        <v/>
      </c>
      <c r="R297" s="764" t="str">
        <f>IFERROR(RENTABILIDAD[[#This Row],[RENTABILIDAD E.A USD]]*RENTABILIDAD[[#This Row],[PESOS COP]],"")</f>
        <v/>
      </c>
      <c r="S297" s="620" t="str">
        <f>IFERROR(RENTABILIDAD[[#This Row],[RENTABILIDAD E.A COP2]]*RENTABILIDAD[[#This Row],[PESOS COP]],"")</f>
        <v/>
      </c>
    </row>
    <row r="298" spans="2:19">
      <c r="B298" s="755" t="str">
        <f>IF('REGISTRO ACCIONES'!L298="COMPRA",'REGISTRO ACCIONES'!J298,"")</f>
        <v/>
      </c>
      <c r="C298" s="756" t="str">
        <f>IF('REGISTRO ACCIONES'!L298="COMPRA",'REGISTRO ACCIONES'!K298,"")</f>
        <v/>
      </c>
      <c r="D29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98" s="757" t="str">
        <f>IF('REGISTRO ACCIONES'!L298="COMPRA",'REGISTRO ACCIONES'!M298,"")</f>
        <v/>
      </c>
      <c r="F298" s="758" t="str">
        <f>IF(RENTABILIDAD[[#This Row],[PORTAFOLIO]]="","",IF('REGISTRO ACCIONES'!L298="COMPRA",'REGISTRO ACCIONES'!P298,""))</f>
        <v/>
      </c>
      <c r="G298" s="759" t="str">
        <f>IF(RENTABILIDAD[[#This Row],[PORTAFOLIO]]="","",IF('REGISTRO ACCIONES'!L298="COMPRA",'REGISTRO ACCIONES'!R298,""))</f>
        <v/>
      </c>
      <c r="H29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98" s="760" t="str">
        <f>IF(RENTABILIDAD[[#This Row],[PORTAFOLIO]]="","",IF(RENTABILIDAD[[#This Row],[INSTRUMENTO]]="","",IFERROR((E298*H298),0)))</f>
        <v/>
      </c>
      <c r="J298" s="761" t="str">
        <f>IF(RENTABILIDAD[[#This Row],[PORTAFOLIO]]="","",IF(RENTABILIDAD[[#This Row],[INSTRUMENTO]]="","",IFERROR((E298*H298)*$X$6,0)))</f>
        <v/>
      </c>
      <c r="K298" s="762">
        <f>IF(RENTABILIDAD[[#This Row],[VALOR ACTUAL COP]]&gt;0,IFERROR((I298-F298)/F298,0),"")</f>
        <v>0</v>
      </c>
      <c r="L298" s="702">
        <f>IF(RENTABILIDAD[[#This Row],[VALOR ACTUAL COP]]&gt;0,IFERROR((J298-G298)/G298,0),"")</f>
        <v>0</v>
      </c>
      <c r="M298" s="763">
        <f t="shared" si="5"/>
        <v>0</v>
      </c>
      <c r="N298" s="747" t="str">
        <f>IFERROR(IF(RENTABILIDAD[[#This Row],[AÑOS]]&gt;0.9999999,(1+K298)^(1/M298)-1,""),"")</f>
        <v/>
      </c>
      <c r="O298" s="702" t="str">
        <f>IFERROR(IF(RENTABILIDAD[[#This Row],[AÑOS]]&gt;0.9999999,(1+L298)^(1/M298)-1,""),"")</f>
        <v/>
      </c>
      <c r="P298" s="764" t="str">
        <f>IFERROR(IF(C:C=$U$7,RENTABILIDAD[[#This Row],[INVERSIÓN USD]]/$W$6,RENTABILIDAD[[#This Row],[INVERSIÓN USD]]/$W$7),"")</f>
        <v/>
      </c>
      <c r="Q298" s="620" t="str">
        <f>IFERROR(IF(D:D=$U$6,RENTABILIDAD[[#This Row],[INVERSIÓN COP]]/$V$6,RENTABILIDAD[[#This Row],[INVERSIÓN COP]]/$V$7),"")</f>
        <v/>
      </c>
      <c r="R298" s="764" t="str">
        <f>IFERROR(RENTABILIDAD[[#This Row],[RENTABILIDAD E.A USD]]*RENTABILIDAD[[#This Row],[PESOS COP]],"")</f>
        <v/>
      </c>
      <c r="S298" s="620" t="str">
        <f>IFERROR(RENTABILIDAD[[#This Row],[RENTABILIDAD E.A COP2]]*RENTABILIDAD[[#This Row],[PESOS COP]],"")</f>
        <v/>
      </c>
    </row>
    <row r="299" spans="2:19">
      <c r="B299" s="755" t="str">
        <f>IF('REGISTRO ACCIONES'!L299="COMPRA",'REGISTRO ACCIONES'!J299,"")</f>
        <v/>
      </c>
      <c r="C299" s="756" t="str">
        <f>IF('REGISTRO ACCIONES'!L299="COMPRA",'REGISTRO ACCIONES'!K299,"")</f>
        <v/>
      </c>
      <c r="D29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299" s="757" t="str">
        <f>IF('REGISTRO ACCIONES'!L299="COMPRA",'REGISTRO ACCIONES'!M299,"")</f>
        <v/>
      </c>
      <c r="F299" s="758" t="str">
        <f>IF(RENTABILIDAD[[#This Row],[PORTAFOLIO]]="","",IF('REGISTRO ACCIONES'!L299="COMPRA",'REGISTRO ACCIONES'!P299,""))</f>
        <v/>
      </c>
      <c r="G299" s="759" t="str">
        <f>IF(RENTABILIDAD[[#This Row],[PORTAFOLIO]]="","",IF('REGISTRO ACCIONES'!L299="COMPRA",'REGISTRO ACCIONES'!R299,""))</f>
        <v/>
      </c>
      <c r="H29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299" s="760" t="str">
        <f>IF(RENTABILIDAD[[#This Row],[PORTAFOLIO]]="","",IF(RENTABILIDAD[[#This Row],[INSTRUMENTO]]="","",IFERROR((E299*H299),0)))</f>
        <v/>
      </c>
      <c r="J299" s="761" t="str">
        <f>IF(RENTABILIDAD[[#This Row],[PORTAFOLIO]]="","",IF(RENTABILIDAD[[#This Row],[INSTRUMENTO]]="","",IFERROR((E299*H299)*$X$6,0)))</f>
        <v/>
      </c>
      <c r="K299" s="762">
        <f>IF(RENTABILIDAD[[#This Row],[VALOR ACTUAL COP]]&gt;0,IFERROR((I299-F299)/F299,0),"")</f>
        <v>0</v>
      </c>
      <c r="L299" s="702">
        <f>IF(RENTABILIDAD[[#This Row],[VALOR ACTUAL COP]]&gt;0,IFERROR((J299-G299)/G299,0),"")</f>
        <v>0</v>
      </c>
      <c r="M299" s="763">
        <f t="shared" si="5"/>
        <v>0</v>
      </c>
      <c r="N299" s="747" t="str">
        <f>IFERROR(IF(RENTABILIDAD[[#This Row],[AÑOS]]&gt;0.9999999,(1+K299)^(1/M299)-1,""),"")</f>
        <v/>
      </c>
      <c r="O299" s="702" t="str">
        <f>IFERROR(IF(RENTABILIDAD[[#This Row],[AÑOS]]&gt;0.9999999,(1+L299)^(1/M299)-1,""),"")</f>
        <v/>
      </c>
      <c r="P299" s="764" t="str">
        <f>IFERROR(IF(C:C=$U$7,RENTABILIDAD[[#This Row],[INVERSIÓN USD]]/$W$6,RENTABILIDAD[[#This Row],[INVERSIÓN USD]]/$W$7),"")</f>
        <v/>
      </c>
      <c r="Q299" s="620" t="str">
        <f>IFERROR(IF(D:D=$U$6,RENTABILIDAD[[#This Row],[INVERSIÓN COP]]/$V$6,RENTABILIDAD[[#This Row],[INVERSIÓN COP]]/$V$7),"")</f>
        <v/>
      </c>
      <c r="R299" s="764" t="str">
        <f>IFERROR(RENTABILIDAD[[#This Row],[RENTABILIDAD E.A USD]]*RENTABILIDAD[[#This Row],[PESOS COP]],"")</f>
        <v/>
      </c>
      <c r="S299" s="620" t="str">
        <f>IFERROR(RENTABILIDAD[[#This Row],[RENTABILIDAD E.A COP2]]*RENTABILIDAD[[#This Row],[PESOS COP]],"")</f>
        <v/>
      </c>
    </row>
    <row r="300" spans="2:19">
      <c r="B300" s="755" t="str">
        <f>IF('REGISTRO ACCIONES'!L300="COMPRA",'REGISTRO ACCIONES'!J300,"")</f>
        <v/>
      </c>
      <c r="C300" s="756" t="str">
        <f>IF('REGISTRO ACCIONES'!L300="COMPRA",'REGISTRO ACCIONES'!K300,"")</f>
        <v/>
      </c>
      <c r="D30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00" s="757" t="str">
        <f>IF('REGISTRO ACCIONES'!L300="COMPRA",'REGISTRO ACCIONES'!M300,"")</f>
        <v/>
      </c>
      <c r="F300" s="758" t="str">
        <f>IF(RENTABILIDAD[[#This Row],[PORTAFOLIO]]="","",IF('REGISTRO ACCIONES'!L300="COMPRA",'REGISTRO ACCIONES'!P300,""))</f>
        <v/>
      </c>
      <c r="G300" s="759" t="str">
        <f>IF(RENTABILIDAD[[#This Row],[PORTAFOLIO]]="","",IF('REGISTRO ACCIONES'!L300="COMPRA",'REGISTRO ACCIONES'!R300,""))</f>
        <v/>
      </c>
      <c r="H30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00" s="760" t="str">
        <f>IF(RENTABILIDAD[[#This Row],[PORTAFOLIO]]="","",IF(RENTABILIDAD[[#This Row],[INSTRUMENTO]]="","",IFERROR((E300*H300),0)))</f>
        <v/>
      </c>
      <c r="J300" s="761" t="str">
        <f>IF(RENTABILIDAD[[#This Row],[PORTAFOLIO]]="","",IF(RENTABILIDAD[[#This Row],[INSTRUMENTO]]="","",IFERROR((E300*H300)*$X$6,0)))</f>
        <v/>
      </c>
      <c r="K300" s="762">
        <f>IF(RENTABILIDAD[[#This Row],[VALOR ACTUAL COP]]&gt;0,IFERROR((I300-F300)/F300,0),"")</f>
        <v>0</v>
      </c>
      <c r="L300" s="702">
        <f>IF(RENTABILIDAD[[#This Row],[VALOR ACTUAL COP]]&gt;0,IFERROR((J300-G300)/G300,0),"")</f>
        <v>0</v>
      </c>
      <c r="M300" s="763">
        <f t="shared" si="5"/>
        <v>0</v>
      </c>
      <c r="N300" s="747" t="str">
        <f>IFERROR(IF(RENTABILIDAD[[#This Row],[AÑOS]]&gt;0.9999999,(1+K300)^(1/M300)-1,""),"")</f>
        <v/>
      </c>
      <c r="O300" s="702" t="str">
        <f>IFERROR(IF(RENTABILIDAD[[#This Row],[AÑOS]]&gt;0.9999999,(1+L300)^(1/M300)-1,""),"")</f>
        <v/>
      </c>
      <c r="P300" s="764" t="str">
        <f>IFERROR(IF(C:C=$U$7,RENTABILIDAD[[#This Row],[INVERSIÓN USD]]/$W$6,RENTABILIDAD[[#This Row],[INVERSIÓN USD]]/$W$7),"")</f>
        <v/>
      </c>
      <c r="Q300" s="620" t="str">
        <f>IFERROR(IF(D:D=$U$6,RENTABILIDAD[[#This Row],[INVERSIÓN COP]]/$V$6,RENTABILIDAD[[#This Row],[INVERSIÓN COP]]/$V$7),"")</f>
        <v/>
      </c>
      <c r="R300" s="764" t="str">
        <f>IFERROR(RENTABILIDAD[[#This Row],[RENTABILIDAD E.A USD]]*RENTABILIDAD[[#This Row],[PESOS COP]],"")</f>
        <v/>
      </c>
      <c r="S300" s="620" t="str">
        <f>IFERROR(RENTABILIDAD[[#This Row],[RENTABILIDAD E.A COP2]]*RENTABILIDAD[[#This Row],[PESOS COP]],"")</f>
        <v/>
      </c>
    </row>
    <row r="301" spans="2:19">
      <c r="B301" s="755" t="str">
        <f>IF('REGISTRO ACCIONES'!L301="COMPRA",'REGISTRO ACCIONES'!J301,"")</f>
        <v/>
      </c>
      <c r="C301" s="756" t="str">
        <f>IF('REGISTRO ACCIONES'!L301="COMPRA",'REGISTRO ACCIONES'!K301,"")</f>
        <v/>
      </c>
      <c r="D30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01" s="757" t="str">
        <f>IF('REGISTRO ACCIONES'!L301="COMPRA",'REGISTRO ACCIONES'!M301,"")</f>
        <v/>
      </c>
      <c r="F301" s="758" t="str">
        <f>IF(RENTABILIDAD[[#This Row],[PORTAFOLIO]]="","",IF('REGISTRO ACCIONES'!L301="COMPRA",'REGISTRO ACCIONES'!P301,""))</f>
        <v/>
      </c>
      <c r="G301" s="759" t="str">
        <f>IF(RENTABILIDAD[[#This Row],[PORTAFOLIO]]="","",IF('REGISTRO ACCIONES'!L301="COMPRA",'REGISTRO ACCIONES'!R301,""))</f>
        <v/>
      </c>
      <c r="H30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01" s="760" t="str">
        <f>IF(RENTABILIDAD[[#This Row],[PORTAFOLIO]]="","",IF(RENTABILIDAD[[#This Row],[INSTRUMENTO]]="","",IFERROR((E301*H301),0)))</f>
        <v/>
      </c>
      <c r="J301" s="761" t="str">
        <f>IF(RENTABILIDAD[[#This Row],[PORTAFOLIO]]="","",IF(RENTABILIDAD[[#This Row],[INSTRUMENTO]]="","",IFERROR((E301*H301)*$X$6,0)))</f>
        <v/>
      </c>
      <c r="K301" s="762">
        <f>IF(RENTABILIDAD[[#This Row],[VALOR ACTUAL COP]]&gt;0,IFERROR((I301-F301)/F301,0),"")</f>
        <v>0</v>
      </c>
      <c r="L301" s="702">
        <f>IF(RENTABILIDAD[[#This Row],[VALOR ACTUAL COP]]&gt;0,IFERROR((J301-G301)/G301,0),"")</f>
        <v>0</v>
      </c>
      <c r="M301" s="763">
        <f t="shared" si="5"/>
        <v>0</v>
      </c>
      <c r="N301" s="747" t="str">
        <f>IFERROR(IF(RENTABILIDAD[[#This Row],[AÑOS]]&gt;0.9999999,(1+K301)^(1/M301)-1,""),"")</f>
        <v/>
      </c>
      <c r="O301" s="702" t="str">
        <f>IFERROR(IF(RENTABILIDAD[[#This Row],[AÑOS]]&gt;0.9999999,(1+L301)^(1/M301)-1,""),"")</f>
        <v/>
      </c>
      <c r="P301" s="764" t="str">
        <f>IFERROR(IF(C:C=$U$7,RENTABILIDAD[[#This Row],[INVERSIÓN USD]]/$W$6,RENTABILIDAD[[#This Row],[INVERSIÓN USD]]/$W$7),"")</f>
        <v/>
      </c>
      <c r="Q301" s="620" t="str">
        <f>IFERROR(IF(D:D=$U$6,RENTABILIDAD[[#This Row],[INVERSIÓN COP]]/$V$6,RENTABILIDAD[[#This Row],[INVERSIÓN COP]]/$V$7),"")</f>
        <v/>
      </c>
      <c r="R301" s="764" t="str">
        <f>IFERROR(RENTABILIDAD[[#This Row],[RENTABILIDAD E.A USD]]*RENTABILIDAD[[#This Row],[PESOS COP]],"")</f>
        <v/>
      </c>
      <c r="S301" s="620" t="str">
        <f>IFERROR(RENTABILIDAD[[#This Row],[RENTABILIDAD E.A COP2]]*RENTABILIDAD[[#This Row],[PESOS COP]],"")</f>
        <v/>
      </c>
    </row>
    <row r="302" spans="2:19">
      <c r="B302" s="755" t="str">
        <f>IF('REGISTRO ACCIONES'!L302="COMPRA",'REGISTRO ACCIONES'!J302,"")</f>
        <v/>
      </c>
      <c r="C302" s="756" t="str">
        <f>IF('REGISTRO ACCIONES'!L302="COMPRA",'REGISTRO ACCIONES'!K302,"")</f>
        <v/>
      </c>
      <c r="D30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02" s="757" t="str">
        <f>IF('REGISTRO ACCIONES'!L302="COMPRA",'REGISTRO ACCIONES'!M302,"")</f>
        <v/>
      </c>
      <c r="F302" s="758" t="str">
        <f>IF(RENTABILIDAD[[#This Row],[PORTAFOLIO]]="","",IF('REGISTRO ACCIONES'!L302="COMPRA",'REGISTRO ACCIONES'!P302,""))</f>
        <v/>
      </c>
      <c r="G302" s="759" t="str">
        <f>IF(RENTABILIDAD[[#This Row],[PORTAFOLIO]]="","",IF('REGISTRO ACCIONES'!L302="COMPRA",'REGISTRO ACCIONES'!R302,""))</f>
        <v/>
      </c>
      <c r="H30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02" s="760" t="str">
        <f>IF(RENTABILIDAD[[#This Row],[PORTAFOLIO]]="","",IF(RENTABILIDAD[[#This Row],[INSTRUMENTO]]="","",IFERROR((E302*H302),0)))</f>
        <v/>
      </c>
      <c r="J302" s="761" t="str">
        <f>IF(RENTABILIDAD[[#This Row],[PORTAFOLIO]]="","",IF(RENTABILIDAD[[#This Row],[INSTRUMENTO]]="","",IFERROR((E302*H302)*$X$6,0)))</f>
        <v/>
      </c>
      <c r="K302" s="762">
        <f>IF(RENTABILIDAD[[#This Row],[VALOR ACTUAL COP]]&gt;0,IFERROR((I302-F302)/F302,0),"")</f>
        <v>0</v>
      </c>
      <c r="L302" s="702">
        <f>IF(RENTABILIDAD[[#This Row],[VALOR ACTUAL COP]]&gt;0,IFERROR((J302-G302)/G302,0),"")</f>
        <v>0</v>
      </c>
      <c r="M302" s="763">
        <f t="shared" si="5"/>
        <v>0</v>
      </c>
      <c r="N302" s="747" t="str">
        <f>IFERROR(IF(RENTABILIDAD[[#This Row],[AÑOS]]&gt;0.9999999,(1+K302)^(1/M302)-1,""),"")</f>
        <v/>
      </c>
      <c r="O302" s="702" t="str">
        <f>IFERROR(IF(RENTABILIDAD[[#This Row],[AÑOS]]&gt;0.9999999,(1+L302)^(1/M302)-1,""),"")</f>
        <v/>
      </c>
      <c r="P302" s="764" t="str">
        <f>IFERROR(IF(C:C=$U$7,RENTABILIDAD[[#This Row],[INVERSIÓN USD]]/$W$6,RENTABILIDAD[[#This Row],[INVERSIÓN USD]]/$W$7),"")</f>
        <v/>
      </c>
      <c r="Q302" s="620" t="str">
        <f>IFERROR(IF(D:D=$U$6,RENTABILIDAD[[#This Row],[INVERSIÓN COP]]/$V$6,RENTABILIDAD[[#This Row],[INVERSIÓN COP]]/$V$7),"")</f>
        <v/>
      </c>
      <c r="R302" s="764" t="str">
        <f>IFERROR(RENTABILIDAD[[#This Row],[RENTABILIDAD E.A USD]]*RENTABILIDAD[[#This Row],[PESOS COP]],"")</f>
        <v/>
      </c>
      <c r="S302" s="620" t="str">
        <f>IFERROR(RENTABILIDAD[[#This Row],[RENTABILIDAD E.A COP2]]*RENTABILIDAD[[#This Row],[PESOS COP]],"")</f>
        <v/>
      </c>
    </row>
    <row r="303" spans="2:19">
      <c r="B303" s="755" t="str">
        <f>IF('REGISTRO ACCIONES'!L303="COMPRA",'REGISTRO ACCIONES'!J303,"")</f>
        <v/>
      </c>
      <c r="C303" s="756" t="str">
        <f>IF('REGISTRO ACCIONES'!L303="COMPRA",'REGISTRO ACCIONES'!K303,"")</f>
        <v/>
      </c>
      <c r="D30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03" s="757" t="str">
        <f>IF('REGISTRO ACCIONES'!L303="COMPRA",'REGISTRO ACCIONES'!M303,"")</f>
        <v/>
      </c>
      <c r="F303" s="758" t="str">
        <f>IF(RENTABILIDAD[[#This Row],[PORTAFOLIO]]="","",IF('REGISTRO ACCIONES'!L303="COMPRA",'REGISTRO ACCIONES'!P303,""))</f>
        <v/>
      </c>
      <c r="G303" s="759" t="str">
        <f>IF(RENTABILIDAD[[#This Row],[PORTAFOLIO]]="","",IF('REGISTRO ACCIONES'!L303="COMPRA",'REGISTRO ACCIONES'!R303,""))</f>
        <v/>
      </c>
      <c r="H30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03" s="760" t="str">
        <f>IF(RENTABILIDAD[[#This Row],[PORTAFOLIO]]="","",IF(RENTABILIDAD[[#This Row],[INSTRUMENTO]]="","",IFERROR((E303*H303),0)))</f>
        <v/>
      </c>
      <c r="J303" s="761" t="str">
        <f>IF(RENTABILIDAD[[#This Row],[PORTAFOLIO]]="","",IF(RENTABILIDAD[[#This Row],[INSTRUMENTO]]="","",IFERROR((E303*H303)*$X$6,0)))</f>
        <v/>
      </c>
      <c r="K303" s="762">
        <f>IF(RENTABILIDAD[[#This Row],[VALOR ACTUAL COP]]&gt;0,IFERROR((I303-F303)/F303,0),"")</f>
        <v>0</v>
      </c>
      <c r="L303" s="702">
        <f>IF(RENTABILIDAD[[#This Row],[VALOR ACTUAL COP]]&gt;0,IFERROR((J303-G303)/G303,0),"")</f>
        <v>0</v>
      </c>
      <c r="M303" s="763">
        <f t="shared" si="5"/>
        <v>0</v>
      </c>
      <c r="N303" s="747" t="str">
        <f>IFERROR(IF(RENTABILIDAD[[#This Row],[AÑOS]]&gt;0.9999999,(1+K303)^(1/M303)-1,""),"")</f>
        <v/>
      </c>
      <c r="O303" s="702" t="str">
        <f>IFERROR(IF(RENTABILIDAD[[#This Row],[AÑOS]]&gt;0.9999999,(1+L303)^(1/M303)-1,""),"")</f>
        <v/>
      </c>
      <c r="P303" s="764" t="str">
        <f>IFERROR(IF(C:C=$U$7,RENTABILIDAD[[#This Row],[INVERSIÓN USD]]/$W$6,RENTABILIDAD[[#This Row],[INVERSIÓN USD]]/$W$7),"")</f>
        <v/>
      </c>
      <c r="Q303" s="620" t="str">
        <f>IFERROR(IF(D:D=$U$6,RENTABILIDAD[[#This Row],[INVERSIÓN COP]]/$V$6,RENTABILIDAD[[#This Row],[INVERSIÓN COP]]/$V$7),"")</f>
        <v/>
      </c>
      <c r="R303" s="764" t="str">
        <f>IFERROR(RENTABILIDAD[[#This Row],[RENTABILIDAD E.A USD]]*RENTABILIDAD[[#This Row],[PESOS COP]],"")</f>
        <v/>
      </c>
      <c r="S303" s="620" t="str">
        <f>IFERROR(RENTABILIDAD[[#This Row],[RENTABILIDAD E.A COP2]]*RENTABILIDAD[[#This Row],[PESOS COP]],"")</f>
        <v/>
      </c>
    </row>
    <row r="304" spans="2:19">
      <c r="B304" s="755" t="str">
        <f>IF('REGISTRO ACCIONES'!L304="COMPRA",'REGISTRO ACCIONES'!J304,"")</f>
        <v/>
      </c>
      <c r="C304" s="756" t="str">
        <f>IF('REGISTRO ACCIONES'!L304="COMPRA",'REGISTRO ACCIONES'!K304,"")</f>
        <v/>
      </c>
      <c r="D30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04" s="757" t="str">
        <f>IF('REGISTRO ACCIONES'!L304="COMPRA",'REGISTRO ACCIONES'!M304,"")</f>
        <v/>
      </c>
      <c r="F304" s="758" t="str">
        <f>IF(RENTABILIDAD[[#This Row],[PORTAFOLIO]]="","",IF('REGISTRO ACCIONES'!L304="COMPRA",'REGISTRO ACCIONES'!P304,""))</f>
        <v/>
      </c>
      <c r="G304" s="759" t="str">
        <f>IF(RENTABILIDAD[[#This Row],[PORTAFOLIO]]="","",IF('REGISTRO ACCIONES'!L304="COMPRA",'REGISTRO ACCIONES'!R304,""))</f>
        <v/>
      </c>
      <c r="H30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04" s="760" t="str">
        <f>IF(RENTABILIDAD[[#This Row],[PORTAFOLIO]]="","",IF(RENTABILIDAD[[#This Row],[INSTRUMENTO]]="","",IFERROR((E304*H304),0)))</f>
        <v/>
      </c>
      <c r="J304" s="761" t="str">
        <f>IF(RENTABILIDAD[[#This Row],[PORTAFOLIO]]="","",IF(RENTABILIDAD[[#This Row],[INSTRUMENTO]]="","",IFERROR((E304*H304)*$X$6,0)))</f>
        <v/>
      </c>
      <c r="K304" s="762">
        <f>IF(RENTABILIDAD[[#This Row],[VALOR ACTUAL COP]]&gt;0,IFERROR((I304-F304)/F304,0),"")</f>
        <v>0</v>
      </c>
      <c r="L304" s="702">
        <f>IF(RENTABILIDAD[[#This Row],[VALOR ACTUAL COP]]&gt;0,IFERROR((J304-G304)/G304,0),"")</f>
        <v>0</v>
      </c>
      <c r="M304" s="763">
        <f t="shared" si="5"/>
        <v>0</v>
      </c>
      <c r="N304" s="747" t="str">
        <f>IFERROR(IF(RENTABILIDAD[[#This Row],[AÑOS]]&gt;0.9999999,(1+K304)^(1/M304)-1,""),"")</f>
        <v/>
      </c>
      <c r="O304" s="702" t="str">
        <f>IFERROR(IF(RENTABILIDAD[[#This Row],[AÑOS]]&gt;0.9999999,(1+L304)^(1/M304)-1,""),"")</f>
        <v/>
      </c>
      <c r="P304" s="764" t="str">
        <f>IFERROR(IF(C:C=$U$7,RENTABILIDAD[[#This Row],[INVERSIÓN USD]]/$W$6,RENTABILIDAD[[#This Row],[INVERSIÓN USD]]/$W$7),"")</f>
        <v/>
      </c>
      <c r="Q304" s="620" t="str">
        <f>IFERROR(IF(D:D=$U$6,RENTABILIDAD[[#This Row],[INVERSIÓN COP]]/$V$6,RENTABILIDAD[[#This Row],[INVERSIÓN COP]]/$V$7),"")</f>
        <v/>
      </c>
      <c r="R304" s="764" t="str">
        <f>IFERROR(RENTABILIDAD[[#This Row],[RENTABILIDAD E.A USD]]*RENTABILIDAD[[#This Row],[PESOS COP]],"")</f>
        <v/>
      </c>
      <c r="S304" s="620" t="str">
        <f>IFERROR(RENTABILIDAD[[#This Row],[RENTABILIDAD E.A COP2]]*RENTABILIDAD[[#This Row],[PESOS COP]],"")</f>
        <v/>
      </c>
    </row>
    <row r="305" spans="2:19">
      <c r="B305" s="755" t="str">
        <f>IF('REGISTRO ACCIONES'!L305="COMPRA",'REGISTRO ACCIONES'!J305,"")</f>
        <v/>
      </c>
      <c r="C305" s="756" t="str">
        <f>IF('REGISTRO ACCIONES'!L305="COMPRA",'REGISTRO ACCIONES'!K305,"")</f>
        <v/>
      </c>
      <c r="D30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05" s="757" t="str">
        <f>IF('REGISTRO ACCIONES'!L305="COMPRA",'REGISTRO ACCIONES'!M305,"")</f>
        <v/>
      </c>
      <c r="F305" s="758" t="str">
        <f>IF(RENTABILIDAD[[#This Row],[PORTAFOLIO]]="","",IF('REGISTRO ACCIONES'!L305="COMPRA",'REGISTRO ACCIONES'!P305,""))</f>
        <v/>
      </c>
      <c r="G305" s="759" t="str">
        <f>IF(RENTABILIDAD[[#This Row],[PORTAFOLIO]]="","",IF('REGISTRO ACCIONES'!L305="COMPRA",'REGISTRO ACCIONES'!R305,""))</f>
        <v/>
      </c>
      <c r="H30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05" s="760" t="str">
        <f>IF(RENTABILIDAD[[#This Row],[PORTAFOLIO]]="","",IF(RENTABILIDAD[[#This Row],[INSTRUMENTO]]="","",IFERROR((E305*H305),0)))</f>
        <v/>
      </c>
      <c r="J305" s="761" t="str">
        <f>IF(RENTABILIDAD[[#This Row],[PORTAFOLIO]]="","",IF(RENTABILIDAD[[#This Row],[INSTRUMENTO]]="","",IFERROR((E305*H305)*$X$6,0)))</f>
        <v/>
      </c>
      <c r="K305" s="762">
        <f>IF(RENTABILIDAD[[#This Row],[VALOR ACTUAL COP]]&gt;0,IFERROR((I305-F305)/F305,0),"")</f>
        <v>0</v>
      </c>
      <c r="L305" s="702">
        <f>IF(RENTABILIDAD[[#This Row],[VALOR ACTUAL COP]]&gt;0,IFERROR((J305-G305)/G305,0),"")</f>
        <v>0</v>
      </c>
      <c r="M305" s="763">
        <f t="shared" si="5"/>
        <v>0</v>
      </c>
      <c r="N305" s="747" t="str">
        <f>IFERROR(IF(RENTABILIDAD[[#This Row],[AÑOS]]&gt;0.9999999,(1+K305)^(1/M305)-1,""),"")</f>
        <v/>
      </c>
      <c r="O305" s="702" t="str">
        <f>IFERROR(IF(RENTABILIDAD[[#This Row],[AÑOS]]&gt;0.9999999,(1+L305)^(1/M305)-1,""),"")</f>
        <v/>
      </c>
      <c r="P305" s="764" t="str">
        <f>IFERROR(IF(C:C=$U$7,RENTABILIDAD[[#This Row],[INVERSIÓN USD]]/$W$6,RENTABILIDAD[[#This Row],[INVERSIÓN USD]]/$W$7),"")</f>
        <v/>
      </c>
      <c r="Q305" s="620" t="str">
        <f>IFERROR(IF(D:D=$U$6,RENTABILIDAD[[#This Row],[INVERSIÓN COP]]/$V$6,RENTABILIDAD[[#This Row],[INVERSIÓN COP]]/$V$7),"")</f>
        <v/>
      </c>
      <c r="R305" s="764" t="str">
        <f>IFERROR(RENTABILIDAD[[#This Row],[RENTABILIDAD E.A USD]]*RENTABILIDAD[[#This Row],[PESOS COP]],"")</f>
        <v/>
      </c>
      <c r="S305" s="620" t="str">
        <f>IFERROR(RENTABILIDAD[[#This Row],[RENTABILIDAD E.A COP2]]*RENTABILIDAD[[#This Row],[PESOS COP]],"")</f>
        <v/>
      </c>
    </row>
    <row r="306" spans="2:19">
      <c r="B306" s="755" t="str">
        <f>IF('REGISTRO ACCIONES'!L306="COMPRA",'REGISTRO ACCIONES'!J306,"")</f>
        <v/>
      </c>
      <c r="C306" s="756" t="str">
        <f>IF('REGISTRO ACCIONES'!L306="COMPRA",'REGISTRO ACCIONES'!K306,"")</f>
        <v/>
      </c>
      <c r="D30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06" s="757" t="str">
        <f>IF('REGISTRO ACCIONES'!L306="COMPRA",'REGISTRO ACCIONES'!M306,"")</f>
        <v/>
      </c>
      <c r="F306" s="758" t="str">
        <f>IF(RENTABILIDAD[[#This Row],[PORTAFOLIO]]="","",IF('REGISTRO ACCIONES'!L306="COMPRA",'REGISTRO ACCIONES'!P306,""))</f>
        <v/>
      </c>
      <c r="G306" s="759" t="str">
        <f>IF(RENTABILIDAD[[#This Row],[PORTAFOLIO]]="","",IF('REGISTRO ACCIONES'!L306="COMPRA",'REGISTRO ACCIONES'!R306,""))</f>
        <v/>
      </c>
      <c r="H30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06" s="760" t="str">
        <f>IF(RENTABILIDAD[[#This Row],[PORTAFOLIO]]="","",IF(RENTABILIDAD[[#This Row],[INSTRUMENTO]]="","",IFERROR((E306*H306),0)))</f>
        <v/>
      </c>
      <c r="J306" s="761" t="str">
        <f>IF(RENTABILIDAD[[#This Row],[PORTAFOLIO]]="","",IF(RENTABILIDAD[[#This Row],[INSTRUMENTO]]="","",IFERROR((E306*H306)*$X$6,0)))</f>
        <v/>
      </c>
      <c r="K306" s="762">
        <f>IF(RENTABILIDAD[[#This Row],[VALOR ACTUAL COP]]&gt;0,IFERROR((I306-F306)/F306,0),"")</f>
        <v>0</v>
      </c>
      <c r="L306" s="702">
        <f>IF(RENTABILIDAD[[#This Row],[VALOR ACTUAL COP]]&gt;0,IFERROR((J306-G306)/G306,0),"")</f>
        <v>0</v>
      </c>
      <c r="M306" s="763">
        <f t="shared" si="5"/>
        <v>0</v>
      </c>
      <c r="N306" s="747" t="str">
        <f>IFERROR(IF(RENTABILIDAD[[#This Row],[AÑOS]]&gt;0.9999999,(1+K306)^(1/M306)-1,""),"")</f>
        <v/>
      </c>
      <c r="O306" s="702" t="str">
        <f>IFERROR(IF(RENTABILIDAD[[#This Row],[AÑOS]]&gt;0.9999999,(1+L306)^(1/M306)-1,""),"")</f>
        <v/>
      </c>
      <c r="P306" s="764" t="str">
        <f>IFERROR(IF(C:C=$U$7,RENTABILIDAD[[#This Row],[INVERSIÓN USD]]/$W$6,RENTABILIDAD[[#This Row],[INVERSIÓN USD]]/$W$7),"")</f>
        <v/>
      </c>
      <c r="Q306" s="620" t="str">
        <f>IFERROR(IF(D:D=$U$6,RENTABILIDAD[[#This Row],[INVERSIÓN COP]]/$V$6,RENTABILIDAD[[#This Row],[INVERSIÓN COP]]/$V$7),"")</f>
        <v/>
      </c>
      <c r="R306" s="764" t="str">
        <f>IFERROR(RENTABILIDAD[[#This Row],[RENTABILIDAD E.A USD]]*RENTABILIDAD[[#This Row],[PESOS COP]],"")</f>
        <v/>
      </c>
      <c r="S306" s="620" t="str">
        <f>IFERROR(RENTABILIDAD[[#This Row],[RENTABILIDAD E.A COP2]]*RENTABILIDAD[[#This Row],[PESOS COP]],"")</f>
        <v/>
      </c>
    </row>
    <row r="307" spans="2:19">
      <c r="B307" s="755" t="str">
        <f>IF('REGISTRO ACCIONES'!L307="COMPRA",'REGISTRO ACCIONES'!J307,"")</f>
        <v/>
      </c>
      <c r="C307" s="756" t="str">
        <f>IF('REGISTRO ACCIONES'!L307="COMPRA",'REGISTRO ACCIONES'!K307,"")</f>
        <v/>
      </c>
      <c r="D30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07" s="757" t="str">
        <f>IF('REGISTRO ACCIONES'!L307="COMPRA",'REGISTRO ACCIONES'!M307,"")</f>
        <v/>
      </c>
      <c r="F307" s="758" t="str">
        <f>IF(RENTABILIDAD[[#This Row],[PORTAFOLIO]]="","",IF('REGISTRO ACCIONES'!L307="COMPRA",'REGISTRO ACCIONES'!P307,""))</f>
        <v/>
      </c>
      <c r="G307" s="759" t="str">
        <f>IF(RENTABILIDAD[[#This Row],[PORTAFOLIO]]="","",IF('REGISTRO ACCIONES'!L307="COMPRA",'REGISTRO ACCIONES'!R307,""))</f>
        <v/>
      </c>
      <c r="H30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07" s="760" t="str">
        <f>IF(RENTABILIDAD[[#This Row],[PORTAFOLIO]]="","",IF(RENTABILIDAD[[#This Row],[INSTRUMENTO]]="","",IFERROR((E307*H307),0)))</f>
        <v/>
      </c>
      <c r="J307" s="761" t="str">
        <f>IF(RENTABILIDAD[[#This Row],[PORTAFOLIO]]="","",IF(RENTABILIDAD[[#This Row],[INSTRUMENTO]]="","",IFERROR((E307*H307)*$X$6,0)))</f>
        <v/>
      </c>
      <c r="K307" s="762">
        <f>IF(RENTABILIDAD[[#This Row],[VALOR ACTUAL COP]]&gt;0,IFERROR((I307-F307)/F307,0),"")</f>
        <v>0</v>
      </c>
      <c r="L307" s="702">
        <f>IF(RENTABILIDAD[[#This Row],[VALOR ACTUAL COP]]&gt;0,IFERROR((J307-G307)/G307,0),"")</f>
        <v>0</v>
      </c>
      <c r="M307" s="763">
        <f t="shared" si="5"/>
        <v>0</v>
      </c>
      <c r="N307" s="747" t="str">
        <f>IFERROR(IF(RENTABILIDAD[[#This Row],[AÑOS]]&gt;0.9999999,(1+K307)^(1/M307)-1,""),"")</f>
        <v/>
      </c>
      <c r="O307" s="702" t="str">
        <f>IFERROR(IF(RENTABILIDAD[[#This Row],[AÑOS]]&gt;0.9999999,(1+L307)^(1/M307)-1,""),"")</f>
        <v/>
      </c>
      <c r="P307" s="764" t="str">
        <f>IFERROR(IF(C:C=$U$7,RENTABILIDAD[[#This Row],[INVERSIÓN USD]]/$W$6,RENTABILIDAD[[#This Row],[INVERSIÓN USD]]/$W$7),"")</f>
        <v/>
      </c>
      <c r="Q307" s="620" t="str">
        <f>IFERROR(IF(D:D=$U$6,RENTABILIDAD[[#This Row],[INVERSIÓN COP]]/$V$6,RENTABILIDAD[[#This Row],[INVERSIÓN COP]]/$V$7),"")</f>
        <v/>
      </c>
      <c r="R307" s="764" t="str">
        <f>IFERROR(RENTABILIDAD[[#This Row],[RENTABILIDAD E.A USD]]*RENTABILIDAD[[#This Row],[PESOS COP]],"")</f>
        <v/>
      </c>
      <c r="S307" s="620" t="str">
        <f>IFERROR(RENTABILIDAD[[#This Row],[RENTABILIDAD E.A COP2]]*RENTABILIDAD[[#This Row],[PESOS COP]],"")</f>
        <v/>
      </c>
    </row>
    <row r="308" spans="2:19">
      <c r="B308" s="755" t="str">
        <f>IF('REGISTRO ACCIONES'!L308="COMPRA",'REGISTRO ACCIONES'!J308,"")</f>
        <v/>
      </c>
      <c r="C308" s="756" t="str">
        <f>IF('REGISTRO ACCIONES'!L308="COMPRA",'REGISTRO ACCIONES'!K308,"")</f>
        <v/>
      </c>
      <c r="D30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08" s="757" t="str">
        <f>IF('REGISTRO ACCIONES'!L308="COMPRA",'REGISTRO ACCIONES'!M308,"")</f>
        <v/>
      </c>
      <c r="F308" s="758" t="str">
        <f>IF(RENTABILIDAD[[#This Row],[PORTAFOLIO]]="","",IF('REGISTRO ACCIONES'!L308="COMPRA",'REGISTRO ACCIONES'!P308,""))</f>
        <v/>
      </c>
      <c r="G308" s="759" t="str">
        <f>IF(RENTABILIDAD[[#This Row],[PORTAFOLIO]]="","",IF('REGISTRO ACCIONES'!L308="COMPRA",'REGISTRO ACCIONES'!R308,""))</f>
        <v/>
      </c>
      <c r="H30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08" s="760" t="str">
        <f>IF(RENTABILIDAD[[#This Row],[PORTAFOLIO]]="","",IF(RENTABILIDAD[[#This Row],[INSTRUMENTO]]="","",IFERROR((E308*H308),0)))</f>
        <v/>
      </c>
      <c r="J308" s="761" t="str">
        <f>IF(RENTABILIDAD[[#This Row],[PORTAFOLIO]]="","",IF(RENTABILIDAD[[#This Row],[INSTRUMENTO]]="","",IFERROR((E308*H308)*$X$6,0)))</f>
        <v/>
      </c>
      <c r="K308" s="762">
        <f>IF(RENTABILIDAD[[#This Row],[VALOR ACTUAL COP]]&gt;0,IFERROR((I308-F308)/F308,0),"")</f>
        <v>0</v>
      </c>
      <c r="L308" s="702">
        <f>IF(RENTABILIDAD[[#This Row],[VALOR ACTUAL COP]]&gt;0,IFERROR((J308-G308)/G308,0),"")</f>
        <v>0</v>
      </c>
      <c r="M308" s="763">
        <f t="shared" si="5"/>
        <v>0</v>
      </c>
      <c r="N308" s="747" t="str">
        <f>IFERROR(IF(RENTABILIDAD[[#This Row],[AÑOS]]&gt;0.9999999,(1+K308)^(1/M308)-1,""),"")</f>
        <v/>
      </c>
      <c r="O308" s="702" t="str">
        <f>IFERROR(IF(RENTABILIDAD[[#This Row],[AÑOS]]&gt;0.9999999,(1+L308)^(1/M308)-1,""),"")</f>
        <v/>
      </c>
      <c r="P308" s="764" t="str">
        <f>IFERROR(IF(C:C=$U$7,RENTABILIDAD[[#This Row],[INVERSIÓN USD]]/$W$6,RENTABILIDAD[[#This Row],[INVERSIÓN USD]]/$W$7),"")</f>
        <v/>
      </c>
      <c r="Q308" s="620" t="str">
        <f>IFERROR(IF(D:D=$U$6,RENTABILIDAD[[#This Row],[INVERSIÓN COP]]/$V$6,RENTABILIDAD[[#This Row],[INVERSIÓN COP]]/$V$7),"")</f>
        <v/>
      </c>
      <c r="R308" s="764" t="str">
        <f>IFERROR(RENTABILIDAD[[#This Row],[RENTABILIDAD E.A USD]]*RENTABILIDAD[[#This Row],[PESOS COP]],"")</f>
        <v/>
      </c>
      <c r="S308" s="620" t="str">
        <f>IFERROR(RENTABILIDAD[[#This Row],[RENTABILIDAD E.A COP2]]*RENTABILIDAD[[#This Row],[PESOS COP]],"")</f>
        <v/>
      </c>
    </row>
    <row r="309" spans="2:19">
      <c r="B309" s="755" t="str">
        <f>IF('REGISTRO ACCIONES'!L309="COMPRA",'REGISTRO ACCIONES'!J309,"")</f>
        <v/>
      </c>
      <c r="C309" s="756" t="str">
        <f>IF('REGISTRO ACCIONES'!L309="COMPRA",'REGISTRO ACCIONES'!K309,"")</f>
        <v/>
      </c>
      <c r="D30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09" s="757" t="str">
        <f>IF('REGISTRO ACCIONES'!L309="COMPRA",'REGISTRO ACCIONES'!M309,"")</f>
        <v/>
      </c>
      <c r="F309" s="758" t="str">
        <f>IF(RENTABILIDAD[[#This Row],[PORTAFOLIO]]="","",IF('REGISTRO ACCIONES'!L309="COMPRA",'REGISTRO ACCIONES'!P309,""))</f>
        <v/>
      </c>
      <c r="G309" s="759" t="str">
        <f>IF(RENTABILIDAD[[#This Row],[PORTAFOLIO]]="","",IF('REGISTRO ACCIONES'!L309="COMPRA",'REGISTRO ACCIONES'!R309,""))</f>
        <v/>
      </c>
      <c r="H30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09" s="760" t="str">
        <f>IF(RENTABILIDAD[[#This Row],[PORTAFOLIO]]="","",IF(RENTABILIDAD[[#This Row],[INSTRUMENTO]]="","",IFERROR((E309*H309),0)))</f>
        <v/>
      </c>
      <c r="J309" s="761" t="str">
        <f>IF(RENTABILIDAD[[#This Row],[PORTAFOLIO]]="","",IF(RENTABILIDAD[[#This Row],[INSTRUMENTO]]="","",IFERROR((E309*H309)*$X$6,0)))</f>
        <v/>
      </c>
      <c r="K309" s="762">
        <f>IF(RENTABILIDAD[[#This Row],[VALOR ACTUAL COP]]&gt;0,IFERROR((I309-F309)/F309,0),"")</f>
        <v>0</v>
      </c>
      <c r="L309" s="702">
        <f>IF(RENTABILIDAD[[#This Row],[VALOR ACTUAL COP]]&gt;0,IFERROR((J309-G309)/G309,0),"")</f>
        <v>0</v>
      </c>
      <c r="M309" s="763">
        <f t="shared" si="5"/>
        <v>0</v>
      </c>
      <c r="N309" s="747" t="str">
        <f>IFERROR(IF(RENTABILIDAD[[#This Row],[AÑOS]]&gt;0.9999999,(1+K309)^(1/M309)-1,""),"")</f>
        <v/>
      </c>
      <c r="O309" s="702" t="str">
        <f>IFERROR(IF(RENTABILIDAD[[#This Row],[AÑOS]]&gt;0.9999999,(1+L309)^(1/M309)-1,""),"")</f>
        <v/>
      </c>
      <c r="P309" s="764" t="str">
        <f>IFERROR(IF(C:C=$U$7,RENTABILIDAD[[#This Row],[INVERSIÓN USD]]/$W$6,RENTABILIDAD[[#This Row],[INVERSIÓN USD]]/$W$7),"")</f>
        <v/>
      </c>
      <c r="Q309" s="620" t="str">
        <f>IFERROR(IF(D:D=$U$6,RENTABILIDAD[[#This Row],[INVERSIÓN COP]]/$V$6,RENTABILIDAD[[#This Row],[INVERSIÓN COP]]/$V$7),"")</f>
        <v/>
      </c>
      <c r="R309" s="764" t="str">
        <f>IFERROR(RENTABILIDAD[[#This Row],[RENTABILIDAD E.A USD]]*RENTABILIDAD[[#This Row],[PESOS COP]],"")</f>
        <v/>
      </c>
      <c r="S309" s="620" t="str">
        <f>IFERROR(RENTABILIDAD[[#This Row],[RENTABILIDAD E.A COP2]]*RENTABILIDAD[[#This Row],[PESOS COP]],"")</f>
        <v/>
      </c>
    </row>
    <row r="310" spans="2:19">
      <c r="B310" s="755" t="str">
        <f>IF('REGISTRO ACCIONES'!L310="COMPRA",'REGISTRO ACCIONES'!J310,"")</f>
        <v/>
      </c>
      <c r="C310" s="756" t="str">
        <f>IF('REGISTRO ACCIONES'!L310="COMPRA",'REGISTRO ACCIONES'!K310,"")</f>
        <v/>
      </c>
      <c r="D31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10" s="757" t="str">
        <f>IF('REGISTRO ACCIONES'!L310="COMPRA",'REGISTRO ACCIONES'!M310,"")</f>
        <v/>
      </c>
      <c r="F310" s="758" t="str">
        <f>IF(RENTABILIDAD[[#This Row],[PORTAFOLIO]]="","",IF('REGISTRO ACCIONES'!L310="COMPRA",'REGISTRO ACCIONES'!P310,""))</f>
        <v/>
      </c>
      <c r="G310" s="759" t="str">
        <f>IF(RENTABILIDAD[[#This Row],[PORTAFOLIO]]="","",IF('REGISTRO ACCIONES'!L310="COMPRA",'REGISTRO ACCIONES'!R310,""))</f>
        <v/>
      </c>
      <c r="H31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10" s="760" t="str">
        <f>IF(RENTABILIDAD[[#This Row],[PORTAFOLIO]]="","",IF(RENTABILIDAD[[#This Row],[INSTRUMENTO]]="","",IFERROR((E310*H310),0)))</f>
        <v/>
      </c>
      <c r="J310" s="761" t="str">
        <f>IF(RENTABILIDAD[[#This Row],[PORTAFOLIO]]="","",IF(RENTABILIDAD[[#This Row],[INSTRUMENTO]]="","",IFERROR((E310*H310)*$X$6,0)))</f>
        <v/>
      </c>
      <c r="K310" s="762">
        <f>IF(RENTABILIDAD[[#This Row],[VALOR ACTUAL COP]]&gt;0,IFERROR((I310-F310)/F310,0),"")</f>
        <v>0</v>
      </c>
      <c r="L310" s="702">
        <f>IF(RENTABILIDAD[[#This Row],[VALOR ACTUAL COP]]&gt;0,IFERROR((J310-G310)/G310,0),"")</f>
        <v>0</v>
      </c>
      <c r="M310" s="763">
        <f t="shared" si="5"/>
        <v>0</v>
      </c>
      <c r="N310" s="747" t="str">
        <f>IFERROR(IF(RENTABILIDAD[[#This Row],[AÑOS]]&gt;0.9999999,(1+K310)^(1/M310)-1,""),"")</f>
        <v/>
      </c>
      <c r="O310" s="702" t="str">
        <f>IFERROR(IF(RENTABILIDAD[[#This Row],[AÑOS]]&gt;0.9999999,(1+L310)^(1/M310)-1,""),"")</f>
        <v/>
      </c>
      <c r="P310" s="764" t="str">
        <f>IFERROR(IF(C:C=$U$7,RENTABILIDAD[[#This Row],[INVERSIÓN USD]]/$W$6,RENTABILIDAD[[#This Row],[INVERSIÓN USD]]/$W$7),"")</f>
        <v/>
      </c>
      <c r="Q310" s="620" t="str">
        <f>IFERROR(IF(D:D=$U$6,RENTABILIDAD[[#This Row],[INVERSIÓN COP]]/$V$6,RENTABILIDAD[[#This Row],[INVERSIÓN COP]]/$V$7),"")</f>
        <v/>
      </c>
      <c r="R310" s="764" t="str">
        <f>IFERROR(RENTABILIDAD[[#This Row],[RENTABILIDAD E.A USD]]*RENTABILIDAD[[#This Row],[PESOS COP]],"")</f>
        <v/>
      </c>
      <c r="S310" s="620" t="str">
        <f>IFERROR(RENTABILIDAD[[#This Row],[RENTABILIDAD E.A COP2]]*RENTABILIDAD[[#This Row],[PESOS COP]],"")</f>
        <v/>
      </c>
    </row>
    <row r="311" spans="2:19">
      <c r="B311" s="755" t="str">
        <f>IF('REGISTRO ACCIONES'!L311="COMPRA",'REGISTRO ACCIONES'!J311,"")</f>
        <v/>
      </c>
      <c r="C311" s="756" t="str">
        <f>IF('REGISTRO ACCIONES'!L311="COMPRA",'REGISTRO ACCIONES'!K311,"")</f>
        <v/>
      </c>
      <c r="D31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11" s="757" t="str">
        <f>IF('REGISTRO ACCIONES'!L311="COMPRA",'REGISTRO ACCIONES'!M311,"")</f>
        <v/>
      </c>
      <c r="F311" s="758" t="str">
        <f>IF(RENTABILIDAD[[#This Row],[PORTAFOLIO]]="","",IF('REGISTRO ACCIONES'!L311="COMPRA",'REGISTRO ACCIONES'!P311,""))</f>
        <v/>
      </c>
      <c r="G311" s="759" t="str">
        <f>IF(RENTABILIDAD[[#This Row],[PORTAFOLIO]]="","",IF('REGISTRO ACCIONES'!L311="COMPRA",'REGISTRO ACCIONES'!R311,""))</f>
        <v/>
      </c>
      <c r="H31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11" s="760" t="str">
        <f>IF(RENTABILIDAD[[#This Row],[PORTAFOLIO]]="","",IF(RENTABILIDAD[[#This Row],[INSTRUMENTO]]="","",IFERROR((E311*H311),0)))</f>
        <v/>
      </c>
      <c r="J311" s="761" t="str">
        <f>IF(RENTABILIDAD[[#This Row],[PORTAFOLIO]]="","",IF(RENTABILIDAD[[#This Row],[INSTRUMENTO]]="","",IFERROR((E311*H311)*$X$6,0)))</f>
        <v/>
      </c>
      <c r="K311" s="762">
        <f>IF(RENTABILIDAD[[#This Row],[VALOR ACTUAL COP]]&gt;0,IFERROR((I311-F311)/F311,0),"")</f>
        <v>0</v>
      </c>
      <c r="L311" s="702">
        <f>IF(RENTABILIDAD[[#This Row],[VALOR ACTUAL COP]]&gt;0,IFERROR((J311-G311)/G311,0),"")</f>
        <v>0</v>
      </c>
      <c r="M311" s="763">
        <f t="shared" si="5"/>
        <v>0</v>
      </c>
      <c r="N311" s="747" t="str">
        <f>IFERROR(IF(RENTABILIDAD[[#This Row],[AÑOS]]&gt;0.9999999,(1+K311)^(1/M311)-1,""),"")</f>
        <v/>
      </c>
      <c r="O311" s="702" t="str">
        <f>IFERROR(IF(RENTABILIDAD[[#This Row],[AÑOS]]&gt;0.9999999,(1+L311)^(1/M311)-1,""),"")</f>
        <v/>
      </c>
      <c r="P311" s="764" t="str">
        <f>IFERROR(IF(C:C=$U$7,RENTABILIDAD[[#This Row],[INVERSIÓN USD]]/$W$6,RENTABILIDAD[[#This Row],[INVERSIÓN USD]]/$W$7),"")</f>
        <v/>
      </c>
      <c r="Q311" s="620" t="str">
        <f>IFERROR(IF(D:D=$U$6,RENTABILIDAD[[#This Row],[INVERSIÓN COP]]/$V$6,RENTABILIDAD[[#This Row],[INVERSIÓN COP]]/$V$7),"")</f>
        <v/>
      </c>
      <c r="R311" s="764" t="str">
        <f>IFERROR(RENTABILIDAD[[#This Row],[RENTABILIDAD E.A USD]]*RENTABILIDAD[[#This Row],[PESOS COP]],"")</f>
        <v/>
      </c>
      <c r="S311" s="620" t="str">
        <f>IFERROR(RENTABILIDAD[[#This Row],[RENTABILIDAD E.A COP2]]*RENTABILIDAD[[#This Row],[PESOS COP]],"")</f>
        <v/>
      </c>
    </row>
    <row r="312" spans="2:19">
      <c r="B312" s="755" t="str">
        <f>IF('REGISTRO ACCIONES'!L312="COMPRA",'REGISTRO ACCIONES'!J312,"")</f>
        <v/>
      </c>
      <c r="C312" s="756" t="str">
        <f>IF('REGISTRO ACCIONES'!L312="COMPRA",'REGISTRO ACCIONES'!K312,"")</f>
        <v/>
      </c>
      <c r="D31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12" s="757" t="str">
        <f>IF('REGISTRO ACCIONES'!L312="COMPRA",'REGISTRO ACCIONES'!M312,"")</f>
        <v/>
      </c>
      <c r="F312" s="758" t="str">
        <f>IF(RENTABILIDAD[[#This Row],[PORTAFOLIO]]="","",IF('REGISTRO ACCIONES'!L312="COMPRA",'REGISTRO ACCIONES'!P312,""))</f>
        <v/>
      </c>
      <c r="G312" s="759" t="str">
        <f>IF(RENTABILIDAD[[#This Row],[PORTAFOLIO]]="","",IF('REGISTRO ACCIONES'!L312="COMPRA",'REGISTRO ACCIONES'!R312,""))</f>
        <v/>
      </c>
      <c r="H31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12" s="760" t="str">
        <f>IF(RENTABILIDAD[[#This Row],[PORTAFOLIO]]="","",IF(RENTABILIDAD[[#This Row],[INSTRUMENTO]]="","",IFERROR((E312*H312),0)))</f>
        <v/>
      </c>
      <c r="J312" s="761" t="str">
        <f>IF(RENTABILIDAD[[#This Row],[PORTAFOLIO]]="","",IF(RENTABILIDAD[[#This Row],[INSTRUMENTO]]="","",IFERROR((E312*H312)*$X$6,0)))</f>
        <v/>
      </c>
      <c r="K312" s="762">
        <f>IF(RENTABILIDAD[[#This Row],[VALOR ACTUAL COP]]&gt;0,IFERROR((I312-F312)/F312,0),"")</f>
        <v>0</v>
      </c>
      <c r="L312" s="702">
        <f>IF(RENTABILIDAD[[#This Row],[VALOR ACTUAL COP]]&gt;0,IFERROR((J312-G312)/G312,0),"")</f>
        <v>0</v>
      </c>
      <c r="M312" s="763">
        <f t="shared" si="5"/>
        <v>0</v>
      </c>
      <c r="N312" s="747" t="str">
        <f>IFERROR(IF(RENTABILIDAD[[#This Row],[AÑOS]]&gt;0.9999999,(1+K312)^(1/M312)-1,""),"")</f>
        <v/>
      </c>
      <c r="O312" s="702" t="str">
        <f>IFERROR(IF(RENTABILIDAD[[#This Row],[AÑOS]]&gt;0.9999999,(1+L312)^(1/M312)-1,""),"")</f>
        <v/>
      </c>
      <c r="P312" s="764" t="str">
        <f>IFERROR(IF(C:C=$U$7,RENTABILIDAD[[#This Row],[INVERSIÓN USD]]/$W$6,RENTABILIDAD[[#This Row],[INVERSIÓN USD]]/$W$7),"")</f>
        <v/>
      </c>
      <c r="Q312" s="620" t="str">
        <f>IFERROR(IF(D:D=$U$6,RENTABILIDAD[[#This Row],[INVERSIÓN COP]]/$V$6,RENTABILIDAD[[#This Row],[INVERSIÓN COP]]/$V$7),"")</f>
        <v/>
      </c>
      <c r="R312" s="764" t="str">
        <f>IFERROR(RENTABILIDAD[[#This Row],[RENTABILIDAD E.A USD]]*RENTABILIDAD[[#This Row],[PESOS COP]],"")</f>
        <v/>
      </c>
      <c r="S312" s="620" t="str">
        <f>IFERROR(RENTABILIDAD[[#This Row],[RENTABILIDAD E.A COP2]]*RENTABILIDAD[[#This Row],[PESOS COP]],"")</f>
        <v/>
      </c>
    </row>
    <row r="313" spans="2:19">
      <c r="B313" s="755" t="str">
        <f>IF('REGISTRO ACCIONES'!L313="COMPRA",'REGISTRO ACCIONES'!J313,"")</f>
        <v/>
      </c>
      <c r="C313" s="756" t="str">
        <f>IF('REGISTRO ACCIONES'!L313="COMPRA",'REGISTRO ACCIONES'!K313,"")</f>
        <v/>
      </c>
      <c r="D31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13" s="757" t="str">
        <f>IF('REGISTRO ACCIONES'!L313="COMPRA",'REGISTRO ACCIONES'!M313,"")</f>
        <v/>
      </c>
      <c r="F313" s="758" t="str">
        <f>IF(RENTABILIDAD[[#This Row],[PORTAFOLIO]]="","",IF('REGISTRO ACCIONES'!L313="COMPRA",'REGISTRO ACCIONES'!P313,""))</f>
        <v/>
      </c>
      <c r="G313" s="759" t="str">
        <f>IF(RENTABILIDAD[[#This Row],[PORTAFOLIO]]="","",IF('REGISTRO ACCIONES'!L313="COMPRA",'REGISTRO ACCIONES'!R313,""))</f>
        <v/>
      </c>
      <c r="H31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13" s="760" t="str">
        <f>IF(RENTABILIDAD[[#This Row],[PORTAFOLIO]]="","",IF(RENTABILIDAD[[#This Row],[INSTRUMENTO]]="","",IFERROR((E313*H313),0)))</f>
        <v/>
      </c>
      <c r="J313" s="761" t="str">
        <f>IF(RENTABILIDAD[[#This Row],[PORTAFOLIO]]="","",IF(RENTABILIDAD[[#This Row],[INSTRUMENTO]]="","",IFERROR((E313*H313)*$X$6,0)))</f>
        <v/>
      </c>
      <c r="K313" s="762">
        <f>IF(RENTABILIDAD[[#This Row],[VALOR ACTUAL COP]]&gt;0,IFERROR((I313-F313)/F313,0),"")</f>
        <v>0</v>
      </c>
      <c r="L313" s="702">
        <f>IF(RENTABILIDAD[[#This Row],[VALOR ACTUAL COP]]&gt;0,IFERROR((J313-G313)/G313,0),"")</f>
        <v>0</v>
      </c>
      <c r="M313" s="763">
        <f t="shared" si="5"/>
        <v>0</v>
      </c>
      <c r="N313" s="747" t="str">
        <f>IFERROR(IF(RENTABILIDAD[[#This Row],[AÑOS]]&gt;0.9999999,(1+K313)^(1/M313)-1,""),"")</f>
        <v/>
      </c>
      <c r="O313" s="702" t="str">
        <f>IFERROR(IF(RENTABILIDAD[[#This Row],[AÑOS]]&gt;0.9999999,(1+L313)^(1/M313)-1,""),"")</f>
        <v/>
      </c>
      <c r="P313" s="764" t="str">
        <f>IFERROR(IF(C:C=$U$7,RENTABILIDAD[[#This Row],[INVERSIÓN USD]]/$W$6,RENTABILIDAD[[#This Row],[INVERSIÓN USD]]/$W$7),"")</f>
        <v/>
      </c>
      <c r="Q313" s="620" t="str">
        <f>IFERROR(IF(D:D=$U$6,RENTABILIDAD[[#This Row],[INVERSIÓN COP]]/$V$6,RENTABILIDAD[[#This Row],[INVERSIÓN COP]]/$V$7),"")</f>
        <v/>
      </c>
      <c r="R313" s="764" t="str">
        <f>IFERROR(RENTABILIDAD[[#This Row],[RENTABILIDAD E.A USD]]*RENTABILIDAD[[#This Row],[PESOS COP]],"")</f>
        <v/>
      </c>
      <c r="S313" s="620" t="str">
        <f>IFERROR(RENTABILIDAD[[#This Row],[RENTABILIDAD E.A COP2]]*RENTABILIDAD[[#This Row],[PESOS COP]],"")</f>
        <v/>
      </c>
    </row>
    <row r="314" spans="2:19">
      <c r="B314" s="755" t="str">
        <f>IF('REGISTRO ACCIONES'!L314="COMPRA",'REGISTRO ACCIONES'!J314,"")</f>
        <v/>
      </c>
      <c r="C314" s="756" t="str">
        <f>IF('REGISTRO ACCIONES'!L314="COMPRA",'REGISTRO ACCIONES'!K314,"")</f>
        <v/>
      </c>
      <c r="D31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14" s="757" t="str">
        <f>IF('REGISTRO ACCIONES'!L314="COMPRA",'REGISTRO ACCIONES'!M314,"")</f>
        <v/>
      </c>
      <c r="F314" s="758" t="str">
        <f>IF(RENTABILIDAD[[#This Row],[PORTAFOLIO]]="","",IF('REGISTRO ACCIONES'!L314="COMPRA",'REGISTRO ACCIONES'!P314,""))</f>
        <v/>
      </c>
      <c r="G314" s="759" t="str">
        <f>IF(RENTABILIDAD[[#This Row],[PORTAFOLIO]]="","",IF('REGISTRO ACCIONES'!L314="COMPRA",'REGISTRO ACCIONES'!R314,""))</f>
        <v/>
      </c>
      <c r="H31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14" s="760" t="str">
        <f>IF(RENTABILIDAD[[#This Row],[PORTAFOLIO]]="","",IF(RENTABILIDAD[[#This Row],[INSTRUMENTO]]="","",IFERROR((E314*H314),0)))</f>
        <v/>
      </c>
      <c r="J314" s="761" t="str">
        <f>IF(RENTABILIDAD[[#This Row],[PORTAFOLIO]]="","",IF(RENTABILIDAD[[#This Row],[INSTRUMENTO]]="","",IFERROR((E314*H314)*$X$6,0)))</f>
        <v/>
      </c>
      <c r="K314" s="762">
        <f>IF(RENTABILIDAD[[#This Row],[VALOR ACTUAL COP]]&gt;0,IFERROR((I314-F314)/F314,0),"")</f>
        <v>0</v>
      </c>
      <c r="L314" s="702">
        <f>IF(RENTABILIDAD[[#This Row],[VALOR ACTUAL COP]]&gt;0,IFERROR((J314-G314)/G314,0),"")</f>
        <v>0</v>
      </c>
      <c r="M314" s="763">
        <f t="shared" si="5"/>
        <v>0</v>
      </c>
      <c r="N314" s="747" t="str">
        <f>IFERROR(IF(RENTABILIDAD[[#This Row],[AÑOS]]&gt;0.9999999,(1+K314)^(1/M314)-1,""),"")</f>
        <v/>
      </c>
      <c r="O314" s="702" t="str">
        <f>IFERROR(IF(RENTABILIDAD[[#This Row],[AÑOS]]&gt;0.9999999,(1+L314)^(1/M314)-1,""),"")</f>
        <v/>
      </c>
      <c r="P314" s="764" t="str">
        <f>IFERROR(IF(C:C=$U$7,RENTABILIDAD[[#This Row],[INVERSIÓN USD]]/$W$6,RENTABILIDAD[[#This Row],[INVERSIÓN USD]]/$W$7),"")</f>
        <v/>
      </c>
      <c r="Q314" s="620" t="str">
        <f>IFERROR(IF(D:D=$U$6,RENTABILIDAD[[#This Row],[INVERSIÓN COP]]/$V$6,RENTABILIDAD[[#This Row],[INVERSIÓN COP]]/$V$7),"")</f>
        <v/>
      </c>
      <c r="R314" s="764" t="str">
        <f>IFERROR(RENTABILIDAD[[#This Row],[RENTABILIDAD E.A USD]]*RENTABILIDAD[[#This Row],[PESOS COP]],"")</f>
        <v/>
      </c>
      <c r="S314" s="620" t="str">
        <f>IFERROR(RENTABILIDAD[[#This Row],[RENTABILIDAD E.A COP2]]*RENTABILIDAD[[#This Row],[PESOS COP]],"")</f>
        <v/>
      </c>
    </row>
    <row r="315" spans="2:19">
      <c r="B315" s="755" t="str">
        <f>IF('REGISTRO ACCIONES'!L315="COMPRA",'REGISTRO ACCIONES'!J315,"")</f>
        <v/>
      </c>
      <c r="C315" s="756" t="str">
        <f>IF('REGISTRO ACCIONES'!L315="COMPRA",'REGISTRO ACCIONES'!K315,"")</f>
        <v/>
      </c>
      <c r="D31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15" s="757" t="str">
        <f>IF('REGISTRO ACCIONES'!L315="COMPRA",'REGISTRO ACCIONES'!M315,"")</f>
        <v/>
      </c>
      <c r="F315" s="758" t="str">
        <f>IF(RENTABILIDAD[[#This Row],[PORTAFOLIO]]="","",IF('REGISTRO ACCIONES'!L315="COMPRA",'REGISTRO ACCIONES'!P315,""))</f>
        <v/>
      </c>
      <c r="G315" s="759" t="str">
        <f>IF(RENTABILIDAD[[#This Row],[PORTAFOLIO]]="","",IF('REGISTRO ACCIONES'!L315="COMPRA",'REGISTRO ACCIONES'!R315,""))</f>
        <v/>
      </c>
      <c r="H31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15" s="760" t="str">
        <f>IF(RENTABILIDAD[[#This Row],[PORTAFOLIO]]="","",IF(RENTABILIDAD[[#This Row],[INSTRUMENTO]]="","",IFERROR((E315*H315),0)))</f>
        <v/>
      </c>
      <c r="J315" s="761" t="str">
        <f>IF(RENTABILIDAD[[#This Row],[PORTAFOLIO]]="","",IF(RENTABILIDAD[[#This Row],[INSTRUMENTO]]="","",IFERROR((E315*H315)*$X$6,0)))</f>
        <v/>
      </c>
      <c r="K315" s="762">
        <f>IF(RENTABILIDAD[[#This Row],[VALOR ACTUAL COP]]&gt;0,IFERROR((I315-F315)/F315,0),"")</f>
        <v>0</v>
      </c>
      <c r="L315" s="702">
        <f>IF(RENTABILIDAD[[#This Row],[VALOR ACTUAL COP]]&gt;0,IFERROR((J315-G315)/G315,0),"")</f>
        <v>0</v>
      </c>
      <c r="M315" s="763">
        <f t="shared" si="5"/>
        <v>0</v>
      </c>
      <c r="N315" s="747" t="str">
        <f>IFERROR(IF(RENTABILIDAD[[#This Row],[AÑOS]]&gt;0.9999999,(1+K315)^(1/M315)-1,""),"")</f>
        <v/>
      </c>
      <c r="O315" s="702" t="str">
        <f>IFERROR(IF(RENTABILIDAD[[#This Row],[AÑOS]]&gt;0.9999999,(1+L315)^(1/M315)-1,""),"")</f>
        <v/>
      </c>
      <c r="P315" s="764" t="str">
        <f>IFERROR(IF(C:C=$U$7,RENTABILIDAD[[#This Row],[INVERSIÓN USD]]/$W$6,RENTABILIDAD[[#This Row],[INVERSIÓN USD]]/$W$7),"")</f>
        <v/>
      </c>
      <c r="Q315" s="620" t="str">
        <f>IFERROR(IF(D:D=$U$6,RENTABILIDAD[[#This Row],[INVERSIÓN COP]]/$V$6,RENTABILIDAD[[#This Row],[INVERSIÓN COP]]/$V$7),"")</f>
        <v/>
      </c>
      <c r="R315" s="764" t="str">
        <f>IFERROR(RENTABILIDAD[[#This Row],[RENTABILIDAD E.A USD]]*RENTABILIDAD[[#This Row],[PESOS COP]],"")</f>
        <v/>
      </c>
      <c r="S315" s="620" t="str">
        <f>IFERROR(RENTABILIDAD[[#This Row],[RENTABILIDAD E.A COP2]]*RENTABILIDAD[[#This Row],[PESOS COP]],"")</f>
        <v/>
      </c>
    </row>
    <row r="316" spans="2:19">
      <c r="B316" s="755" t="str">
        <f>IF('REGISTRO ACCIONES'!L316="COMPRA",'REGISTRO ACCIONES'!J316,"")</f>
        <v/>
      </c>
      <c r="C316" s="756" t="str">
        <f>IF('REGISTRO ACCIONES'!L316="COMPRA",'REGISTRO ACCIONES'!K316,"")</f>
        <v/>
      </c>
      <c r="D31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16" s="757" t="str">
        <f>IF('REGISTRO ACCIONES'!L316="COMPRA",'REGISTRO ACCIONES'!M316,"")</f>
        <v/>
      </c>
      <c r="F316" s="758" t="str">
        <f>IF(RENTABILIDAD[[#This Row],[PORTAFOLIO]]="","",IF('REGISTRO ACCIONES'!L316="COMPRA",'REGISTRO ACCIONES'!P316,""))</f>
        <v/>
      </c>
      <c r="G316" s="759" t="str">
        <f>IF(RENTABILIDAD[[#This Row],[PORTAFOLIO]]="","",IF('REGISTRO ACCIONES'!L316="COMPRA",'REGISTRO ACCIONES'!R316,""))</f>
        <v/>
      </c>
      <c r="H31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16" s="760" t="str">
        <f>IF(RENTABILIDAD[[#This Row],[PORTAFOLIO]]="","",IF(RENTABILIDAD[[#This Row],[INSTRUMENTO]]="","",IFERROR((E316*H316),0)))</f>
        <v/>
      </c>
      <c r="J316" s="761" t="str">
        <f>IF(RENTABILIDAD[[#This Row],[PORTAFOLIO]]="","",IF(RENTABILIDAD[[#This Row],[INSTRUMENTO]]="","",IFERROR((E316*H316)*$X$6,0)))</f>
        <v/>
      </c>
      <c r="K316" s="762">
        <f>IF(RENTABILIDAD[[#This Row],[VALOR ACTUAL COP]]&gt;0,IFERROR((I316-F316)/F316,0),"")</f>
        <v>0</v>
      </c>
      <c r="L316" s="702">
        <f>IF(RENTABILIDAD[[#This Row],[VALOR ACTUAL COP]]&gt;0,IFERROR((J316-G316)/G316,0),"")</f>
        <v>0</v>
      </c>
      <c r="M316" s="763">
        <f t="shared" si="5"/>
        <v>0</v>
      </c>
      <c r="N316" s="747" t="str">
        <f>IFERROR(IF(RENTABILIDAD[[#This Row],[AÑOS]]&gt;0.9999999,(1+K316)^(1/M316)-1,""),"")</f>
        <v/>
      </c>
      <c r="O316" s="702" t="str">
        <f>IFERROR(IF(RENTABILIDAD[[#This Row],[AÑOS]]&gt;0.9999999,(1+L316)^(1/M316)-1,""),"")</f>
        <v/>
      </c>
      <c r="P316" s="764" t="str">
        <f>IFERROR(IF(C:C=$U$7,RENTABILIDAD[[#This Row],[INVERSIÓN USD]]/$W$6,RENTABILIDAD[[#This Row],[INVERSIÓN USD]]/$W$7),"")</f>
        <v/>
      </c>
      <c r="Q316" s="620" t="str">
        <f>IFERROR(IF(D:D=$U$6,RENTABILIDAD[[#This Row],[INVERSIÓN COP]]/$V$6,RENTABILIDAD[[#This Row],[INVERSIÓN COP]]/$V$7),"")</f>
        <v/>
      </c>
      <c r="R316" s="764" t="str">
        <f>IFERROR(RENTABILIDAD[[#This Row],[RENTABILIDAD E.A USD]]*RENTABILIDAD[[#This Row],[PESOS COP]],"")</f>
        <v/>
      </c>
      <c r="S316" s="620" t="str">
        <f>IFERROR(RENTABILIDAD[[#This Row],[RENTABILIDAD E.A COP2]]*RENTABILIDAD[[#This Row],[PESOS COP]],"")</f>
        <v/>
      </c>
    </row>
    <row r="317" spans="2:19">
      <c r="B317" s="755" t="str">
        <f>IF('REGISTRO ACCIONES'!L317="COMPRA",'REGISTRO ACCIONES'!J317,"")</f>
        <v/>
      </c>
      <c r="C317" s="756" t="str">
        <f>IF('REGISTRO ACCIONES'!L317="COMPRA",'REGISTRO ACCIONES'!K317,"")</f>
        <v/>
      </c>
      <c r="D31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17" s="757" t="str">
        <f>IF('REGISTRO ACCIONES'!L317="COMPRA",'REGISTRO ACCIONES'!M317,"")</f>
        <v/>
      </c>
      <c r="F317" s="758" t="str">
        <f>IF(RENTABILIDAD[[#This Row],[PORTAFOLIO]]="","",IF('REGISTRO ACCIONES'!L317="COMPRA",'REGISTRO ACCIONES'!P317,""))</f>
        <v/>
      </c>
      <c r="G317" s="759" t="str">
        <f>IF(RENTABILIDAD[[#This Row],[PORTAFOLIO]]="","",IF('REGISTRO ACCIONES'!L317="COMPRA",'REGISTRO ACCIONES'!R317,""))</f>
        <v/>
      </c>
      <c r="H31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17" s="760" t="str">
        <f>IF(RENTABILIDAD[[#This Row],[PORTAFOLIO]]="","",IF(RENTABILIDAD[[#This Row],[INSTRUMENTO]]="","",IFERROR((E317*H317),0)))</f>
        <v/>
      </c>
      <c r="J317" s="761" t="str">
        <f>IF(RENTABILIDAD[[#This Row],[PORTAFOLIO]]="","",IF(RENTABILIDAD[[#This Row],[INSTRUMENTO]]="","",IFERROR((E317*H317)*$X$6,0)))</f>
        <v/>
      </c>
      <c r="K317" s="762">
        <f>IF(RENTABILIDAD[[#This Row],[VALOR ACTUAL COP]]&gt;0,IFERROR((I317-F317)/F317,0),"")</f>
        <v>0</v>
      </c>
      <c r="L317" s="702">
        <f>IF(RENTABILIDAD[[#This Row],[VALOR ACTUAL COP]]&gt;0,IFERROR((J317-G317)/G317,0),"")</f>
        <v>0</v>
      </c>
      <c r="M317" s="763">
        <f t="shared" si="5"/>
        <v>0</v>
      </c>
      <c r="N317" s="747" t="str">
        <f>IFERROR(IF(RENTABILIDAD[[#This Row],[AÑOS]]&gt;0.9999999,(1+K317)^(1/M317)-1,""),"")</f>
        <v/>
      </c>
      <c r="O317" s="702" t="str">
        <f>IFERROR(IF(RENTABILIDAD[[#This Row],[AÑOS]]&gt;0.9999999,(1+L317)^(1/M317)-1,""),"")</f>
        <v/>
      </c>
      <c r="P317" s="764" t="str">
        <f>IFERROR(IF(C:C=$U$7,RENTABILIDAD[[#This Row],[INVERSIÓN USD]]/$W$6,RENTABILIDAD[[#This Row],[INVERSIÓN USD]]/$W$7),"")</f>
        <v/>
      </c>
      <c r="Q317" s="620" t="str">
        <f>IFERROR(IF(D:D=$U$6,RENTABILIDAD[[#This Row],[INVERSIÓN COP]]/$V$6,RENTABILIDAD[[#This Row],[INVERSIÓN COP]]/$V$7),"")</f>
        <v/>
      </c>
      <c r="R317" s="764" t="str">
        <f>IFERROR(RENTABILIDAD[[#This Row],[RENTABILIDAD E.A USD]]*RENTABILIDAD[[#This Row],[PESOS COP]],"")</f>
        <v/>
      </c>
      <c r="S317" s="620" t="str">
        <f>IFERROR(RENTABILIDAD[[#This Row],[RENTABILIDAD E.A COP2]]*RENTABILIDAD[[#This Row],[PESOS COP]],"")</f>
        <v/>
      </c>
    </row>
    <row r="318" spans="2:19">
      <c r="B318" s="755" t="str">
        <f>IF('REGISTRO ACCIONES'!L318="COMPRA",'REGISTRO ACCIONES'!J318,"")</f>
        <v/>
      </c>
      <c r="C318" s="756" t="str">
        <f>IF('REGISTRO ACCIONES'!L318="COMPRA",'REGISTRO ACCIONES'!K318,"")</f>
        <v/>
      </c>
      <c r="D31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18" s="757" t="str">
        <f>IF('REGISTRO ACCIONES'!L318="COMPRA",'REGISTRO ACCIONES'!M318,"")</f>
        <v/>
      </c>
      <c r="F318" s="758" t="str">
        <f>IF(RENTABILIDAD[[#This Row],[PORTAFOLIO]]="","",IF('REGISTRO ACCIONES'!L318="COMPRA",'REGISTRO ACCIONES'!P318,""))</f>
        <v/>
      </c>
      <c r="G318" s="759" t="str">
        <f>IF(RENTABILIDAD[[#This Row],[PORTAFOLIO]]="","",IF('REGISTRO ACCIONES'!L318="COMPRA",'REGISTRO ACCIONES'!R318,""))</f>
        <v/>
      </c>
      <c r="H31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18" s="760" t="str">
        <f>IF(RENTABILIDAD[[#This Row],[PORTAFOLIO]]="","",IF(RENTABILIDAD[[#This Row],[INSTRUMENTO]]="","",IFERROR((E318*H318),0)))</f>
        <v/>
      </c>
      <c r="J318" s="761" t="str">
        <f>IF(RENTABILIDAD[[#This Row],[PORTAFOLIO]]="","",IF(RENTABILIDAD[[#This Row],[INSTRUMENTO]]="","",IFERROR((E318*H318)*$X$6,0)))</f>
        <v/>
      </c>
      <c r="K318" s="762">
        <f>IF(RENTABILIDAD[[#This Row],[VALOR ACTUAL COP]]&gt;0,IFERROR((I318-F318)/F318,0),"")</f>
        <v>0</v>
      </c>
      <c r="L318" s="702">
        <f>IF(RENTABILIDAD[[#This Row],[VALOR ACTUAL COP]]&gt;0,IFERROR((J318-G318)/G318,0),"")</f>
        <v>0</v>
      </c>
      <c r="M318" s="763">
        <f t="shared" si="5"/>
        <v>0</v>
      </c>
      <c r="N318" s="747" t="str">
        <f>IFERROR(IF(RENTABILIDAD[[#This Row],[AÑOS]]&gt;0.9999999,(1+K318)^(1/M318)-1,""),"")</f>
        <v/>
      </c>
      <c r="O318" s="702" t="str">
        <f>IFERROR(IF(RENTABILIDAD[[#This Row],[AÑOS]]&gt;0.9999999,(1+L318)^(1/M318)-1,""),"")</f>
        <v/>
      </c>
      <c r="P318" s="764" t="str">
        <f>IFERROR(IF(C:C=$U$7,RENTABILIDAD[[#This Row],[INVERSIÓN USD]]/$W$6,RENTABILIDAD[[#This Row],[INVERSIÓN USD]]/$W$7),"")</f>
        <v/>
      </c>
      <c r="Q318" s="620" t="str">
        <f>IFERROR(IF(D:D=$U$6,RENTABILIDAD[[#This Row],[INVERSIÓN COP]]/$V$6,RENTABILIDAD[[#This Row],[INVERSIÓN COP]]/$V$7),"")</f>
        <v/>
      </c>
      <c r="R318" s="764" t="str">
        <f>IFERROR(RENTABILIDAD[[#This Row],[RENTABILIDAD E.A USD]]*RENTABILIDAD[[#This Row],[PESOS COP]],"")</f>
        <v/>
      </c>
      <c r="S318" s="620" t="str">
        <f>IFERROR(RENTABILIDAD[[#This Row],[RENTABILIDAD E.A COP2]]*RENTABILIDAD[[#This Row],[PESOS COP]],"")</f>
        <v/>
      </c>
    </row>
    <row r="319" spans="2:19">
      <c r="B319" s="755" t="str">
        <f>IF('REGISTRO ACCIONES'!L319="COMPRA",'REGISTRO ACCIONES'!J319,"")</f>
        <v/>
      </c>
      <c r="C319" s="756" t="str">
        <f>IF('REGISTRO ACCIONES'!L319="COMPRA",'REGISTRO ACCIONES'!K319,"")</f>
        <v/>
      </c>
      <c r="D31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19" s="757" t="str">
        <f>IF('REGISTRO ACCIONES'!L319="COMPRA",'REGISTRO ACCIONES'!M319,"")</f>
        <v/>
      </c>
      <c r="F319" s="758" t="str">
        <f>IF(RENTABILIDAD[[#This Row],[PORTAFOLIO]]="","",IF('REGISTRO ACCIONES'!L319="COMPRA",'REGISTRO ACCIONES'!P319,""))</f>
        <v/>
      </c>
      <c r="G319" s="759" t="str">
        <f>IF(RENTABILIDAD[[#This Row],[PORTAFOLIO]]="","",IF('REGISTRO ACCIONES'!L319="COMPRA",'REGISTRO ACCIONES'!R319,""))</f>
        <v/>
      </c>
      <c r="H31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19" s="760" t="str">
        <f>IF(RENTABILIDAD[[#This Row],[PORTAFOLIO]]="","",IF(RENTABILIDAD[[#This Row],[INSTRUMENTO]]="","",IFERROR((E319*H319),0)))</f>
        <v/>
      </c>
      <c r="J319" s="761" t="str">
        <f>IF(RENTABILIDAD[[#This Row],[PORTAFOLIO]]="","",IF(RENTABILIDAD[[#This Row],[INSTRUMENTO]]="","",IFERROR((E319*H319)*$X$6,0)))</f>
        <v/>
      </c>
      <c r="K319" s="762">
        <f>IF(RENTABILIDAD[[#This Row],[VALOR ACTUAL COP]]&gt;0,IFERROR((I319-F319)/F319,0),"")</f>
        <v>0</v>
      </c>
      <c r="L319" s="702">
        <f>IF(RENTABILIDAD[[#This Row],[VALOR ACTUAL COP]]&gt;0,IFERROR((J319-G319)/G319,0),"")</f>
        <v>0</v>
      </c>
      <c r="M319" s="763">
        <f t="shared" si="5"/>
        <v>0</v>
      </c>
      <c r="N319" s="747" t="str">
        <f>IFERROR(IF(RENTABILIDAD[[#This Row],[AÑOS]]&gt;0.9999999,(1+K319)^(1/M319)-1,""),"")</f>
        <v/>
      </c>
      <c r="O319" s="702" t="str">
        <f>IFERROR(IF(RENTABILIDAD[[#This Row],[AÑOS]]&gt;0.9999999,(1+L319)^(1/M319)-1,""),"")</f>
        <v/>
      </c>
      <c r="P319" s="764" t="str">
        <f>IFERROR(IF(C:C=$U$7,RENTABILIDAD[[#This Row],[INVERSIÓN USD]]/$W$6,RENTABILIDAD[[#This Row],[INVERSIÓN USD]]/$W$7),"")</f>
        <v/>
      </c>
      <c r="Q319" s="620" t="str">
        <f>IFERROR(IF(D:D=$U$6,RENTABILIDAD[[#This Row],[INVERSIÓN COP]]/$V$6,RENTABILIDAD[[#This Row],[INVERSIÓN COP]]/$V$7),"")</f>
        <v/>
      </c>
      <c r="R319" s="764" t="str">
        <f>IFERROR(RENTABILIDAD[[#This Row],[RENTABILIDAD E.A USD]]*RENTABILIDAD[[#This Row],[PESOS COP]],"")</f>
        <v/>
      </c>
      <c r="S319" s="620" t="str">
        <f>IFERROR(RENTABILIDAD[[#This Row],[RENTABILIDAD E.A COP2]]*RENTABILIDAD[[#This Row],[PESOS COP]],"")</f>
        <v/>
      </c>
    </row>
    <row r="320" spans="2:19">
      <c r="B320" s="755" t="str">
        <f>IF('REGISTRO ACCIONES'!L320="COMPRA",'REGISTRO ACCIONES'!J320,"")</f>
        <v/>
      </c>
      <c r="C320" s="756" t="str">
        <f>IF('REGISTRO ACCIONES'!L320="COMPRA",'REGISTRO ACCIONES'!K320,"")</f>
        <v/>
      </c>
      <c r="D32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20" s="757" t="str">
        <f>IF('REGISTRO ACCIONES'!L320="COMPRA",'REGISTRO ACCIONES'!M320,"")</f>
        <v/>
      </c>
      <c r="F320" s="758" t="str">
        <f>IF(RENTABILIDAD[[#This Row],[PORTAFOLIO]]="","",IF('REGISTRO ACCIONES'!L320="COMPRA",'REGISTRO ACCIONES'!P320,""))</f>
        <v/>
      </c>
      <c r="G320" s="759" t="str">
        <f>IF(RENTABILIDAD[[#This Row],[PORTAFOLIO]]="","",IF('REGISTRO ACCIONES'!L320="COMPRA",'REGISTRO ACCIONES'!R320,""))</f>
        <v/>
      </c>
      <c r="H32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20" s="760" t="str">
        <f>IF(RENTABILIDAD[[#This Row],[PORTAFOLIO]]="","",IF(RENTABILIDAD[[#This Row],[INSTRUMENTO]]="","",IFERROR((E320*H320),0)))</f>
        <v/>
      </c>
      <c r="J320" s="761" t="str">
        <f>IF(RENTABILIDAD[[#This Row],[PORTAFOLIO]]="","",IF(RENTABILIDAD[[#This Row],[INSTRUMENTO]]="","",IFERROR((E320*H320)*$X$6,0)))</f>
        <v/>
      </c>
      <c r="K320" s="762">
        <f>IF(RENTABILIDAD[[#This Row],[VALOR ACTUAL COP]]&gt;0,IFERROR((I320-F320)/F320,0),"")</f>
        <v>0</v>
      </c>
      <c r="L320" s="702">
        <f>IF(RENTABILIDAD[[#This Row],[VALOR ACTUAL COP]]&gt;0,IFERROR((J320-G320)/G320,0),"")</f>
        <v>0</v>
      </c>
      <c r="M320" s="763">
        <f t="shared" si="5"/>
        <v>0</v>
      </c>
      <c r="N320" s="747" t="str">
        <f>IFERROR(IF(RENTABILIDAD[[#This Row],[AÑOS]]&gt;0.9999999,(1+K320)^(1/M320)-1,""),"")</f>
        <v/>
      </c>
      <c r="O320" s="702" t="str">
        <f>IFERROR(IF(RENTABILIDAD[[#This Row],[AÑOS]]&gt;0.9999999,(1+L320)^(1/M320)-1,""),"")</f>
        <v/>
      </c>
      <c r="P320" s="764" t="str">
        <f>IFERROR(IF(C:C=$U$7,RENTABILIDAD[[#This Row],[INVERSIÓN USD]]/$W$6,RENTABILIDAD[[#This Row],[INVERSIÓN USD]]/$W$7),"")</f>
        <v/>
      </c>
      <c r="Q320" s="620" t="str">
        <f>IFERROR(IF(D:D=$U$6,RENTABILIDAD[[#This Row],[INVERSIÓN COP]]/$V$6,RENTABILIDAD[[#This Row],[INVERSIÓN COP]]/$V$7),"")</f>
        <v/>
      </c>
      <c r="R320" s="764" t="str">
        <f>IFERROR(RENTABILIDAD[[#This Row],[RENTABILIDAD E.A USD]]*RENTABILIDAD[[#This Row],[PESOS COP]],"")</f>
        <v/>
      </c>
      <c r="S320" s="620" t="str">
        <f>IFERROR(RENTABILIDAD[[#This Row],[RENTABILIDAD E.A COP2]]*RENTABILIDAD[[#This Row],[PESOS COP]],"")</f>
        <v/>
      </c>
    </row>
    <row r="321" spans="2:19">
      <c r="B321" s="755" t="str">
        <f>IF('REGISTRO ACCIONES'!L321="COMPRA",'REGISTRO ACCIONES'!J321,"")</f>
        <v/>
      </c>
      <c r="C321" s="756" t="str">
        <f>IF('REGISTRO ACCIONES'!L321="COMPRA",'REGISTRO ACCIONES'!K321,"")</f>
        <v/>
      </c>
      <c r="D32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21" s="757" t="str">
        <f>IF('REGISTRO ACCIONES'!L321="COMPRA",'REGISTRO ACCIONES'!M321,"")</f>
        <v/>
      </c>
      <c r="F321" s="758" t="str">
        <f>IF(RENTABILIDAD[[#This Row],[PORTAFOLIO]]="","",IF('REGISTRO ACCIONES'!L321="COMPRA",'REGISTRO ACCIONES'!P321,""))</f>
        <v/>
      </c>
      <c r="G321" s="759" t="str">
        <f>IF(RENTABILIDAD[[#This Row],[PORTAFOLIO]]="","",IF('REGISTRO ACCIONES'!L321="COMPRA",'REGISTRO ACCIONES'!R321,""))</f>
        <v/>
      </c>
      <c r="H32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21" s="760" t="str">
        <f>IF(RENTABILIDAD[[#This Row],[PORTAFOLIO]]="","",IF(RENTABILIDAD[[#This Row],[INSTRUMENTO]]="","",IFERROR((E321*H321),0)))</f>
        <v/>
      </c>
      <c r="J321" s="761" t="str">
        <f>IF(RENTABILIDAD[[#This Row],[PORTAFOLIO]]="","",IF(RENTABILIDAD[[#This Row],[INSTRUMENTO]]="","",IFERROR((E321*H321)*$X$6,0)))</f>
        <v/>
      </c>
      <c r="K321" s="762">
        <f>IF(RENTABILIDAD[[#This Row],[VALOR ACTUAL COP]]&gt;0,IFERROR((I321-F321)/F321,0),"")</f>
        <v>0</v>
      </c>
      <c r="L321" s="702">
        <f>IF(RENTABILIDAD[[#This Row],[VALOR ACTUAL COP]]&gt;0,IFERROR((J321-G321)/G321,0),"")</f>
        <v>0</v>
      </c>
      <c r="M321" s="763">
        <f t="shared" ref="M321:M384" si="6">IFERROR(($Y$6-B321)/365,0)</f>
        <v>0</v>
      </c>
      <c r="N321" s="747" t="str">
        <f>IFERROR(IF(RENTABILIDAD[[#This Row],[AÑOS]]&gt;0.9999999,(1+K321)^(1/M321)-1,""),"")</f>
        <v/>
      </c>
      <c r="O321" s="702" t="str">
        <f>IFERROR(IF(RENTABILIDAD[[#This Row],[AÑOS]]&gt;0.9999999,(1+L321)^(1/M321)-1,""),"")</f>
        <v/>
      </c>
      <c r="P321" s="764" t="str">
        <f>IFERROR(IF(C:C=$U$7,RENTABILIDAD[[#This Row],[INVERSIÓN USD]]/$W$6,RENTABILIDAD[[#This Row],[INVERSIÓN USD]]/$W$7),"")</f>
        <v/>
      </c>
      <c r="Q321" s="620" t="str">
        <f>IFERROR(IF(D:D=$U$6,RENTABILIDAD[[#This Row],[INVERSIÓN COP]]/$V$6,RENTABILIDAD[[#This Row],[INVERSIÓN COP]]/$V$7),"")</f>
        <v/>
      </c>
      <c r="R321" s="764" t="str">
        <f>IFERROR(RENTABILIDAD[[#This Row],[RENTABILIDAD E.A USD]]*RENTABILIDAD[[#This Row],[PESOS COP]],"")</f>
        <v/>
      </c>
      <c r="S321" s="620" t="str">
        <f>IFERROR(RENTABILIDAD[[#This Row],[RENTABILIDAD E.A COP2]]*RENTABILIDAD[[#This Row],[PESOS COP]],"")</f>
        <v/>
      </c>
    </row>
    <row r="322" spans="2:19">
      <c r="B322" s="755" t="str">
        <f>IF('REGISTRO ACCIONES'!L322="COMPRA",'REGISTRO ACCIONES'!J322,"")</f>
        <v/>
      </c>
      <c r="C322" s="756" t="str">
        <f>IF('REGISTRO ACCIONES'!L322="COMPRA",'REGISTRO ACCIONES'!K322,"")</f>
        <v/>
      </c>
      <c r="D32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22" s="757" t="str">
        <f>IF('REGISTRO ACCIONES'!L322="COMPRA",'REGISTRO ACCIONES'!M322,"")</f>
        <v/>
      </c>
      <c r="F322" s="758" t="str">
        <f>IF(RENTABILIDAD[[#This Row],[PORTAFOLIO]]="","",IF('REGISTRO ACCIONES'!L322="COMPRA",'REGISTRO ACCIONES'!P322,""))</f>
        <v/>
      </c>
      <c r="G322" s="759" t="str">
        <f>IF(RENTABILIDAD[[#This Row],[PORTAFOLIO]]="","",IF('REGISTRO ACCIONES'!L322="COMPRA",'REGISTRO ACCIONES'!R322,""))</f>
        <v/>
      </c>
      <c r="H32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22" s="760" t="str">
        <f>IF(RENTABILIDAD[[#This Row],[PORTAFOLIO]]="","",IF(RENTABILIDAD[[#This Row],[INSTRUMENTO]]="","",IFERROR((E322*H322),0)))</f>
        <v/>
      </c>
      <c r="J322" s="761" t="str">
        <f>IF(RENTABILIDAD[[#This Row],[PORTAFOLIO]]="","",IF(RENTABILIDAD[[#This Row],[INSTRUMENTO]]="","",IFERROR((E322*H322)*$X$6,0)))</f>
        <v/>
      </c>
      <c r="K322" s="762">
        <f>IF(RENTABILIDAD[[#This Row],[VALOR ACTUAL COP]]&gt;0,IFERROR((I322-F322)/F322,0),"")</f>
        <v>0</v>
      </c>
      <c r="L322" s="702">
        <f>IF(RENTABILIDAD[[#This Row],[VALOR ACTUAL COP]]&gt;0,IFERROR((J322-G322)/G322,0),"")</f>
        <v>0</v>
      </c>
      <c r="M322" s="763">
        <f t="shared" si="6"/>
        <v>0</v>
      </c>
      <c r="N322" s="747" t="str">
        <f>IFERROR(IF(RENTABILIDAD[[#This Row],[AÑOS]]&gt;0.9999999,(1+K322)^(1/M322)-1,""),"")</f>
        <v/>
      </c>
      <c r="O322" s="702" t="str">
        <f>IFERROR(IF(RENTABILIDAD[[#This Row],[AÑOS]]&gt;0.9999999,(1+L322)^(1/M322)-1,""),"")</f>
        <v/>
      </c>
      <c r="P322" s="764" t="str">
        <f>IFERROR(IF(C:C=$U$7,RENTABILIDAD[[#This Row],[INVERSIÓN USD]]/$W$6,RENTABILIDAD[[#This Row],[INVERSIÓN USD]]/$W$7),"")</f>
        <v/>
      </c>
      <c r="Q322" s="620" t="str">
        <f>IFERROR(IF(D:D=$U$6,RENTABILIDAD[[#This Row],[INVERSIÓN COP]]/$V$6,RENTABILIDAD[[#This Row],[INVERSIÓN COP]]/$V$7),"")</f>
        <v/>
      </c>
      <c r="R322" s="764" t="str">
        <f>IFERROR(RENTABILIDAD[[#This Row],[RENTABILIDAD E.A USD]]*RENTABILIDAD[[#This Row],[PESOS COP]],"")</f>
        <v/>
      </c>
      <c r="S322" s="620" t="str">
        <f>IFERROR(RENTABILIDAD[[#This Row],[RENTABILIDAD E.A COP2]]*RENTABILIDAD[[#This Row],[PESOS COP]],"")</f>
        <v/>
      </c>
    </row>
    <row r="323" spans="2:19">
      <c r="B323" s="755" t="str">
        <f>IF('REGISTRO ACCIONES'!L323="COMPRA",'REGISTRO ACCIONES'!J323,"")</f>
        <v/>
      </c>
      <c r="C323" s="756" t="str">
        <f>IF('REGISTRO ACCIONES'!L323="COMPRA",'REGISTRO ACCIONES'!K323,"")</f>
        <v/>
      </c>
      <c r="D32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23" s="757" t="str">
        <f>IF('REGISTRO ACCIONES'!L323="COMPRA",'REGISTRO ACCIONES'!M323,"")</f>
        <v/>
      </c>
      <c r="F323" s="758" t="str">
        <f>IF(RENTABILIDAD[[#This Row],[PORTAFOLIO]]="","",IF('REGISTRO ACCIONES'!L323="COMPRA",'REGISTRO ACCIONES'!P323,""))</f>
        <v/>
      </c>
      <c r="G323" s="759" t="str">
        <f>IF(RENTABILIDAD[[#This Row],[PORTAFOLIO]]="","",IF('REGISTRO ACCIONES'!L323="COMPRA",'REGISTRO ACCIONES'!R323,""))</f>
        <v/>
      </c>
      <c r="H32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23" s="760" t="str">
        <f>IF(RENTABILIDAD[[#This Row],[PORTAFOLIO]]="","",IF(RENTABILIDAD[[#This Row],[INSTRUMENTO]]="","",IFERROR((E323*H323),0)))</f>
        <v/>
      </c>
      <c r="J323" s="761" t="str">
        <f>IF(RENTABILIDAD[[#This Row],[PORTAFOLIO]]="","",IF(RENTABILIDAD[[#This Row],[INSTRUMENTO]]="","",IFERROR((E323*H323)*$X$6,0)))</f>
        <v/>
      </c>
      <c r="K323" s="762">
        <f>IF(RENTABILIDAD[[#This Row],[VALOR ACTUAL COP]]&gt;0,IFERROR((I323-F323)/F323,0),"")</f>
        <v>0</v>
      </c>
      <c r="L323" s="702">
        <f>IF(RENTABILIDAD[[#This Row],[VALOR ACTUAL COP]]&gt;0,IFERROR((J323-G323)/G323,0),"")</f>
        <v>0</v>
      </c>
      <c r="M323" s="763">
        <f t="shared" si="6"/>
        <v>0</v>
      </c>
      <c r="N323" s="747" t="str">
        <f>IFERROR(IF(RENTABILIDAD[[#This Row],[AÑOS]]&gt;0.9999999,(1+K323)^(1/M323)-1,""),"")</f>
        <v/>
      </c>
      <c r="O323" s="702" t="str">
        <f>IFERROR(IF(RENTABILIDAD[[#This Row],[AÑOS]]&gt;0.9999999,(1+L323)^(1/M323)-1,""),"")</f>
        <v/>
      </c>
      <c r="P323" s="764" t="str">
        <f>IFERROR(IF(C:C=$U$7,RENTABILIDAD[[#This Row],[INVERSIÓN USD]]/$W$6,RENTABILIDAD[[#This Row],[INVERSIÓN USD]]/$W$7),"")</f>
        <v/>
      </c>
      <c r="Q323" s="620" t="str">
        <f>IFERROR(IF(D:D=$U$6,RENTABILIDAD[[#This Row],[INVERSIÓN COP]]/$V$6,RENTABILIDAD[[#This Row],[INVERSIÓN COP]]/$V$7),"")</f>
        <v/>
      </c>
      <c r="R323" s="764" t="str">
        <f>IFERROR(RENTABILIDAD[[#This Row],[RENTABILIDAD E.A USD]]*RENTABILIDAD[[#This Row],[PESOS COP]],"")</f>
        <v/>
      </c>
      <c r="S323" s="620" t="str">
        <f>IFERROR(RENTABILIDAD[[#This Row],[RENTABILIDAD E.A COP2]]*RENTABILIDAD[[#This Row],[PESOS COP]],"")</f>
        <v/>
      </c>
    </row>
    <row r="324" spans="2:19">
      <c r="B324" s="755" t="str">
        <f>IF('REGISTRO ACCIONES'!L324="COMPRA",'REGISTRO ACCIONES'!J324,"")</f>
        <v/>
      </c>
      <c r="C324" s="756" t="str">
        <f>IF('REGISTRO ACCIONES'!L324="COMPRA",'REGISTRO ACCIONES'!K324,"")</f>
        <v/>
      </c>
      <c r="D32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24" s="757" t="str">
        <f>IF('REGISTRO ACCIONES'!L324="COMPRA",'REGISTRO ACCIONES'!M324,"")</f>
        <v/>
      </c>
      <c r="F324" s="758" t="str">
        <f>IF(RENTABILIDAD[[#This Row],[PORTAFOLIO]]="","",IF('REGISTRO ACCIONES'!L324="COMPRA",'REGISTRO ACCIONES'!P324,""))</f>
        <v/>
      </c>
      <c r="G324" s="759" t="str">
        <f>IF(RENTABILIDAD[[#This Row],[PORTAFOLIO]]="","",IF('REGISTRO ACCIONES'!L324="COMPRA",'REGISTRO ACCIONES'!R324,""))</f>
        <v/>
      </c>
      <c r="H32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24" s="760" t="str">
        <f>IF(RENTABILIDAD[[#This Row],[PORTAFOLIO]]="","",IF(RENTABILIDAD[[#This Row],[INSTRUMENTO]]="","",IFERROR((E324*H324),0)))</f>
        <v/>
      </c>
      <c r="J324" s="761" t="str">
        <f>IF(RENTABILIDAD[[#This Row],[PORTAFOLIO]]="","",IF(RENTABILIDAD[[#This Row],[INSTRUMENTO]]="","",IFERROR((E324*H324)*$X$6,0)))</f>
        <v/>
      </c>
      <c r="K324" s="762">
        <f>IF(RENTABILIDAD[[#This Row],[VALOR ACTUAL COP]]&gt;0,IFERROR((I324-F324)/F324,0),"")</f>
        <v>0</v>
      </c>
      <c r="L324" s="702">
        <f>IF(RENTABILIDAD[[#This Row],[VALOR ACTUAL COP]]&gt;0,IFERROR((J324-G324)/G324,0),"")</f>
        <v>0</v>
      </c>
      <c r="M324" s="763">
        <f t="shared" si="6"/>
        <v>0</v>
      </c>
      <c r="N324" s="747" t="str">
        <f>IFERROR(IF(RENTABILIDAD[[#This Row],[AÑOS]]&gt;0.9999999,(1+K324)^(1/M324)-1,""),"")</f>
        <v/>
      </c>
      <c r="O324" s="702" t="str">
        <f>IFERROR(IF(RENTABILIDAD[[#This Row],[AÑOS]]&gt;0.9999999,(1+L324)^(1/M324)-1,""),"")</f>
        <v/>
      </c>
      <c r="P324" s="764" t="str">
        <f>IFERROR(IF(C:C=$U$7,RENTABILIDAD[[#This Row],[INVERSIÓN USD]]/$W$6,RENTABILIDAD[[#This Row],[INVERSIÓN USD]]/$W$7),"")</f>
        <v/>
      </c>
      <c r="Q324" s="620" t="str">
        <f>IFERROR(IF(D:D=$U$6,RENTABILIDAD[[#This Row],[INVERSIÓN COP]]/$V$6,RENTABILIDAD[[#This Row],[INVERSIÓN COP]]/$V$7),"")</f>
        <v/>
      </c>
      <c r="R324" s="764" t="str">
        <f>IFERROR(RENTABILIDAD[[#This Row],[RENTABILIDAD E.A USD]]*RENTABILIDAD[[#This Row],[PESOS COP]],"")</f>
        <v/>
      </c>
      <c r="S324" s="620" t="str">
        <f>IFERROR(RENTABILIDAD[[#This Row],[RENTABILIDAD E.A COP2]]*RENTABILIDAD[[#This Row],[PESOS COP]],"")</f>
        <v/>
      </c>
    </row>
    <row r="325" spans="2:19">
      <c r="B325" s="755" t="str">
        <f>IF('REGISTRO ACCIONES'!L325="COMPRA",'REGISTRO ACCIONES'!J325,"")</f>
        <v/>
      </c>
      <c r="C325" s="756" t="str">
        <f>IF('REGISTRO ACCIONES'!L325="COMPRA",'REGISTRO ACCIONES'!K325,"")</f>
        <v/>
      </c>
      <c r="D32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25" s="757" t="str">
        <f>IF('REGISTRO ACCIONES'!L325="COMPRA",'REGISTRO ACCIONES'!M325,"")</f>
        <v/>
      </c>
      <c r="F325" s="758" t="str">
        <f>IF(RENTABILIDAD[[#This Row],[PORTAFOLIO]]="","",IF('REGISTRO ACCIONES'!L325="COMPRA",'REGISTRO ACCIONES'!P325,""))</f>
        <v/>
      </c>
      <c r="G325" s="759" t="str">
        <f>IF(RENTABILIDAD[[#This Row],[PORTAFOLIO]]="","",IF('REGISTRO ACCIONES'!L325="COMPRA",'REGISTRO ACCIONES'!R325,""))</f>
        <v/>
      </c>
      <c r="H32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25" s="760" t="str">
        <f>IF(RENTABILIDAD[[#This Row],[PORTAFOLIO]]="","",IF(RENTABILIDAD[[#This Row],[INSTRUMENTO]]="","",IFERROR((E325*H325),0)))</f>
        <v/>
      </c>
      <c r="J325" s="761" t="str">
        <f>IF(RENTABILIDAD[[#This Row],[PORTAFOLIO]]="","",IF(RENTABILIDAD[[#This Row],[INSTRUMENTO]]="","",IFERROR((E325*H325)*$X$6,0)))</f>
        <v/>
      </c>
      <c r="K325" s="762">
        <f>IF(RENTABILIDAD[[#This Row],[VALOR ACTUAL COP]]&gt;0,IFERROR((I325-F325)/F325,0),"")</f>
        <v>0</v>
      </c>
      <c r="L325" s="702">
        <f>IF(RENTABILIDAD[[#This Row],[VALOR ACTUAL COP]]&gt;0,IFERROR((J325-G325)/G325,0),"")</f>
        <v>0</v>
      </c>
      <c r="M325" s="763">
        <f t="shared" si="6"/>
        <v>0</v>
      </c>
      <c r="N325" s="747" t="str">
        <f>IFERROR(IF(RENTABILIDAD[[#This Row],[AÑOS]]&gt;0.9999999,(1+K325)^(1/M325)-1,""),"")</f>
        <v/>
      </c>
      <c r="O325" s="702" t="str">
        <f>IFERROR(IF(RENTABILIDAD[[#This Row],[AÑOS]]&gt;0.9999999,(1+L325)^(1/M325)-1,""),"")</f>
        <v/>
      </c>
      <c r="P325" s="764" t="str">
        <f>IFERROR(IF(C:C=$U$7,RENTABILIDAD[[#This Row],[INVERSIÓN USD]]/$W$6,RENTABILIDAD[[#This Row],[INVERSIÓN USD]]/$W$7),"")</f>
        <v/>
      </c>
      <c r="Q325" s="620" t="str">
        <f>IFERROR(IF(D:D=$U$6,RENTABILIDAD[[#This Row],[INVERSIÓN COP]]/$V$6,RENTABILIDAD[[#This Row],[INVERSIÓN COP]]/$V$7),"")</f>
        <v/>
      </c>
      <c r="R325" s="764" t="str">
        <f>IFERROR(RENTABILIDAD[[#This Row],[RENTABILIDAD E.A USD]]*RENTABILIDAD[[#This Row],[PESOS COP]],"")</f>
        <v/>
      </c>
      <c r="S325" s="620" t="str">
        <f>IFERROR(RENTABILIDAD[[#This Row],[RENTABILIDAD E.A COP2]]*RENTABILIDAD[[#This Row],[PESOS COP]],"")</f>
        <v/>
      </c>
    </row>
    <row r="326" spans="2:19">
      <c r="B326" s="755" t="str">
        <f>IF('REGISTRO ACCIONES'!L326="COMPRA",'REGISTRO ACCIONES'!J326,"")</f>
        <v/>
      </c>
      <c r="C326" s="756" t="str">
        <f>IF('REGISTRO ACCIONES'!L326="COMPRA",'REGISTRO ACCIONES'!K326,"")</f>
        <v/>
      </c>
      <c r="D32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26" s="757" t="str">
        <f>IF('REGISTRO ACCIONES'!L326="COMPRA",'REGISTRO ACCIONES'!M326,"")</f>
        <v/>
      </c>
      <c r="F326" s="758" t="str">
        <f>IF(RENTABILIDAD[[#This Row],[PORTAFOLIO]]="","",IF('REGISTRO ACCIONES'!L326="COMPRA",'REGISTRO ACCIONES'!P326,""))</f>
        <v/>
      </c>
      <c r="G326" s="759" t="str">
        <f>IF(RENTABILIDAD[[#This Row],[PORTAFOLIO]]="","",IF('REGISTRO ACCIONES'!L326="COMPRA",'REGISTRO ACCIONES'!R326,""))</f>
        <v/>
      </c>
      <c r="H32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26" s="760" t="str">
        <f>IF(RENTABILIDAD[[#This Row],[PORTAFOLIO]]="","",IF(RENTABILIDAD[[#This Row],[INSTRUMENTO]]="","",IFERROR((E326*H326),0)))</f>
        <v/>
      </c>
      <c r="J326" s="761" t="str">
        <f>IF(RENTABILIDAD[[#This Row],[PORTAFOLIO]]="","",IF(RENTABILIDAD[[#This Row],[INSTRUMENTO]]="","",IFERROR((E326*H326)*$X$6,0)))</f>
        <v/>
      </c>
      <c r="K326" s="762">
        <f>IF(RENTABILIDAD[[#This Row],[VALOR ACTUAL COP]]&gt;0,IFERROR((I326-F326)/F326,0),"")</f>
        <v>0</v>
      </c>
      <c r="L326" s="702">
        <f>IF(RENTABILIDAD[[#This Row],[VALOR ACTUAL COP]]&gt;0,IFERROR((J326-G326)/G326,0),"")</f>
        <v>0</v>
      </c>
      <c r="M326" s="763">
        <f t="shared" si="6"/>
        <v>0</v>
      </c>
      <c r="N326" s="747" t="str">
        <f>IFERROR(IF(RENTABILIDAD[[#This Row],[AÑOS]]&gt;0.9999999,(1+K326)^(1/M326)-1,""),"")</f>
        <v/>
      </c>
      <c r="O326" s="702" t="str">
        <f>IFERROR(IF(RENTABILIDAD[[#This Row],[AÑOS]]&gt;0.9999999,(1+L326)^(1/M326)-1,""),"")</f>
        <v/>
      </c>
      <c r="P326" s="764" t="str">
        <f>IFERROR(IF(C:C=$U$7,RENTABILIDAD[[#This Row],[INVERSIÓN USD]]/$W$6,RENTABILIDAD[[#This Row],[INVERSIÓN USD]]/$W$7),"")</f>
        <v/>
      </c>
      <c r="Q326" s="620" t="str">
        <f>IFERROR(IF(D:D=$U$6,RENTABILIDAD[[#This Row],[INVERSIÓN COP]]/$V$6,RENTABILIDAD[[#This Row],[INVERSIÓN COP]]/$V$7),"")</f>
        <v/>
      </c>
      <c r="R326" s="764" t="str">
        <f>IFERROR(RENTABILIDAD[[#This Row],[RENTABILIDAD E.A USD]]*RENTABILIDAD[[#This Row],[PESOS COP]],"")</f>
        <v/>
      </c>
      <c r="S326" s="620" t="str">
        <f>IFERROR(RENTABILIDAD[[#This Row],[RENTABILIDAD E.A COP2]]*RENTABILIDAD[[#This Row],[PESOS COP]],"")</f>
        <v/>
      </c>
    </row>
    <row r="327" spans="2:19">
      <c r="B327" s="755" t="str">
        <f>IF('REGISTRO ACCIONES'!L327="COMPRA",'REGISTRO ACCIONES'!J327,"")</f>
        <v/>
      </c>
      <c r="C327" s="756" t="str">
        <f>IF('REGISTRO ACCIONES'!L327="COMPRA",'REGISTRO ACCIONES'!K327,"")</f>
        <v/>
      </c>
      <c r="D32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27" s="757" t="str">
        <f>IF('REGISTRO ACCIONES'!L327="COMPRA",'REGISTRO ACCIONES'!M327,"")</f>
        <v/>
      </c>
      <c r="F327" s="758" t="str">
        <f>IF(RENTABILIDAD[[#This Row],[PORTAFOLIO]]="","",IF('REGISTRO ACCIONES'!L327="COMPRA",'REGISTRO ACCIONES'!P327,""))</f>
        <v/>
      </c>
      <c r="G327" s="759" t="str">
        <f>IF(RENTABILIDAD[[#This Row],[PORTAFOLIO]]="","",IF('REGISTRO ACCIONES'!L327="COMPRA",'REGISTRO ACCIONES'!R327,""))</f>
        <v/>
      </c>
      <c r="H32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27" s="760" t="str">
        <f>IF(RENTABILIDAD[[#This Row],[PORTAFOLIO]]="","",IF(RENTABILIDAD[[#This Row],[INSTRUMENTO]]="","",IFERROR((E327*H327),0)))</f>
        <v/>
      </c>
      <c r="J327" s="761" t="str">
        <f>IF(RENTABILIDAD[[#This Row],[PORTAFOLIO]]="","",IF(RENTABILIDAD[[#This Row],[INSTRUMENTO]]="","",IFERROR((E327*H327)*$X$6,0)))</f>
        <v/>
      </c>
      <c r="K327" s="762">
        <f>IF(RENTABILIDAD[[#This Row],[VALOR ACTUAL COP]]&gt;0,IFERROR((I327-F327)/F327,0),"")</f>
        <v>0</v>
      </c>
      <c r="L327" s="702">
        <f>IF(RENTABILIDAD[[#This Row],[VALOR ACTUAL COP]]&gt;0,IFERROR((J327-G327)/G327,0),"")</f>
        <v>0</v>
      </c>
      <c r="M327" s="763">
        <f t="shared" si="6"/>
        <v>0</v>
      </c>
      <c r="N327" s="747" t="str">
        <f>IFERROR(IF(RENTABILIDAD[[#This Row],[AÑOS]]&gt;0.9999999,(1+K327)^(1/M327)-1,""),"")</f>
        <v/>
      </c>
      <c r="O327" s="702" t="str">
        <f>IFERROR(IF(RENTABILIDAD[[#This Row],[AÑOS]]&gt;0.9999999,(1+L327)^(1/M327)-1,""),"")</f>
        <v/>
      </c>
      <c r="P327" s="764" t="str">
        <f>IFERROR(IF(C:C=$U$7,RENTABILIDAD[[#This Row],[INVERSIÓN USD]]/$W$6,RENTABILIDAD[[#This Row],[INVERSIÓN USD]]/$W$7),"")</f>
        <v/>
      </c>
      <c r="Q327" s="620" t="str">
        <f>IFERROR(IF(D:D=$U$6,RENTABILIDAD[[#This Row],[INVERSIÓN COP]]/$V$6,RENTABILIDAD[[#This Row],[INVERSIÓN COP]]/$V$7),"")</f>
        <v/>
      </c>
      <c r="R327" s="764" t="str">
        <f>IFERROR(RENTABILIDAD[[#This Row],[RENTABILIDAD E.A USD]]*RENTABILIDAD[[#This Row],[PESOS COP]],"")</f>
        <v/>
      </c>
      <c r="S327" s="620" t="str">
        <f>IFERROR(RENTABILIDAD[[#This Row],[RENTABILIDAD E.A COP2]]*RENTABILIDAD[[#This Row],[PESOS COP]],"")</f>
        <v/>
      </c>
    </row>
    <row r="328" spans="2:19">
      <c r="B328" s="755" t="str">
        <f>IF('REGISTRO ACCIONES'!L328="COMPRA",'REGISTRO ACCIONES'!J328,"")</f>
        <v/>
      </c>
      <c r="C328" s="756" t="str">
        <f>IF('REGISTRO ACCIONES'!L328="COMPRA",'REGISTRO ACCIONES'!K328,"")</f>
        <v/>
      </c>
      <c r="D32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28" s="757" t="str">
        <f>IF('REGISTRO ACCIONES'!L328="COMPRA",'REGISTRO ACCIONES'!M328,"")</f>
        <v/>
      </c>
      <c r="F328" s="758" t="str">
        <f>IF(RENTABILIDAD[[#This Row],[PORTAFOLIO]]="","",IF('REGISTRO ACCIONES'!L328="COMPRA",'REGISTRO ACCIONES'!P328,""))</f>
        <v/>
      </c>
      <c r="G328" s="759" t="str">
        <f>IF(RENTABILIDAD[[#This Row],[PORTAFOLIO]]="","",IF('REGISTRO ACCIONES'!L328="COMPRA",'REGISTRO ACCIONES'!R328,""))</f>
        <v/>
      </c>
      <c r="H32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28" s="760" t="str">
        <f>IF(RENTABILIDAD[[#This Row],[PORTAFOLIO]]="","",IF(RENTABILIDAD[[#This Row],[INSTRUMENTO]]="","",IFERROR((E328*H328),0)))</f>
        <v/>
      </c>
      <c r="J328" s="761" t="str">
        <f>IF(RENTABILIDAD[[#This Row],[PORTAFOLIO]]="","",IF(RENTABILIDAD[[#This Row],[INSTRUMENTO]]="","",IFERROR((E328*H328)*$X$6,0)))</f>
        <v/>
      </c>
      <c r="K328" s="762">
        <f>IF(RENTABILIDAD[[#This Row],[VALOR ACTUAL COP]]&gt;0,IFERROR((I328-F328)/F328,0),"")</f>
        <v>0</v>
      </c>
      <c r="L328" s="702">
        <f>IF(RENTABILIDAD[[#This Row],[VALOR ACTUAL COP]]&gt;0,IFERROR((J328-G328)/G328,0),"")</f>
        <v>0</v>
      </c>
      <c r="M328" s="763">
        <f t="shared" si="6"/>
        <v>0</v>
      </c>
      <c r="N328" s="747" t="str">
        <f>IFERROR(IF(RENTABILIDAD[[#This Row],[AÑOS]]&gt;0.9999999,(1+K328)^(1/M328)-1,""),"")</f>
        <v/>
      </c>
      <c r="O328" s="702" t="str">
        <f>IFERROR(IF(RENTABILIDAD[[#This Row],[AÑOS]]&gt;0.9999999,(1+L328)^(1/M328)-1,""),"")</f>
        <v/>
      </c>
      <c r="P328" s="764" t="str">
        <f>IFERROR(IF(C:C=$U$7,RENTABILIDAD[[#This Row],[INVERSIÓN USD]]/$W$6,RENTABILIDAD[[#This Row],[INVERSIÓN USD]]/$W$7),"")</f>
        <v/>
      </c>
      <c r="Q328" s="620" t="str">
        <f>IFERROR(IF(D:D=$U$6,RENTABILIDAD[[#This Row],[INVERSIÓN COP]]/$V$6,RENTABILIDAD[[#This Row],[INVERSIÓN COP]]/$V$7),"")</f>
        <v/>
      </c>
      <c r="R328" s="764" t="str">
        <f>IFERROR(RENTABILIDAD[[#This Row],[RENTABILIDAD E.A USD]]*RENTABILIDAD[[#This Row],[PESOS COP]],"")</f>
        <v/>
      </c>
      <c r="S328" s="620" t="str">
        <f>IFERROR(RENTABILIDAD[[#This Row],[RENTABILIDAD E.A COP2]]*RENTABILIDAD[[#This Row],[PESOS COP]],"")</f>
        <v/>
      </c>
    </row>
    <row r="329" spans="2:19">
      <c r="B329" s="755" t="str">
        <f>IF('REGISTRO ACCIONES'!L329="COMPRA",'REGISTRO ACCIONES'!J329,"")</f>
        <v/>
      </c>
      <c r="C329" s="756" t="str">
        <f>IF('REGISTRO ACCIONES'!L329="COMPRA",'REGISTRO ACCIONES'!K329,"")</f>
        <v/>
      </c>
      <c r="D32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29" s="757" t="str">
        <f>IF('REGISTRO ACCIONES'!L329="COMPRA",'REGISTRO ACCIONES'!M329,"")</f>
        <v/>
      </c>
      <c r="F329" s="758" t="str">
        <f>IF(RENTABILIDAD[[#This Row],[PORTAFOLIO]]="","",IF('REGISTRO ACCIONES'!L329="COMPRA",'REGISTRO ACCIONES'!P329,""))</f>
        <v/>
      </c>
      <c r="G329" s="759" t="str">
        <f>IF(RENTABILIDAD[[#This Row],[PORTAFOLIO]]="","",IF('REGISTRO ACCIONES'!L329="COMPRA",'REGISTRO ACCIONES'!R329,""))</f>
        <v/>
      </c>
      <c r="H32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29" s="760" t="str">
        <f>IF(RENTABILIDAD[[#This Row],[PORTAFOLIO]]="","",IF(RENTABILIDAD[[#This Row],[INSTRUMENTO]]="","",IFERROR((E329*H329),0)))</f>
        <v/>
      </c>
      <c r="J329" s="761" t="str">
        <f>IF(RENTABILIDAD[[#This Row],[PORTAFOLIO]]="","",IF(RENTABILIDAD[[#This Row],[INSTRUMENTO]]="","",IFERROR((E329*H329)*$X$6,0)))</f>
        <v/>
      </c>
      <c r="K329" s="762">
        <f>IF(RENTABILIDAD[[#This Row],[VALOR ACTUAL COP]]&gt;0,IFERROR((I329-F329)/F329,0),"")</f>
        <v>0</v>
      </c>
      <c r="L329" s="702">
        <f>IF(RENTABILIDAD[[#This Row],[VALOR ACTUAL COP]]&gt;0,IFERROR((J329-G329)/G329,0),"")</f>
        <v>0</v>
      </c>
      <c r="M329" s="763">
        <f t="shared" si="6"/>
        <v>0</v>
      </c>
      <c r="N329" s="747" t="str">
        <f>IFERROR(IF(RENTABILIDAD[[#This Row],[AÑOS]]&gt;0.9999999,(1+K329)^(1/M329)-1,""),"")</f>
        <v/>
      </c>
      <c r="O329" s="702" t="str">
        <f>IFERROR(IF(RENTABILIDAD[[#This Row],[AÑOS]]&gt;0.9999999,(1+L329)^(1/M329)-1,""),"")</f>
        <v/>
      </c>
      <c r="P329" s="764" t="str">
        <f>IFERROR(IF(C:C=$U$7,RENTABILIDAD[[#This Row],[INVERSIÓN USD]]/$W$6,RENTABILIDAD[[#This Row],[INVERSIÓN USD]]/$W$7),"")</f>
        <v/>
      </c>
      <c r="Q329" s="620" t="str">
        <f>IFERROR(IF(D:D=$U$6,RENTABILIDAD[[#This Row],[INVERSIÓN COP]]/$V$6,RENTABILIDAD[[#This Row],[INVERSIÓN COP]]/$V$7),"")</f>
        <v/>
      </c>
      <c r="R329" s="764" t="str">
        <f>IFERROR(RENTABILIDAD[[#This Row],[RENTABILIDAD E.A USD]]*RENTABILIDAD[[#This Row],[PESOS COP]],"")</f>
        <v/>
      </c>
      <c r="S329" s="620" t="str">
        <f>IFERROR(RENTABILIDAD[[#This Row],[RENTABILIDAD E.A COP2]]*RENTABILIDAD[[#This Row],[PESOS COP]],"")</f>
        <v/>
      </c>
    </row>
    <row r="330" spans="2:19">
      <c r="B330" s="755" t="str">
        <f>IF('REGISTRO ACCIONES'!L330="COMPRA",'REGISTRO ACCIONES'!J330,"")</f>
        <v/>
      </c>
      <c r="C330" s="756" t="str">
        <f>IF('REGISTRO ACCIONES'!L330="COMPRA",'REGISTRO ACCIONES'!K330,"")</f>
        <v/>
      </c>
      <c r="D33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30" s="757" t="str">
        <f>IF('REGISTRO ACCIONES'!L330="COMPRA",'REGISTRO ACCIONES'!M330,"")</f>
        <v/>
      </c>
      <c r="F330" s="758" t="str">
        <f>IF(RENTABILIDAD[[#This Row],[PORTAFOLIO]]="","",IF('REGISTRO ACCIONES'!L330="COMPRA",'REGISTRO ACCIONES'!P330,""))</f>
        <v/>
      </c>
      <c r="G330" s="759" t="str">
        <f>IF(RENTABILIDAD[[#This Row],[PORTAFOLIO]]="","",IF('REGISTRO ACCIONES'!L330="COMPRA",'REGISTRO ACCIONES'!R330,""))</f>
        <v/>
      </c>
      <c r="H33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30" s="760" t="str">
        <f>IF(RENTABILIDAD[[#This Row],[PORTAFOLIO]]="","",IF(RENTABILIDAD[[#This Row],[INSTRUMENTO]]="","",IFERROR((E330*H330),0)))</f>
        <v/>
      </c>
      <c r="J330" s="761" t="str">
        <f>IF(RENTABILIDAD[[#This Row],[PORTAFOLIO]]="","",IF(RENTABILIDAD[[#This Row],[INSTRUMENTO]]="","",IFERROR((E330*H330)*$X$6,0)))</f>
        <v/>
      </c>
      <c r="K330" s="762">
        <f>IF(RENTABILIDAD[[#This Row],[VALOR ACTUAL COP]]&gt;0,IFERROR((I330-F330)/F330,0),"")</f>
        <v>0</v>
      </c>
      <c r="L330" s="702">
        <f>IF(RENTABILIDAD[[#This Row],[VALOR ACTUAL COP]]&gt;0,IFERROR((J330-G330)/G330,0),"")</f>
        <v>0</v>
      </c>
      <c r="M330" s="763">
        <f t="shared" si="6"/>
        <v>0</v>
      </c>
      <c r="N330" s="747" t="str">
        <f>IFERROR(IF(RENTABILIDAD[[#This Row],[AÑOS]]&gt;0.9999999,(1+K330)^(1/M330)-1,""),"")</f>
        <v/>
      </c>
      <c r="O330" s="702" t="str">
        <f>IFERROR(IF(RENTABILIDAD[[#This Row],[AÑOS]]&gt;0.9999999,(1+L330)^(1/M330)-1,""),"")</f>
        <v/>
      </c>
      <c r="P330" s="764" t="str">
        <f>IFERROR(IF(C:C=$U$7,RENTABILIDAD[[#This Row],[INVERSIÓN USD]]/$W$6,RENTABILIDAD[[#This Row],[INVERSIÓN USD]]/$W$7),"")</f>
        <v/>
      </c>
      <c r="Q330" s="620" t="str">
        <f>IFERROR(IF(D:D=$U$6,RENTABILIDAD[[#This Row],[INVERSIÓN COP]]/$V$6,RENTABILIDAD[[#This Row],[INVERSIÓN COP]]/$V$7),"")</f>
        <v/>
      </c>
      <c r="R330" s="764" t="str">
        <f>IFERROR(RENTABILIDAD[[#This Row],[RENTABILIDAD E.A USD]]*RENTABILIDAD[[#This Row],[PESOS COP]],"")</f>
        <v/>
      </c>
      <c r="S330" s="620" t="str">
        <f>IFERROR(RENTABILIDAD[[#This Row],[RENTABILIDAD E.A COP2]]*RENTABILIDAD[[#This Row],[PESOS COP]],"")</f>
        <v/>
      </c>
    </row>
    <row r="331" spans="2:19">
      <c r="B331" s="755" t="str">
        <f>IF('REGISTRO ACCIONES'!L331="COMPRA",'REGISTRO ACCIONES'!J331,"")</f>
        <v/>
      </c>
      <c r="C331" s="756" t="str">
        <f>IF('REGISTRO ACCIONES'!L331="COMPRA",'REGISTRO ACCIONES'!K331,"")</f>
        <v/>
      </c>
      <c r="D33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31" s="757" t="str">
        <f>IF('REGISTRO ACCIONES'!L331="COMPRA",'REGISTRO ACCIONES'!M331,"")</f>
        <v/>
      </c>
      <c r="F331" s="758" t="str">
        <f>IF(RENTABILIDAD[[#This Row],[PORTAFOLIO]]="","",IF('REGISTRO ACCIONES'!L331="COMPRA",'REGISTRO ACCIONES'!P331,""))</f>
        <v/>
      </c>
      <c r="G331" s="759" t="str">
        <f>IF(RENTABILIDAD[[#This Row],[PORTAFOLIO]]="","",IF('REGISTRO ACCIONES'!L331="COMPRA",'REGISTRO ACCIONES'!R331,""))</f>
        <v/>
      </c>
      <c r="H33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31" s="760" t="str">
        <f>IF(RENTABILIDAD[[#This Row],[PORTAFOLIO]]="","",IF(RENTABILIDAD[[#This Row],[INSTRUMENTO]]="","",IFERROR((E331*H331),0)))</f>
        <v/>
      </c>
      <c r="J331" s="761" t="str">
        <f>IF(RENTABILIDAD[[#This Row],[PORTAFOLIO]]="","",IF(RENTABILIDAD[[#This Row],[INSTRUMENTO]]="","",IFERROR((E331*H331)*$X$6,0)))</f>
        <v/>
      </c>
      <c r="K331" s="762">
        <f>IF(RENTABILIDAD[[#This Row],[VALOR ACTUAL COP]]&gt;0,IFERROR((I331-F331)/F331,0),"")</f>
        <v>0</v>
      </c>
      <c r="L331" s="702">
        <f>IF(RENTABILIDAD[[#This Row],[VALOR ACTUAL COP]]&gt;0,IFERROR((J331-G331)/G331,0),"")</f>
        <v>0</v>
      </c>
      <c r="M331" s="763">
        <f t="shared" si="6"/>
        <v>0</v>
      </c>
      <c r="N331" s="747" t="str">
        <f>IFERROR(IF(RENTABILIDAD[[#This Row],[AÑOS]]&gt;0.9999999,(1+K331)^(1/M331)-1,""),"")</f>
        <v/>
      </c>
      <c r="O331" s="702" t="str">
        <f>IFERROR(IF(RENTABILIDAD[[#This Row],[AÑOS]]&gt;0.9999999,(1+L331)^(1/M331)-1,""),"")</f>
        <v/>
      </c>
      <c r="P331" s="764" t="str">
        <f>IFERROR(IF(C:C=$U$7,RENTABILIDAD[[#This Row],[INVERSIÓN USD]]/$W$6,RENTABILIDAD[[#This Row],[INVERSIÓN USD]]/$W$7),"")</f>
        <v/>
      </c>
      <c r="Q331" s="620" t="str">
        <f>IFERROR(IF(D:D=$U$6,RENTABILIDAD[[#This Row],[INVERSIÓN COP]]/$V$6,RENTABILIDAD[[#This Row],[INVERSIÓN COP]]/$V$7),"")</f>
        <v/>
      </c>
      <c r="R331" s="764" t="str">
        <f>IFERROR(RENTABILIDAD[[#This Row],[RENTABILIDAD E.A USD]]*RENTABILIDAD[[#This Row],[PESOS COP]],"")</f>
        <v/>
      </c>
      <c r="S331" s="620" t="str">
        <f>IFERROR(RENTABILIDAD[[#This Row],[RENTABILIDAD E.A COP2]]*RENTABILIDAD[[#This Row],[PESOS COP]],"")</f>
        <v/>
      </c>
    </row>
    <row r="332" spans="2:19">
      <c r="B332" s="755" t="str">
        <f>IF('REGISTRO ACCIONES'!L332="COMPRA",'REGISTRO ACCIONES'!J332,"")</f>
        <v/>
      </c>
      <c r="C332" s="756" t="str">
        <f>IF('REGISTRO ACCIONES'!L332="COMPRA",'REGISTRO ACCIONES'!K332,"")</f>
        <v/>
      </c>
      <c r="D33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32" s="757" t="str">
        <f>IF('REGISTRO ACCIONES'!L332="COMPRA",'REGISTRO ACCIONES'!M332,"")</f>
        <v/>
      </c>
      <c r="F332" s="758" t="str">
        <f>IF(RENTABILIDAD[[#This Row],[PORTAFOLIO]]="","",IF('REGISTRO ACCIONES'!L332="COMPRA",'REGISTRO ACCIONES'!P332,""))</f>
        <v/>
      </c>
      <c r="G332" s="759" t="str">
        <f>IF(RENTABILIDAD[[#This Row],[PORTAFOLIO]]="","",IF('REGISTRO ACCIONES'!L332="COMPRA",'REGISTRO ACCIONES'!R332,""))</f>
        <v/>
      </c>
      <c r="H33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32" s="760" t="str">
        <f>IF(RENTABILIDAD[[#This Row],[PORTAFOLIO]]="","",IF(RENTABILIDAD[[#This Row],[INSTRUMENTO]]="","",IFERROR((E332*H332),0)))</f>
        <v/>
      </c>
      <c r="J332" s="761" t="str">
        <f>IF(RENTABILIDAD[[#This Row],[PORTAFOLIO]]="","",IF(RENTABILIDAD[[#This Row],[INSTRUMENTO]]="","",IFERROR((E332*H332)*$X$6,0)))</f>
        <v/>
      </c>
      <c r="K332" s="762">
        <f>IF(RENTABILIDAD[[#This Row],[VALOR ACTUAL COP]]&gt;0,IFERROR((I332-F332)/F332,0),"")</f>
        <v>0</v>
      </c>
      <c r="L332" s="702">
        <f>IF(RENTABILIDAD[[#This Row],[VALOR ACTUAL COP]]&gt;0,IFERROR((J332-G332)/G332,0),"")</f>
        <v>0</v>
      </c>
      <c r="M332" s="763">
        <f t="shared" si="6"/>
        <v>0</v>
      </c>
      <c r="N332" s="747" t="str">
        <f>IFERROR(IF(RENTABILIDAD[[#This Row],[AÑOS]]&gt;0.9999999,(1+K332)^(1/M332)-1,""),"")</f>
        <v/>
      </c>
      <c r="O332" s="702" t="str">
        <f>IFERROR(IF(RENTABILIDAD[[#This Row],[AÑOS]]&gt;0.9999999,(1+L332)^(1/M332)-1,""),"")</f>
        <v/>
      </c>
      <c r="P332" s="764" t="str">
        <f>IFERROR(IF(C:C=$U$7,RENTABILIDAD[[#This Row],[INVERSIÓN USD]]/$W$6,RENTABILIDAD[[#This Row],[INVERSIÓN USD]]/$W$7),"")</f>
        <v/>
      </c>
      <c r="Q332" s="620" t="str">
        <f>IFERROR(IF(D:D=$U$6,RENTABILIDAD[[#This Row],[INVERSIÓN COP]]/$V$6,RENTABILIDAD[[#This Row],[INVERSIÓN COP]]/$V$7),"")</f>
        <v/>
      </c>
      <c r="R332" s="764" t="str">
        <f>IFERROR(RENTABILIDAD[[#This Row],[RENTABILIDAD E.A USD]]*RENTABILIDAD[[#This Row],[PESOS COP]],"")</f>
        <v/>
      </c>
      <c r="S332" s="620" t="str">
        <f>IFERROR(RENTABILIDAD[[#This Row],[RENTABILIDAD E.A COP2]]*RENTABILIDAD[[#This Row],[PESOS COP]],"")</f>
        <v/>
      </c>
    </row>
    <row r="333" spans="2:19">
      <c r="B333" s="755" t="str">
        <f>IF('REGISTRO ACCIONES'!L333="COMPRA",'REGISTRO ACCIONES'!J333,"")</f>
        <v/>
      </c>
      <c r="C333" s="756" t="str">
        <f>IF('REGISTRO ACCIONES'!L333="COMPRA",'REGISTRO ACCIONES'!K333,"")</f>
        <v/>
      </c>
      <c r="D33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33" s="757" t="str">
        <f>IF('REGISTRO ACCIONES'!L333="COMPRA",'REGISTRO ACCIONES'!M333,"")</f>
        <v/>
      </c>
      <c r="F333" s="758" t="str">
        <f>IF(RENTABILIDAD[[#This Row],[PORTAFOLIO]]="","",IF('REGISTRO ACCIONES'!L333="COMPRA",'REGISTRO ACCIONES'!P333,""))</f>
        <v/>
      </c>
      <c r="G333" s="759" t="str">
        <f>IF(RENTABILIDAD[[#This Row],[PORTAFOLIO]]="","",IF('REGISTRO ACCIONES'!L333="COMPRA",'REGISTRO ACCIONES'!R333,""))</f>
        <v/>
      </c>
      <c r="H33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33" s="760" t="str">
        <f>IF(RENTABILIDAD[[#This Row],[PORTAFOLIO]]="","",IF(RENTABILIDAD[[#This Row],[INSTRUMENTO]]="","",IFERROR((E333*H333),0)))</f>
        <v/>
      </c>
      <c r="J333" s="761" t="str">
        <f>IF(RENTABILIDAD[[#This Row],[PORTAFOLIO]]="","",IF(RENTABILIDAD[[#This Row],[INSTRUMENTO]]="","",IFERROR((E333*H333)*$X$6,0)))</f>
        <v/>
      </c>
      <c r="K333" s="762">
        <f>IF(RENTABILIDAD[[#This Row],[VALOR ACTUAL COP]]&gt;0,IFERROR((I333-F333)/F333,0),"")</f>
        <v>0</v>
      </c>
      <c r="L333" s="702">
        <f>IF(RENTABILIDAD[[#This Row],[VALOR ACTUAL COP]]&gt;0,IFERROR((J333-G333)/G333,0),"")</f>
        <v>0</v>
      </c>
      <c r="M333" s="763">
        <f t="shared" si="6"/>
        <v>0</v>
      </c>
      <c r="N333" s="747" t="str">
        <f>IFERROR(IF(RENTABILIDAD[[#This Row],[AÑOS]]&gt;0.9999999,(1+K333)^(1/M333)-1,""),"")</f>
        <v/>
      </c>
      <c r="O333" s="702" t="str">
        <f>IFERROR(IF(RENTABILIDAD[[#This Row],[AÑOS]]&gt;0.9999999,(1+L333)^(1/M333)-1,""),"")</f>
        <v/>
      </c>
      <c r="P333" s="764" t="str">
        <f>IFERROR(IF(C:C=$U$7,RENTABILIDAD[[#This Row],[INVERSIÓN USD]]/$W$6,RENTABILIDAD[[#This Row],[INVERSIÓN USD]]/$W$7),"")</f>
        <v/>
      </c>
      <c r="Q333" s="620" t="str">
        <f>IFERROR(IF(D:D=$U$6,RENTABILIDAD[[#This Row],[INVERSIÓN COP]]/$V$6,RENTABILIDAD[[#This Row],[INVERSIÓN COP]]/$V$7),"")</f>
        <v/>
      </c>
      <c r="R333" s="764" t="str">
        <f>IFERROR(RENTABILIDAD[[#This Row],[RENTABILIDAD E.A USD]]*RENTABILIDAD[[#This Row],[PESOS COP]],"")</f>
        <v/>
      </c>
      <c r="S333" s="620" t="str">
        <f>IFERROR(RENTABILIDAD[[#This Row],[RENTABILIDAD E.A COP2]]*RENTABILIDAD[[#This Row],[PESOS COP]],"")</f>
        <v/>
      </c>
    </row>
    <row r="334" spans="2:19">
      <c r="B334" s="755" t="str">
        <f>IF('REGISTRO ACCIONES'!L334="COMPRA",'REGISTRO ACCIONES'!J334,"")</f>
        <v/>
      </c>
      <c r="C334" s="756" t="str">
        <f>IF('REGISTRO ACCIONES'!L334="COMPRA",'REGISTRO ACCIONES'!K334,"")</f>
        <v/>
      </c>
      <c r="D33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34" s="757" t="str">
        <f>IF('REGISTRO ACCIONES'!L334="COMPRA",'REGISTRO ACCIONES'!M334,"")</f>
        <v/>
      </c>
      <c r="F334" s="758" t="str">
        <f>IF(RENTABILIDAD[[#This Row],[PORTAFOLIO]]="","",IF('REGISTRO ACCIONES'!L334="COMPRA",'REGISTRO ACCIONES'!P334,""))</f>
        <v/>
      </c>
      <c r="G334" s="759" t="str">
        <f>IF(RENTABILIDAD[[#This Row],[PORTAFOLIO]]="","",IF('REGISTRO ACCIONES'!L334="COMPRA",'REGISTRO ACCIONES'!R334,""))</f>
        <v/>
      </c>
      <c r="H33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34" s="760" t="str">
        <f>IF(RENTABILIDAD[[#This Row],[PORTAFOLIO]]="","",IF(RENTABILIDAD[[#This Row],[INSTRUMENTO]]="","",IFERROR((E334*H334),0)))</f>
        <v/>
      </c>
      <c r="J334" s="761" t="str">
        <f>IF(RENTABILIDAD[[#This Row],[PORTAFOLIO]]="","",IF(RENTABILIDAD[[#This Row],[INSTRUMENTO]]="","",IFERROR((E334*H334)*$X$6,0)))</f>
        <v/>
      </c>
      <c r="K334" s="762">
        <f>IF(RENTABILIDAD[[#This Row],[VALOR ACTUAL COP]]&gt;0,IFERROR((I334-F334)/F334,0),"")</f>
        <v>0</v>
      </c>
      <c r="L334" s="702">
        <f>IF(RENTABILIDAD[[#This Row],[VALOR ACTUAL COP]]&gt;0,IFERROR((J334-G334)/G334,0),"")</f>
        <v>0</v>
      </c>
      <c r="M334" s="763">
        <f t="shared" si="6"/>
        <v>0</v>
      </c>
      <c r="N334" s="747" t="str">
        <f>IFERROR(IF(RENTABILIDAD[[#This Row],[AÑOS]]&gt;0.9999999,(1+K334)^(1/M334)-1,""),"")</f>
        <v/>
      </c>
      <c r="O334" s="702" t="str">
        <f>IFERROR(IF(RENTABILIDAD[[#This Row],[AÑOS]]&gt;0.9999999,(1+L334)^(1/M334)-1,""),"")</f>
        <v/>
      </c>
      <c r="P334" s="764" t="str">
        <f>IFERROR(IF(C:C=$U$7,RENTABILIDAD[[#This Row],[INVERSIÓN USD]]/$W$6,RENTABILIDAD[[#This Row],[INVERSIÓN USD]]/$W$7),"")</f>
        <v/>
      </c>
      <c r="Q334" s="620" t="str">
        <f>IFERROR(IF(D:D=$U$6,RENTABILIDAD[[#This Row],[INVERSIÓN COP]]/$V$6,RENTABILIDAD[[#This Row],[INVERSIÓN COP]]/$V$7),"")</f>
        <v/>
      </c>
      <c r="R334" s="764" t="str">
        <f>IFERROR(RENTABILIDAD[[#This Row],[RENTABILIDAD E.A USD]]*RENTABILIDAD[[#This Row],[PESOS COP]],"")</f>
        <v/>
      </c>
      <c r="S334" s="620" t="str">
        <f>IFERROR(RENTABILIDAD[[#This Row],[RENTABILIDAD E.A COP2]]*RENTABILIDAD[[#This Row],[PESOS COP]],"")</f>
        <v/>
      </c>
    </row>
    <row r="335" spans="2:19">
      <c r="B335" s="755" t="str">
        <f>IF('REGISTRO ACCIONES'!L335="COMPRA",'REGISTRO ACCIONES'!J335,"")</f>
        <v/>
      </c>
      <c r="C335" s="756" t="str">
        <f>IF('REGISTRO ACCIONES'!L335="COMPRA",'REGISTRO ACCIONES'!K335,"")</f>
        <v/>
      </c>
      <c r="D33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35" s="757" t="str">
        <f>IF('REGISTRO ACCIONES'!L335="COMPRA",'REGISTRO ACCIONES'!M335,"")</f>
        <v/>
      </c>
      <c r="F335" s="758" t="str">
        <f>IF(RENTABILIDAD[[#This Row],[PORTAFOLIO]]="","",IF('REGISTRO ACCIONES'!L335="COMPRA",'REGISTRO ACCIONES'!P335,""))</f>
        <v/>
      </c>
      <c r="G335" s="759" t="str">
        <f>IF(RENTABILIDAD[[#This Row],[PORTAFOLIO]]="","",IF('REGISTRO ACCIONES'!L335="COMPRA",'REGISTRO ACCIONES'!R335,""))</f>
        <v/>
      </c>
      <c r="H33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35" s="760" t="str">
        <f>IF(RENTABILIDAD[[#This Row],[PORTAFOLIO]]="","",IF(RENTABILIDAD[[#This Row],[INSTRUMENTO]]="","",IFERROR((E335*H335),0)))</f>
        <v/>
      </c>
      <c r="J335" s="761" t="str">
        <f>IF(RENTABILIDAD[[#This Row],[PORTAFOLIO]]="","",IF(RENTABILIDAD[[#This Row],[INSTRUMENTO]]="","",IFERROR((E335*H335)*$X$6,0)))</f>
        <v/>
      </c>
      <c r="K335" s="762">
        <f>IF(RENTABILIDAD[[#This Row],[VALOR ACTUAL COP]]&gt;0,IFERROR((I335-F335)/F335,0),"")</f>
        <v>0</v>
      </c>
      <c r="L335" s="702">
        <f>IF(RENTABILIDAD[[#This Row],[VALOR ACTUAL COP]]&gt;0,IFERROR((J335-G335)/G335,0),"")</f>
        <v>0</v>
      </c>
      <c r="M335" s="763">
        <f t="shared" si="6"/>
        <v>0</v>
      </c>
      <c r="N335" s="747" t="str">
        <f>IFERROR(IF(RENTABILIDAD[[#This Row],[AÑOS]]&gt;0.9999999,(1+K335)^(1/M335)-1,""),"")</f>
        <v/>
      </c>
      <c r="O335" s="702" t="str">
        <f>IFERROR(IF(RENTABILIDAD[[#This Row],[AÑOS]]&gt;0.9999999,(1+L335)^(1/M335)-1,""),"")</f>
        <v/>
      </c>
      <c r="P335" s="764" t="str">
        <f>IFERROR(IF(C:C=$U$7,RENTABILIDAD[[#This Row],[INVERSIÓN USD]]/$W$6,RENTABILIDAD[[#This Row],[INVERSIÓN USD]]/$W$7),"")</f>
        <v/>
      </c>
      <c r="Q335" s="620" t="str">
        <f>IFERROR(IF(D:D=$U$6,RENTABILIDAD[[#This Row],[INVERSIÓN COP]]/$V$6,RENTABILIDAD[[#This Row],[INVERSIÓN COP]]/$V$7),"")</f>
        <v/>
      </c>
      <c r="R335" s="764" t="str">
        <f>IFERROR(RENTABILIDAD[[#This Row],[RENTABILIDAD E.A USD]]*RENTABILIDAD[[#This Row],[PESOS COP]],"")</f>
        <v/>
      </c>
      <c r="S335" s="620" t="str">
        <f>IFERROR(RENTABILIDAD[[#This Row],[RENTABILIDAD E.A COP2]]*RENTABILIDAD[[#This Row],[PESOS COP]],"")</f>
        <v/>
      </c>
    </row>
    <row r="336" spans="2:19">
      <c r="B336" s="755" t="str">
        <f>IF('REGISTRO ACCIONES'!L336="COMPRA",'REGISTRO ACCIONES'!J336,"")</f>
        <v/>
      </c>
      <c r="C336" s="756" t="str">
        <f>IF('REGISTRO ACCIONES'!L336="COMPRA",'REGISTRO ACCIONES'!K336,"")</f>
        <v/>
      </c>
      <c r="D33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36" s="757" t="str">
        <f>IF('REGISTRO ACCIONES'!L336="COMPRA",'REGISTRO ACCIONES'!M336,"")</f>
        <v/>
      </c>
      <c r="F336" s="758" t="str">
        <f>IF(RENTABILIDAD[[#This Row],[PORTAFOLIO]]="","",IF('REGISTRO ACCIONES'!L336="COMPRA",'REGISTRO ACCIONES'!P336,""))</f>
        <v/>
      </c>
      <c r="G336" s="759" t="str">
        <f>IF(RENTABILIDAD[[#This Row],[PORTAFOLIO]]="","",IF('REGISTRO ACCIONES'!L336="COMPRA",'REGISTRO ACCIONES'!R336,""))</f>
        <v/>
      </c>
      <c r="H33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36" s="760" t="str">
        <f>IF(RENTABILIDAD[[#This Row],[PORTAFOLIO]]="","",IF(RENTABILIDAD[[#This Row],[INSTRUMENTO]]="","",IFERROR((E336*H336),0)))</f>
        <v/>
      </c>
      <c r="J336" s="761" t="str">
        <f>IF(RENTABILIDAD[[#This Row],[PORTAFOLIO]]="","",IF(RENTABILIDAD[[#This Row],[INSTRUMENTO]]="","",IFERROR((E336*H336)*$X$6,0)))</f>
        <v/>
      </c>
      <c r="K336" s="762">
        <f>IF(RENTABILIDAD[[#This Row],[VALOR ACTUAL COP]]&gt;0,IFERROR((I336-F336)/F336,0),"")</f>
        <v>0</v>
      </c>
      <c r="L336" s="702">
        <f>IF(RENTABILIDAD[[#This Row],[VALOR ACTUAL COP]]&gt;0,IFERROR((J336-G336)/G336,0),"")</f>
        <v>0</v>
      </c>
      <c r="M336" s="763">
        <f t="shared" si="6"/>
        <v>0</v>
      </c>
      <c r="N336" s="747" t="str">
        <f>IFERROR(IF(RENTABILIDAD[[#This Row],[AÑOS]]&gt;0.9999999,(1+K336)^(1/M336)-1,""),"")</f>
        <v/>
      </c>
      <c r="O336" s="702" t="str">
        <f>IFERROR(IF(RENTABILIDAD[[#This Row],[AÑOS]]&gt;0.9999999,(1+L336)^(1/M336)-1,""),"")</f>
        <v/>
      </c>
      <c r="P336" s="764" t="str">
        <f>IFERROR(IF(C:C=$U$7,RENTABILIDAD[[#This Row],[INVERSIÓN USD]]/$W$6,RENTABILIDAD[[#This Row],[INVERSIÓN USD]]/$W$7),"")</f>
        <v/>
      </c>
      <c r="Q336" s="620" t="str">
        <f>IFERROR(IF(D:D=$U$6,RENTABILIDAD[[#This Row],[INVERSIÓN COP]]/$V$6,RENTABILIDAD[[#This Row],[INVERSIÓN COP]]/$V$7),"")</f>
        <v/>
      </c>
      <c r="R336" s="764" t="str">
        <f>IFERROR(RENTABILIDAD[[#This Row],[RENTABILIDAD E.A USD]]*RENTABILIDAD[[#This Row],[PESOS COP]],"")</f>
        <v/>
      </c>
      <c r="S336" s="620" t="str">
        <f>IFERROR(RENTABILIDAD[[#This Row],[RENTABILIDAD E.A COP2]]*RENTABILIDAD[[#This Row],[PESOS COP]],"")</f>
        <v/>
      </c>
    </row>
    <row r="337" spans="2:19">
      <c r="B337" s="755" t="str">
        <f>IF('REGISTRO ACCIONES'!L337="COMPRA",'REGISTRO ACCIONES'!J337,"")</f>
        <v/>
      </c>
      <c r="C337" s="756" t="str">
        <f>IF('REGISTRO ACCIONES'!L337="COMPRA",'REGISTRO ACCIONES'!K337,"")</f>
        <v/>
      </c>
      <c r="D33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37" s="757" t="str">
        <f>IF('REGISTRO ACCIONES'!L337="COMPRA",'REGISTRO ACCIONES'!M337,"")</f>
        <v/>
      </c>
      <c r="F337" s="758" t="str">
        <f>IF(RENTABILIDAD[[#This Row],[PORTAFOLIO]]="","",IF('REGISTRO ACCIONES'!L337="COMPRA",'REGISTRO ACCIONES'!P337,""))</f>
        <v/>
      </c>
      <c r="G337" s="759" t="str">
        <f>IF(RENTABILIDAD[[#This Row],[PORTAFOLIO]]="","",IF('REGISTRO ACCIONES'!L337="COMPRA",'REGISTRO ACCIONES'!R337,""))</f>
        <v/>
      </c>
      <c r="H33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37" s="760" t="str">
        <f>IF(RENTABILIDAD[[#This Row],[PORTAFOLIO]]="","",IF(RENTABILIDAD[[#This Row],[INSTRUMENTO]]="","",IFERROR((E337*H337),0)))</f>
        <v/>
      </c>
      <c r="J337" s="761" t="str">
        <f>IF(RENTABILIDAD[[#This Row],[PORTAFOLIO]]="","",IF(RENTABILIDAD[[#This Row],[INSTRUMENTO]]="","",IFERROR((E337*H337)*$X$6,0)))</f>
        <v/>
      </c>
      <c r="K337" s="762">
        <f>IF(RENTABILIDAD[[#This Row],[VALOR ACTUAL COP]]&gt;0,IFERROR((I337-F337)/F337,0),"")</f>
        <v>0</v>
      </c>
      <c r="L337" s="702">
        <f>IF(RENTABILIDAD[[#This Row],[VALOR ACTUAL COP]]&gt;0,IFERROR((J337-G337)/G337,0),"")</f>
        <v>0</v>
      </c>
      <c r="M337" s="763">
        <f t="shared" si="6"/>
        <v>0</v>
      </c>
      <c r="N337" s="747" t="str">
        <f>IFERROR(IF(RENTABILIDAD[[#This Row],[AÑOS]]&gt;0.9999999,(1+K337)^(1/M337)-1,""),"")</f>
        <v/>
      </c>
      <c r="O337" s="702" t="str">
        <f>IFERROR(IF(RENTABILIDAD[[#This Row],[AÑOS]]&gt;0.9999999,(1+L337)^(1/M337)-1,""),"")</f>
        <v/>
      </c>
      <c r="P337" s="764" t="str">
        <f>IFERROR(IF(C:C=$U$7,RENTABILIDAD[[#This Row],[INVERSIÓN USD]]/$W$6,RENTABILIDAD[[#This Row],[INVERSIÓN USD]]/$W$7),"")</f>
        <v/>
      </c>
      <c r="Q337" s="620" t="str">
        <f>IFERROR(IF(D:D=$U$6,RENTABILIDAD[[#This Row],[INVERSIÓN COP]]/$V$6,RENTABILIDAD[[#This Row],[INVERSIÓN COP]]/$V$7),"")</f>
        <v/>
      </c>
      <c r="R337" s="764" t="str">
        <f>IFERROR(RENTABILIDAD[[#This Row],[RENTABILIDAD E.A USD]]*RENTABILIDAD[[#This Row],[PESOS COP]],"")</f>
        <v/>
      </c>
      <c r="S337" s="620" t="str">
        <f>IFERROR(RENTABILIDAD[[#This Row],[RENTABILIDAD E.A COP2]]*RENTABILIDAD[[#This Row],[PESOS COP]],"")</f>
        <v/>
      </c>
    </row>
    <row r="338" spans="2:19">
      <c r="B338" s="755" t="str">
        <f>IF('REGISTRO ACCIONES'!L338="COMPRA",'REGISTRO ACCIONES'!J338,"")</f>
        <v/>
      </c>
      <c r="C338" s="756" t="str">
        <f>IF('REGISTRO ACCIONES'!L338="COMPRA",'REGISTRO ACCIONES'!K338,"")</f>
        <v/>
      </c>
      <c r="D33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38" s="757" t="str">
        <f>IF('REGISTRO ACCIONES'!L338="COMPRA",'REGISTRO ACCIONES'!M338,"")</f>
        <v/>
      </c>
      <c r="F338" s="758" t="str">
        <f>IF(RENTABILIDAD[[#This Row],[PORTAFOLIO]]="","",IF('REGISTRO ACCIONES'!L338="COMPRA",'REGISTRO ACCIONES'!P338,""))</f>
        <v/>
      </c>
      <c r="G338" s="759" t="str">
        <f>IF(RENTABILIDAD[[#This Row],[PORTAFOLIO]]="","",IF('REGISTRO ACCIONES'!L338="COMPRA",'REGISTRO ACCIONES'!R338,""))</f>
        <v/>
      </c>
      <c r="H33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38" s="760" t="str">
        <f>IF(RENTABILIDAD[[#This Row],[PORTAFOLIO]]="","",IF(RENTABILIDAD[[#This Row],[INSTRUMENTO]]="","",IFERROR((E338*H338),0)))</f>
        <v/>
      </c>
      <c r="J338" s="761" t="str">
        <f>IF(RENTABILIDAD[[#This Row],[PORTAFOLIO]]="","",IF(RENTABILIDAD[[#This Row],[INSTRUMENTO]]="","",IFERROR((E338*H338)*$X$6,0)))</f>
        <v/>
      </c>
      <c r="K338" s="762">
        <f>IF(RENTABILIDAD[[#This Row],[VALOR ACTUAL COP]]&gt;0,IFERROR((I338-F338)/F338,0),"")</f>
        <v>0</v>
      </c>
      <c r="L338" s="702">
        <f>IF(RENTABILIDAD[[#This Row],[VALOR ACTUAL COP]]&gt;0,IFERROR((J338-G338)/G338,0),"")</f>
        <v>0</v>
      </c>
      <c r="M338" s="763">
        <f t="shared" si="6"/>
        <v>0</v>
      </c>
      <c r="N338" s="747" t="str">
        <f>IFERROR(IF(RENTABILIDAD[[#This Row],[AÑOS]]&gt;0.9999999,(1+K338)^(1/M338)-1,""),"")</f>
        <v/>
      </c>
      <c r="O338" s="702" t="str">
        <f>IFERROR(IF(RENTABILIDAD[[#This Row],[AÑOS]]&gt;0.9999999,(1+L338)^(1/M338)-1,""),"")</f>
        <v/>
      </c>
      <c r="P338" s="764" t="str">
        <f>IFERROR(IF(C:C=$U$7,RENTABILIDAD[[#This Row],[INVERSIÓN USD]]/$W$6,RENTABILIDAD[[#This Row],[INVERSIÓN USD]]/$W$7),"")</f>
        <v/>
      </c>
      <c r="Q338" s="620" t="str">
        <f>IFERROR(IF(D:D=$U$6,RENTABILIDAD[[#This Row],[INVERSIÓN COP]]/$V$6,RENTABILIDAD[[#This Row],[INVERSIÓN COP]]/$V$7),"")</f>
        <v/>
      </c>
      <c r="R338" s="764" t="str">
        <f>IFERROR(RENTABILIDAD[[#This Row],[RENTABILIDAD E.A USD]]*RENTABILIDAD[[#This Row],[PESOS COP]],"")</f>
        <v/>
      </c>
      <c r="S338" s="620" t="str">
        <f>IFERROR(RENTABILIDAD[[#This Row],[RENTABILIDAD E.A COP2]]*RENTABILIDAD[[#This Row],[PESOS COP]],"")</f>
        <v/>
      </c>
    </row>
    <row r="339" spans="2:19">
      <c r="B339" s="755" t="str">
        <f>IF('REGISTRO ACCIONES'!L339="COMPRA",'REGISTRO ACCIONES'!J339,"")</f>
        <v/>
      </c>
      <c r="C339" s="756" t="str">
        <f>IF('REGISTRO ACCIONES'!L339="COMPRA",'REGISTRO ACCIONES'!K339,"")</f>
        <v/>
      </c>
      <c r="D33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39" s="757" t="str">
        <f>IF('REGISTRO ACCIONES'!L339="COMPRA",'REGISTRO ACCIONES'!M339,"")</f>
        <v/>
      </c>
      <c r="F339" s="758" t="str">
        <f>IF(RENTABILIDAD[[#This Row],[PORTAFOLIO]]="","",IF('REGISTRO ACCIONES'!L339="COMPRA",'REGISTRO ACCIONES'!P339,""))</f>
        <v/>
      </c>
      <c r="G339" s="759" t="str">
        <f>IF(RENTABILIDAD[[#This Row],[PORTAFOLIO]]="","",IF('REGISTRO ACCIONES'!L339="COMPRA",'REGISTRO ACCIONES'!R339,""))</f>
        <v/>
      </c>
      <c r="H33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39" s="760" t="str">
        <f>IF(RENTABILIDAD[[#This Row],[PORTAFOLIO]]="","",IF(RENTABILIDAD[[#This Row],[INSTRUMENTO]]="","",IFERROR((E339*H339),0)))</f>
        <v/>
      </c>
      <c r="J339" s="761" t="str">
        <f>IF(RENTABILIDAD[[#This Row],[PORTAFOLIO]]="","",IF(RENTABILIDAD[[#This Row],[INSTRUMENTO]]="","",IFERROR((E339*H339)*$X$6,0)))</f>
        <v/>
      </c>
      <c r="K339" s="762">
        <f>IF(RENTABILIDAD[[#This Row],[VALOR ACTUAL COP]]&gt;0,IFERROR((I339-F339)/F339,0),"")</f>
        <v>0</v>
      </c>
      <c r="L339" s="702">
        <f>IF(RENTABILIDAD[[#This Row],[VALOR ACTUAL COP]]&gt;0,IFERROR((J339-G339)/G339,0),"")</f>
        <v>0</v>
      </c>
      <c r="M339" s="763">
        <f t="shared" si="6"/>
        <v>0</v>
      </c>
      <c r="N339" s="747" t="str">
        <f>IFERROR(IF(RENTABILIDAD[[#This Row],[AÑOS]]&gt;0.9999999,(1+K339)^(1/M339)-1,""),"")</f>
        <v/>
      </c>
      <c r="O339" s="702" t="str">
        <f>IFERROR(IF(RENTABILIDAD[[#This Row],[AÑOS]]&gt;0.9999999,(1+L339)^(1/M339)-1,""),"")</f>
        <v/>
      </c>
      <c r="P339" s="764" t="str">
        <f>IFERROR(IF(C:C=$U$7,RENTABILIDAD[[#This Row],[INVERSIÓN USD]]/$W$6,RENTABILIDAD[[#This Row],[INVERSIÓN USD]]/$W$7),"")</f>
        <v/>
      </c>
      <c r="Q339" s="620" t="str">
        <f>IFERROR(IF(D:D=$U$6,RENTABILIDAD[[#This Row],[INVERSIÓN COP]]/$V$6,RENTABILIDAD[[#This Row],[INVERSIÓN COP]]/$V$7),"")</f>
        <v/>
      </c>
      <c r="R339" s="764" t="str">
        <f>IFERROR(RENTABILIDAD[[#This Row],[RENTABILIDAD E.A USD]]*RENTABILIDAD[[#This Row],[PESOS COP]],"")</f>
        <v/>
      </c>
      <c r="S339" s="620" t="str">
        <f>IFERROR(RENTABILIDAD[[#This Row],[RENTABILIDAD E.A COP2]]*RENTABILIDAD[[#This Row],[PESOS COP]],"")</f>
        <v/>
      </c>
    </row>
    <row r="340" spans="2:19">
      <c r="B340" s="755" t="str">
        <f>IF('REGISTRO ACCIONES'!L340="COMPRA",'REGISTRO ACCIONES'!J340,"")</f>
        <v/>
      </c>
      <c r="C340" s="756" t="str">
        <f>IF('REGISTRO ACCIONES'!L340="COMPRA",'REGISTRO ACCIONES'!K340,"")</f>
        <v/>
      </c>
      <c r="D34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40" s="757" t="str">
        <f>IF('REGISTRO ACCIONES'!L340="COMPRA",'REGISTRO ACCIONES'!M340,"")</f>
        <v/>
      </c>
      <c r="F340" s="758" t="str">
        <f>IF(RENTABILIDAD[[#This Row],[PORTAFOLIO]]="","",IF('REGISTRO ACCIONES'!L340="COMPRA",'REGISTRO ACCIONES'!P340,""))</f>
        <v/>
      </c>
      <c r="G340" s="759" t="str">
        <f>IF(RENTABILIDAD[[#This Row],[PORTAFOLIO]]="","",IF('REGISTRO ACCIONES'!L340="COMPRA",'REGISTRO ACCIONES'!R340,""))</f>
        <v/>
      </c>
      <c r="H34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40" s="760" t="str">
        <f>IF(RENTABILIDAD[[#This Row],[PORTAFOLIO]]="","",IF(RENTABILIDAD[[#This Row],[INSTRUMENTO]]="","",IFERROR((E340*H340),0)))</f>
        <v/>
      </c>
      <c r="J340" s="761" t="str">
        <f>IF(RENTABILIDAD[[#This Row],[PORTAFOLIO]]="","",IF(RENTABILIDAD[[#This Row],[INSTRUMENTO]]="","",IFERROR((E340*H340)*$X$6,0)))</f>
        <v/>
      </c>
      <c r="K340" s="762">
        <f>IF(RENTABILIDAD[[#This Row],[VALOR ACTUAL COP]]&gt;0,IFERROR((I340-F340)/F340,0),"")</f>
        <v>0</v>
      </c>
      <c r="L340" s="702">
        <f>IF(RENTABILIDAD[[#This Row],[VALOR ACTUAL COP]]&gt;0,IFERROR((J340-G340)/G340,0),"")</f>
        <v>0</v>
      </c>
      <c r="M340" s="763">
        <f t="shared" si="6"/>
        <v>0</v>
      </c>
      <c r="N340" s="747" t="str">
        <f>IFERROR(IF(RENTABILIDAD[[#This Row],[AÑOS]]&gt;0.9999999,(1+K340)^(1/M340)-1,""),"")</f>
        <v/>
      </c>
      <c r="O340" s="702" t="str">
        <f>IFERROR(IF(RENTABILIDAD[[#This Row],[AÑOS]]&gt;0.9999999,(1+L340)^(1/M340)-1,""),"")</f>
        <v/>
      </c>
      <c r="P340" s="764" t="str">
        <f>IFERROR(IF(C:C=$U$7,RENTABILIDAD[[#This Row],[INVERSIÓN USD]]/$W$6,RENTABILIDAD[[#This Row],[INVERSIÓN USD]]/$W$7),"")</f>
        <v/>
      </c>
      <c r="Q340" s="620" t="str">
        <f>IFERROR(IF(D:D=$U$6,RENTABILIDAD[[#This Row],[INVERSIÓN COP]]/$V$6,RENTABILIDAD[[#This Row],[INVERSIÓN COP]]/$V$7),"")</f>
        <v/>
      </c>
      <c r="R340" s="764" t="str">
        <f>IFERROR(RENTABILIDAD[[#This Row],[RENTABILIDAD E.A USD]]*RENTABILIDAD[[#This Row],[PESOS COP]],"")</f>
        <v/>
      </c>
      <c r="S340" s="620" t="str">
        <f>IFERROR(RENTABILIDAD[[#This Row],[RENTABILIDAD E.A COP2]]*RENTABILIDAD[[#This Row],[PESOS COP]],"")</f>
        <v/>
      </c>
    </row>
    <row r="341" spans="2:19">
      <c r="B341" s="755" t="str">
        <f>IF('REGISTRO ACCIONES'!L341="COMPRA",'REGISTRO ACCIONES'!J341,"")</f>
        <v/>
      </c>
      <c r="C341" s="756" t="str">
        <f>IF('REGISTRO ACCIONES'!L341="COMPRA",'REGISTRO ACCIONES'!K341,"")</f>
        <v/>
      </c>
      <c r="D34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41" s="757" t="str">
        <f>IF('REGISTRO ACCIONES'!L341="COMPRA",'REGISTRO ACCIONES'!M341,"")</f>
        <v/>
      </c>
      <c r="F341" s="758" t="str">
        <f>IF(RENTABILIDAD[[#This Row],[PORTAFOLIO]]="","",IF('REGISTRO ACCIONES'!L341="COMPRA",'REGISTRO ACCIONES'!P341,""))</f>
        <v/>
      </c>
      <c r="G341" s="759" t="str">
        <f>IF(RENTABILIDAD[[#This Row],[PORTAFOLIO]]="","",IF('REGISTRO ACCIONES'!L341="COMPRA",'REGISTRO ACCIONES'!R341,""))</f>
        <v/>
      </c>
      <c r="H34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41" s="760" t="str">
        <f>IF(RENTABILIDAD[[#This Row],[PORTAFOLIO]]="","",IF(RENTABILIDAD[[#This Row],[INSTRUMENTO]]="","",IFERROR((E341*H341),0)))</f>
        <v/>
      </c>
      <c r="J341" s="761" t="str">
        <f>IF(RENTABILIDAD[[#This Row],[PORTAFOLIO]]="","",IF(RENTABILIDAD[[#This Row],[INSTRUMENTO]]="","",IFERROR((E341*H341)*$X$6,0)))</f>
        <v/>
      </c>
      <c r="K341" s="762">
        <f>IF(RENTABILIDAD[[#This Row],[VALOR ACTUAL COP]]&gt;0,IFERROR((I341-F341)/F341,0),"")</f>
        <v>0</v>
      </c>
      <c r="L341" s="702">
        <f>IF(RENTABILIDAD[[#This Row],[VALOR ACTUAL COP]]&gt;0,IFERROR((J341-G341)/G341,0),"")</f>
        <v>0</v>
      </c>
      <c r="M341" s="763">
        <f t="shared" si="6"/>
        <v>0</v>
      </c>
      <c r="N341" s="747" t="str">
        <f>IFERROR(IF(RENTABILIDAD[[#This Row],[AÑOS]]&gt;0.9999999,(1+K341)^(1/M341)-1,""),"")</f>
        <v/>
      </c>
      <c r="O341" s="702" t="str">
        <f>IFERROR(IF(RENTABILIDAD[[#This Row],[AÑOS]]&gt;0.9999999,(1+L341)^(1/M341)-1,""),"")</f>
        <v/>
      </c>
      <c r="P341" s="764" t="str">
        <f>IFERROR(IF(C:C=$U$7,RENTABILIDAD[[#This Row],[INVERSIÓN USD]]/$W$6,RENTABILIDAD[[#This Row],[INVERSIÓN USD]]/$W$7),"")</f>
        <v/>
      </c>
      <c r="Q341" s="620" t="str">
        <f>IFERROR(IF(D:D=$U$6,RENTABILIDAD[[#This Row],[INVERSIÓN COP]]/$V$6,RENTABILIDAD[[#This Row],[INVERSIÓN COP]]/$V$7),"")</f>
        <v/>
      </c>
      <c r="R341" s="764" t="str">
        <f>IFERROR(RENTABILIDAD[[#This Row],[RENTABILIDAD E.A USD]]*RENTABILIDAD[[#This Row],[PESOS COP]],"")</f>
        <v/>
      </c>
      <c r="S341" s="620" t="str">
        <f>IFERROR(RENTABILIDAD[[#This Row],[RENTABILIDAD E.A COP2]]*RENTABILIDAD[[#This Row],[PESOS COP]],"")</f>
        <v/>
      </c>
    </row>
    <row r="342" spans="2:19">
      <c r="B342" s="755" t="str">
        <f>IF('REGISTRO ACCIONES'!L342="COMPRA",'REGISTRO ACCIONES'!J342,"")</f>
        <v/>
      </c>
      <c r="C342" s="756" t="str">
        <f>IF('REGISTRO ACCIONES'!L342="COMPRA",'REGISTRO ACCIONES'!K342,"")</f>
        <v/>
      </c>
      <c r="D34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42" s="757" t="str">
        <f>IF('REGISTRO ACCIONES'!L342="COMPRA",'REGISTRO ACCIONES'!M342,"")</f>
        <v/>
      </c>
      <c r="F342" s="758" t="str">
        <f>IF(RENTABILIDAD[[#This Row],[PORTAFOLIO]]="","",IF('REGISTRO ACCIONES'!L342="COMPRA",'REGISTRO ACCIONES'!P342,""))</f>
        <v/>
      </c>
      <c r="G342" s="759" t="str">
        <f>IF(RENTABILIDAD[[#This Row],[PORTAFOLIO]]="","",IF('REGISTRO ACCIONES'!L342="COMPRA",'REGISTRO ACCIONES'!R342,""))</f>
        <v/>
      </c>
      <c r="H34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42" s="760" t="str">
        <f>IF(RENTABILIDAD[[#This Row],[PORTAFOLIO]]="","",IF(RENTABILIDAD[[#This Row],[INSTRUMENTO]]="","",IFERROR((E342*H342),0)))</f>
        <v/>
      </c>
      <c r="J342" s="761" t="str">
        <f>IF(RENTABILIDAD[[#This Row],[PORTAFOLIO]]="","",IF(RENTABILIDAD[[#This Row],[INSTRUMENTO]]="","",IFERROR((E342*H342)*$X$6,0)))</f>
        <v/>
      </c>
      <c r="K342" s="762">
        <f>IF(RENTABILIDAD[[#This Row],[VALOR ACTUAL COP]]&gt;0,IFERROR((I342-F342)/F342,0),"")</f>
        <v>0</v>
      </c>
      <c r="L342" s="702">
        <f>IF(RENTABILIDAD[[#This Row],[VALOR ACTUAL COP]]&gt;0,IFERROR((J342-G342)/G342,0),"")</f>
        <v>0</v>
      </c>
      <c r="M342" s="763">
        <f t="shared" si="6"/>
        <v>0</v>
      </c>
      <c r="N342" s="747" t="str">
        <f>IFERROR(IF(RENTABILIDAD[[#This Row],[AÑOS]]&gt;0.9999999,(1+K342)^(1/M342)-1,""),"")</f>
        <v/>
      </c>
      <c r="O342" s="702" t="str">
        <f>IFERROR(IF(RENTABILIDAD[[#This Row],[AÑOS]]&gt;0.9999999,(1+L342)^(1/M342)-1,""),"")</f>
        <v/>
      </c>
      <c r="P342" s="764" t="str">
        <f>IFERROR(IF(C:C=$U$7,RENTABILIDAD[[#This Row],[INVERSIÓN USD]]/$W$6,RENTABILIDAD[[#This Row],[INVERSIÓN USD]]/$W$7),"")</f>
        <v/>
      </c>
      <c r="Q342" s="620" t="str">
        <f>IFERROR(IF(D:D=$U$6,RENTABILIDAD[[#This Row],[INVERSIÓN COP]]/$V$6,RENTABILIDAD[[#This Row],[INVERSIÓN COP]]/$V$7),"")</f>
        <v/>
      </c>
      <c r="R342" s="764" t="str">
        <f>IFERROR(RENTABILIDAD[[#This Row],[RENTABILIDAD E.A USD]]*RENTABILIDAD[[#This Row],[PESOS COP]],"")</f>
        <v/>
      </c>
      <c r="S342" s="620" t="str">
        <f>IFERROR(RENTABILIDAD[[#This Row],[RENTABILIDAD E.A COP2]]*RENTABILIDAD[[#This Row],[PESOS COP]],"")</f>
        <v/>
      </c>
    </row>
    <row r="343" spans="2:19">
      <c r="B343" s="755" t="str">
        <f>IF('REGISTRO ACCIONES'!L343="COMPRA",'REGISTRO ACCIONES'!J343,"")</f>
        <v/>
      </c>
      <c r="C343" s="756" t="str">
        <f>IF('REGISTRO ACCIONES'!L343="COMPRA",'REGISTRO ACCIONES'!K343,"")</f>
        <v/>
      </c>
      <c r="D34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43" s="757" t="str">
        <f>IF('REGISTRO ACCIONES'!L343="COMPRA",'REGISTRO ACCIONES'!M343,"")</f>
        <v/>
      </c>
      <c r="F343" s="758" t="str">
        <f>IF(RENTABILIDAD[[#This Row],[PORTAFOLIO]]="","",IF('REGISTRO ACCIONES'!L343="COMPRA",'REGISTRO ACCIONES'!P343,""))</f>
        <v/>
      </c>
      <c r="G343" s="759" t="str">
        <f>IF(RENTABILIDAD[[#This Row],[PORTAFOLIO]]="","",IF('REGISTRO ACCIONES'!L343="COMPRA",'REGISTRO ACCIONES'!R343,""))</f>
        <v/>
      </c>
      <c r="H34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43" s="760" t="str">
        <f>IF(RENTABILIDAD[[#This Row],[PORTAFOLIO]]="","",IF(RENTABILIDAD[[#This Row],[INSTRUMENTO]]="","",IFERROR((E343*H343),0)))</f>
        <v/>
      </c>
      <c r="J343" s="761" t="str">
        <f>IF(RENTABILIDAD[[#This Row],[PORTAFOLIO]]="","",IF(RENTABILIDAD[[#This Row],[INSTRUMENTO]]="","",IFERROR((E343*H343)*$X$6,0)))</f>
        <v/>
      </c>
      <c r="K343" s="762">
        <f>IF(RENTABILIDAD[[#This Row],[VALOR ACTUAL COP]]&gt;0,IFERROR((I343-F343)/F343,0),"")</f>
        <v>0</v>
      </c>
      <c r="L343" s="702">
        <f>IF(RENTABILIDAD[[#This Row],[VALOR ACTUAL COP]]&gt;0,IFERROR((J343-G343)/G343,0),"")</f>
        <v>0</v>
      </c>
      <c r="M343" s="763">
        <f t="shared" si="6"/>
        <v>0</v>
      </c>
      <c r="N343" s="747" t="str">
        <f>IFERROR(IF(RENTABILIDAD[[#This Row],[AÑOS]]&gt;0.9999999,(1+K343)^(1/M343)-1,""),"")</f>
        <v/>
      </c>
      <c r="O343" s="702" t="str">
        <f>IFERROR(IF(RENTABILIDAD[[#This Row],[AÑOS]]&gt;0.9999999,(1+L343)^(1/M343)-1,""),"")</f>
        <v/>
      </c>
      <c r="P343" s="764" t="str">
        <f>IFERROR(IF(C:C=$U$7,RENTABILIDAD[[#This Row],[INVERSIÓN USD]]/$W$6,RENTABILIDAD[[#This Row],[INVERSIÓN USD]]/$W$7),"")</f>
        <v/>
      </c>
      <c r="Q343" s="620" t="str">
        <f>IFERROR(IF(D:D=$U$6,RENTABILIDAD[[#This Row],[INVERSIÓN COP]]/$V$6,RENTABILIDAD[[#This Row],[INVERSIÓN COP]]/$V$7),"")</f>
        <v/>
      </c>
      <c r="R343" s="764" t="str">
        <f>IFERROR(RENTABILIDAD[[#This Row],[RENTABILIDAD E.A USD]]*RENTABILIDAD[[#This Row],[PESOS COP]],"")</f>
        <v/>
      </c>
      <c r="S343" s="620" t="str">
        <f>IFERROR(RENTABILIDAD[[#This Row],[RENTABILIDAD E.A COP2]]*RENTABILIDAD[[#This Row],[PESOS COP]],"")</f>
        <v/>
      </c>
    </row>
    <row r="344" spans="2:19">
      <c r="B344" s="755" t="str">
        <f>IF('REGISTRO ACCIONES'!L344="COMPRA",'REGISTRO ACCIONES'!J344,"")</f>
        <v/>
      </c>
      <c r="C344" s="756" t="str">
        <f>IF('REGISTRO ACCIONES'!L344="COMPRA",'REGISTRO ACCIONES'!K344,"")</f>
        <v/>
      </c>
      <c r="D34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44" s="757" t="str">
        <f>IF('REGISTRO ACCIONES'!L344="COMPRA",'REGISTRO ACCIONES'!M344,"")</f>
        <v/>
      </c>
      <c r="F344" s="758" t="str">
        <f>IF(RENTABILIDAD[[#This Row],[PORTAFOLIO]]="","",IF('REGISTRO ACCIONES'!L344="COMPRA",'REGISTRO ACCIONES'!P344,""))</f>
        <v/>
      </c>
      <c r="G344" s="759" t="str">
        <f>IF(RENTABILIDAD[[#This Row],[PORTAFOLIO]]="","",IF('REGISTRO ACCIONES'!L344="COMPRA",'REGISTRO ACCIONES'!R344,""))</f>
        <v/>
      </c>
      <c r="H34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44" s="760" t="str">
        <f>IF(RENTABILIDAD[[#This Row],[PORTAFOLIO]]="","",IF(RENTABILIDAD[[#This Row],[INSTRUMENTO]]="","",IFERROR((E344*H344),0)))</f>
        <v/>
      </c>
      <c r="J344" s="761" t="str">
        <f>IF(RENTABILIDAD[[#This Row],[PORTAFOLIO]]="","",IF(RENTABILIDAD[[#This Row],[INSTRUMENTO]]="","",IFERROR((E344*H344)*$X$6,0)))</f>
        <v/>
      </c>
      <c r="K344" s="762">
        <f>IF(RENTABILIDAD[[#This Row],[VALOR ACTUAL COP]]&gt;0,IFERROR((I344-F344)/F344,0),"")</f>
        <v>0</v>
      </c>
      <c r="L344" s="702">
        <f>IF(RENTABILIDAD[[#This Row],[VALOR ACTUAL COP]]&gt;0,IFERROR((J344-G344)/G344,0),"")</f>
        <v>0</v>
      </c>
      <c r="M344" s="763">
        <f t="shared" si="6"/>
        <v>0</v>
      </c>
      <c r="N344" s="747" t="str">
        <f>IFERROR(IF(RENTABILIDAD[[#This Row],[AÑOS]]&gt;0.9999999,(1+K344)^(1/M344)-1,""),"")</f>
        <v/>
      </c>
      <c r="O344" s="702" t="str">
        <f>IFERROR(IF(RENTABILIDAD[[#This Row],[AÑOS]]&gt;0.9999999,(1+L344)^(1/M344)-1,""),"")</f>
        <v/>
      </c>
      <c r="P344" s="764" t="str">
        <f>IFERROR(IF(C:C=$U$7,RENTABILIDAD[[#This Row],[INVERSIÓN USD]]/$W$6,RENTABILIDAD[[#This Row],[INVERSIÓN USD]]/$W$7),"")</f>
        <v/>
      </c>
      <c r="Q344" s="620" t="str">
        <f>IFERROR(IF(D:D=$U$6,RENTABILIDAD[[#This Row],[INVERSIÓN COP]]/$V$6,RENTABILIDAD[[#This Row],[INVERSIÓN COP]]/$V$7),"")</f>
        <v/>
      </c>
      <c r="R344" s="764" t="str">
        <f>IFERROR(RENTABILIDAD[[#This Row],[RENTABILIDAD E.A USD]]*RENTABILIDAD[[#This Row],[PESOS COP]],"")</f>
        <v/>
      </c>
      <c r="S344" s="620" t="str">
        <f>IFERROR(RENTABILIDAD[[#This Row],[RENTABILIDAD E.A COP2]]*RENTABILIDAD[[#This Row],[PESOS COP]],"")</f>
        <v/>
      </c>
    </row>
    <row r="345" spans="2:19">
      <c r="B345" s="755" t="str">
        <f>IF('REGISTRO ACCIONES'!L345="COMPRA",'REGISTRO ACCIONES'!J345,"")</f>
        <v/>
      </c>
      <c r="C345" s="756" t="str">
        <f>IF('REGISTRO ACCIONES'!L345="COMPRA",'REGISTRO ACCIONES'!K345,"")</f>
        <v/>
      </c>
      <c r="D34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45" s="757" t="str">
        <f>IF('REGISTRO ACCIONES'!L345="COMPRA",'REGISTRO ACCIONES'!M345,"")</f>
        <v/>
      </c>
      <c r="F345" s="758" t="str">
        <f>IF(RENTABILIDAD[[#This Row],[PORTAFOLIO]]="","",IF('REGISTRO ACCIONES'!L345="COMPRA",'REGISTRO ACCIONES'!P345,""))</f>
        <v/>
      </c>
      <c r="G345" s="759" t="str">
        <f>IF(RENTABILIDAD[[#This Row],[PORTAFOLIO]]="","",IF('REGISTRO ACCIONES'!L345="COMPRA",'REGISTRO ACCIONES'!R345,""))</f>
        <v/>
      </c>
      <c r="H34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45" s="760" t="str">
        <f>IF(RENTABILIDAD[[#This Row],[PORTAFOLIO]]="","",IF(RENTABILIDAD[[#This Row],[INSTRUMENTO]]="","",IFERROR((E345*H345),0)))</f>
        <v/>
      </c>
      <c r="J345" s="761" t="str">
        <f>IF(RENTABILIDAD[[#This Row],[PORTAFOLIO]]="","",IF(RENTABILIDAD[[#This Row],[INSTRUMENTO]]="","",IFERROR((E345*H345)*$X$6,0)))</f>
        <v/>
      </c>
      <c r="K345" s="762">
        <f>IF(RENTABILIDAD[[#This Row],[VALOR ACTUAL COP]]&gt;0,IFERROR((I345-F345)/F345,0),"")</f>
        <v>0</v>
      </c>
      <c r="L345" s="702">
        <f>IF(RENTABILIDAD[[#This Row],[VALOR ACTUAL COP]]&gt;0,IFERROR((J345-G345)/G345,0),"")</f>
        <v>0</v>
      </c>
      <c r="M345" s="763">
        <f t="shared" si="6"/>
        <v>0</v>
      </c>
      <c r="N345" s="747" t="str">
        <f>IFERROR(IF(RENTABILIDAD[[#This Row],[AÑOS]]&gt;0.9999999,(1+K345)^(1/M345)-1,""),"")</f>
        <v/>
      </c>
      <c r="O345" s="702" t="str">
        <f>IFERROR(IF(RENTABILIDAD[[#This Row],[AÑOS]]&gt;0.9999999,(1+L345)^(1/M345)-1,""),"")</f>
        <v/>
      </c>
      <c r="P345" s="764" t="str">
        <f>IFERROR(IF(C:C=$U$7,RENTABILIDAD[[#This Row],[INVERSIÓN USD]]/$W$6,RENTABILIDAD[[#This Row],[INVERSIÓN USD]]/$W$7),"")</f>
        <v/>
      </c>
      <c r="Q345" s="620" t="str">
        <f>IFERROR(IF(D:D=$U$6,RENTABILIDAD[[#This Row],[INVERSIÓN COP]]/$V$6,RENTABILIDAD[[#This Row],[INVERSIÓN COP]]/$V$7),"")</f>
        <v/>
      </c>
      <c r="R345" s="764" t="str">
        <f>IFERROR(RENTABILIDAD[[#This Row],[RENTABILIDAD E.A USD]]*RENTABILIDAD[[#This Row],[PESOS COP]],"")</f>
        <v/>
      </c>
      <c r="S345" s="620" t="str">
        <f>IFERROR(RENTABILIDAD[[#This Row],[RENTABILIDAD E.A COP2]]*RENTABILIDAD[[#This Row],[PESOS COP]],"")</f>
        <v/>
      </c>
    </row>
    <row r="346" spans="2:19">
      <c r="B346" s="755" t="str">
        <f>IF('REGISTRO ACCIONES'!L346="COMPRA",'REGISTRO ACCIONES'!J346,"")</f>
        <v/>
      </c>
      <c r="C346" s="756" t="str">
        <f>IF('REGISTRO ACCIONES'!L346="COMPRA",'REGISTRO ACCIONES'!K346,"")</f>
        <v/>
      </c>
      <c r="D34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46" s="757" t="str">
        <f>IF('REGISTRO ACCIONES'!L346="COMPRA",'REGISTRO ACCIONES'!M346,"")</f>
        <v/>
      </c>
      <c r="F346" s="758" t="str">
        <f>IF(RENTABILIDAD[[#This Row],[PORTAFOLIO]]="","",IF('REGISTRO ACCIONES'!L346="COMPRA",'REGISTRO ACCIONES'!P346,""))</f>
        <v/>
      </c>
      <c r="G346" s="759" t="str">
        <f>IF(RENTABILIDAD[[#This Row],[PORTAFOLIO]]="","",IF('REGISTRO ACCIONES'!L346="COMPRA",'REGISTRO ACCIONES'!R346,""))</f>
        <v/>
      </c>
      <c r="H34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46" s="760" t="str">
        <f>IF(RENTABILIDAD[[#This Row],[PORTAFOLIO]]="","",IF(RENTABILIDAD[[#This Row],[INSTRUMENTO]]="","",IFERROR((E346*H346),0)))</f>
        <v/>
      </c>
      <c r="J346" s="761" t="str">
        <f>IF(RENTABILIDAD[[#This Row],[PORTAFOLIO]]="","",IF(RENTABILIDAD[[#This Row],[INSTRUMENTO]]="","",IFERROR((E346*H346)*$X$6,0)))</f>
        <v/>
      </c>
      <c r="K346" s="762">
        <f>IF(RENTABILIDAD[[#This Row],[VALOR ACTUAL COP]]&gt;0,IFERROR((I346-F346)/F346,0),"")</f>
        <v>0</v>
      </c>
      <c r="L346" s="702">
        <f>IF(RENTABILIDAD[[#This Row],[VALOR ACTUAL COP]]&gt;0,IFERROR((J346-G346)/G346,0),"")</f>
        <v>0</v>
      </c>
      <c r="M346" s="763">
        <f t="shared" si="6"/>
        <v>0</v>
      </c>
      <c r="N346" s="747" t="str">
        <f>IFERROR(IF(RENTABILIDAD[[#This Row],[AÑOS]]&gt;0.9999999,(1+K346)^(1/M346)-1,""),"")</f>
        <v/>
      </c>
      <c r="O346" s="702" t="str">
        <f>IFERROR(IF(RENTABILIDAD[[#This Row],[AÑOS]]&gt;0.9999999,(1+L346)^(1/M346)-1,""),"")</f>
        <v/>
      </c>
      <c r="P346" s="764" t="str">
        <f>IFERROR(IF(C:C=$U$7,RENTABILIDAD[[#This Row],[INVERSIÓN USD]]/$W$6,RENTABILIDAD[[#This Row],[INVERSIÓN USD]]/$W$7),"")</f>
        <v/>
      </c>
      <c r="Q346" s="620" t="str">
        <f>IFERROR(IF(D:D=$U$6,RENTABILIDAD[[#This Row],[INVERSIÓN COP]]/$V$6,RENTABILIDAD[[#This Row],[INVERSIÓN COP]]/$V$7),"")</f>
        <v/>
      </c>
      <c r="R346" s="764" t="str">
        <f>IFERROR(RENTABILIDAD[[#This Row],[RENTABILIDAD E.A USD]]*RENTABILIDAD[[#This Row],[PESOS COP]],"")</f>
        <v/>
      </c>
      <c r="S346" s="620" t="str">
        <f>IFERROR(RENTABILIDAD[[#This Row],[RENTABILIDAD E.A COP2]]*RENTABILIDAD[[#This Row],[PESOS COP]],"")</f>
        <v/>
      </c>
    </row>
    <row r="347" spans="2:19">
      <c r="B347" s="755" t="str">
        <f>IF('REGISTRO ACCIONES'!L347="COMPRA",'REGISTRO ACCIONES'!J347,"")</f>
        <v/>
      </c>
      <c r="C347" s="756" t="str">
        <f>IF('REGISTRO ACCIONES'!L347="COMPRA",'REGISTRO ACCIONES'!K347,"")</f>
        <v/>
      </c>
      <c r="D34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47" s="757" t="str">
        <f>IF('REGISTRO ACCIONES'!L347="COMPRA",'REGISTRO ACCIONES'!M347,"")</f>
        <v/>
      </c>
      <c r="F347" s="758" t="str">
        <f>IF(RENTABILIDAD[[#This Row],[PORTAFOLIO]]="","",IF('REGISTRO ACCIONES'!L347="COMPRA",'REGISTRO ACCIONES'!P347,""))</f>
        <v/>
      </c>
      <c r="G347" s="759" t="str">
        <f>IF(RENTABILIDAD[[#This Row],[PORTAFOLIO]]="","",IF('REGISTRO ACCIONES'!L347="COMPRA",'REGISTRO ACCIONES'!R347,""))</f>
        <v/>
      </c>
      <c r="H34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47" s="760" t="str">
        <f>IF(RENTABILIDAD[[#This Row],[PORTAFOLIO]]="","",IF(RENTABILIDAD[[#This Row],[INSTRUMENTO]]="","",IFERROR((E347*H347),0)))</f>
        <v/>
      </c>
      <c r="J347" s="761" t="str">
        <f>IF(RENTABILIDAD[[#This Row],[PORTAFOLIO]]="","",IF(RENTABILIDAD[[#This Row],[INSTRUMENTO]]="","",IFERROR((E347*H347)*$X$6,0)))</f>
        <v/>
      </c>
      <c r="K347" s="762">
        <f>IF(RENTABILIDAD[[#This Row],[VALOR ACTUAL COP]]&gt;0,IFERROR((I347-F347)/F347,0),"")</f>
        <v>0</v>
      </c>
      <c r="L347" s="702">
        <f>IF(RENTABILIDAD[[#This Row],[VALOR ACTUAL COP]]&gt;0,IFERROR((J347-G347)/G347,0),"")</f>
        <v>0</v>
      </c>
      <c r="M347" s="763">
        <f t="shared" si="6"/>
        <v>0</v>
      </c>
      <c r="N347" s="747" t="str">
        <f>IFERROR(IF(RENTABILIDAD[[#This Row],[AÑOS]]&gt;0.9999999,(1+K347)^(1/M347)-1,""),"")</f>
        <v/>
      </c>
      <c r="O347" s="702" t="str">
        <f>IFERROR(IF(RENTABILIDAD[[#This Row],[AÑOS]]&gt;0.9999999,(1+L347)^(1/M347)-1,""),"")</f>
        <v/>
      </c>
      <c r="P347" s="764" t="str">
        <f>IFERROR(IF(C:C=$U$7,RENTABILIDAD[[#This Row],[INVERSIÓN USD]]/$W$6,RENTABILIDAD[[#This Row],[INVERSIÓN USD]]/$W$7),"")</f>
        <v/>
      </c>
      <c r="Q347" s="620" t="str">
        <f>IFERROR(IF(D:D=$U$6,RENTABILIDAD[[#This Row],[INVERSIÓN COP]]/$V$6,RENTABILIDAD[[#This Row],[INVERSIÓN COP]]/$V$7),"")</f>
        <v/>
      </c>
      <c r="R347" s="764" t="str">
        <f>IFERROR(RENTABILIDAD[[#This Row],[RENTABILIDAD E.A USD]]*RENTABILIDAD[[#This Row],[PESOS COP]],"")</f>
        <v/>
      </c>
      <c r="S347" s="620" t="str">
        <f>IFERROR(RENTABILIDAD[[#This Row],[RENTABILIDAD E.A COP2]]*RENTABILIDAD[[#This Row],[PESOS COP]],"")</f>
        <v/>
      </c>
    </row>
    <row r="348" spans="2:19">
      <c r="B348" s="755" t="str">
        <f>IF('REGISTRO ACCIONES'!L348="COMPRA",'REGISTRO ACCIONES'!J348,"")</f>
        <v/>
      </c>
      <c r="C348" s="756" t="str">
        <f>IF('REGISTRO ACCIONES'!L348="COMPRA",'REGISTRO ACCIONES'!K348,"")</f>
        <v/>
      </c>
      <c r="D34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48" s="757" t="str">
        <f>IF('REGISTRO ACCIONES'!L348="COMPRA",'REGISTRO ACCIONES'!M348,"")</f>
        <v/>
      </c>
      <c r="F348" s="758" t="str">
        <f>IF(RENTABILIDAD[[#This Row],[PORTAFOLIO]]="","",IF('REGISTRO ACCIONES'!L348="COMPRA",'REGISTRO ACCIONES'!P348,""))</f>
        <v/>
      </c>
      <c r="G348" s="759" t="str">
        <f>IF(RENTABILIDAD[[#This Row],[PORTAFOLIO]]="","",IF('REGISTRO ACCIONES'!L348="COMPRA",'REGISTRO ACCIONES'!R348,""))</f>
        <v/>
      </c>
      <c r="H34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48" s="760" t="str">
        <f>IF(RENTABILIDAD[[#This Row],[PORTAFOLIO]]="","",IF(RENTABILIDAD[[#This Row],[INSTRUMENTO]]="","",IFERROR((E348*H348),0)))</f>
        <v/>
      </c>
      <c r="J348" s="761" t="str">
        <f>IF(RENTABILIDAD[[#This Row],[PORTAFOLIO]]="","",IF(RENTABILIDAD[[#This Row],[INSTRUMENTO]]="","",IFERROR((E348*H348)*$X$6,0)))</f>
        <v/>
      </c>
      <c r="K348" s="762">
        <f>IF(RENTABILIDAD[[#This Row],[VALOR ACTUAL COP]]&gt;0,IFERROR((I348-F348)/F348,0),"")</f>
        <v>0</v>
      </c>
      <c r="L348" s="702">
        <f>IF(RENTABILIDAD[[#This Row],[VALOR ACTUAL COP]]&gt;0,IFERROR((J348-G348)/G348,0),"")</f>
        <v>0</v>
      </c>
      <c r="M348" s="763">
        <f t="shared" si="6"/>
        <v>0</v>
      </c>
      <c r="N348" s="747" t="str">
        <f>IFERROR(IF(RENTABILIDAD[[#This Row],[AÑOS]]&gt;0.9999999,(1+K348)^(1/M348)-1,""),"")</f>
        <v/>
      </c>
      <c r="O348" s="702" t="str">
        <f>IFERROR(IF(RENTABILIDAD[[#This Row],[AÑOS]]&gt;0.9999999,(1+L348)^(1/M348)-1,""),"")</f>
        <v/>
      </c>
      <c r="P348" s="764" t="str">
        <f>IFERROR(IF(C:C=$U$7,RENTABILIDAD[[#This Row],[INVERSIÓN USD]]/$W$6,RENTABILIDAD[[#This Row],[INVERSIÓN USD]]/$W$7),"")</f>
        <v/>
      </c>
      <c r="Q348" s="620" t="str">
        <f>IFERROR(IF(D:D=$U$6,RENTABILIDAD[[#This Row],[INVERSIÓN COP]]/$V$6,RENTABILIDAD[[#This Row],[INVERSIÓN COP]]/$V$7),"")</f>
        <v/>
      </c>
      <c r="R348" s="764" t="str">
        <f>IFERROR(RENTABILIDAD[[#This Row],[RENTABILIDAD E.A USD]]*RENTABILIDAD[[#This Row],[PESOS COP]],"")</f>
        <v/>
      </c>
      <c r="S348" s="620" t="str">
        <f>IFERROR(RENTABILIDAD[[#This Row],[RENTABILIDAD E.A COP2]]*RENTABILIDAD[[#This Row],[PESOS COP]],"")</f>
        <v/>
      </c>
    </row>
    <row r="349" spans="2:19">
      <c r="B349" s="755" t="str">
        <f>IF('REGISTRO ACCIONES'!L349="COMPRA",'REGISTRO ACCIONES'!J349,"")</f>
        <v/>
      </c>
      <c r="C349" s="756" t="str">
        <f>IF('REGISTRO ACCIONES'!L349="COMPRA",'REGISTRO ACCIONES'!K349,"")</f>
        <v/>
      </c>
      <c r="D34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49" s="757" t="str">
        <f>IF('REGISTRO ACCIONES'!L349="COMPRA",'REGISTRO ACCIONES'!M349,"")</f>
        <v/>
      </c>
      <c r="F349" s="758" t="str">
        <f>IF(RENTABILIDAD[[#This Row],[PORTAFOLIO]]="","",IF('REGISTRO ACCIONES'!L349="COMPRA",'REGISTRO ACCIONES'!P349,""))</f>
        <v/>
      </c>
      <c r="G349" s="759" t="str">
        <f>IF(RENTABILIDAD[[#This Row],[PORTAFOLIO]]="","",IF('REGISTRO ACCIONES'!L349="COMPRA",'REGISTRO ACCIONES'!R349,""))</f>
        <v/>
      </c>
      <c r="H34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49" s="760" t="str">
        <f>IF(RENTABILIDAD[[#This Row],[PORTAFOLIO]]="","",IF(RENTABILIDAD[[#This Row],[INSTRUMENTO]]="","",IFERROR((E349*H349),0)))</f>
        <v/>
      </c>
      <c r="J349" s="761" t="str">
        <f>IF(RENTABILIDAD[[#This Row],[PORTAFOLIO]]="","",IF(RENTABILIDAD[[#This Row],[INSTRUMENTO]]="","",IFERROR((E349*H349)*$X$6,0)))</f>
        <v/>
      </c>
      <c r="K349" s="762">
        <f>IF(RENTABILIDAD[[#This Row],[VALOR ACTUAL COP]]&gt;0,IFERROR((I349-F349)/F349,0),"")</f>
        <v>0</v>
      </c>
      <c r="L349" s="702">
        <f>IF(RENTABILIDAD[[#This Row],[VALOR ACTUAL COP]]&gt;0,IFERROR((J349-G349)/G349,0),"")</f>
        <v>0</v>
      </c>
      <c r="M349" s="763">
        <f t="shared" si="6"/>
        <v>0</v>
      </c>
      <c r="N349" s="747" t="str">
        <f>IFERROR(IF(RENTABILIDAD[[#This Row],[AÑOS]]&gt;0.9999999,(1+K349)^(1/M349)-1,""),"")</f>
        <v/>
      </c>
      <c r="O349" s="702" t="str">
        <f>IFERROR(IF(RENTABILIDAD[[#This Row],[AÑOS]]&gt;0.9999999,(1+L349)^(1/M349)-1,""),"")</f>
        <v/>
      </c>
      <c r="P349" s="764" t="str">
        <f>IFERROR(IF(C:C=$U$7,RENTABILIDAD[[#This Row],[INVERSIÓN USD]]/$W$6,RENTABILIDAD[[#This Row],[INVERSIÓN USD]]/$W$7),"")</f>
        <v/>
      </c>
      <c r="Q349" s="620" t="str">
        <f>IFERROR(IF(D:D=$U$6,RENTABILIDAD[[#This Row],[INVERSIÓN COP]]/$V$6,RENTABILIDAD[[#This Row],[INVERSIÓN COP]]/$V$7),"")</f>
        <v/>
      </c>
      <c r="R349" s="764" t="str">
        <f>IFERROR(RENTABILIDAD[[#This Row],[RENTABILIDAD E.A USD]]*RENTABILIDAD[[#This Row],[PESOS COP]],"")</f>
        <v/>
      </c>
      <c r="S349" s="620" t="str">
        <f>IFERROR(RENTABILIDAD[[#This Row],[RENTABILIDAD E.A COP2]]*RENTABILIDAD[[#This Row],[PESOS COP]],"")</f>
        <v/>
      </c>
    </row>
    <row r="350" spans="2:19">
      <c r="B350" s="755" t="str">
        <f>IF('REGISTRO ACCIONES'!L350="COMPRA",'REGISTRO ACCIONES'!J350,"")</f>
        <v/>
      </c>
      <c r="C350" s="756" t="str">
        <f>IF('REGISTRO ACCIONES'!L350="COMPRA",'REGISTRO ACCIONES'!K350,"")</f>
        <v/>
      </c>
      <c r="D35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50" s="757" t="str">
        <f>IF('REGISTRO ACCIONES'!L350="COMPRA",'REGISTRO ACCIONES'!M350,"")</f>
        <v/>
      </c>
      <c r="F350" s="758" t="str">
        <f>IF(RENTABILIDAD[[#This Row],[PORTAFOLIO]]="","",IF('REGISTRO ACCIONES'!L350="COMPRA",'REGISTRO ACCIONES'!P350,""))</f>
        <v/>
      </c>
      <c r="G350" s="759" t="str">
        <f>IF(RENTABILIDAD[[#This Row],[PORTAFOLIO]]="","",IF('REGISTRO ACCIONES'!L350="COMPRA",'REGISTRO ACCIONES'!R350,""))</f>
        <v/>
      </c>
      <c r="H35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50" s="760" t="str">
        <f>IF(RENTABILIDAD[[#This Row],[PORTAFOLIO]]="","",IF(RENTABILIDAD[[#This Row],[INSTRUMENTO]]="","",IFERROR((E350*H350),0)))</f>
        <v/>
      </c>
      <c r="J350" s="761" t="str">
        <f>IF(RENTABILIDAD[[#This Row],[PORTAFOLIO]]="","",IF(RENTABILIDAD[[#This Row],[INSTRUMENTO]]="","",IFERROR((E350*H350)*$X$6,0)))</f>
        <v/>
      </c>
      <c r="K350" s="762">
        <f>IF(RENTABILIDAD[[#This Row],[VALOR ACTUAL COP]]&gt;0,IFERROR((I350-F350)/F350,0),"")</f>
        <v>0</v>
      </c>
      <c r="L350" s="702">
        <f>IF(RENTABILIDAD[[#This Row],[VALOR ACTUAL COP]]&gt;0,IFERROR((J350-G350)/G350,0),"")</f>
        <v>0</v>
      </c>
      <c r="M350" s="763">
        <f t="shared" si="6"/>
        <v>0</v>
      </c>
      <c r="N350" s="747" t="str">
        <f>IFERROR(IF(RENTABILIDAD[[#This Row],[AÑOS]]&gt;0.9999999,(1+K350)^(1/M350)-1,""),"")</f>
        <v/>
      </c>
      <c r="O350" s="702" t="str">
        <f>IFERROR(IF(RENTABILIDAD[[#This Row],[AÑOS]]&gt;0.9999999,(1+L350)^(1/M350)-1,""),"")</f>
        <v/>
      </c>
      <c r="P350" s="764" t="str">
        <f>IFERROR(IF(C:C=$U$7,RENTABILIDAD[[#This Row],[INVERSIÓN USD]]/$W$6,RENTABILIDAD[[#This Row],[INVERSIÓN USD]]/$W$7),"")</f>
        <v/>
      </c>
      <c r="Q350" s="620" t="str">
        <f>IFERROR(IF(D:D=$U$6,RENTABILIDAD[[#This Row],[INVERSIÓN COP]]/$V$6,RENTABILIDAD[[#This Row],[INVERSIÓN COP]]/$V$7),"")</f>
        <v/>
      </c>
      <c r="R350" s="764" t="str">
        <f>IFERROR(RENTABILIDAD[[#This Row],[RENTABILIDAD E.A USD]]*RENTABILIDAD[[#This Row],[PESOS COP]],"")</f>
        <v/>
      </c>
      <c r="S350" s="620" t="str">
        <f>IFERROR(RENTABILIDAD[[#This Row],[RENTABILIDAD E.A COP2]]*RENTABILIDAD[[#This Row],[PESOS COP]],"")</f>
        <v/>
      </c>
    </row>
    <row r="351" spans="2:19">
      <c r="B351" s="755" t="str">
        <f>IF('REGISTRO ACCIONES'!L351="COMPRA",'REGISTRO ACCIONES'!J351,"")</f>
        <v/>
      </c>
      <c r="C351" s="756" t="str">
        <f>IF('REGISTRO ACCIONES'!L351="COMPRA",'REGISTRO ACCIONES'!K351,"")</f>
        <v/>
      </c>
      <c r="D35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51" s="757" t="str">
        <f>IF('REGISTRO ACCIONES'!L351="COMPRA",'REGISTRO ACCIONES'!M351,"")</f>
        <v/>
      </c>
      <c r="F351" s="758" t="str">
        <f>IF(RENTABILIDAD[[#This Row],[PORTAFOLIO]]="","",IF('REGISTRO ACCIONES'!L351="COMPRA",'REGISTRO ACCIONES'!P351,""))</f>
        <v/>
      </c>
      <c r="G351" s="759" t="str">
        <f>IF(RENTABILIDAD[[#This Row],[PORTAFOLIO]]="","",IF('REGISTRO ACCIONES'!L351="COMPRA",'REGISTRO ACCIONES'!R351,""))</f>
        <v/>
      </c>
      <c r="H35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51" s="760" t="str">
        <f>IF(RENTABILIDAD[[#This Row],[PORTAFOLIO]]="","",IF(RENTABILIDAD[[#This Row],[INSTRUMENTO]]="","",IFERROR((E351*H351),0)))</f>
        <v/>
      </c>
      <c r="J351" s="761" t="str">
        <f>IF(RENTABILIDAD[[#This Row],[PORTAFOLIO]]="","",IF(RENTABILIDAD[[#This Row],[INSTRUMENTO]]="","",IFERROR((E351*H351)*$X$6,0)))</f>
        <v/>
      </c>
      <c r="K351" s="762">
        <f>IF(RENTABILIDAD[[#This Row],[VALOR ACTUAL COP]]&gt;0,IFERROR((I351-F351)/F351,0),"")</f>
        <v>0</v>
      </c>
      <c r="L351" s="702">
        <f>IF(RENTABILIDAD[[#This Row],[VALOR ACTUAL COP]]&gt;0,IFERROR((J351-G351)/G351,0),"")</f>
        <v>0</v>
      </c>
      <c r="M351" s="763">
        <f t="shared" si="6"/>
        <v>0</v>
      </c>
      <c r="N351" s="747" t="str">
        <f>IFERROR(IF(RENTABILIDAD[[#This Row],[AÑOS]]&gt;0.9999999,(1+K351)^(1/M351)-1,""),"")</f>
        <v/>
      </c>
      <c r="O351" s="702" t="str">
        <f>IFERROR(IF(RENTABILIDAD[[#This Row],[AÑOS]]&gt;0.9999999,(1+L351)^(1/M351)-1,""),"")</f>
        <v/>
      </c>
      <c r="P351" s="764" t="str">
        <f>IFERROR(IF(C:C=$U$7,RENTABILIDAD[[#This Row],[INVERSIÓN USD]]/$W$6,RENTABILIDAD[[#This Row],[INVERSIÓN USD]]/$W$7),"")</f>
        <v/>
      </c>
      <c r="Q351" s="620" t="str">
        <f>IFERROR(IF(D:D=$U$6,RENTABILIDAD[[#This Row],[INVERSIÓN COP]]/$V$6,RENTABILIDAD[[#This Row],[INVERSIÓN COP]]/$V$7),"")</f>
        <v/>
      </c>
      <c r="R351" s="764" t="str">
        <f>IFERROR(RENTABILIDAD[[#This Row],[RENTABILIDAD E.A USD]]*RENTABILIDAD[[#This Row],[PESOS COP]],"")</f>
        <v/>
      </c>
      <c r="S351" s="620" t="str">
        <f>IFERROR(RENTABILIDAD[[#This Row],[RENTABILIDAD E.A COP2]]*RENTABILIDAD[[#This Row],[PESOS COP]],"")</f>
        <v/>
      </c>
    </row>
    <row r="352" spans="2:19">
      <c r="B352" s="755" t="str">
        <f>IF('REGISTRO ACCIONES'!L352="COMPRA",'REGISTRO ACCIONES'!J352,"")</f>
        <v/>
      </c>
      <c r="C352" s="756" t="str">
        <f>IF('REGISTRO ACCIONES'!L352="COMPRA",'REGISTRO ACCIONES'!K352,"")</f>
        <v/>
      </c>
      <c r="D35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52" s="757" t="str">
        <f>IF('REGISTRO ACCIONES'!L352="COMPRA",'REGISTRO ACCIONES'!M352,"")</f>
        <v/>
      </c>
      <c r="F352" s="758" t="str">
        <f>IF(RENTABILIDAD[[#This Row],[PORTAFOLIO]]="","",IF('REGISTRO ACCIONES'!L352="COMPRA",'REGISTRO ACCIONES'!P352,""))</f>
        <v/>
      </c>
      <c r="G352" s="759" t="str">
        <f>IF(RENTABILIDAD[[#This Row],[PORTAFOLIO]]="","",IF('REGISTRO ACCIONES'!L352="COMPRA",'REGISTRO ACCIONES'!R352,""))</f>
        <v/>
      </c>
      <c r="H35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52" s="760" t="str">
        <f>IF(RENTABILIDAD[[#This Row],[PORTAFOLIO]]="","",IF(RENTABILIDAD[[#This Row],[INSTRUMENTO]]="","",IFERROR((E352*H352),0)))</f>
        <v/>
      </c>
      <c r="J352" s="761" t="str">
        <f>IF(RENTABILIDAD[[#This Row],[PORTAFOLIO]]="","",IF(RENTABILIDAD[[#This Row],[INSTRUMENTO]]="","",IFERROR((E352*H352)*$X$6,0)))</f>
        <v/>
      </c>
      <c r="K352" s="762">
        <f>IF(RENTABILIDAD[[#This Row],[VALOR ACTUAL COP]]&gt;0,IFERROR((I352-F352)/F352,0),"")</f>
        <v>0</v>
      </c>
      <c r="L352" s="702">
        <f>IF(RENTABILIDAD[[#This Row],[VALOR ACTUAL COP]]&gt;0,IFERROR((J352-G352)/G352,0),"")</f>
        <v>0</v>
      </c>
      <c r="M352" s="763">
        <f t="shared" si="6"/>
        <v>0</v>
      </c>
      <c r="N352" s="747" t="str">
        <f>IFERROR(IF(RENTABILIDAD[[#This Row],[AÑOS]]&gt;0.9999999,(1+K352)^(1/M352)-1,""),"")</f>
        <v/>
      </c>
      <c r="O352" s="702" t="str">
        <f>IFERROR(IF(RENTABILIDAD[[#This Row],[AÑOS]]&gt;0.9999999,(1+L352)^(1/M352)-1,""),"")</f>
        <v/>
      </c>
      <c r="P352" s="764" t="str">
        <f>IFERROR(IF(C:C=$U$7,RENTABILIDAD[[#This Row],[INVERSIÓN USD]]/$W$6,RENTABILIDAD[[#This Row],[INVERSIÓN USD]]/$W$7),"")</f>
        <v/>
      </c>
      <c r="Q352" s="620" t="str">
        <f>IFERROR(IF(D:D=$U$6,RENTABILIDAD[[#This Row],[INVERSIÓN COP]]/$V$6,RENTABILIDAD[[#This Row],[INVERSIÓN COP]]/$V$7),"")</f>
        <v/>
      </c>
      <c r="R352" s="764" t="str">
        <f>IFERROR(RENTABILIDAD[[#This Row],[RENTABILIDAD E.A USD]]*RENTABILIDAD[[#This Row],[PESOS COP]],"")</f>
        <v/>
      </c>
      <c r="S352" s="620" t="str">
        <f>IFERROR(RENTABILIDAD[[#This Row],[RENTABILIDAD E.A COP2]]*RENTABILIDAD[[#This Row],[PESOS COP]],"")</f>
        <v/>
      </c>
    </row>
    <row r="353" spans="2:19">
      <c r="B353" s="755" t="str">
        <f>IF('REGISTRO ACCIONES'!L353="COMPRA",'REGISTRO ACCIONES'!J353,"")</f>
        <v/>
      </c>
      <c r="C353" s="756" t="str">
        <f>IF('REGISTRO ACCIONES'!L353="COMPRA",'REGISTRO ACCIONES'!K353,"")</f>
        <v/>
      </c>
      <c r="D35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53" s="757" t="str">
        <f>IF('REGISTRO ACCIONES'!L353="COMPRA",'REGISTRO ACCIONES'!M353,"")</f>
        <v/>
      </c>
      <c r="F353" s="758" t="str">
        <f>IF(RENTABILIDAD[[#This Row],[PORTAFOLIO]]="","",IF('REGISTRO ACCIONES'!L353="COMPRA",'REGISTRO ACCIONES'!P353,""))</f>
        <v/>
      </c>
      <c r="G353" s="759" t="str">
        <f>IF(RENTABILIDAD[[#This Row],[PORTAFOLIO]]="","",IF('REGISTRO ACCIONES'!L353="COMPRA",'REGISTRO ACCIONES'!R353,""))</f>
        <v/>
      </c>
      <c r="H35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53" s="760" t="str">
        <f>IF(RENTABILIDAD[[#This Row],[PORTAFOLIO]]="","",IF(RENTABILIDAD[[#This Row],[INSTRUMENTO]]="","",IFERROR((E353*H353),0)))</f>
        <v/>
      </c>
      <c r="J353" s="761" t="str">
        <f>IF(RENTABILIDAD[[#This Row],[PORTAFOLIO]]="","",IF(RENTABILIDAD[[#This Row],[INSTRUMENTO]]="","",IFERROR((E353*H353)*$X$6,0)))</f>
        <v/>
      </c>
      <c r="K353" s="762">
        <f>IF(RENTABILIDAD[[#This Row],[VALOR ACTUAL COP]]&gt;0,IFERROR((I353-F353)/F353,0),"")</f>
        <v>0</v>
      </c>
      <c r="L353" s="702">
        <f>IF(RENTABILIDAD[[#This Row],[VALOR ACTUAL COP]]&gt;0,IFERROR((J353-G353)/G353,0),"")</f>
        <v>0</v>
      </c>
      <c r="M353" s="763">
        <f t="shared" si="6"/>
        <v>0</v>
      </c>
      <c r="N353" s="747" t="str">
        <f>IFERROR(IF(RENTABILIDAD[[#This Row],[AÑOS]]&gt;0.9999999,(1+K353)^(1/M353)-1,""),"")</f>
        <v/>
      </c>
      <c r="O353" s="702" t="str">
        <f>IFERROR(IF(RENTABILIDAD[[#This Row],[AÑOS]]&gt;0.9999999,(1+L353)^(1/M353)-1,""),"")</f>
        <v/>
      </c>
      <c r="P353" s="764" t="str">
        <f>IFERROR(IF(C:C=$U$7,RENTABILIDAD[[#This Row],[INVERSIÓN USD]]/$W$6,RENTABILIDAD[[#This Row],[INVERSIÓN USD]]/$W$7),"")</f>
        <v/>
      </c>
      <c r="Q353" s="620" t="str">
        <f>IFERROR(IF(D:D=$U$6,RENTABILIDAD[[#This Row],[INVERSIÓN COP]]/$V$6,RENTABILIDAD[[#This Row],[INVERSIÓN COP]]/$V$7),"")</f>
        <v/>
      </c>
      <c r="R353" s="764" t="str">
        <f>IFERROR(RENTABILIDAD[[#This Row],[RENTABILIDAD E.A USD]]*RENTABILIDAD[[#This Row],[PESOS COP]],"")</f>
        <v/>
      </c>
      <c r="S353" s="620" t="str">
        <f>IFERROR(RENTABILIDAD[[#This Row],[RENTABILIDAD E.A COP2]]*RENTABILIDAD[[#This Row],[PESOS COP]],"")</f>
        <v/>
      </c>
    </row>
    <row r="354" spans="2:19">
      <c r="B354" s="755" t="str">
        <f>IF('REGISTRO ACCIONES'!L354="COMPRA",'REGISTRO ACCIONES'!J354,"")</f>
        <v/>
      </c>
      <c r="C354" s="756" t="str">
        <f>IF('REGISTRO ACCIONES'!L354="COMPRA",'REGISTRO ACCIONES'!K354,"")</f>
        <v/>
      </c>
      <c r="D35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54" s="757" t="str">
        <f>IF('REGISTRO ACCIONES'!L354="COMPRA",'REGISTRO ACCIONES'!M354,"")</f>
        <v/>
      </c>
      <c r="F354" s="758" t="str">
        <f>IF(RENTABILIDAD[[#This Row],[PORTAFOLIO]]="","",IF('REGISTRO ACCIONES'!L354="COMPRA",'REGISTRO ACCIONES'!P354,""))</f>
        <v/>
      </c>
      <c r="G354" s="759" t="str">
        <f>IF(RENTABILIDAD[[#This Row],[PORTAFOLIO]]="","",IF('REGISTRO ACCIONES'!L354="COMPRA",'REGISTRO ACCIONES'!R354,""))</f>
        <v/>
      </c>
      <c r="H35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54" s="760" t="str">
        <f>IF(RENTABILIDAD[[#This Row],[PORTAFOLIO]]="","",IF(RENTABILIDAD[[#This Row],[INSTRUMENTO]]="","",IFERROR((E354*H354),0)))</f>
        <v/>
      </c>
      <c r="J354" s="761" t="str">
        <f>IF(RENTABILIDAD[[#This Row],[PORTAFOLIO]]="","",IF(RENTABILIDAD[[#This Row],[INSTRUMENTO]]="","",IFERROR((E354*H354)*$X$6,0)))</f>
        <v/>
      </c>
      <c r="K354" s="762">
        <f>IF(RENTABILIDAD[[#This Row],[VALOR ACTUAL COP]]&gt;0,IFERROR((I354-F354)/F354,0),"")</f>
        <v>0</v>
      </c>
      <c r="L354" s="702">
        <f>IF(RENTABILIDAD[[#This Row],[VALOR ACTUAL COP]]&gt;0,IFERROR((J354-G354)/G354,0),"")</f>
        <v>0</v>
      </c>
      <c r="M354" s="763">
        <f t="shared" si="6"/>
        <v>0</v>
      </c>
      <c r="N354" s="747" t="str">
        <f>IFERROR(IF(RENTABILIDAD[[#This Row],[AÑOS]]&gt;0.9999999,(1+K354)^(1/M354)-1,""),"")</f>
        <v/>
      </c>
      <c r="O354" s="702" t="str">
        <f>IFERROR(IF(RENTABILIDAD[[#This Row],[AÑOS]]&gt;0.9999999,(1+L354)^(1/M354)-1,""),"")</f>
        <v/>
      </c>
      <c r="P354" s="764" t="str">
        <f>IFERROR(IF(C:C=$U$7,RENTABILIDAD[[#This Row],[INVERSIÓN USD]]/$W$6,RENTABILIDAD[[#This Row],[INVERSIÓN USD]]/$W$7),"")</f>
        <v/>
      </c>
      <c r="Q354" s="620" t="str">
        <f>IFERROR(IF(D:D=$U$6,RENTABILIDAD[[#This Row],[INVERSIÓN COP]]/$V$6,RENTABILIDAD[[#This Row],[INVERSIÓN COP]]/$V$7),"")</f>
        <v/>
      </c>
      <c r="R354" s="764" t="str">
        <f>IFERROR(RENTABILIDAD[[#This Row],[RENTABILIDAD E.A USD]]*RENTABILIDAD[[#This Row],[PESOS COP]],"")</f>
        <v/>
      </c>
      <c r="S354" s="620" t="str">
        <f>IFERROR(RENTABILIDAD[[#This Row],[RENTABILIDAD E.A COP2]]*RENTABILIDAD[[#This Row],[PESOS COP]],"")</f>
        <v/>
      </c>
    </row>
    <row r="355" spans="2:19">
      <c r="B355" s="755" t="str">
        <f>IF('REGISTRO ACCIONES'!L355="COMPRA",'REGISTRO ACCIONES'!J355,"")</f>
        <v/>
      </c>
      <c r="C355" s="756" t="str">
        <f>IF('REGISTRO ACCIONES'!L355="COMPRA",'REGISTRO ACCIONES'!K355,"")</f>
        <v/>
      </c>
      <c r="D35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55" s="757" t="str">
        <f>IF('REGISTRO ACCIONES'!L355="COMPRA",'REGISTRO ACCIONES'!M355,"")</f>
        <v/>
      </c>
      <c r="F355" s="758" t="str">
        <f>IF(RENTABILIDAD[[#This Row],[PORTAFOLIO]]="","",IF('REGISTRO ACCIONES'!L355="COMPRA",'REGISTRO ACCIONES'!P355,""))</f>
        <v/>
      </c>
      <c r="G355" s="759" t="str">
        <f>IF(RENTABILIDAD[[#This Row],[PORTAFOLIO]]="","",IF('REGISTRO ACCIONES'!L355="COMPRA",'REGISTRO ACCIONES'!R355,""))</f>
        <v/>
      </c>
      <c r="H35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55" s="760" t="str">
        <f>IF(RENTABILIDAD[[#This Row],[PORTAFOLIO]]="","",IF(RENTABILIDAD[[#This Row],[INSTRUMENTO]]="","",IFERROR((E355*H355),0)))</f>
        <v/>
      </c>
      <c r="J355" s="761" t="str">
        <f>IF(RENTABILIDAD[[#This Row],[PORTAFOLIO]]="","",IF(RENTABILIDAD[[#This Row],[INSTRUMENTO]]="","",IFERROR((E355*H355)*$X$6,0)))</f>
        <v/>
      </c>
      <c r="K355" s="762">
        <f>IF(RENTABILIDAD[[#This Row],[VALOR ACTUAL COP]]&gt;0,IFERROR((I355-F355)/F355,0),"")</f>
        <v>0</v>
      </c>
      <c r="L355" s="702">
        <f>IF(RENTABILIDAD[[#This Row],[VALOR ACTUAL COP]]&gt;0,IFERROR((J355-G355)/G355,0),"")</f>
        <v>0</v>
      </c>
      <c r="M355" s="763">
        <f t="shared" si="6"/>
        <v>0</v>
      </c>
      <c r="N355" s="747" t="str">
        <f>IFERROR(IF(RENTABILIDAD[[#This Row],[AÑOS]]&gt;0.9999999,(1+K355)^(1/M355)-1,""),"")</f>
        <v/>
      </c>
      <c r="O355" s="702" t="str">
        <f>IFERROR(IF(RENTABILIDAD[[#This Row],[AÑOS]]&gt;0.9999999,(1+L355)^(1/M355)-1,""),"")</f>
        <v/>
      </c>
      <c r="P355" s="764" t="str">
        <f>IFERROR(IF(C:C=$U$7,RENTABILIDAD[[#This Row],[INVERSIÓN USD]]/$W$6,RENTABILIDAD[[#This Row],[INVERSIÓN USD]]/$W$7),"")</f>
        <v/>
      </c>
      <c r="Q355" s="620" t="str">
        <f>IFERROR(IF(D:D=$U$6,RENTABILIDAD[[#This Row],[INVERSIÓN COP]]/$V$6,RENTABILIDAD[[#This Row],[INVERSIÓN COP]]/$V$7),"")</f>
        <v/>
      </c>
      <c r="R355" s="764" t="str">
        <f>IFERROR(RENTABILIDAD[[#This Row],[RENTABILIDAD E.A USD]]*RENTABILIDAD[[#This Row],[PESOS COP]],"")</f>
        <v/>
      </c>
      <c r="S355" s="620" t="str">
        <f>IFERROR(RENTABILIDAD[[#This Row],[RENTABILIDAD E.A COP2]]*RENTABILIDAD[[#This Row],[PESOS COP]],"")</f>
        <v/>
      </c>
    </row>
    <row r="356" spans="2:19">
      <c r="B356" s="755" t="str">
        <f>IF('REGISTRO ACCIONES'!L356="COMPRA",'REGISTRO ACCIONES'!J356,"")</f>
        <v/>
      </c>
      <c r="C356" s="756" t="str">
        <f>IF('REGISTRO ACCIONES'!L356="COMPRA",'REGISTRO ACCIONES'!K356,"")</f>
        <v/>
      </c>
      <c r="D35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56" s="757" t="str">
        <f>IF('REGISTRO ACCIONES'!L356="COMPRA",'REGISTRO ACCIONES'!M356,"")</f>
        <v/>
      </c>
      <c r="F356" s="758" t="str">
        <f>IF(RENTABILIDAD[[#This Row],[PORTAFOLIO]]="","",IF('REGISTRO ACCIONES'!L356="COMPRA",'REGISTRO ACCIONES'!P356,""))</f>
        <v/>
      </c>
      <c r="G356" s="759" t="str">
        <f>IF(RENTABILIDAD[[#This Row],[PORTAFOLIO]]="","",IF('REGISTRO ACCIONES'!L356="COMPRA",'REGISTRO ACCIONES'!R356,""))</f>
        <v/>
      </c>
      <c r="H35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56" s="760" t="str">
        <f>IF(RENTABILIDAD[[#This Row],[PORTAFOLIO]]="","",IF(RENTABILIDAD[[#This Row],[INSTRUMENTO]]="","",IFERROR((E356*H356),0)))</f>
        <v/>
      </c>
      <c r="J356" s="761" t="str">
        <f>IF(RENTABILIDAD[[#This Row],[PORTAFOLIO]]="","",IF(RENTABILIDAD[[#This Row],[INSTRUMENTO]]="","",IFERROR((E356*H356)*$X$6,0)))</f>
        <v/>
      </c>
      <c r="K356" s="762">
        <f>IF(RENTABILIDAD[[#This Row],[VALOR ACTUAL COP]]&gt;0,IFERROR((I356-F356)/F356,0),"")</f>
        <v>0</v>
      </c>
      <c r="L356" s="702">
        <f>IF(RENTABILIDAD[[#This Row],[VALOR ACTUAL COP]]&gt;0,IFERROR((J356-G356)/G356,0),"")</f>
        <v>0</v>
      </c>
      <c r="M356" s="763">
        <f t="shared" si="6"/>
        <v>0</v>
      </c>
      <c r="N356" s="747" t="str">
        <f>IFERROR(IF(RENTABILIDAD[[#This Row],[AÑOS]]&gt;0.9999999,(1+K356)^(1/M356)-1,""),"")</f>
        <v/>
      </c>
      <c r="O356" s="702" t="str">
        <f>IFERROR(IF(RENTABILIDAD[[#This Row],[AÑOS]]&gt;0.9999999,(1+L356)^(1/M356)-1,""),"")</f>
        <v/>
      </c>
      <c r="P356" s="764" t="str">
        <f>IFERROR(IF(C:C=$U$7,RENTABILIDAD[[#This Row],[INVERSIÓN USD]]/$W$6,RENTABILIDAD[[#This Row],[INVERSIÓN USD]]/$W$7),"")</f>
        <v/>
      </c>
      <c r="Q356" s="620" t="str">
        <f>IFERROR(IF(D:D=$U$6,RENTABILIDAD[[#This Row],[INVERSIÓN COP]]/$V$6,RENTABILIDAD[[#This Row],[INVERSIÓN COP]]/$V$7),"")</f>
        <v/>
      </c>
      <c r="R356" s="764" t="str">
        <f>IFERROR(RENTABILIDAD[[#This Row],[RENTABILIDAD E.A USD]]*RENTABILIDAD[[#This Row],[PESOS COP]],"")</f>
        <v/>
      </c>
      <c r="S356" s="620" t="str">
        <f>IFERROR(RENTABILIDAD[[#This Row],[RENTABILIDAD E.A COP2]]*RENTABILIDAD[[#This Row],[PESOS COP]],"")</f>
        <v/>
      </c>
    </row>
    <row r="357" spans="2:19">
      <c r="B357" s="755" t="str">
        <f>IF('REGISTRO ACCIONES'!L357="COMPRA",'REGISTRO ACCIONES'!J357,"")</f>
        <v/>
      </c>
      <c r="C357" s="756" t="str">
        <f>IF('REGISTRO ACCIONES'!L357="COMPRA",'REGISTRO ACCIONES'!K357,"")</f>
        <v/>
      </c>
      <c r="D35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57" s="757" t="str">
        <f>IF('REGISTRO ACCIONES'!L357="COMPRA",'REGISTRO ACCIONES'!M357,"")</f>
        <v/>
      </c>
      <c r="F357" s="758" t="str">
        <f>IF(RENTABILIDAD[[#This Row],[PORTAFOLIO]]="","",IF('REGISTRO ACCIONES'!L357="COMPRA",'REGISTRO ACCIONES'!P357,""))</f>
        <v/>
      </c>
      <c r="G357" s="759" t="str">
        <f>IF(RENTABILIDAD[[#This Row],[PORTAFOLIO]]="","",IF('REGISTRO ACCIONES'!L357="COMPRA",'REGISTRO ACCIONES'!R357,""))</f>
        <v/>
      </c>
      <c r="H35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57" s="760" t="str">
        <f>IF(RENTABILIDAD[[#This Row],[PORTAFOLIO]]="","",IF(RENTABILIDAD[[#This Row],[INSTRUMENTO]]="","",IFERROR((E357*H357),0)))</f>
        <v/>
      </c>
      <c r="J357" s="761" t="str">
        <f>IF(RENTABILIDAD[[#This Row],[PORTAFOLIO]]="","",IF(RENTABILIDAD[[#This Row],[INSTRUMENTO]]="","",IFERROR((E357*H357)*$X$6,0)))</f>
        <v/>
      </c>
      <c r="K357" s="762">
        <f>IF(RENTABILIDAD[[#This Row],[VALOR ACTUAL COP]]&gt;0,IFERROR((I357-F357)/F357,0),"")</f>
        <v>0</v>
      </c>
      <c r="L357" s="702">
        <f>IF(RENTABILIDAD[[#This Row],[VALOR ACTUAL COP]]&gt;0,IFERROR((J357-G357)/G357,0),"")</f>
        <v>0</v>
      </c>
      <c r="M357" s="763">
        <f t="shared" si="6"/>
        <v>0</v>
      </c>
      <c r="N357" s="747" t="str">
        <f>IFERROR(IF(RENTABILIDAD[[#This Row],[AÑOS]]&gt;0.9999999,(1+K357)^(1/M357)-1,""),"")</f>
        <v/>
      </c>
      <c r="O357" s="702" t="str">
        <f>IFERROR(IF(RENTABILIDAD[[#This Row],[AÑOS]]&gt;0.9999999,(1+L357)^(1/M357)-1,""),"")</f>
        <v/>
      </c>
      <c r="P357" s="764" t="str">
        <f>IFERROR(IF(C:C=$U$7,RENTABILIDAD[[#This Row],[INVERSIÓN USD]]/$W$6,RENTABILIDAD[[#This Row],[INVERSIÓN USD]]/$W$7),"")</f>
        <v/>
      </c>
      <c r="Q357" s="620" t="str">
        <f>IFERROR(IF(D:D=$U$6,RENTABILIDAD[[#This Row],[INVERSIÓN COP]]/$V$6,RENTABILIDAD[[#This Row],[INVERSIÓN COP]]/$V$7),"")</f>
        <v/>
      </c>
      <c r="R357" s="764" t="str">
        <f>IFERROR(RENTABILIDAD[[#This Row],[RENTABILIDAD E.A USD]]*RENTABILIDAD[[#This Row],[PESOS COP]],"")</f>
        <v/>
      </c>
      <c r="S357" s="620" t="str">
        <f>IFERROR(RENTABILIDAD[[#This Row],[RENTABILIDAD E.A COP2]]*RENTABILIDAD[[#This Row],[PESOS COP]],"")</f>
        <v/>
      </c>
    </row>
    <row r="358" spans="2:19">
      <c r="B358" s="755" t="str">
        <f>IF('REGISTRO ACCIONES'!L358="COMPRA",'REGISTRO ACCIONES'!J358,"")</f>
        <v/>
      </c>
      <c r="C358" s="756" t="str">
        <f>IF('REGISTRO ACCIONES'!L358="COMPRA",'REGISTRO ACCIONES'!K358,"")</f>
        <v/>
      </c>
      <c r="D35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58" s="757" t="str">
        <f>IF('REGISTRO ACCIONES'!L358="COMPRA",'REGISTRO ACCIONES'!M358,"")</f>
        <v/>
      </c>
      <c r="F358" s="758" t="str">
        <f>IF(RENTABILIDAD[[#This Row],[PORTAFOLIO]]="","",IF('REGISTRO ACCIONES'!L358="COMPRA",'REGISTRO ACCIONES'!P358,""))</f>
        <v/>
      </c>
      <c r="G358" s="759" t="str">
        <f>IF(RENTABILIDAD[[#This Row],[PORTAFOLIO]]="","",IF('REGISTRO ACCIONES'!L358="COMPRA",'REGISTRO ACCIONES'!R358,""))</f>
        <v/>
      </c>
      <c r="H35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58" s="760" t="str">
        <f>IF(RENTABILIDAD[[#This Row],[PORTAFOLIO]]="","",IF(RENTABILIDAD[[#This Row],[INSTRUMENTO]]="","",IFERROR((E358*H358),0)))</f>
        <v/>
      </c>
      <c r="J358" s="761" t="str">
        <f>IF(RENTABILIDAD[[#This Row],[PORTAFOLIO]]="","",IF(RENTABILIDAD[[#This Row],[INSTRUMENTO]]="","",IFERROR((E358*H358)*$X$6,0)))</f>
        <v/>
      </c>
      <c r="K358" s="762">
        <f>IF(RENTABILIDAD[[#This Row],[VALOR ACTUAL COP]]&gt;0,IFERROR((I358-F358)/F358,0),"")</f>
        <v>0</v>
      </c>
      <c r="L358" s="702">
        <f>IF(RENTABILIDAD[[#This Row],[VALOR ACTUAL COP]]&gt;0,IFERROR((J358-G358)/G358,0),"")</f>
        <v>0</v>
      </c>
      <c r="M358" s="763">
        <f t="shared" si="6"/>
        <v>0</v>
      </c>
      <c r="N358" s="747" t="str">
        <f>IFERROR(IF(RENTABILIDAD[[#This Row],[AÑOS]]&gt;0.9999999,(1+K358)^(1/M358)-1,""),"")</f>
        <v/>
      </c>
      <c r="O358" s="702" t="str">
        <f>IFERROR(IF(RENTABILIDAD[[#This Row],[AÑOS]]&gt;0.9999999,(1+L358)^(1/M358)-1,""),"")</f>
        <v/>
      </c>
      <c r="P358" s="764" t="str">
        <f>IFERROR(IF(C:C=$U$7,RENTABILIDAD[[#This Row],[INVERSIÓN USD]]/$W$6,RENTABILIDAD[[#This Row],[INVERSIÓN USD]]/$W$7),"")</f>
        <v/>
      </c>
      <c r="Q358" s="620" t="str">
        <f>IFERROR(IF(D:D=$U$6,RENTABILIDAD[[#This Row],[INVERSIÓN COP]]/$V$6,RENTABILIDAD[[#This Row],[INVERSIÓN COP]]/$V$7),"")</f>
        <v/>
      </c>
      <c r="R358" s="764" t="str">
        <f>IFERROR(RENTABILIDAD[[#This Row],[RENTABILIDAD E.A USD]]*RENTABILIDAD[[#This Row],[PESOS COP]],"")</f>
        <v/>
      </c>
      <c r="S358" s="620" t="str">
        <f>IFERROR(RENTABILIDAD[[#This Row],[RENTABILIDAD E.A COP2]]*RENTABILIDAD[[#This Row],[PESOS COP]],"")</f>
        <v/>
      </c>
    </row>
    <row r="359" spans="2:19">
      <c r="B359" s="755" t="str">
        <f>IF('REGISTRO ACCIONES'!L359="COMPRA",'REGISTRO ACCIONES'!J359,"")</f>
        <v/>
      </c>
      <c r="C359" s="756" t="str">
        <f>IF('REGISTRO ACCIONES'!L359="COMPRA",'REGISTRO ACCIONES'!K359,"")</f>
        <v/>
      </c>
      <c r="D35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59" s="757" t="str">
        <f>IF('REGISTRO ACCIONES'!L359="COMPRA",'REGISTRO ACCIONES'!M359,"")</f>
        <v/>
      </c>
      <c r="F359" s="758" t="str">
        <f>IF(RENTABILIDAD[[#This Row],[PORTAFOLIO]]="","",IF('REGISTRO ACCIONES'!L359="COMPRA",'REGISTRO ACCIONES'!P359,""))</f>
        <v/>
      </c>
      <c r="G359" s="759" t="str">
        <f>IF(RENTABILIDAD[[#This Row],[PORTAFOLIO]]="","",IF('REGISTRO ACCIONES'!L359="COMPRA",'REGISTRO ACCIONES'!R359,""))</f>
        <v/>
      </c>
      <c r="H35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59" s="760" t="str">
        <f>IF(RENTABILIDAD[[#This Row],[PORTAFOLIO]]="","",IF(RENTABILIDAD[[#This Row],[INSTRUMENTO]]="","",IFERROR((E359*H359),0)))</f>
        <v/>
      </c>
      <c r="J359" s="761" t="str">
        <f>IF(RENTABILIDAD[[#This Row],[PORTAFOLIO]]="","",IF(RENTABILIDAD[[#This Row],[INSTRUMENTO]]="","",IFERROR((E359*H359)*$X$6,0)))</f>
        <v/>
      </c>
      <c r="K359" s="762">
        <f>IF(RENTABILIDAD[[#This Row],[VALOR ACTUAL COP]]&gt;0,IFERROR((I359-F359)/F359,0),"")</f>
        <v>0</v>
      </c>
      <c r="L359" s="702">
        <f>IF(RENTABILIDAD[[#This Row],[VALOR ACTUAL COP]]&gt;0,IFERROR((J359-G359)/G359,0),"")</f>
        <v>0</v>
      </c>
      <c r="M359" s="763">
        <f t="shared" si="6"/>
        <v>0</v>
      </c>
      <c r="N359" s="747" t="str">
        <f>IFERROR(IF(RENTABILIDAD[[#This Row],[AÑOS]]&gt;0.9999999,(1+K359)^(1/M359)-1,""),"")</f>
        <v/>
      </c>
      <c r="O359" s="702" t="str">
        <f>IFERROR(IF(RENTABILIDAD[[#This Row],[AÑOS]]&gt;0.9999999,(1+L359)^(1/M359)-1,""),"")</f>
        <v/>
      </c>
      <c r="P359" s="764" t="str">
        <f>IFERROR(IF(C:C=$U$7,RENTABILIDAD[[#This Row],[INVERSIÓN USD]]/$W$6,RENTABILIDAD[[#This Row],[INVERSIÓN USD]]/$W$7),"")</f>
        <v/>
      </c>
      <c r="Q359" s="620" t="str">
        <f>IFERROR(IF(D:D=$U$6,RENTABILIDAD[[#This Row],[INVERSIÓN COP]]/$V$6,RENTABILIDAD[[#This Row],[INVERSIÓN COP]]/$V$7),"")</f>
        <v/>
      </c>
      <c r="R359" s="764" t="str">
        <f>IFERROR(RENTABILIDAD[[#This Row],[RENTABILIDAD E.A USD]]*RENTABILIDAD[[#This Row],[PESOS COP]],"")</f>
        <v/>
      </c>
      <c r="S359" s="620" t="str">
        <f>IFERROR(RENTABILIDAD[[#This Row],[RENTABILIDAD E.A COP2]]*RENTABILIDAD[[#This Row],[PESOS COP]],"")</f>
        <v/>
      </c>
    </row>
    <row r="360" spans="2:19">
      <c r="B360" s="755" t="str">
        <f>IF('REGISTRO ACCIONES'!L360="COMPRA",'REGISTRO ACCIONES'!J360,"")</f>
        <v/>
      </c>
      <c r="C360" s="756" t="str">
        <f>IF('REGISTRO ACCIONES'!L360="COMPRA",'REGISTRO ACCIONES'!K360,"")</f>
        <v/>
      </c>
      <c r="D36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60" s="757" t="str">
        <f>IF('REGISTRO ACCIONES'!L360="COMPRA",'REGISTRO ACCIONES'!M360,"")</f>
        <v/>
      </c>
      <c r="F360" s="758" t="str">
        <f>IF(RENTABILIDAD[[#This Row],[PORTAFOLIO]]="","",IF('REGISTRO ACCIONES'!L360="COMPRA",'REGISTRO ACCIONES'!P360,""))</f>
        <v/>
      </c>
      <c r="G360" s="759" t="str">
        <f>IF(RENTABILIDAD[[#This Row],[PORTAFOLIO]]="","",IF('REGISTRO ACCIONES'!L360="COMPRA",'REGISTRO ACCIONES'!R360,""))</f>
        <v/>
      </c>
      <c r="H36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60" s="760" t="str">
        <f>IF(RENTABILIDAD[[#This Row],[PORTAFOLIO]]="","",IF(RENTABILIDAD[[#This Row],[INSTRUMENTO]]="","",IFERROR((E360*H360),0)))</f>
        <v/>
      </c>
      <c r="J360" s="761" t="str">
        <f>IF(RENTABILIDAD[[#This Row],[PORTAFOLIO]]="","",IF(RENTABILIDAD[[#This Row],[INSTRUMENTO]]="","",IFERROR((E360*H360)*$X$6,0)))</f>
        <v/>
      </c>
      <c r="K360" s="762">
        <f>IF(RENTABILIDAD[[#This Row],[VALOR ACTUAL COP]]&gt;0,IFERROR((I360-F360)/F360,0),"")</f>
        <v>0</v>
      </c>
      <c r="L360" s="702">
        <f>IF(RENTABILIDAD[[#This Row],[VALOR ACTUAL COP]]&gt;0,IFERROR((J360-G360)/G360,0),"")</f>
        <v>0</v>
      </c>
      <c r="M360" s="763">
        <f t="shared" si="6"/>
        <v>0</v>
      </c>
      <c r="N360" s="747" t="str">
        <f>IFERROR(IF(RENTABILIDAD[[#This Row],[AÑOS]]&gt;0.9999999,(1+K360)^(1/M360)-1,""),"")</f>
        <v/>
      </c>
      <c r="O360" s="702" t="str">
        <f>IFERROR(IF(RENTABILIDAD[[#This Row],[AÑOS]]&gt;0.9999999,(1+L360)^(1/M360)-1,""),"")</f>
        <v/>
      </c>
      <c r="P360" s="764" t="str">
        <f>IFERROR(IF(C:C=$U$7,RENTABILIDAD[[#This Row],[INVERSIÓN USD]]/$W$6,RENTABILIDAD[[#This Row],[INVERSIÓN USD]]/$W$7),"")</f>
        <v/>
      </c>
      <c r="Q360" s="620" t="str">
        <f>IFERROR(IF(D:D=$U$6,RENTABILIDAD[[#This Row],[INVERSIÓN COP]]/$V$6,RENTABILIDAD[[#This Row],[INVERSIÓN COP]]/$V$7),"")</f>
        <v/>
      </c>
      <c r="R360" s="764" t="str">
        <f>IFERROR(RENTABILIDAD[[#This Row],[RENTABILIDAD E.A USD]]*RENTABILIDAD[[#This Row],[PESOS COP]],"")</f>
        <v/>
      </c>
      <c r="S360" s="620" t="str">
        <f>IFERROR(RENTABILIDAD[[#This Row],[RENTABILIDAD E.A COP2]]*RENTABILIDAD[[#This Row],[PESOS COP]],"")</f>
        <v/>
      </c>
    </row>
    <row r="361" spans="2:19">
      <c r="B361" s="755" t="str">
        <f>IF('REGISTRO ACCIONES'!L361="COMPRA",'REGISTRO ACCIONES'!J361,"")</f>
        <v/>
      </c>
      <c r="C361" s="756" t="str">
        <f>IF('REGISTRO ACCIONES'!L361="COMPRA",'REGISTRO ACCIONES'!K361,"")</f>
        <v/>
      </c>
      <c r="D36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61" s="757" t="str">
        <f>IF('REGISTRO ACCIONES'!L361="COMPRA",'REGISTRO ACCIONES'!M361,"")</f>
        <v/>
      </c>
      <c r="F361" s="758" t="str">
        <f>IF(RENTABILIDAD[[#This Row],[PORTAFOLIO]]="","",IF('REGISTRO ACCIONES'!L361="COMPRA",'REGISTRO ACCIONES'!P361,""))</f>
        <v/>
      </c>
      <c r="G361" s="759" t="str">
        <f>IF(RENTABILIDAD[[#This Row],[PORTAFOLIO]]="","",IF('REGISTRO ACCIONES'!L361="COMPRA",'REGISTRO ACCIONES'!R361,""))</f>
        <v/>
      </c>
      <c r="H36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61" s="760" t="str">
        <f>IF(RENTABILIDAD[[#This Row],[PORTAFOLIO]]="","",IF(RENTABILIDAD[[#This Row],[INSTRUMENTO]]="","",IFERROR((E361*H361),0)))</f>
        <v/>
      </c>
      <c r="J361" s="761" t="str">
        <f>IF(RENTABILIDAD[[#This Row],[PORTAFOLIO]]="","",IF(RENTABILIDAD[[#This Row],[INSTRUMENTO]]="","",IFERROR((E361*H361)*$X$6,0)))</f>
        <v/>
      </c>
      <c r="K361" s="762">
        <f>IF(RENTABILIDAD[[#This Row],[VALOR ACTUAL COP]]&gt;0,IFERROR((I361-F361)/F361,0),"")</f>
        <v>0</v>
      </c>
      <c r="L361" s="702">
        <f>IF(RENTABILIDAD[[#This Row],[VALOR ACTUAL COP]]&gt;0,IFERROR((J361-G361)/G361,0),"")</f>
        <v>0</v>
      </c>
      <c r="M361" s="763">
        <f t="shared" si="6"/>
        <v>0</v>
      </c>
      <c r="N361" s="747" t="str">
        <f>IFERROR(IF(RENTABILIDAD[[#This Row],[AÑOS]]&gt;0.9999999,(1+K361)^(1/M361)-1,""),"")</f>
        <v/>
      </c>
      <c r="O361" s="702" t="str">
        <f>IFERROR(IF(RENTABILIDAD[[#This Row],[AÑOS]]&gt;0.9999999,(1+L361)^(1/M361)-1,""),"")</f>
        <v/>
      </c>
      <c r="P361" s="764" t="str">
        <f>IFERROR(IF(C:C=$U$7,RENTABILIDAD[[#This Row],[INVERSIÓN USD]]/$W$6,RENTABILIDAD[[#This Row],[INVERSIÓN USD]]/$W$7),"")</f>
        <v/>
      </c>
      <c r="Q361" s="620" t="str">
        <f>IFERROR(IF(D:D=$U$6,RENTABILIDAD[[#This Row],[INVERSIÓN COP]]/$V$6,RENTABILIDAD[[#This Row],[INVERSIÓN COP]]/$V$7),"")</f>
        <v/>
      </c>
      <c r="R361" s="764" t="str">
        <f>IFERROR(RENTABILIDAD[[#This Row],[RENTABILIDAD E.A USD]]*RENTABILIDAD[[#This Row],[PESOS COP]],"")</f>
        <v/>
      </c>
      <c r="S361" s="620" t="str">
        <f>IFERROR(RENTABILIDAD[[#This Row],[RENTABILIDAD E.A COP2]]*RENTABILIDAD[[#This Row],[PESOS COP]],"")</f>
        <v/>
      </c>
    </row>
    <row r="362" spans="2:19">
      <c r="B362" s="755" t="str">
        <f>IF('REGISTRO ACCIONES'!L362="COMPRA",'REGISTRO ACCIONES'!J362,"")</f>
        <v/>
      </c>
      <c r="C362" s="756" t="str">
        <f>IF('REGISTRO ACCIONES'!L362="COMPRA",'REGISTRO ACCIONES'!K362,"")</f>
        <v/>
      </c>
      <c r="D36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62" s="757" t="str">
        <f>IF('REGISTRO ACCIONES'!L362="COMPRA",'REGISTRO ACCIONES'!M362,"")</f>
        <v/>
      </c>
      <c r="F362" s="758" t="str">
        <f>IF(RENTABILIDAD[[#This Row],[PORTAFOLIO]]="","",IF('REGISTRO ACCIONES'!L362="COMPRA",'REGISTRO ACCIONES'!P362,""))</f>
        <v/>
      </c>
      <c r="G362" s="759" t="str">
        <f>IF(RENTABILIDAD[[#This Row],[PORTAFOLIO]]="","",IF('REGISTRO ACCIONES'!L362="COMPRA",'REGISTRO ACCIONES'!R362,""))</f>
        <v/>
      </c>
      <c r="H36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62" s="760" t="str">
        <f>IF(RENTABILIDAD[[#This Row],[PORTAFOLIO]]="","",IF(RENTABILIDAD[[#This Row],[INSTRUMENTO]]="","",IFERROR((E362*H362),0)))</f>
        <v/>
      </c>
      <c r="J362" s="761" t="str">
        <f>IF(RENTABILIDAD[[#This Row],[PORTAFOLIO]]="","",IF(RENTABILIDAD[[#This Row],[INSTRUMENTO]]="","",IFERROR((E362*H362)*$X$6,0)))</f>
        <v/>
      </c>
      <c r="K362" s="762">
        <f>IF(RENTABILIDAD[[#This Row],[VALOR ACTUAL COP]]&gt;0,IFERROR((I362-F362)/F362,0),"")</f>
        <v>0</v>
      </c>
      <c r="L362" s="702">
        <f>IF(RENTABILIDAD[[#This Row],[VALOR ACTUAL COP]]&gt;0,IFERROR((J362-G362)/G362,0),"")</f>
        <v>0</v>
      </c>
      <c r="M362" s="763">
        <f t="shared" si="6"/>
        <v>0</v>
      </c>
      <c r="N362" s="747" t="str">
        <f>IFERROR(IF(RENTABILIDAD[[#This Row],[AÑOS]]&gt;0.9999999,(1+K362)^(1/M362)-1,""),"")</f>
        <v/>
      </c>
      <c r="O362" s="702" t="str">
        <f>IFERROR(IF(RENTABILIDAD[[#This Row],[AÑOS]]&gt;0.9999999,(1+L362)^(1/M362)-1,""),"")</f>
        <v/>
      </c>
      <c r="P362" s="764" t="str">
        <f>IFERROR(IF(C:C=$U$7,RENTABILIDAD[[#This Row],[INVERSIÓN USD]]/$W$6,RENTABILIDAD[[#This Row],[INVERSIÓN USD]]/$W$7),"")</f>
        <v/>
      </c>
      <c r="Q362" s="620" t="str">
        <f>IFERROR(IF(D:D=$U$6,RENTABILIDAD[[#This Row],[INVERSIÓN COP]]/$V$6,RENTABILIDAD[[#This Row],[INVERSIÓN COP]]/$V$7),"")</f>
        <v/>
      </c>
      <c r="R362" s="764" t="str">
        <f>IFERROR(RENTABILIDAD[[#This Row],[RENTABILIDAD E.A USD]]*RENTABILIDAD[[#This Row],[PESOS COP]],"")</f>
        <v/>
      </c>
      <c r="S362" s="620" t="str">
        <f>IFERROR(RENTABILIDAD[[#This Row],[RENTABILIDAD E.A COP2]]*RENTABILIDAD[[#This Row],[PESOS COP]],"")</f>
        <v/>
      </c>
    </row>
    <row r="363" spans="2:19">
      <c r="B363" s="755" t="str">
        <f>IF('REGISTRO ACCIONES'!L363="COMPRA",'REGISTRO ACCIONES'!J363,"")</f>
        <v/>
      </c>
      <c r="C363" s="756" t="str">
        <f>IF('REGISTRO ACCIONES'!L363="COMPRA",'REGISTRO ACCIONES'!K363,"")</f>
        <v/>
      </c>
      <c r="D36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63" s="757" t="str">
        <f>IF('REGISTRO ACCIONES'!L363="COMPRA",'REGISTRO ACCIONES'!M363,"")</f>
        <v/>
      </c>
      <c r="F363" s="758" t="str">
        <f>IF(RENTABILIDAD[[#This Row],[PORTAFOLIO]]="","",IF('REGISTRO ACCIONES'!L363="COMPRA",'REGISTRO ACCIONES'!P363,""))</f>
        <v/>
      </c>
      <c r="G363" s="759" t="str">
        <f>IF(RENTABILIDAD[[#This Row],[PORTAFOLIO]]="","",IF('REGISTRO ACCIONES'!L363="COMPRA",'REGISTRO ACCIONES'!R363,""))</f>
        <v/>
      </c>
      <c r="H36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63" s="760" t="str">
        <f>IF(RENTABILIDAD[[#This Row],[PORTAFOLIO]]="","",IF(RENTABILIDAD[[#This Row],[INSTRUMENTO]]="","",IFERROR((E363*H363),0)))</f>
        <v/>
      </c>
      <c r="J363" s="761" t="str">
        <f>IF(RENTABILIDAD[[#This Row],[PORTAFOLIO]]="","",IF(RENTABILIDAD[[#This Row],[INSTRUMENTO]]="","",IFERROR((E363*H363)*$X$6,0)))</f>
        <v/>
      </c>
      <c r="K363" s="762">
        <f>IF(RENTABILIDAD[[#This Row],[VALOR ACTUAL COP]]&gt;0,IFERROR((I363-F363)/F363,0),"")</f>
        <v>0</v>
      </c>
      <c r="L363" s="702">
        <f>IF(RENTABILIDAD[[#This Row],[VALOR ACTUAL COP]]&gt;0,IFERROR((J363-G363)/G363,0),"")</f>
        <v>0</v>
      </c>
      <c r="M363" s="763">
        <f t="shared" si="6"/>
        <v>0</v>
      </c>
      <c r="N363" s="747" t="str">
        <f>IFERROR(IF(RENTABILIDAD[[#This Row],[AÑOS]]&gt;0.9999999,(1+K363)^(1/M363)-1,""),"")</f>
        <v/>
      </c>
      <c r="O363" s="702" t="str">
        <f>IFERROR(IF(RENTABILIDAD[[#This Row],[AÑOS]]&gt;0.9999999,(1+L363)^(1/M363)-1,""),"")</f>
        <v/>
      </c>
      <c r="P363" s="764" t="str">
        <f>IFERROR(IF(C:C=$U$7,RENTABILIDAD[[#This Row],[INVERSIÓN USD]]/$W$6,RENTABILIDAD[[#This Row],[INVERSIÓN USD]]/$W$7),"")</f>
        <v/>
      </c>
      <c r="Q363" s="620" t="str">
        <f>IFERROR(IF(D:D=$U$6,RENTABILIDAD[[#This Row],[INVERSIÓN COP]]/$V$6,RENTABILIDAD[[#This Row],[INVERSIÓN COP]]/$V$7),"")</f>
        <v/>
      </c>
      <c r="R363" s="764" t="str">
        <f>IFERROR(RENTABILIDAD[[#This Row],[RENTABILIDAD E.A USD]]*RENTABILIDAD[[#This Row],[PESOS COP]],"")</f>
        <v/>
      </c>
      <c r="S363" s="620" t="str">
        <f>IFERROR(RENTABILIDAD[[#This Row],[RENTABILIDAD E.A COP2]]*RENTABILIDAD[[#This Row],[PESOS COP]],"")</f>
        <v/>
      </c>
    </row>
    <row r="364" spans="2:19">
      <c r="B364" s="755" t="str">
        <f>IF('REGISTRO ACCIONES'!L364="COMPRA",'REGISTRO ACCIONES'!J364,"")</f>
        <v/>
      </c>
      <c r="C364" s="756" t="str">
        <f>IF('REGISTRO ACCIONES'!L364="COMPRA",'REGISTRO ACCIONES'!K364,"")</f>
        <v/>
      </c>
      <c r="D36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64" s="757" t="str">
        <f>IF('REGISTRO ACCIONES'!L364="COMPRA",'REGISTRO ACCIONES'!M364,"")</f>
        <v/>
      </c>
      <c r="F364" s="758" t="str">
        <f>IF(RENTABILIDAD[[#This Row],[PORTAFOLIO]]="","",IF('REGISTRO ACCIONES'!L364="COMPRA",'REGISTRO ACCIONES'!P364,""))</f>
        <v/>
      </c>
      <c r="G364" s="759" t="str">
        <f>IF(RENTABILIDAD[[#This Row],[PORTAFOLIO]]="","",IF('REGISTRO ACCIONES'!L364="COMPRA",'REGISTRO ACCIONES'!R364,""))</f>
        <v/>
      </c>
      <c r="H36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64" s="760" t="str">
        <f>IF(RENTABILIDAD[[#This Row],[PORTAFOLIO]]="","",IF(RENTABILIDAD[[#This Row],[INSTRUMENTO]]="","",IFERROR((E364*H364),0)))</f>
        <v/>
      </c>
      <c r="J364" s="761" t="str">
        <f>IF(RENTABILIDAD[[#This Row],[PORTAFOLIO]]="","",IF(RENTABILIDAD[[#This Row],[INSTRUMENTO]]="","",IFERROR((E364*H364)*$X$6,0)))</f>
        <v/>
      </c>
      <c r="K364" s="762">
        <f>IF(RENTABILIDAD[[#This Row],[VALOR ACTUAL COP]]&gt;0,IFERROR((I364-F364)/F364,0),"")</f>
        <v>0</v>
      </c>
      <c r="L364" s="702">
        <f>IF(RENTABILIDAD[[#This Row],[VALOR ACTUAL COP]]&gt;0,IFERROR((J364-G364)/G364,0),"")</f>
        <v>0</v>
      </c>
      <c r="M364" s="763">
        <f t="shared" si="6"/>
        <v>0</v>
      </c>
      <c r="N364" s="747" t="str">
        <f>IFERROR(IF(RENTABILIDAD[[#This Row],[AÑOS]]&gt;0.9999999,(1+K364)^(1/M364)-1,""),"")</f>
        <v/>
      </c>
      <c r="O364" s="702" t="str">
        <f>IFERROR(IF(RENTABILIDAD[[#This Row],[AÑOS]]&gt;0.9999999,(1+L364)^(1/M364)-1,""),"")</f>
        <v/>
      </c>
      <c r="P364" s="764" t="str">
        <f>IFERROR(IF(C:C=$U$7,RENTABILIDAD[[#This Row],[INVERSIÓN USD]]/$W$6,RENTABILIDAD[[#This Row],[INVERSIÓN USD]]/$W$7),"")</f>
        <v/>
      </c>
      <c r="Q364" s="620" t="str">
        <f>IFERROR(IF(D:D=$U$6,RENTABILIDAD[[#This Row],[INVERSIÓN COP]]/$V$6,RENTABILIDAD[[#This Row],[INVERSIÓN COP]]/$V$7),"")</f>
        <v/>
      </c>
      <c r="R364" s="764" t="str">
        <f>IFERROR(RENTABILIDAD[[#This Row],[RENTABILIDAD E.A USD]]*RENTABILIDAD[[#This Row],[PESOS COP]],"")</f>
        <v/>
      </c>
      <c r="S364" s="620" t="str">
        <f>IFERROR(RENTABILIDAD[[#This Row],[RENTABILIDAD E.A COP2]]*RENTABILIDAD[[#This Row],[PESOS COP]],"")</f>
        <v/>
      </c>
    </row>
    <row r="365" spans="2:19">
      <c r="B365" s="755" t="str">
        <f>IF('REGISTRO ACCIONES'!L365="COMPRA",'REGISTRO ACCIONES'!J365,"")</f>
        <v/>
      </c>
      <c r="C365" s="756" t="str">
        <f>IF('REGISTRO ACCIONES'!L365="COMPRA",'REGISTRO ACCIONES'!K365,"")</f>
        <v/>
      </c>
      <c r="D36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65" s="757" t="str">
        <f>IF('REGISTRO ACCIONES'!L365="COMPRA",'REGISTRO ACCIONES'!M365,"")</f>
        <v/>
      </c>
      <c r="F365" s="758" t="str">
        <f>IF(RENTABILIDAD[[#This Row],[PORTAFOLIO]]="","",IF('REGISTRO ACCIONES'!L365="COMPRA",'REGISTRO ACCIONES'!P365,""))</f>
        <v/>
      </c>
      <c r="G365" s="759" t="str">
        <f>IF(RENTABILIDAD[[#This Row],[PORTAFOLIO]]="","",IF('REGISTRO ACCIONES'!L365="COMPRA",'REGISTRO ACCIONES'!R365,""))</f>
        <v/>
      </c>
      <c r="H36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65" s="760" t="str">
        <f>IF(RENTABILIDAD[[#This Row],[PORTAFOLIO]]="","",IF(RENTABILIDAD[[#This Row],[INSTRUMENTO]]="","",IFERROR((E365*H365),0)))</f>
        <v/>
      </c>
      <c r="J365" s="761" t="str">
        <f>IF(RENTABILIDAD[[#This Row],[PORTAFOLIO]]="","",IF(RENTABILIDAD[[#This Row],[INSTRUMENTO]]="","",IFERROR((E365*H365)*$X$6,0)))</f>
        <v/>
      </c>
      <c r="K365" s="762">
        <f>IF(RENTABILIDAD[[#This Row],[VALOR ACTUAL COP]]&gt;0,IFERROR((I365-F365)/F365,0),"")</f>
        <v>0</v>
      </c>
      <c r="L365" s="702">
        <f>IF(RENTABILIDAD[[#This Row],[VALOR ACTUAL COP]]&gt;0,IFERROR((J365-G365)/G365,0),"")</f>
        <v>0</v>
      </c>
      <c r="M365" s="763">
        <f t="shared" si="6"/>
        <v>0</v>
      </c>
      <c r="N365" s="747" t="str">
        <f>IFERROR(IF(RENTABILIDAD[[#This Row],[AÑOS]]&gt;0.9999999,(1+K365)^(1/M365)-1,""),"")</f>
        <v/>
      </c>
      <c r="O365" s="702" t="str">
        <f>IFERROR(IF(RENTABILIDAD[[#This Row],[AÑOS]]&gt;0.9999999,(1+L365)^(1/M365)-1,""),"")</f>
        <v/>
      </c>
      <c r="P365" s="764" t="str">
        <f>IFERROR(IF(C:C=$U$7,RENTABILIDAD[[#This Row],[INVERSIÓN USD]]/$W$6,RENTABILIDAD[[#This Row],[INVERSIÓN USD]]/$W$7),"")</f>
        <v/>
      </c>
      <c r="Q365" s="620" t="str">
        <f>IFERROR(IF(D:D=$U$6,RENTABILIDAD[[#This Row],[INVERSIÓN COP]]/$V$6,RENTABILIDAD[[#This Row],[INVERSIÓN COP]]/$V$7),"")</f>
        <v/>
      </c>
      <c r="R365" s="764" t="str">
        <f>IFERROR(RENTABILIDAD[[#This Row],[RENTABILIDAD E.A USD]]*RENTABILIDAD[[#This Row],[PESOS COP]],"")</f>
        <v/>
      </c>
      <c r="S365" s="620" t="str">
        <f>IFERROR(RENTABILIDAD[[#This Row],[RENTABILIDAD E.A COP2]]*RENTABILIDAD[[#This Row],[PESOS COP]],"")</f>
        <v/>
      </c>
    </row>
    <row r="366" spans="2:19">
      <c r="B366" s="755" t="str">
        <f>IF('REGISTRO ACCIONES'!L366="COMPRA",'REGISTRO ACCIONES'!J366,"")</f>
        <v/>
      </c>
      <c r="C366" s="756" t="str">
        <f>IF('REGISTRO ACCIONES'!L366="COMPRA",'REGISTRO ACCIONES'!K366,"")</f>
        <v/>
      </c>
      <c r="D36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66" s="757" t="str">
        <f>IF('REGISTRO ACCIONES'!L366="COMPRA",'REGISTRO ACCIONES'!M366,"")</f>
        <v/>
      </c>
      <c r="F366" s="758" t="str">
        <f>IF(RENTABILIDAD[[#This Row],[PORTAFOLIO]]="","",IF('REGISTRO ACCIONES'!L366="COMPRA",'REGISTRO ACCIONES'!P366,""))</f>
        <v/>
      </c>
      <c r="G366" s="759" t="str">
        <f>IF(RENTABILIDAD[[#This Row],[PORTAFOLIO]]="","",IF('REGISTRO ACCIONES'!L366="COMPRA",'REGISTRO ACCIONES'!R366,""))</f>
        <v/>
      </c>
      <c r="H36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66" s="760" t="str">
        <f>IF(RENTABILIDAD[[#This Row],[PORTAFOLIO]]="","",IF(RENTABILIDAD[[#This Row],[INSTRUMENTO]]="","",IFERROR((E366*H366),0)))</f>
        <v/>
      </c>
      <c r="J366" s="761" t="str">
        <f>IF(RENTABILIDAD[[#This Row],[PORTAFOLIO]]="","",IF(RENTABILIDAD[[#This Row],[INSTRUMENTO]]="","",IFERROR((E366*H366)*$X$6,0)))</f>
        <v/>
      </c>
      <c r="K366" s="762">
        <f>IF(RENTABILIDAD[[#This Row],[VALOR ACTUAL COP]]&gt;0,IFERROR((I366-F366)/F366,0),"")</f>
        <v>0</v>
      </c>
      <c r="L366" s="702">
        <f>IF(RENTABILIDAD[[#This Row],[VALOR ACTUAL COP]]&gt;0,IFERROR((J366-G366)/G366,0),"")</f>
        <v>0</v>
      </c>
      <c r="M366" s="763">
        <f t="shared" si="6"/>
        <v>0</v>
      </c>
      <c r="N366" s="747" t="str">
        <f>IFERROR(IF(RENTABILIDAD[[#This Row],[AÑOS]]&gt;0.9999999,(1+K366)^(1/M366)-1,""),"")</f>
        <v/>
      </c>
      <c r="O366" s="702" t="str">
        <f>IFERROR(IF(RENTABILIDAD[[#This Row],[AÑOS]]&gt;0.9999999,(1+L366)^(1/M366)-1,""),"")</f>
        <v/>
      </c>
      <c r="P366" s="764" t="str">
        <f>IFERROR(IF(C:C=$U$7,RENTABILIDAD[[#This Row],[INVERSIÓN USD]]/$W$6,RENTABILIDAD[[#This Row],[INVERSIÓN USD]]/$W$7),"")</f>
        <v/>
      </c>
      <c r="Q366" s="620" t="str">
        <f>IFERROR(IF(D:D=$U$6,RENTABILIDAD[[#This Row],[INVERSIÓN COP]]/$V$6,RENTABILIDAD[[#This Row],[INVERSIÓN COP]]/$V$7),"")</f>
        <v/>
      </c>
      <c r="R366" s="764" t="str">
        <f>IFERROR(RENTABILIDAD[[#This Row],[RENTABILIDAD E.A USD]]*RENTABILIDAD[[#This Row],[PESOS COP]],"")</f>
        <v/>
      </c>
      <c r="S366" s="620" t="str">
        <f>IFERROR(RENTABILIDAD[[#This Row],[RENTABILIDAD E.A COP2]]*RENTABILIDAD[[#This Row],[PESOS COP]],"")</f>
        <v/>
      </c>
    </row>
    <row r="367" spans="2:19">
      <c r="B367" s="755" t="str">
        <f>IF('REGISTRO ACCIONES'!L367="COMPRA",'REGISTRO ACCIONES'!J367,"")</f>
        <v/>
      </c>
      <c r="C367" s="756" t="str">
        <f>IF('REGISTRO ACCIONES'!L367="COMPRA",'REGISTRO ACCIONES'!K367,"")</f>
        <v/>
      </c>
      <c r="D36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67" s="757" t="str">
        <f>IF('REGISTRO ACCIONES'!L367="COMPRA",'REGISTRO ACCIONES'!M367,"")</f>
        <v/>
      </c>
      <c r="F367" s="758" t="str">
        <f>IF(RENTABILIDAD[[#This Row],[PORTAFOLIO]]="","",IF('REGISTRO ACCIONES'!L367="COMPRA",'REGISTRO ACCIONES'!P367,""))</f>
        <v/>
      </c>
      <c r="G367" s="759" t="str">
        <f>IF(RENTABILIDAD[[#This Row],[PORTAFOLIO]]="","",IF('REGISTRO ACCIONES'!L367="COMPRA",'REGISTRO ACCIONES'!R367,""))</f>
        <v/>
      </c>
      <c r="H36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67" s="760" t="str">
        <f>IF(RENTABILIDAD[[#This Row],[PORTAFOLIO]]="","",IF(RENTABILIDAD[[#This Row],[INSTRUMENTO]]="","",IFERROR((E367*H367),0)))</f>
        <v/>
      </c>
      <c r="J367" s="761" t="str">
        <f>IF(RENTABILIDAD[[#This Row],[PORTAFOLIO]]="","",IF(RENTABILIDAD[[#This Row],[INSTRUMENTO]]="","",IFERROR((E367*H367)*$X$6,0)))</f>
        <v/>
      </c>
      <c r="K367" s="762">
        <f>IF(RENTABILIDAD[[#This Row],[VALOR ACTUAL COP]]&gt;0,IFERROR((I367-F367)/F367,0),"")</f>
        <v>0</v>
      </c>
      <c r="L367" s="702">
        <f>IF(RENTABILIDAD[[#This Row],[VALOR ACTUAL COP]]&gt;0,IFERROR((J367-G367)/G367,0),"")</f>
        <v>0</v>
      </c>
      <c r="M367" s="763">
        <f t="shared" si="6"/>
        <v>0</v>
      </c>
      <c r="N367" s="747" t="str">
        <f>IFERROR(IF(RENTABILIDAD[[#This Row],[AÑOS]]&gt;0.9999999,(1+K367)^(1/M367)-1,""),"")</f>
        <v/>
      </c>
      <c r="O367" s="702" t="str">
        <f>IFERROR(IF(RENTABILIDAD[[#This Row],[AÑOS]]&gt;0.9999999,(1+L367)^(1/M367)-1,""),"")</f>
        <v/>
      </c>
      <c r="P367" s="764" t="str">
        <f>IFERROR(IF(C:C=$U$7,RENTABILIDAD[[#This Row],[INVERSIÓN USD]]/$W$6,RENTABILIDAD[[#This Row],[INVERSIÓN USD]]/$W$7),"")</f>
        <v/>
      </c>
      <c r="Q367" s="620" t="str">
        <f>IFERROR(IF(D:D=$U$6,RENTABILIDAD[[#This Row],[INVERSIÓN COP]]/$V$6,RENTABILIDAD[[#This Row],[INVERSIÓN COP]]/$V$7),"")</f>
        <v/>
      </c>
      <c r="R367" s="764" t="str">
        <f>IFERROR(RENTABILIDAD[[#This Row],[RENTABILIDAD E.A USD]]*RENTABILIDAD[[#This Row],[PESOS COP]],"")</f>
        <v/>
      </c>
      <c r="S367" s="620" t="str">
        <f>IFERROR(RENTABILIDAD[[#This Row],[RENTABILIDAD E.A COP2]]*RENTABILIDAD[[#This Row],[PESOS COP]],"")</f>
        <v/>
      </c>
    </row>
    <row r="368" spans="2:19">
      <c r="B368" s="755" t="str">
        <f>IF('REGISTRO ACCIONES'!L368="COMPRA",'REGISTRO ACCIONES'!J368,"")</f>
        <v/>
      </c>
      <c r="C368" s="756" t="str">
        <f>IF('REGISTRO ACCIONES'!L368="COMPRA",'REGISTRO ACCIONES'!K368,"")</f>
        <v/>
      </c>
      <c r="D36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68" s="757" t="str">
        <f>IF('REGISTRO ACCIONES'!L368="COMPRA",'REGISTRO ACCIONES'!M368,"")</f>
        <v/>
      </c>
      <c r="F368" s="758" t="str">
        <f>IF(RENTABILIDAD[[#This Row],[PORTAFOLIO]]="","",IF('REGISTRO ACCIONES'!L368="COMPRA",'REGISTRO ACCIONES'!P368,""))</f>
        <v/>
      </c>
      <c r="G368" s="759" t="str">
        <f>IF(RENTABILIDAD[[#This Row],[PORTAFOLIO]]="","",IF('REGISTRO ACCIONES'!L368="COMPRA",'REGISTRO ACCIONES'!R368,""))</f>
        <v/>
      </c>
      <c r="H36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68" s="760" t="str">
        <f>IF(RENTABILIDAD[[#This Row],[PORTAFOLIO]]="","",IF(RENTABILIDAD[[#This Row],[INSTRUMENTO]]="","",IFERROR((E368*H368),0)))</f>
        <v/>
      </c>
      <c r="J368" s="761" t="str">
        <f>IF(RENTABILIDAD[[#This Row],[PORTAFOLIO]]="","",IF(RENTABILIDAD[[#This Row],[INSTRUMENTO]]="","",IFERROR((E368*H368)*$X$6,0)))</f>
        <v/>
      </c>
      <c r="K368" s="762">
        <f>IF(RENTABILIDAD[[#This Row],[VALOR ACTUAL COP]]&gt;0,IFERROR((I368-F368)/F368,0),"")</f>
        <v>0</v>
      </c>
      <c r="L368" s="702">
        <f>IF(RENTABILIDAD[[#This Row],[VALOR ACTUAL COP]]&gt;0,IFERROR((J368-G368)/G368,0),"")</f>
        <v>0</v>
      </c>
      <c r="M368" s="763">
        <f t="shared" si="6"/>
        <v>0</v>
      </c>
      <c r="N368" s="747" t="str">
        <f>IFERROR(IF(RENTABILIDAD[[#This Row],[AÑOS]]&gt;0.9999999,(1+K368)^(1/M368)-1,""),"")</f>
        <v/>
      </c>
      <c r="O368" s="702" t="str">
        <f>IFERROR(IF(RENTABILIDAD[[#This Row],[AÑOS]]&gt;0.9999999,(1+L368)^(1/M368)-1,""),"")</f>
        <v/>
      </c>
      <c r="P368" s="764" t="str">
        <f>IFERROR(IF(C:C=$U$7,RENTABILIDAD[[#This Row],[INVERSIÓN USD]]/$W$6,RENTABILIDAD[[#This Row],[INVERSIÓN USD]]/$W$7),"")</f>
        <v/>
      </c>
      <c r="Q368" s="620" t="str">
        <f>IFERROR(IF(D:D=$U$6,RENTABILIDAD[[#This Row],[INVERSIÓN COP]]/$V$6,RENTABILIDAD[[#This Row],[INVERSIÓN COP]]/$V$7),"")</f>
        <v/>
      </c>
      <c r="R368" s="764" t="str">
        <f>IFERROR(RENTABILIDAD[[#This Row],[RENTABILIDAD E.A USD]]*RENTABILIDAD[[#This Row],[PESOS COP]],"")</f>
        <v/>
      </c>
      <c r="S368" s="620" t="str">
        <f>IFERROR(RENTABILIDAD[[#This Row],[RENTABILIDAD E.A COP2]]*RENTABILIDAD[[#This Row],[PESOS COP]],"")</f>
        <v/>
      </c>
    </row>
    <row r="369" spans="2:19">
      <c r="B369" s="755" t="str">
        <f>IF('REGISTRO ACCIONES'!L369="COMPRA",'REGISTRO ACCIONES'!J369,"")</f>
        <v/>
      </c>
      <c r="C369" s="756" t="str">
        <f>IF('REGISTRO ACCIONES'!L369="COMPRA",'REGISTRO ACCIONES'!K369,"")</f>
        <v/>
      </c>
      <c r="D36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69" s="757" t="str">
        <f>IF('REGISTRO ACCIONES'!L369="COMPRA",'REGISTRO ACCIONES'!M369,"")</f>
        <v/>
      </c>
      <c r="F369" s="758" t="str">
        <f>IF(RENTABILIDAD[[#This Row],[PORTAFOLIO]]="","",IF('REGISTRO ACCIONES'!L369="COMPRA",'REGISTRO ACCIONES'!P369,""))</f>
        <v/>
      </c>
      <c r="G369" s="759" t="str">
        <f>IF(RENTABILIDAD[[#This Row],[PORTAFOLIO]]="","",IF('REGISTRO ACCIONES'!L369="COMPRA",'REGISTRO ACCIONES'!R369,""))</f>
        <v/>
      </c>
      <c r="H36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69" s="760" t="str">
        <f>IF(RENTABILIDAD[[#This Row],[PORTAFOLIO]]="","",IF(RENTABILIDAD[[#This Row],[INSTRUMENTO]]="","",IFERROR((E369*H369),0)))</f>
        <v/>
      </c>
      <c r="J369" s="761" t="str">
        <f>IF(RENTABILIDAD[[#This Row],[PORTAFOLIO]]="","",IF(RENTABILIDAD[[#This Row],[INSTRUMENTO]]="","",IFERROR((E369*H369)*$X$6,0)))</f>
        <v/>
      </c>
      <c r="K369" s="762">
        <f>IF(RENTABILIDAD[[#This Row],[VALOR ACTUAL COP]]&gt;0,IFERROR((I369-F369)/F369,0),"")</f>
        <v>0</v>
      </c>
      <c r="L369" s="702">
        <f>IF(RENTABILIDAD[[#This Row],[VALOR ACTUAL COP]]&gt;0,IFERROR((J369-G369)/G369,0),"")</f>
        <v>0</v>
      </c>
      <c r="M369" s="763">
        <f t="shared" si="6"/>
        <v>0</v>
      </c>
      <c r="N369" s="747" t="str">
        <f>IFERROR(IF(RENTABILIDAD[[#This Row],[AÑOS]]&gt;0.9999999,(1+K369)^(1/M369)-1,""),"")</f>
        <v/>
      </c>
      <c r="O369" s="702" t="str">
        <f>IFERROR(IF(RENTABILIDAD[[#This Row],[AÑOS]]&gt;0.9999999,(1+L369)^(1/M369)-1,""),"")</f>
        <v/>
      </c>
      <c r="P369" s="764" t="str">
        <f>IFERROR(IF(C:C=$U$7,RENTABILIDAD[[#This Row],[INVERSIÓN USD]]/$W$6,RENTABILIDAD[[#This Row],[INVERSIÓN USD]]/$W$7),"")</f>
        <v/>
      </c>
      <c r="Q369" s="620" t="str">
        <f>IFERROR(IF(D:D=$U$6,RENTABILIDAD[[#This Row],[INVERSIÓN COP]]/$V$6,RENTABILIDAD[[#This Row],[INVERSIÓN COP]]/$V$7),"")</f>
        <v/>
      </c>
      <c r="R369" s="764" t="str">
        <f>IFERROR(RENTABILIDAD[[#This Row],[RENTABILIDAD E.A USD]]*RENTABILIDAD[[#This Row],[PESOS COP]],"")</f>
        <v/>
      </c>
      <c r="S369" s="620" t="str">
        <f>IFERROR(RENTABILIDAD[[#This Row],[RENTABILIDAD E.A COP2]]*RENTABILIDAD[[#This Row],[PESOS COP]],"")</f>
        <v/>
      </c>
    </row>
    <row r="370" spans="2:19">
      <c r="B370" s="755" t="str">
        <f>IF('REGISTRO ACCIONES'!L370="COMPRA",'REGISTRO ACCIONES'!J370,"")</f>
        <v/>
      </c>
      <c r="C370" s="756" t="str">
        <f>IF('REGISTRO ACCIONES'!L370="COMPRA",'REGISTRO ACCIONES'!K370,"")</f>
        <v/>
      </c>
      <c r="D37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70" s="757" t="str">
        <f>IF('REGISTRO ACCIONES'!L370="COMPRA",'REGISTRO ACCIONES'!M370,"")</f>
        <v/>
      </c>
      <c r="F370" s="758" t="str">
        <f>IF(RENTABILIDAD[[#This Row],[PORTAFOLIO]]="","",IF('REGISTRO ACCIONES'!L370="COMPRA",'REGISTRO ACCIONES'!P370,""))</f>
        <v/>
      </c>
      <c r="G370" s="759" t="str">
        <f>IF(RENTABILIDAD[[#This Row],[PORTAFOLIO]]="","",IF('REGISTRO ACCIONES'!L370="COMPRA",'REGISTRO ACCIONES'!R370,""))</f>
        <v/>
      </c>
      <c r="H37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70" s="760" t="str">
        <f>IF(RENTABILIDAD[[#This Row],[PORTAFOLIO]]="","",IF(RENTABILIDAD[[#This Row],[INSTRUMENTO]]="","",IFERROR((E370*H370),0)))</f>
        <v/>
      </c>
      <c r="J370" s="761" t="str">
        <f>IF(RENTABILIDAD[[#This Row],[PORTAFOLIO]]="","",IF(RENTABILIDAD[[#This Row],[INSTRUMENTO]]="","",IFERROR((E370*H370)*$X$6,0)))</f>
        <v/>
      </c>
      <c r="K370" s="762">
        <f>IF(RENTABILIDAD[[#This Row],[VALOR ACTUAL COP]]&gt;0,IFERROR((I370-F370)/F370,0),"")</f>
        <v>0</v>
      </c>
      <c r="L370" s="702">
        <f>IF(RENTABILIDAD[[#This Row],[VALOR ACTUAL COP]]&gt;0,IFERROR((J370-G370)/G370,0),"")</f>
        <v>0</v>
      </c>
      <c r="M370" s="763">
        <f t="shared" si="6"/>
        <v>0</v>
      </c>
      <c r="N370" s="747" t="str">
        <f>IFERROR(IF(RENTABILIDAD[[#This Row],[AÑOS]]&gt;0.9999999,(1+K370)^(1/M370)-1,""),"")</f>
        <v/>
      </c>
      <c r="O370" s="702" t="str">
        <f>IFERROR(IF(RENTABILIDAD[[#This Row],[AÑOS]]&gt;0.9999999,(1+L370)^(1/M370)-1,""),"")</f>
        <v/>
      </c>
      <c r="P370" s="764" t="str">
        <f>IFERROR(IF(C:C=$U$7,RENTABILIDAD[[#This Row],[INVERSIÓN USD]]/$W$6,RENTABILIDAD[[#This Row],[INVERSIÓN USD]]/$W$7),"")</f>
        <v/>
      </c>
      <c r="Q370" s="620" t="str">
        <f>IFERROR(IF(D:D=$U$6,RENTABILIDAD[[#This Row],[INVERSIÓN COP]]/$V$6,RENTABILIDAD[[#This Row],[INVERSIÓN COP]]/$V$7),"")</f>
        <v/>
      </c>
      <c r="R370" s="764" t="str">
        <f>IFERROR(RENTABILIDAD[[#This Row],[RENTABILIDAD E.A USD]]*RENTABILIDAD[[#This Row],[PESOS COP]],"")</f>
        <v/>
      </c>
      <c r="S370" s="620" t="str">
        <f>IFERROR(RENTABILIDAD[[#This Row],[RENTABILIDAD E.A COP2]]*RENTABILIDAD[[#This Row],[PESOS COP]],"")</f>
        <v/>
      </c>
    </row>
    <row r="371" spans="2:19">
      <c r="B371" s="755" t="str">
        <f>IF('REGISTRO ACCIONES'!L371="COMPRA",'REGISTRO ACCIONES'!J371,"")</f>
        <v/>
      </c>
      <c r="C371" s="756" t="str">
        <f>IF('REGISTRO ACCIONES'!L371="COMPRA",'REGISTRO ACCIONES'!K371,"")</f>
        <v/>
      </c>
      <c r="D37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71" s="757" t="str">
        <f>IF('REGISTRO ACCIONES'!L371="COMPRA",'REGISTRO ACCIONES'!M371,"")</f>
        <v/>
      </c>
      <c r="F371" s="758" t="str">
        <f>IF(RENTABILIDAD[[#This Row],[PORTAFOLIO]]="","",IF('REGISTRO ACCIONES'!L371="COMPRA",'REGISTRO ACCIONES'!P371,""))</f>
        <v/>
      </c>
      <c r="G371" s="759" t="str">
        <f>IF(RENTABILIDAD[[#This Row],[PORTAFOLIO]]="","",IF('REGISTRO ACCIONES'!L371="COMPRA",'REGISTRO ACCIONES'!R371,""))</f>
        <v/>
      </c>
      <c r="H37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71" s="760" t="str">
        <f>IF(RENTABILIDAD[[#This Row],[PORTAFOLIO]]="","",IF(RENTABILIDAD[[#This Row],[INSTRUMENTO]]="","",IFERROR((E371*H371),0)))</f>
        <v/>
      </c>
      <c r="J371" s="761" t="str">
        <f>IF(RENTABILIDAD[[#This Row],[PORTAFOLIO]]="","",IF(RENTABILIDAD[[#This Row],[INSTRUMENTO]]="","",IFERROR((E371*H371)*$X$6,0)))</f>
        <v/>
      </c>
      <c r="K371" s="762">
        <f>IF(RENTABILIDAD[[#This Row],[VALOR ACTUAL COP]]&gt;0,IFERROR((I371-F371)/F371,0),"")</f>
        <v>0</v>
      </c>
      <c r="L371" s="702">
        <f>IF(RENTABILIDAD[[#This Row],[VALOR ACTUAL COP]]&gt;0,IFERROR((J371-G371)/G371,0),"")</f>
        <v>0</v>
      </c>
      <c r="M371" s="763">
        <f t="shared" si="6"/>
        <v>0</v>
      </c>
      <c r="N371" s="747" t="str">
        <f>IFERROR(IF(RENTABILIDAD[[#This Row],[AÑOS]]&gt;0.9999999,(1+K371)^(1/M371)-1,""),"")</f>
        <v/>
      </c>
      <c r="O371" s="702" t="str">
        <f>IFERROR(IF(RENTABILIDAD[[#This Row],[AÑOS]]&gt;0.9999999,(1+L371)^(1/M371)-1,""),"")</f>
        <v/>
      </c>
      <c r="P371" s="764" t="str">
        <f>IFERROR(IF(C:C=$U$7,RENTABILIDAD[[#This Row],[INVERSIÓN USD]]/$W$6,RENTABILIDAD[[#This Row],[INVERSIÓN USD]]/$W$7),"")</f>
        <v/>
      </c>
      <c r="Q371" s="620" t="str">
        <f>IFERROR(IF(D:D=$U$6,RENTABILIDAD[[#This Row],[INVERSIÓN COP]]/$V$6,RENTABILIDAD[[#This Row],[INVERSIÓN COP]]/$V$7),"")</f>
        <v/>
      </c>
      <c r="R371" s="764" t="str">
        <f>IFERROR(RENTABILIDAD[[#This Row],[RENTABILIDAD E.A USD]]*RENTABILIDAD[[#This Row],[PESOS COP]],"")</f>
        <v/>
      </c>
      <c r="S371" s="620" t="str">
        <f>IFERROR(RENTABILIDAD[[#This Row],[RENTABILIDAD E.A COP2]]*RENTABILIDAD[[#This Row],[PESOS COP]],"")</f>
        <v/>
      </c>
    </row>
    <row r="372" spans="2:19">
      <c r="B372" s="755" t="str">
        <f>IF('REGISTRO ACCIONES'!L372="COMPRA",'REGISTRO ACCIONES'!J372,"")</f>
        <v/>
      </c>
      <c r="C372" s="756" t="str">
        <f>IF('REGISTRO ACCIONES'!L372="COMPRA",'REGISTRO ACCIONES'!K372,"")</f>
        <v/>
      </c>
      <c r="D37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72" s="757" t="str">
        <f>IF('REGISTRO ACCIONES'!L372="COMPRA",'REGISTRO ACCIONES'!M372,"")</f>
        <v/>
      </c>
      <c r="F372" s="758" t="str">
        <f>IF(RENTABILIDAD[[#This Row],[PORTAFOLIO]]="","",IF('REGISTRO ACCIONES'!L372="COMPRA",'REGISTRO ACCIONES'!P372,""))</f>
        <v/>
      </c>
      <c r="G372" s="759" t="str">
        <f>IF(RENTABILIDAD[[#This Row],[PORTAFOLIO]]="","",IF('REGISTRO ACCIONES'!L372="COMPRA",'REGISTRO ACCIONES'!R372,""))</f>
        <v/>
      </c>
      <c r="H37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72" s="760" t="str">
        <f>IF(RENTABILIDAD[[#This Row],[PORTAFOLIO]]="","",IF(RENTABILIDAD[[#This Row],[INSTRUMENTO]]="","",IFERROR((E372*H372),0)))</f>
        <v/>
      </c>
      <c r="J372" s="761" t="str">
        <f>IF(RENTABILIDAD[[#This Row],[PORTAFOLIO]]="","",IF(RENTABILIDAD[[#This Row],[INSTRUMENTO]]="","",IFERROR((E372*H372)*$X$6,0)))</f>
        <v/>
      </c>
      <c r="K372" s="762">
        <f>IF(RENTABILIDAD[[#This Row],[VALOR ACTUAL COP]]&gt;0,IFERROR((I372-F372)/F372,0),"")</f>
        <v>0</v>
      </c>
      <c r="L372" s="702">
        <f>IF(RENTABILIDAD[[#This Row],[VALOR ACTUAL COP]]&gt;0,IFERROR((J372-G372)/G372,0),"")</f>
        <v>0</v>
      </c>
      <c r="M372" s="763">
        <f t="shared" si="6"/>
        <v>0</v>
      </c>
      <c r="N372" s="747" t="str">
        <f>IFERROR(IF(RENTABILIDAD[[#This Row],[AÑOS]]&gt;0.9999999,(1+K372)^(1/M372)-1,""),"")</f>
        <v/>
      </c>
      <c r="O372" s="702" t="str">
        <f>IFERROR(IF(RENTABILIDAD[[#This Row],[AÑOS]]&gt;0.9999999,(1+L372)^(1/M372)-1,""),"")</f>
        <v/>
      </c>
      <c r="P372" s="764" t="str">
        <f>IFERROR(IF(C:C=$U$7,RENTABILIDAD[[#This Row],[INVERSIÓN USD]]/$W$6,RENTABILIDAD[[#This Row],[INVERSIÓN USD]]/$W$7),"")</f>
        <v/>
      </c>
      <c r="Q372" s="620" t="str">
        <f>IFERROR(IF(D:D=$U$6,RENTABILIDAD[[#This Row],[INVERSIÓN COP]]/$V$6,RENTABILIDAD[[#This Row],[INVERSIÓN COP]]/$V$7),"")</f>
        <v/>
      </c>
      <c r="R372" s="764" t="str">
        <f>IFERROR(RENTABILIDAD[[#This Row],[RENTABILIDAD E.A USD]]*RENTABILIDAD[[#This Row],[PESOS COP]],"")</f>
        <v/>
      </c>
      <c r="S372" s="620" t="str">
        <f>IFERROR(RENTABILIDAD[[#This Row],[RENTABILIDAD E.A COP2]]*RENTABILIDAD[[#This Row],[PESOS COP]],"")</f>
        <v/>
      </c>
    </row>
    <row r="373" spans="2:19">
      <c r="B373" s="755" t="str">
        <f>IF('REGISTRO ACCIONES'!L373="COMPRA",'REGISTRO ACCIONES'!J373,"")</f>
        <v/>
      </c>
      <c r="C373" s="756" t="str">
        <f>IF('REGISTRO ACCIONES'!L373="COMPRA",'REGISTRO ACCIONES'!K373,"")</f>
        <v/>
      </c>
      <c r="D37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73" s="757" t="str">
        <f>IF('REGISTRO ACCIONES'!L373="COMPRA",'REGISTRO ACCIONES'!M373,"")</f>
        <v/>
      </c>
      <c r="F373" s="758" t="str">
        <f>IF(RENTABILIDAD[[#This Row],[PORTAFOLIO]]="","",IF('REGISTRO ACCIONES'!L373="COMPRA",'REGISTRO ACCIONES'!P373,""))</f>
        <v/>
      </c>
      <c r="G373" s="759" t="str">
        <f>IF(RENTABILIDAD[[#This Row],[PORTAFOLIO]]="","",IF('REGISTRO ACCIONES'!L373="COMPRA",'REGISTRO ACCIONES'!R373,""))</f>
        <v/>
      </c>
      <c r="H37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73" s="760" t="str">
        <f>IF(RENTABILIDAD[[#This Row],[PORTAFOLIO]]="","",IF(RENTABILIDAD[[#This Row],[INSTRUMENTO]]="","",IFERROR((E373*H373),0)))</f>
        <v/>
      </c>
      <c r="J373" s="761" t="str">
        <f>IF(RENTABILIDAD[[#This Row],[PORTAFOLIO]]="","",IF(RENTABILIDAD[[#This Row],[INSTRUMENTO]]="","",IFERROR((E373*H373)*$X$6,0)))</f>
        <v/>
      </c>
      <c r="K373" s="762">
        <f>IF(RENTABILIDAD[[#This Row],[VALOR ACTUAL COP]]&gt;0,IFERROR((I373-F373)/F373,0),"")</f>
        <v>0</v>
      </c>
      <c r="L373" s="702">
        <f>IF(RENTABILIDAD[[#This Row],[VALOR ACTUAL COP]]&gt;0,IFERROR((J373-G373)/G373,0),"")</f>
        <v>0</v>
      </c>
      <c r="M373" s="763">
        <f t="shared" si="6"/>
        <v>0</v>
      </c>
      <c r="N373" s="747" t="str">
        <f>IFERROR(IF(RENTABILIDAD[[#This Row],[AÑOS]]&gt;0.9999999,(1+K373)^(1/M373)-1,""),"")</f>
        <v/>
      </c>
      <c r="O373" s="702" t="str">
        <f>IFERROR(IF(RENTABILIDAD[[#This Row],[AÑOS]]&gt;0.9999999,(1+L373)^(1/M373)-1,""),"")</f>
        <v/>
      </c>
      <c r="P373" s="764" t="str">
        <f>IFERROR(IF(C:C=$U$7,RENTABILIDAD[[#This Row],[INVERSIÓN USD]]/$W$6,RENTABILIDAD[[#This Row],[INVERSIÓN USD]]/$W$7),"")</f>
        <v/>
      </c>
      <c r="Q373" s="620" t="str">
        <f>IFERROR(IF(D:D=$U$6,RENTABILIDAD[[#This Row],[INVERSIÓN COP]]/$V$6,RENTABILIDAD[[#This Row],[INVERSIÓN COP]]/$V$7),"")</f>
        <v/>
      </c>
      <c r="R373" s="764" t="str">
        <f>IFERROR(RENTABILIDAD[[#This Row],[RENTABILIDAD E.A USD]]*RENTABILIDAD[[#This Row],[PESOS COP]],"")</f>
        <v/>
      </c>
      <c r="S373" s="620" t="str">
        <f>IFERROR(RENTABILIDAD[[#This Row],[RENTABILIDAD E.A COP2]]*RENTABILIDAD[[#This Row],[PESOS COP]],"")</f>
        <v/>
      </c>
    </row>
    <row r="374" spans="2:19">
      <c r="B374" s="755" t="str">
        <f>IF('REGISTRO ACCIONES'!L374="COMPRA",'REGISTRO ACCIONES'!J374,"")</f>
        <v/>
      </c>
      <c r="C374" s="756" t="str">
        <f>IF('REGISTRO ACCIONES'!L374="COMPRA",'REGISTRO ACCIONES'!K374,"")</f>
        <v/>
      </c>
      <c r="D37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74" s="757" t="str">
        <f>IF('REGISTRO ACCIONES'!L374="COMPRA",'REGISTRO ACCIONES'!M374,"")</f>
        <v/>
      </c>
      <c r="F374" s="758" t="str">
        <f>IF(RENTABILIDAD[[#This Row],[PORTAFOLIO]]="","",IF('REGISTRO ACCIONES'!L374="COMPRA",'REGISTRO ACCIONES'!P374,""))</f>
        <v/>
      </c>
      <c r="G374" s="759" t="str">
        <f>IF(RENTABILIDAD[[#This Row],[PORTAFOLIO]]="","",IF('REGISTRO ACCIONES'!L374="COMPRA",'REGISTRO ACCIONES'!R374,""))</f>
        <v/>
      </c>
      <c r="H37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74" s="760" t="str">
        <f>IF(RENTABILIDAD[[#This Row],[PORTAFOLIO]]="","",IF(RENTABILIDAD[[#This Row],[INSTRUMENTO]]="","",IFERROR((E374*H374),0)))</f>
        <v/>
      </c>
      <c r="J374" s="761" t="str">
        <f>IF(RENTABILIDAD[[#This Row],[PORTAFOLIO]]="","",IF(RENTABILIDAD[[#This Row],[INSTRUMENTO]]="","",IFERROR((E374*H374)*$X$6,0)))</f>
        <v/>
      </c>
      <c r="K374" s="762">
        <f>IF(RENTABILIDAD[[#This Row],[VALOR ACTUAL COP]]&gt;0,IFERROR((I374-F374)/F374,0),"")</f>
        <v>0</v>
      </c>
      <c r="L374" s="702">
        <f>IF(RENTABILIDAD[[#This Row],[VALOR ACTUAL COP]]&gt;0,IFERROR((J374-G374)/G374,0),"")</f>
        <v>0</v>
      </c>
      <c r="M374" s="763">
        <f t="shared" si="6"/>
        <v>0</v>
      </c>
      <c r="N374" s="747" t="str">
        <f>IFERROR(IF(RENTABILIDAD[[#This Row],[AÑOS]]&gt;0.9999999,(1+K374)^(1/M374)-1,""),"")</f>
        <v/>
      </c>
      <c r="O374" s="702" t="str">
        <f>IFERROR(IF(RENTABILIDAD[[#This Row],[AÑOS]]&gt;0.9999999,(1+L374)^(1/M374)-1,""),"")</f>
        <v/>
      </c>
      <c r="P374" s="764" t="str">
        <f>IFERROR(IF(C:C=$U$7,RENTABILIDAD[[#This Row],[INVERSIÓN USD]]/$W$6,RENTABILIDAD[[#This Row],[INVERSIÓN USD]]/$W$7),"")</f>
        <v/>
      </c>
      <c r="Q374" s="620" t="str">
        <f>IFERROR(IF(D:D=$U$6,RENTABILIDAD[[#This Row],[INVERSIÓN COP]]/$V$6,RENTABILIDAD[[#This Row],[INVERSIÓN COP]]/$V$7),"")</f>
        <v/>
      </c>
      <c r="R374" s="764" t="str">
        <f>IFERROR(RENTABILIDAD[[#This Row],[RENTABILIDAD E.A USD]]*RENTABILIDAD[[#This Row],[PESOS COP]],"")</f>
        <v/>
      </c>
      <c r="S374" s="620" t="str">
        <f>IFERROR(RENTABILIDAD[[#This Row],[RENTABILIDAD E.A COP2]]*RENTABILIDAD[[#This Row],[PESOS COP]],"")</f>
        <v/>
      </c>
    </row>
    <row r="375" spans="2:19">
      <c r="B375" s="755" t="str">
        <f>IF('REGISTRO ACCIONES'!L375="COMPRA",'REGISTRO ACCIONES'!J375,"")</f>
        <v/>
      </c>
      <c r="C375" s="756" t="str">
        <f>IF('REGISTRO ACCIONES'!L375="COMPRA",'REGISTRO ACCIONES'!K375,"")</f>
        <v/>
      </c>
      <c r="D37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75" s="757" t="str">
        <f>IF('REGISTRO ACCIONES'!L375="COMPRA",'REGISTRO ACCIONES'!M375,"")</f>
        <v/>
      </c>
      <c r="F375" s="758" t="str">
        <f>IF(RENTABILIDAD[[#This Row],[PORTAFOLIO]]="","",IF('REGISTRO ACCIONES'!L375="COMPRA",'REGISTRO ACCIONES'!P375,""))</f>
        <v/>
      </c>
      <c r="G375" s="759" t="str">
        <f>IF(RENTABILIDAD[[#This Row],[PORTAFOLIO]]="","",IF('REGISTRO ACCIONES'!L375="COMPRA",'REGISTRO ACCIONES'!R375,""))</f>
        <v/>
      </c>
      <c r="H37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75" s="760" t="str">
        <f>IF(RENTABILIDAD[[#This Row],[PORTAFOLIO]]="","",IF(RENTABILIDAD[[#This Row],[INSTRUMENTO]]="","",IFERROR((E375*H375),0)))</f>
        <v/>
      </c>
      <c r="J375" s="761" t="str">
        <f>IF(RENTABILIDAD[[#This Row],[PORTAFOLIO]]="","",IF(RENTABILIDAD[[#This Row],[INSTRUMENTO]]="","",IFERROR((E375*H375)*$X$6,0)))</f>
        <v/>
      </c>
      <c r="K375" s="762">
        <f>IF(RENTABILIDAD[[#This Row],[VALOR ACTUAL COP]]&gt;0,IFERROR((I375-F375)/F375,0),"")</f>
        <v>0</v>
      </c>
      <c r="L375" s="702">
        <f>IF(RENTABILIDAD[[#This Row],[VALOR ACTUAL COP]]&gt;0,IFERROR((J375-G375)/G375,0),"")</f>
        <v>0</v>
      </c>
      <c r="M375" s="763">
        <f t="shared" si="6"/>
        <v>0</v>
      </c>
      <c r="N375" s="747" t="str">
        <f>IFERROR(IF(RENTABILIDAD[[#This Row],[AÑOS]]&gt;0.9999999,(1+K375)^(1/M375)-1,""),"")</f>
        <v/>
      </c>
      <c r="O375" s="702" t="str">
        <f>IFERROR(IF(RENTABILIDAD[[#This Row],[AÑOS]]&gt;0.9999999,(1+L375)^(1/M375)-1,""),"")</f>
        <v/>
      </c>
      <c r="P375" s="764" t="str">
        <f>IFERROR(IF(C:C=$U$7,RENTABILIDAD[[#This Row],[INVERSIÓN USD]]/$W$6,RENTABILIDAD[[#This Row],[INVERSIÓN USD]]/$W$7),"")</f>
        <v/>
      </c>
      <c r="Q375" s="620" t="str">
        <f>IFERROR(IF(D:D=$U$6,RENTABILIDAD[[#This Row],[INVERSIÓN COP]]/$V$6,RENTABILIDAD[[#This Row],[INVERSIÓN COP]]/$V$7),"")</f>
        <v/>
      </c>
      <c r="R375" s="764" t="str">
        <f>IFERROR(RENTABILIDAD[[#This Row],[RENTABILIDAD E.A USD]]*RENTABILIDAD[[#This Row],[PESOS COP]],"")</f>
        <v/>
      </c>
      <c r="S375" s="620" t="str">
        <f>IFERROR(RENTABILIDAD[[#This Row],[RENTABILIDAD E.A COP2]]*RENTABILIDAD[[#This Row],[PESOS COP]],"")</f>
        <v/>
      </c>
    </row>
    <row r="376" spans="2:19">
      <c r="B376" s="755" t="str">
        <f>IF('REGISTRO ACCIONES'!L376="COMPRA",'REGISTRO ACCIONES'!J376,"")</f>
        <v/>
      </c>
      <c r="C376" s="756" t="str">
        <f>IF('REGISTRO ACCIONES'!L376="COMPRA",'REGISTRO ACCIONES'!K376,"")</f>
        <v/>
      </c>
      <c r="D37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76" s="757" t="str">
        <f>IF('REGISTRO ACCIONES'!L376="COMPRA",'REGISTRO ACCIONES'!M376,"")</f>
        <v/>
      </c>
      <c r="F376" s="758" t="str">
        <f>IF(RENTABILIDAD[[#This Row],[PORTAFOLIO]]="","",IF('REGISTRO ACCIONES'!L376="COMPRA",'REGISTRO ACCIONES'!P376,""))</f>
        <v/>
      </c>
      <c r="G376" s="759" t="str">
        <f>IF(RENTABILIDAD[[#This Row],[PORTAFOLIO]]="","",IF('REGISTRO ACCIONES'!L376="COMPRA",'REGISTRO ACCIONES'!R376,""))</f>
        <v/>
      </c>
      <c r="H37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76" s="760" t="str">
        <f>IF(RENTABILIDAD[[#This Row],[PORTAFOLIO]]="","",IF(RENTABILIDAD[[#This Row],[INSTRUMENTO]]="","",IFERROR((E376*H376),0)))</f>
        <v/>
      </c>
      <c r="J376" s="761" t="str">
        <f>IF(RENTABILIDAD[[#This Row],[PORTAFOLIO]]="","",IF(RENTABILIDAD[[#This Row],[INSTRUMENTO]]="","",IFERROR((E376*H376)*$X$6,0)))</f>
        <v/>
      </c>
      <c r="K376" s="762">
        <f>IF(RENTABILIDAD[[#This Row],[VALOR ACTUAL COP]]&gt;0,IFERROR((I376-F376)/F376,0),"")</f>
        <v>0</v>
      </c>
      <c r="L376" s="702">
        <f>IF(RENTABILIDAD[[#This Row],[VALOR ACTUAL COP]]&gt;0,IFERROR((J376-G376)/G376,0),"")</f>
        <v>0</v>
      </c>
      <c r="M376" s="763">
        <f t="shared" si="6"/>
        <v>0</v>
      </c>
      <c r="N376" s="747" t="str">
        <f>IFERROR(IF(RENTABILIDAD[[#This Row],[AÑOS]]&gt;0.9999999,(1+K376)^(1/M376)-1,""),"")</f>
        <v/>
      </c>
      <c r="O376" s="702" t="str">
        <f>IFERROR(IF(RENTABILIDAD[[#This Row],[AÑOS]]&gt;0.9999999,(1+L376)^(1/M376)-1,""),"")</f>
        <v/>
      </c>
      <c r="P376" s="764" t="str">
        <f>IFERROR(IF(C:C=$U$7,RENTABILIDAD[[#This Row],[INVERSIÓN USD]]/$W$6,RENTABILIDAD[[#This Row],[INVERSIÓN USD]]/$W$7),"")</f>
        <v/>
      </c>
      <c r="Q376" s="620" t="str">
        <f>IFERROR(IF(D:D=$U$6,RENTABILIDAD[[#This Row],[INVERSIÓN COP]]/$V$6,RENTABILIDAD[[#This Row],[INVERSIÓN COP]]/$V$7),"")</f>
        <v/>
      </c>
      <c r="R376" s="764" t="str">
        <f>IFERROR(RENTABILIDAD[[#This Row],[RENTABILIDAD E.A USD]]*RENTABILIDAD[[#This Row],[PESOS COP]],"")</f>
        <v/>
      </c>
      <c r="S376" s="620" t="str">
        <f>IFERROR(RENTABILIDAD[[#This Row],[RENTABILIDAD E.A COP2]]*RENTABILIDAD[[#This Row],[PESOS COP]],"")</f>
        <v/>
      </c>
    </row>
    <row r="377" spans="2:19">
      <c r="B377" s="755" t="str">
        <f>IF('REGISTRO ACCIONES'!L377="COMPRA",'REGISTRO ACCIONES'!J377,"")</f>
        <v/>
      </c>
      <c r="C377" s="756" t="str">
        <f>IF('REGISTRO ACCIONES'!L377="COMPRA",'REGISTRO ACCIONES'!K377,"")</f>
        <v/>
      </c>
      <c r="D37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77" s="757" t="str">
        <f>IF('REGISTRO ACCIONES'!L377="COMPRA",'REGISTRO ACCIONES'!M377,"")</f>
        <v/>
      </c>
      <c r="F377" s="758" t="str">
        <f>IF(RENTABILIDAD[[#This Row],[PORTAFOLIO]]="","",IF('REGISTRO ACCIONES'!L377="COMPRA",'REGISTRO ACCIONES'!P377,""))</f>
        <v/>
      </c>
      <c r="G377" s="759" t="str">
        <f>IF(RENTABILIDAD[[#This Row],[PORTAFOLIO]]="","",IF('REGISTRO ACCIONES'!L377="COMPRA",'REGISTRO ACCIONES'!R377,""))</f>
        <v/>
      </c>
      <c r="H37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77" s="760" t="str">
        <f>IF(RENTABILIDAD[[#This Row],[PORTAFOLIO]]="","",IF(RENTABILIDAD[[#This Row],[INSTRUMENTO]]="","",IFERROR((E377*H377),0)))</f>
        <v/>
      </c>
      <c r="J377" s="761" t="str">
        <f>IF(RENTABILIDAD[[#This Row],[PORTAFOLIO]]="","",IF(RENTABILIDAD[[#This Row],[INSTRUMENTO]]="","",IFERROR((E377*H377)*$X$6,0)))</f>
        <v/>
      </c>
      <c r="K377" s="762">
        <f>IF(RENTABILIDAD[[#This Row],[VALOR ACTUAL COP]]&gt;0,IFERROR((I377-F377)/F377,0),"")</f>
        <v>0</v>
      </c>
      <c r="L377" s="702">
        <f>IF(RENTABILIDAD[[#This Row],[VALOR ACTUAL COP]]&gt;0,IFERROR((J377-G377)/G377,0),"")</f>
        <v>0</v>
      </c>
      <c r="M377" s="763">
        <f t="shared" si="6"/>
        <v>0</v>
      </c>
      <c r="N377" s="747" t="str">
        <f>IFERROR(IF(RENTABILIDAD[[#This Row],[AÑOS]]&gt;0.9999999,(1+K377)^(1/M377)-1,""),"")</f>
        <v/>
      </c>
      <c r="O377" s="702" t="str">
        <f>IFERROR(IF(RENTABILIDAD[[#This Row],[AÑOS]]&gt;0.9999999,(1+L377)^(1/M377)-1,""),"")</f>
        <v/>
      </c>
      <c r="P377" s="764" t="str">
        <f>IFERROR(IF(C:C=$U$7,RENTABILIDAD[[#This Row],[INVERSIÓN USD]]/$W$6,RENTABILIDAD[[#This Row],[INVERSIÓN USD]]/$W$7),"")</f>
        <v/>
      </c>
      <c r="Q377" s="620" t="str">
        <f>IFERROR(IF(D:D=$U$6,RENTABILIDAD[[#This Row],[INVERSIÓN COP]]/$V$6,RENTABILIDAD[[#This Row],[INVERSIÓN COP]]/$V$7),"")</f>
        <v/>
      </c>
      <c r="R377" s="764" t="str">
        <f>IFERROR(RENTABILIDAD[[#This Row],[RENTABILIDAD E.A USD]]*RENTABILIDAD[[#This Row],[PESOS COP]],"")</f>
        <v/>
      </c>
      <c r="S377" s="620" t="str">
        <f>IFERROR(RENTABILIDAD[[#This Row],[RENTABILIDAD E.A COP2]]*RENTABILIDAD[[#This Row],[PESOS COP]],"")</f>
        <v/>
      </c>
    </row>
    <row r="378" spans="2:19">
      <c r="B378" s="755" t="str">
        <f>IF('REGISTRO ACCIONES'!L378="COMPRA",'REGISTRO ACCIONES'!J378,"")</f>
        <v/>
      </c>
      <c r="C378" s="756" t="str">
        <f>IF('REGISTRO ACCIONES'!L378="COMPRA",'REGISTRO ACCIONES'!K378,"")</f>
        <v/>
      </c>
      <c r="D37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78" s="757" t="str">
        <f>IF('REGISTRO ACCIONES'!L378="COMPRA",'REGISTRO ACCIONES'!M378,"")</f>
        <v/>
      </c>
      <c r="F378" s="758" t="str">
        <f>IF(RENTABILIDAD[[#This Row],[PORTAFOLIO]]="","",IF('REGISTRO ACCIONES'!L378="COMPRA",'REGISTRO ACCIONES'!P378,""))</f>
        <v/>
      </c>
      <c r="G378" s="759" t="str">
        <f>IF(RENTABILIDAD[[#This Row],[PORTAFOLIO]]="","",IF('REGISTRO ACCIONES'!L378="COMPRA",'REGISTRO ACCIONES'!R378,""))</f>
        <v/>
      </c>
      <c r="H37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78" s="760" t="str">
        <f>IF(RENTABILIDAD[[#This Row],[PORTAFOLIO]]="","",IF(RENTABILIDAD[[#This Row],[INSTRUMENTO]]="","",IFERROR((E378*H378),0)))</f>
        <v/>
      </c>
      <c r="J378" s="761" t="str">
        <f>IF(RENTABILIDAD[[#This Row],[PORTAFOLIO]]="","",IF(RENTABILIDAD[[#This Row],[INSTRUMENTO]]="","",IFERROR((E378*H378)*$X$6,0)))</f>
        <v/>
      </c>
      <c r="K378" s="762">
        <f>IF(RENTABILIDAD[[#This Row],[VALOR ACTUAL COP]]&gt;0,IFERROR((I378-F378)/F378,0),"")</f>
        <v>0</v>
      </c>
      <c r="L378" s="702">
        <f>IF(RENTABILIDAD[[#This Row],[VALOR ACTUAL COP]]&gt;0,IFERROR((J378-G378)/G378,0),"")</f>
        <v>0</v>
      </c>
      <c r="M378" s="763">
        <f t="shared" si="6"/>
        <v>0</v>
      </c>
      <c r="N378" s="747" t="str">
        <f>IFERROR(IF(RENTABILIDAD[[#This Row],[AÑOS]]&gt;0.9999999,(1+K378)^(1/M378)-1,""),"")</f>
        <v/>
      </c>
      <c r="O378" s="702" t="str">
        <f>IFERROR(IF(RENTABILIDAD[[#This Row],[AÑOS]]&gt;0.9999999,(1+L378)^(1/M378)-1,""),"")</f>
        <v/>
      </c>
      <c r="P378" s="764" t="str">
        <f>IFERROR(IF(C:C=$U$7,RENTABILIDAD[[#This Row],[INVERSIÓN USD]]/$W$6,RENTABILIDAD[[#This Row],[INVERSIÓN USD]]/$W$7),"")</f>
        <v/>
      </c>
      <c r="Q378" s="620" t="str">
        <f>IFERROR(IF(D:D=$U$6,RENTABILIDAD[[#This Row],[INVERSIÓN COP]]/$V$6,RENTABILIDAD[[#This Row],[INVERSIÓN COP]]/$V$7),"")</f>
        <v/>
      </c>
      <c r="R378" s="764" t="str">
        <f>IFERROR(RENTABILIDAD[[#This Row],[RENTABILIDAD E.A USD]]*RENTABILIDAD[[#This Row],[PESOS COP]],"")</f>
        <v/>
      </c>
      <c r="S378" s="620" t="str">
        <f>IFERROR(RENTABILIDAD[[#This Row],[RENTABILIDAD E.A COP2]]*RENTABILIDAD[[#This Row],[PESOS COP]],"")</f>
        <v/>
      </c>
    </row>
    <row r="379" spans="2:19">
      <c r="B379" s="755" t="str">
        <f>IF('REGISTRO ACCIONES'!L379="COMPRA",'REGISTRO ACCIONES'!J379,"")</f>
        <v/>
      </c>
      <c r="C379" s="756" t="str">
        <f>IF('REGISTRO ACCIONES'!L379="COMPRA",'REGISTRO ACCIONES'!K379,"")</f>
        <v/>
      </c>
      <c r="D37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79" s="757" t="str">
        <f>IF('REGISTRO ACCIONES'!L379="COMPRA",'REGISTRO ACCIONES'!M379,"")</f>
        <v/>
      </c>
      <c r="F379" s="758" t="str">
        <f>IF(RENTABILIDAD[[#This Row],[PORTAFOLIO]]="","",IF('REGISTRO ACCIONES'!L379="COMPRA",'REGISTRO ACCIONES'!P379,""))</f>
        <v/>
      </c>
      <c r="G379" s="759" t="str">
        <f>IF(RENTABILIDAD[[#This Row],[PORTAFOLIO]]="","",IF('REGISTRO ACCIONES'!L379="COMPRA",'REGISTRO ACCIONES'!R379,""))</f>
        <v/>
      </c>
      <c r="H37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79" s="760" t="str">
        <f>IF(RENTABILIDAD[[#This Row],[PORTAFOLIO]]="","",IF(RENTABILIDAD[[#This Row],[INSTRUMENTO]]="","",IFERROR((E379*H379),0)))</f>
        <v/>
      </c>
      <c r="J379" s="761" t="str">
        <f>IF(RENTABILIDAD[[#This Row],[PORTAFOLIO]]="","",IF(RENTABILIDAD[[#This Row],[INSTRUMENTO]]="","",IFERROR((E379*H379)*$X$6,0)))</f>
        <v/>
      </c>
      <c r="K379" s="762">
        <f>IF(RENTABILIDAD[[#This Row],[VALOR ACTUAL COP]]&gt;0,IFERROR((I379-F379)/F379,0),"")</f>
        <v>0</v>
      </c>
      <c r="L379" s="702">
        <f>IF(RENTABILIDAD[[#This Row],[VALOR ACTUAL COP]]&gt;0,IFERROR((J379-G379)/G379,0),"")</f>
        <v>0</v>
      </c>
      <c r="M379" s="763">
        <f t="shared" si="6"/>
        <v>0</v>
      </c>
      <c r="N379" s="747" t="str">
        <f>IFERROR(IF(RENTABILIDAD[[#This Row],[AÑOS]]&gt;0.9999999,(1+K379)^(1/M379)-1,""),"")</f>
        <v/>
      </c>
      <c r="O379" s="702" t="str">
        <f>IFERROR(IF(RENTABILIDAD[[#This Row],[AÑOS]]&gt;0.9999999,(1+L379)^(1/M379)-1,""),"")</f>
        <v/>
      </c>
      <c r="P379" s="764" t="str">
        <f>IFERROR(IF(C:C=$U$7,RENTABILIDAD[[#This Row],[INVERSIÓN USD]]/$W$6,RENTABILIDAD[[#This Row],[INVERSIÓN USD]]/$W$7),"")</f>
        <v/>
      </c>
      <c r="Q379" s="620" t="str">
        <f>IFERROR(IF(D:D=$U$6,RENTABILIDAD[[#This Row],[INVERSIÓN COP]]/$V$6,RENTABILIDAD[[#This Row],[INVERSIÓN COP]]/$V$7),"")</f>
        <v/>
      </c>
      <c r="R379" s="764" t="str">
        <f>IFERROR(RENTABILIDAD[[#This Row],[RENTABILIDAD E.A USD]]*RENTABILIDAD[[#This Row],[PESOS COP]],"")</f>
        <v/>
      </c>
      <c r="S379" s="620" t="str">
        <f>IFERROR(RENTABILIDAD[[#This Row],[RENTABILIDAD E.A COP2]]*RENTABILIDAD[[#This Row],[PESOS COP]],"")</f>
        <v/>
      </c>
    </row>
    <row r="380" spans="2:19">
      <c r="B380" s="755" t="str">
        <f>IF('REGISTRO ACCIONES'!L380="COMPRA",'REGISTRO ACCIONES'!J380,"")</f>
        <v/>
      </c>
      <c r="C380" s="756" t="str">
        <f>IF('REGISTRO ACCIONES'!L380="COMPRA",'REGISTRO ACCIONES'!K380,"")</f>
        <v/>
      </c>
      <c r="D38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80" s="757" t="str">
        <f>IF('REGISTRO ACCIONES'!L380="COMPRA",'REGISTRO ACCIONES'!M380,"")</f>
        <v/>
      </c>
      <c r="F380" s="758" t="str">
        <f>IF(RENTABILIDAD[[#This Row],[PORTAFOLIO]]="","",IF('REGISTRO ACCIONES'!L380="COMPRA",'REGISTRO ACCIONES'!P380,""))</f>
        <v/>
      </c>
      <c r="G380" s="759" t="str">
        <f>IF(RENTABILIDAD[[#This Row],[PORTAFOLIO]]="","",IF('REGISTRO ACCIONES'!L380="COMPRA",'REGISTRO ACCIONES'!R380,""))</f>
        <v/>
      </c>
      <c r="H38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80" s="760" t="str">
        <f>IF(RENTABILIDAD[[#This Row],[PORTAFOLIO]]="","",IF(RENTABILIDAD[[#This Row],[INSTRUMENTO]]="","",IFERROR((E380*H380),0)))</f>
        <v/>
      </c>
      <c r="J380" s="761" t="str">
        <f>IF(RENTABILIDAD[[#This Row],[PORTAFOLIO]]="","",IF(RENTABILIDAD[[#This Row],[INSTRUMENTO]]="","",IFERROR((E380*H380)*$X$6,0)))</f>
        <v/>
      </c>
      <c r="K380" s="762">
        <f>IF(RENTABILIDAD[[#This Row],[VALOR ACTUAL COP]]&gt;0,IFERROR((I380-F380)/F380,0),"")</f>
        <v>0</v>
      </c>
      <c r="L380" s="702">
        <f>IF(RENTABILIDAD[[#This Row],[VALOR ACTUAL COP]]&gt;0,IFERROR((J380-G380)/G380,0),"")</f>
        <v>0</v>
      </c>
      <c r="M380" s="763">
        <f t="shared" si="6"/>
        <v>0</v>
      </c>
      <c r="N380" s="747" t="str">
        <f>IFERROR(IF(RENTABILIDAD[[#This Row],[AÑOS]]&gt;0.9999999,(1+K380)^(1/M380)-1,""),"")</f>
        <v/>
      </c>
      <c r="O380" s="702" t="str">
        <f>IFERROR(IF(RENTABILIDAD[[#This Row],[AÑOS]]&gt;0.9999999,(1+L380)^(1/M380)-1,""),"")</f>
        <v/>
      </c>
      <c r="P380" s="764" t="str">
        <f>IFERROR(IF(C:C=$U$7,RENTABILIDAD[[#This Row],[INVERSIÓN USD]]/$W$6,RENTABILIDAD[[#This Row],[INVERSIÓN USD]]/$W$7),"")</f>
        <v/>
      </c>
      <c r="Q380" s="620" t="str">
        <f>IFERROR(IF(D:D=$U$6,RENTABILIDAD[[#This Row],[INVERSIÓN COP]]/$V$6,RENTABILIDAD[[#This Row],[INVERSIÓN COP]]/$V$7),"")</f>
        <v/>
      </c>
      <c r="R380" s="764" t="str">
        <f>IFERROR(RENTABILIDAD[[#This Row],[RENTABILIDAD E.A USD]]*RENTABILIDAD[[#This Row],[PESOS COP]],"")</f>
        <v/>
      </c>
      <c r="S380" s="620" t="str">
        <f>IFERROR(RENTABILIDAD[[#This Row],[RENTABILIDAD E.A COP2]]*RENTABILIDAD[[#This Row],[PESOS COP]],"")</f>
        <v/>
      </c>
    </row>
    <row r="381" spans="2:19">
      <c r="B381" s="755" t="str">
        <f>IF('REGISTRO ACCIONES'!L381="COMPRA",'REGISTRO ACCIONES'!J381,"")</f>
        <v/>
      </c>
      <c r="C381" s="756" t="str">
        <f>IF('REGISTRO ACCIONES'!L381="COMPRA",'REGISTRO ACCIONES'!K381,"")</f>
        <v/>
      </c>
      <c r="D38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81" s="757" t="str">
        <f>IF('REGISTRO ACCIONES'!L381="COMPRA",'REGISTRO ACCIONES'!M381,"")</f>
        <v/>
      </c>
      <c r="F381" s="758" t="str">
        <f>IF(RENTABILIDAD[[#This Row],[PORTAFOLIO]]="","",IF('REGISTRO ACCIONES'!L381="COMPRA",'REGISTRO ACCIONES'!P381,""))</f>
        <v/>
      </c>
      <c r="G381" s="759" t="str">
        <f>IF(RENTABILIDAD[[#This Row],[PORTAFOLIO]]="","",IF('REGISTRO ACCIONES'!L381="COMPRA",'REGISTRO ACCIONES'!R381,""))</f>
        <v/>
      </c>
      <c r="H38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81" s="760" t="str">
        <f>IF(RENTABILIDAD[[#This Row],[PORTAFOLIO]]="","",IF(RENTABILIDAD[[#This Row],[INSTRUMENTO]]="","",IFERROR((E381*H381),0)))</f>
        <v/>
      </c>
      <c r="J381" s="761" t="str">
        <f>IF(RENTABILIDAD[[#This Row],[PORTAFOLIO]]="","",IF(RENTABILIDAD[[#This Row],[INSTRUMENTO]]="","",IFERROR((E381*H381)*$X$6,0)))</f>
        <v/>
      </c>
      <c r="K381" s="762">
        <f>IF(RENTABILIDAD[[#This Row],[VALOR ACTUAL COP]]&gt;0,IFERROR((I381-F381)/F381,0),"")</f>
        <v>0</v>
      </c>
      <c r="L381" s="702">
        <f>IF(RENTABILIDAD[[#This Row],[VALOR ACTUAL COP]]&gt;0,IFERROR((J381-G381)/G381,0),"")</f>
        <v>0</v>
      </c>
      <c r="M381" s="763">
        <f t="shared" si="6"/>
        <v>0</v>
      </c>
      <c r="N381" s="747" t="str">
        <f>IFERROR(IF(RENTABILIDAD[[#This Row],[AÑOS]]&gt;0.9999999,(1+K381)^(1/M381)-1,""),"")</f>
        <v/>
      </c>
      <c r="O381" s="702" t="str">
        <f>IFERROR(IF(RENTABILIDAD[[#This Row],[AÑOS]]&gt;0.9999999,(1+L381)^(1/M381)-1,""),"")</f>
        <v/>
      </c>
      <c r="P381" s="764" t="str">
        <f>IFERROR(IF(C:C=$U$7,RENTABILIDAD[[#This Row],[INVERSIÓN USD]]/$W$6,RENTABILIDAD[[#This Row],[INVERSIÓN USD]]/$W$7),"")</f>
        <v/>
      </c>
      <c r="Q381" s="620" t="str">
        <f>IFERROR(IF(D:D=$U$6,RENTABILIDAD[[#This Row],[INVERSIÓN COP]]/$V$6,RENTABILIDAD[[#This Row],[INVERSIÓN COP]]/$V$7),"")</f>
        <v/>
      </c>
      <c r="R381" s="764" t="str">
        <f>IFERROR(RENTABILIDAD[[#This Row],[RENTABILIDAD E.A USD]]*RENTABILIDAD[[#This Row],[PESOS COP]],"")</f>
        <v/>
      </c>
      <c r="S381" s="620" t="str">
        <f>IFERROR(RENTABILIDAD[[#This Row],[RENTABILIDAD E.A COP2]]*RENTABILIDAD[[#This Row],[PESOS COP]],"")</f>
        <v/>
      </c>
    </row>
    <row r="382" spans="2:19">
      <c r="B382" s="755" t="str">
        <f>IF('REGISTRO ACCIONES'!L382="COMPRA",'REGISTRO ACCIONES'!J382,"")</f>
        <v/>
      </c>
      <c r="C382" s="756" t="str">
        <f>IF('REGISTRO ACCIONES'!L382="COMPRA",'REGISTRO ACCIONES'!K382,"")</f>
        <v/>
      </c>
      <c r="D38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82" s="757" t="str">
        <f>IF('REGISTRO ACCIONES'!L382="COMPRA",'REGISTRO ACCIONES'!M382,"")</f>
        <v/>
      </c>
      <c r="F382" s="758" t="str">
        <f>IF(RENTABILIDAD[[#This Row],[PORTAFOLIO]]="","",IF('REGISTRO ACCIONES'!L382="COMPRA",'REGISTRO ACCIONES'!P382,""))</f>
        <v/>
      </c>
      <c r="G382" s="759" t="str">
        <f>IF(RENTABILIDAD[[#This Row],[PORTAFOLIO]]="","",IF('REGISTRO ACCIONES'!L382="COMPRA",'REGISTRO ACCIONES'!R382,""))</f>
        <v/>
      </c>
      <c r="H38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82" s="760" t="str">
        <f>IF(RENTABILIDAD[[#This Row],[PORTAFOLIO]]="","",IF(RENTABILIDAD[[#This Row],[INSTRUMENTO]]="","",IFERROR((E382*H382),0)))</f>
        <v/>
      </c>
      <c r="J382" s="761" t="str">
        <f>IF(RENTABILIDAD[[#This Row],[PORTAFOLIO]]="","",IF(RENTABILIDAD[[#This Row],[INSTRUMENTO]]="","",IFERROR((E382*H382)*$X$6,0)))</f>
        <v/>
      </c>
      <c r="K382" s="762">
        <f>IF(RENTABILIDAD[[#This Row],[VALOR ACTUAL COP]]&gt;0,IFERROR((I382-F382)/F382,0),"")</f>
        <v>0</v>
      </c>
      <c r="L382" s="702">
        <f>IF(RENTABILIDAD[[#This Row],[VALOR ACTUAL COP]]&gt;0,IFERROR((J382-G382)/G382,0),"")</f>
        <v>0</v>
      </c>
      <c r="M382" s="763">
        <f t="shared" si="6"/>
        <v>0</v>
      </c>
      <c r="N382" s="747" t="str">
        <f>IFERROR(IF(RENTABILIDAD[[#This Row],[AÑOS]]&gt;0.9999999,(1+K382)^(1/M382)-1,""),"")</f>
        <v/>
      </c>
      <c r="O382" s="702" t="str">
        <f>IFERROR(IF(RENTABILIDAD[[#This Row],[AÑOS]]&gt;0.9999999,(1+L382)^(1/M382)-1,""),"")</f>
        <v/>
      </c>
      <c r="P382" s="764" t="str">
        <f>IFERROR(IF(C:C=$U$7,RENTABILIDAD[[#This Row],[INVERSIÓN USD]]/$W$6,RENTABILIDAD[[#This Row],[INVERSIÓN USD]]/$W$7),"")</f>
        <v/>
      </c>
      <c r="Q382" s="620" t="str">
        <f>IFERROR(IF(D:D=$U$6,RENTABILIDAD[[#This Row],[INVERSIÓN COP]]/$V$6,RENTABILIDAD[[#This Row],[INVERSIÓN COP]]/$V$7),"")</f>
        <v/>
      </c>
      <c r="R382" s="764" t="str">
        <f>IFERROR(RENTABILIDAD[[#This Row],[RENTABILIDAD E.A USD]]*RENTABILIDAD[[#This Row],[PESOS COP]],"")</f>
        <v/>
      </c>
      <c r="S382" s="620" t="str">
        <f>IFERROR(RENTABILIDAD[[#This Row],[RENTABILIDAD E.A COP2]]*RENTABILIDAD[[#This Row],[PESOS COP]],"")</f>
        <v/>
      </c>
    </row>
    <row r="383" spans="2:19">
      <c r="B383" s="755" t="str">
        <f>IF('REGISTRO ACCIONES'!L383="COMPRA",'REGISTRO ACCIONES'!J383,"")</f>
        <v/>
      </c>
      <c r="C383" s="756" t="str">
        <f>IF('REGISTRO ACCIONES'!L383="COMPRA",'REGISTRO ACCIONES'!K383,"")</f>
        <v/>
      </c>
      <c r="D38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83" s="757" t="str">
        <f>IF('REGISTRO ACCIONES'!L383="COMPRA",'REGISTRO ACCIONES'!M383,"")</f>
        <v/>
      </c>
      <c r="F383" s="758" t="str">
        <f>IF(RENTABILIDAD[[#This Row],[PORTAFOLIO]]="","",IF('REGISTRO ACCIONES'!L383="COMPRA",'REGISTRO ACCIONES'!P383,""))</f>
        <v/>
      </c>
      <c r="G383" s="759" t="str">
        <f>IF(RENTABILIDAD[[#This Row],[PORTAFOLIO]]="","",IF('REGISTRO ACCIONES'!L383="COMPRA",'REGISTRO ACCIONES'!R383,""))</f>
        <v/>
      </c>
      <c r="H38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83" s="760" t="str">
        <f>IF(RENTABILIDAD[[#This Row],[PORTAFOLIO]]="","",IF(RENTABILIDAD[[#This Row],[INSTRUMENTO]]="","",IFERROR((E383*H383),0)))</f>
        <v/>
      </c>
      <c r="J383" s="761" t="str">
        <f>IF(RENTABILIDAD[[#This Row],[PORTAFOLIO]]="","",IF(RENTABILIDAD[[#This Row],[INSTRUMENTO]]="","",IFERROR((E383*H383)*$X$6,0)))</f>
        <v/>
      </c>
      <c r="K383" s="762">
        <f>IF(RENTABILIDAD[[#This Row],[VALOR ACTUAL COP]]&gt;0,IFERROR((I383-F383)/F383,0),"")</f>
        <v>0</v>
      </c>
      <c r="L383" s="702">
        <f>IF(RENTABILIDAD[[#This Row],[VALOR ACTUAL COP]]&gt;0,IFERROR((J383-G383)/G383,0),"")</f>
        <v>0</v>
      </c>
      <c r="M383" s="763">
        <f t="shared" si="6"/>
        <v>0</v>
      </c>
      <c r="N383" s="747" t="str">
        <f>IFERROR(IF(RENTABILIDAD[[#This Row],[AÑOS]]&gt;0.9999999,(1+K383)^(1/M383)-1,""),"")</f>
        <v/>
      </c>
      <c r="O383" s="702" t="str">
        <f>IFERROR(IF(RENTABILIDAD[[#This Row],[AÑOS]]&gt;0.9999999,(1+L383)^(1/M383)-1,""),"")</f>
        <v/>
      </c>
      <c r="P383" s="764" t="str">
        <f>IFERROR(IF(C:C=$U$7,RENTABILIDAD[[#This Row],[INVERSIÓN USD]]/$W$6,RENTABILIDAD[[#This Row],[INVERSIÓN USD]]/$W$7),"")</f>
        <v/>
      </c>
      <c r="Q383" s="620" t="str">
        <f>IFERROR(IF(D:D=$U$6,RENTABILIDAD[[#This Row],[INVERSIÓN COP]]/$V$6,RENTABILIDAD[[#This Row],[INVERSIÓN COP]]/$V$7),"")</f>
        <v/>
      </c>
      <c r="R383" s="764" t="str">
        <f>IFERROR(RENTABILIDAD[[#This Row],[RENTABILIDAD E.A USD]]*RENTABILIDAD[[#This Row],[PESOS COP]],"")</f>
        <v/>
      </c>
      <c r="S383" s="620" t="str">
        <f>IFERROR(RENTABILIDAD[[#This Row],[RENTABILIDAD E.A COP2]]*RENTABILIDAD[[#This Row],[PESOS COP]],"")</f>
        <v/>
      </c>
    </row>
    <row r="384" spans="2:19">
      <c r="B384" s="755" t="str">
        <f>IF('REGISTRO ACCIONES'!L384="COMPRA",'REGISTRO ACCIONES'!J384,"")</f>
        <v/>
      </c>
      <c r="C384" s="756" t="str">
        <f>IF('REGISTRO ACCIONES'!L384="COMPRA",'REGISTRO ACCIONES'!K384,"")</f>
        <v/>
      </c>
      <c r="D38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84" s="757" t="str">
        <f>IF('REGISTRO ACCIONES'!L384="COMPRA",'REGISTRO ACCIONES'!M384,"")</f>
        <v/>
      </c>
      <c r="F384" s="758" t="str">
        <f>IF(RENTABILIDAD[[#This Row],[PORTAFOLIO]]="","",IF('REGISTRO ACCIONES'!L384="COMPRA",'REGISTRO ACCIONES'!P384,""))</f>
        <v/>
      </c>
      <c r="G384" s="759" t="str">
        <f>IF(RENTABILIDAD[[#This Row],[PORTAFOLIO]]="","",IF('REGISTRO ACCIONES'!L384="COMPRA",'REGISTRO ACCIONES'!R384,""))</f>
        <v/>
      </c>
      <c r="H38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84" s="760" t="str">
        <f>IF(RENTABILIDAD[[#This Row],[PORTAFOLIO]]="","",IF(RENTABILIDAD[[#This Row],[INSTRUMENTO]]="","",IFERROR((E384*H384),0)))</f>
        <v/>
      </c>
      <c r="J384" s="761" t="str">
        <f>IF(RENTABILIDAD[[#This Row],[PORTAFOLIO]]="","",IF(RENTABILIDAD[[#This Row],[INSTRUMENTO]]="","",IFERROR((E384*H384)*$X$6,0)))</f>
        <v/>
      </c>
      <c r="K384" s="762">
        <f>IF(RENTABILIDAD[[#This Row],[VALOR ACTUAL COP]]&gt;0,IFERROR((I384-F384)/F384,0),"")</f>
        <v>0</v>
      </c>
      <c r="L384" s="702">
        <f>IF(RENTABILIDAD[[#This Row],[VALOR ACTUAL COP]]&gt;0,IFERROR((J384-G384)/G384,0),"")</f>
        <v>0</v>
      </c>
      <c r="M384" s="763">
        <f t="shared" si="6"/>
        <v>0</v>
      </c>
      <c r="N384" s="747" t="str">
        <f>IFERROR(IF(RENTABILIDAD[[#This Row],[AÑOS]]&gt;0.9999999,(1+K384)^(1/M384)-1,""),"")</f>
        <v/>
      </c>
      <c r="O384" s="702" t="str">
        <f>IFERROR(IF(RENTABILIDAD[[#This Row],[AÑOS]]&gt;0.9999999,(1+L384)^(1/M384)-1,""),"")</f>
        <v/>
      </c>
      <c r="P384" s="764" t="str">
        <f>IFERROR(IF(C:C=$U$7,RENTABILIDAD[[#This Row],[INVERSIÓN USD]]/$W$6,RENTABILIDAD[[#This Row],[INVERSIÓN USD]]/$W$7),"")</f>
        <v/>
      </c>
      <c r="Q384" s="620" t="str">
        <f>IFERROR(IF(D:D=$U$6,RENTABILIDAD[[#This Row],[INVERSIÓN COP]]/$V$6,RENTABILIDAD[[#This Row],[INVERSIÓN COP]]/$V$7),"")</f>
        <v/>
      </c>
      <c r="R384" s="764" t="str">
        <f>IFERROR(RENTABILIDAD[[#This Row],[RENTABILIDAD E.A USD]]*RENTABILIDAD[[#This Row],[PESOS COP]],"")</f>
        <v/>
      </c>
      <c r="S384" s="620" t="str">
        <f>IFERROR(RENTABILIDAD[[#This Row],[RENTABILIDAD E.A COP2]]*RENTABILIDAD[[#This Row],[PESOS COP]],"")</f>
        <v/>
      </c>
    </row>
    <row r="385" spans="2:19">
      <c r="B385" s="755" t="str">
        <f>IF('REGISTRO ACCIONES'!L385="COMPRA",'REGISTRO ACCIONES'!J385,"")</f>
        <v/>
      </c>
      <c r="C385" s="756" t="str">
        <f>IF('REGISTRO ACCIONES'!L385="COMPRA",'REGISTRO ACCIONES'!K385,"")</f>
        <v/>
      </c>
      <c r="D38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85" s="757" t="str">
        <f>IF('REGISTRO ACCIONES'!L385="COMPRA",'REGISTRO ACCIONES'!M385,"")</f>
        <v/>
      </c>
      <c r="F385" s="758" t="str">
        <f>IF(RENTABILIDAD[[#This Row],[PORTAFOLIO]]="","",IF('REGISTRO ACCIONES'!L385="COMPRA",'REGISTRO ACCIONES'!P385,""))</f>
        <v/>
      </c>
      <c r="G385" s="759" t="str">
        <f>IF(RENTABILIDAD[[#This Row],[PORTAFOLIO]]="","",IF('REGISTRO ACCIONES'!L385="COMPRA",'REGISTRO ACCIONES'!R385,""))</f>
        <v/>
      </c>
      <c r="H38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85" s="760" t="str">
        <f>IF(RENTABILIDAD[[#This Row],[PORTAFOLIO]]="","",IF(RENTABILIDAD[[#This Row],[INSTRUMENTO]]="","",IFERROR((E385*H385),0)))</f>
        <v/>
      </c>
      <c r="J385" s="761" t="str">
        <f>IF(RENTABILIDAD[[#This Row],[PORTAFOLIO]]="","",IF(RENTABILIDAD[[#This Row],[INSTRUMENTO]]="","",IFERROR((E385*H385)*$X$6,0)))</f>
        <v/>
      </c>
      <c r="K385" s="762">
        <f>IF(RENTABILIDAD[[#This Row],[VALOR ACTUAL COP]]&gt;0,IFERROR((I385-F385)/F385,0),"")</f>
        <v>0</v>
      </c>
      <c r="L385" s="702">
        <f>IF(RENTABILIDAD[[#This Row],[VALOR ACTUAL COP]]&gt;0,IFERROR((J385-G385)/G385,0),"")</f>
        <v>0</v>
      </c>
      <c r="M385" s="763">
        <f t="shared" ref="M385:M448" si="7">IFERROR(($Y$6-B385)/365,0)</f>
        <v>0</v>
      </c>
      <c r="N385" s="747" t="str">
        <f>IFERROR(IF(RENTABILIDAD[[#This Row],[AÑOS]]&gt;0.9999999,(1+K385)^(1/M385)-1,""),"")</f>
        <v/>
      </c>
      <c r="O385" s="702" t="str">
        <f>IFERROR(IF(RENTABILIDAD[[#This Row],[AÑOS]]&gt;0.9999999,(1+L385)^(1/M385)-1,""),"")</f>
        <v/>
      </c>
      <c r="P385" s="764" t="str">
        <f>IFERROR(IF(C:C=$U$7,RENTABILIDAD[[#This Row],[INVERSIÓN USD]]/$W$6,RENTABILIDAD[[#This Row],[INVERSIÓN USD]]/$W$7),"")</f>
        <v/>
      </c>
      <c r="Q385" s="620" t="str">
        <f>IFERROR(IF(D:D=$U$6,RENTABILIDAD[[#This Row],[INVERSIÓN COP]]/$V$6,RENTABILIDAD[[#This Row],[INVERSIÓN COP]]/$V$7),"")</f>
        <v/>
      </c>
      <c r="R385" s="764" t="str">
        <f>IFERROR(RENTABILIDAD[[#This Row],[RENTABILIDAD E.A USD]]*RENTABILIDAD[[#This Row],[PESOS COP]],"")</f>
        <v/>
      </c>
      <c r="S385" s="620" t="str">
        <f>IFERROR(RENTABILIDAD[[#This Row],[RENTABILIDAD E.A COP2]]*RENTABILIDAD[[#This Row],[PESOS COP]],"")</f>
        <v/>
      </c>
    </row>
    <row r="386" spans="2:19">
      <c r="B386" s="755" t="str">
        <f>IF('REGISTRO ACCIONES'!L386="COMPRA",'REGISTRO ACCIONES'!J386,"")</f>
        <v/>
      </c>
      <c r="C386" s="756" t="str">
        <f>IF('REGISTRO ACCIONES'!L386="COMPRA",'REGISTRO ACCIONES'!K386,"")</f>
        <v/>
      </c>
      <c r="D38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86" s="757" t="str">
        <f>IF('REGISTRO ACCIONES'!L386="COMPRA",'REGISTRO ACCIONES'!M386,"")</f>
        <v/>
      </c>
      <c r="F386" s="758" t="str">
        <f>IF(RENTABILIDAD[[#This Row],[PORTAFOLIO]]="","",IF('REGISTRO ACCIONES'!L386="COMPRA",'REGISTRO ACCIONES'!P386,""))</f>
        <v/>
      </c>
      <c r="G386" s="759" t="str">
        <f>IF(RENTABILIDAD[[#This Row],[PORTAFOLIO]]="","",IF('REGISTRO ACCIONES'!L386="COMPRA",'REGISTRO ACCIONES'!R386,""))</f>
        <v/>
      </c>
      <c r="H38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86" s="760" t="str">
        <f>IF(RENTABILIDAD[[#This Row],[PORTAFOLIO]]="","",IF(RENTABILIDAD[[#This Row],[INSTRUMENTO]]="","",IFERROR((E386*H386),0)))</f>
        <v/>
      </c>
      <c r="J386" s="761" t="str">
        <f>IF(RENTABILIDAD[[#This Row],[PORTAFOLIO]]="","",IF(RENTABILIDAD[[#This Row],[INSTRUMENTO]]="","",IFERROR((E386*H386)*$X$6,0)))</f>
        <v/>
      </c>
      <c r="K386" s="762">
        <f>IF(RENTABILIDAD[[#This Row],[VALOR ACTUAL COP]]&gt;0,IFERROR((I386-F386)/F386,0),"")</f>
        <v>0</v>
      </c>
      <c r="L386" s="702">
        <f>IF(RENTABILIDAD[[#This Row],[VALOR ACTUAL COP]]&gt;0,IFERROR((J386-G386)/G386,0),"")</f>
        <v>0</v>
      </c>
      <c r="M386" s="763">
        <f t="shared" si="7"/>
        <v>0</v>
      </c>
      <c r="N386" s="747" t="str">
        <f>IFERROR(IF(RENTABILIDAD[[#This Row],[AÑOS]]&gt;0.9999999,(1+K386)^(1/M386)-1,""),"")</f>
        <v/>
      </c>
      <c r="O386" s="702" t="str">
        <f>IFERROR(IF(RENTABILIDAD[[#This Row],[AÑOS]]&gt;0.9999999,(1+L386)^(1/M386)-1,""),"")</f>
        <v/>
      </c>
      <c r="P386" s="764" t="str">
        <f>IFERROR(IF(C:C=$U$7,RENTABILIDAD[[#This Row],[INVERSIÓN USD]]/$W$6,RENTABILIDAD[[#This Row],[INVERSIÓN USD]]/$W$7),"")</f>
        <v/>
      </c>
      <c r="Q386" s="620" t="str">
        <f>IFERROR(IF(D:D=$U$6,RENTABILIDAD[[#This Row],[INVERSIÓN COP]]/$V$6,RENTABILIDAD[[#This Row],[INVERSIÓN COP]]/$V$7),"")</f>
        <v/>
      </c>
      <c r="R386" s="764" t="str">
        <f>IFERROR(RENTABILIDAD[[#This Row],[RENTABILIDAD E.A USD]]*RENTABILIDAD[[#This Row],[PESOS COP]],"")</f>
        <v/>
      </c>
      <c r="S386" s="620" t="str">
        <f>IFERROR(RENTABILIDAD[[#This Row],[RENTABILIDAD E.A COP2]]*RENTABILIDAD[[#This Row],[PESOS COP]],"")</f>
        <v/>
      </c>
    </row>
    <row r="387" spans="2:19">
      <c r="B387" s="755" t="str">
        <f>IF('REGISTRO ACCIONES'!L387="COMPRA",'REGISTRO ACCIONES'!J387,"")</f>
        <v/>
      </c>
      <c r="C387" s="756" t="str">
        <f>IF('REGISTRO ACCIONES'!L387="COMPRA",'REGISTRO ACCIONES'!K387,"")</f>
        <v/>
      </c>
      <c r="D38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87" s="757" t="str">
        <f>IF('REGISTRO ACCIONES'!L387="COMPRA",'REGISTRO ACCIONES'!M387,"")</f>
        <v/>
      </c>
      <c r="F387" s="758" t="str">
        <f>IF(RENTABILIDAD[[#This Row],[PORTAFOLIO]]="","",IF('REGISTRO ACCIONES'!L387="COMPRA",'REGISTRO ACCIONES'!P387,""))</f>
        <v/>
      </c>
      <c r="G387" s="759" t="str">
        <f>IF(RENTABILIDAD[[#This Row],[PORTAFOLIO]]="","",IF('REGISTRO ACCIONES'!L387="COMPRA",'REGISTRO ACCIONES'!R387,""))</f>
        <v/>
      </c>
      <c r="H38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87" s="760" t="str">
        <f>IF(RENTABILIDAD[[#This Row],[PORTAFOLIO]]="","",IF(RENTABILIDAD[[#This Row],[INSTRUMENTO]]="","",IFERROR((E387*H387),0)))</f>
        <v/>
      </c>
      <c r="J387" s="761" t="str">
        <f>IF(RENTABILIDAD[[#This Row],[PORTAFOLIO]]="","",IF(RENTABILIDAD[[#This Row],[INSTRUMENTO]]="","",IFERROR((E387*H387)*$X$6,0)))</f>
        <v/>
      </c>
      <c r="K387" s="762">
        <f>IF(RENTABILIDAD[[#This Row],[VALOR ACTUAL COP]]&gt;0,IFERROR((I387-F387)/F387,0),"")</f>
        <v>0</v>
      </c>
      <c r="L387" s="702">
        <f>IF(RENTABILIDAD[[#This Row],[VALOR ACTUAL COP]]&gt;0,IFERROR((J387-G387)/G387,0),"")</f>
        <v>0</v>
      </c>
      <c r="M387" s="763">
        <f t="shared" si="7"/>
        <v>0</v>
      </c>
      <c r="N387" s="747" t="str">
        <f>IFERROR(IF(RENTABILIDAD[[#This Row],[AÑOS]]&gt;0.9999999,(1+K387)^(1/M387)-1,""),"")</f>
        <v/>
      </c>
      <c r="O387" s="702" t="str">
        <f>IFERROR(IF(RENTABILIDAD[[#This Row],[AÑOS]]&gt;0.9999999,(1+L387)^(1/M387)-1,""),"")</f>
        <v/>
      </c>
      <c r="P387" s="764" t="str">
        <f>IFERROR(IF(C:C=$U$7,RENTABILIDAD[[#This Row],[INVERSIÓN USD]]/$W$6,RENTABILIDAD[[#This Row],[INVERSIÓN USD]]/$W$7),"")</f>
        <v/>
      </c>
      <c r="Q387" s="620" t="str">
        <f>IFERROR(IF(D:D=$U$6,RENTABILIDAD[[#This Row],[INVERSIÓN COP]]/$V$6,RENTABILIDAD[[#This Row],[INVERSIÓN COP]]/$V$7),"")</f>
        <v/>
      </c>
      <c r="R387" s="764" t="str">
        <f>IFERROR(RENTABILIDAD[[#This Row],[RENTABILIDAD E.A USD]]*RENTABILIDAD[[#This Row],[PESOS COP]],"")</f>
        <v/>
      </c>
      <c r="S387" s="620" t="str">
        <f>IFERROR(RENTABILIDAD[[#This Row],[RENTABILIDAD E.A COP2]]*RENTABILIDAD[[#This Row],[PESOS COP]],"")</f>
        <v/>
      </c>
    </row>
    <row r="388" spans="2:19">
      <c r="B388" s="755" t="str">
        <f>IF('REGISTRO ACCIONES'!L388="COMPRA",'REGISTRO ACCIONES'!J388,"")</f>
        <v/>
      </c>
      <c r="C388" s="756" t="str">
        <f>IF('REGISTRO ACCIONES'!L388="COMPRA",'REGISTRO ACCIONES'!K388,"")</f>
        <v/>
      </c>
      <c r="D38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88" s="757" t="str">
        <f>IF('REGISTRO ACCIONES'!L388="COMPRA",'REGISTRO ACCIONES'!M388,"")</f>
        <v/>
      </c>
      <c r="F388" s="758" t="str">
        <f>IF(RENTABILIDAD[[#This Row],[PORTAFOLIO]]="","",IF('REGISTRO ACCIONES'!L388="COMPRA",'REGISTRO ACCIONES'!P388,""))</f>
        <v/>
      </c>
      <c r="G388" s="759" t="str">
        <f>IF(RENTABILIDAD[[#This Row],[PORTAFOLIO]]="","",IF('REGISTRO ACCIONES'!L388="COMPRA",'REGISTRO ACCIONES'!R388,""))</f>
        <v/>
      </c>
      <c r="H38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88" s="760" t="str">
        <f>IF(RENTABILIDAD[[#This Row],[PORTAFOLIO]]="","",IF(RENTABILIDAD[[#This Row],[INSTRUMENTO]]="","",IFERROR((E388*H388),0)))</f>
        <v/>
      </c>
      <c r="J388" s="761" t="str">
        <f>IF(RENTABILIDAD[[#This Row],[PORTAFOLIO]]="","",IF(RENTABILIDAD[[#This Row],[INSTRUMENTO]]="","",IFERROR((E388*H388)*$X$6,0)))</f>
        <v/>
      </c>
      <c r="K388" s="762">
        <f>IF(RENTABILIDAD[[#This Row],[VALOR ACTUAL COP]]&gt;0,IFERROR((I388-F388)/F388,0),"")</f>
        <v>0</v>
      </c>
      <c r="L388" s="702">
        <f>IF(RENTABILIDAD[[#This Row],[VALOR ACTUAL COP]]&gt;0,IFERROR((J388-G388)/G388,0),"")</f>
        <v>0</v>
      </c>
      <c r="M388" s="763">
        <f t="shared" si="7"/>
        <v>0</v>
      </c>
      <c r="N388" s="747" t="str">
        <f>IFERROR(IF(RENTABILIDAD[[#This Row],[AÑOS]]&gt;0.9999999,(1+K388)^(1/M388)-1,""),"")</f>
        <v/>
      </c>
      <c r="O388" s="702" t="str">
        <f>IFERROR(IF(RENTABILIDAD[[#This Row],[AÑOS]]&gt;0.9999999,(1+L388)^(1/M388)-1,""),"")</f>
        <v/>
      </c>
      <c r="P388" s="764" t="str">
        <f>IFERROR(IF(C:C=$U$7,RENTABILIDAD[[#This Row],[INVERSIÓN USD]]/$W$6,RENTABILIDAD[[#This Row],[INVERSIÓN USD]]/$W$7),"")</f>
        <v/>
      </c>
      <c r="Q388" s="620" t="str">
        <f>IFERROR(IF(D:D=$U$6,RENTABILIDAD[[#This Row],[INVERSIÓN COP]]/$V$6,RENTABILIDAD[[#This Row],[INVERSIÓN COP]]/$V$7),"")</f>
        <v/>
      </c>
      <c r="R388" s="764" t="str">
        <f>IFERROR(RENTABILIDAD[[#This Row],[RENTABILIDAD E.A USD]]*RENTABILIDAD[[#This Row],[PESOS COP]],"")</f>
        <v/>
      </c>
      <c r="S388" s="620" t="str">
        <f>IFERROR(RENTABILIDAD[[#This Row],[RENTABILIDAD E.A COP2]]*RENTABILIDAD[[#This Row],[PESOS COP]],"")</f>
        <v/>
      </c>
    </row>
    <row r="389" spans="2:19">
      <c r="B389" s="755" t="str">
        <f>IF('REGISTRO ACCIONES'!L389="COMPRA",'REGISTRO ACCIONES'!J389,"")</f>
        <v/>
      </c>
      <c r="C389" s="756" t="str">
        <f>IF('REGISTRO ACCIONES'!L389="COMPRA",'REGISTRO ACCIONES'!K389,"")</f>
        <v/>
      </c>
      <c r="D38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89" s="757" t="str">
        <f>IF('REGISTRO ACCIONES'!L389="COMPRA",'REGISTRO ACCIONES'!M389,"")</f>
        <v/>
      </c>
      <c r="F389" s="758" t="str">
        <f>IF(RENTABILIDAD[[#This Row],[PORTAFOLIO]]="","",IF('REGISTRO ACCIONES'!L389="COMPRA",'REGISTRO ACCIONES'!P389,""))</f>
        <v/>
      </c>
      <c r="G389" s="759" t="str">
        <f>IF(RENTABILIDAD[[#This Row],[PORTAFOLIO]]="","",IF('REGISTRO ACCIONES'!L389="COMPRA",'REGISTRO ACCIONES'!R389,""))</f>
        <v/>
      </c>
      <c r="H38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89" s="760" t="str">
        <f>IF(RENTABILIDAD[[#This Row],[PORTAFOLIO]]="","",IF(RENTABILIDAD[[#This Row],[INSTRUMENTO]]="","",IFERROR((E389*H389),0)))</f>
        <v/>
      </c>
      <c r="J389" s="761" t="str">
        <f>IF(RENTABILIDAD[[#This Row],[PORTAFOLIO]]="","",IF(RENTABILIDAD[[#This Row],[INSTRUMENTO]]="","",IFERROR((E389*H389)*$X$6,0)))</f>
        <v/>
      </c>
      <c r="K389" s="762">
        <f>IF(RENTABILIDAD[[#This Row],[VALOR ACTUAL COP]]&gt;0,IFERROR((I389-F389)/F389,0),"")</f>
        <v>0</v>
      </c>
      <c r="L389" s="702">
        <f>IF(RENTABILIDAD[[#This Row],[VALOR ACTUAL COP]]&gt;0,IFERROR((J389-G389)/G389,0),"")</f>
        <v>0</v>
      </c>
      <c r="M389" s="763">
        <f t="shared" si="7"/>
        <v>0</v>
      </c>
      <c r="N389" s="747" t="str">
        <f>IFERROR(IF(RENTABILIDAD[[#This Row],[AÑOS]]&gt;0.9999999,(1+K389)^(1/M389)-1,""),"")</f>
        <v/>
      </c>
      <c r="O389" s="702" t="str">
        <f>IFERROR(IF(RENTABILIDAD[[#This Row],[AÑOS]]&gt;0.9999999,(1+L389)^(1/M389)-1,""),"")</f>
        <v/>
      </c>
      <c r="P389" s="764" t="str">
        <f>IFERROR(IF(C:C=$U$7,RENTABILIDAD[[#This Row],[INVERSIÓN USD]]/$W$6,RENTABILIDAD[[#This Row],[INVERSIÓN USD]]/$W$7),"")</f>
        <v/>
      </c>
      <c r="Q389" s="620" t="str">
        <f>IFERROR(IF(D:D=$U$6,RENTABILIDAD[[#This Row],[INVERSIÓN COP]]/$V$6,RENTABILIDAD[[#This Row],[INVERSIÓN COP]]/$V$7),"")</f>
        <v/>
      </c>
      <c r="R389" s="764" t="str">
        <f>IFERROR(RENTABILIDAD[[#This Row],[RENTABILIDAD E.A USD]]*RENTABILIDAD[[#This Row],[PESOS COP]],"")</f>
        <v/>
      </c>
      <c r="S389" s="620" t="str">
        <f>IFERROR(RENTABILIDAD[[#This Row],[RENTABILIDAD E.A COP2]]*RENTABILIDAD[[#This Row],[PESOS COP]],"")</f>
        <v/>
      </c>
    </row>
    <row r="390" spans="2:19">
      <c r="B390" s="755" t="str">
        <f>IF('REGISTRO ACCIONES'!L390="COMPRA",'REGISTRO ACCIONES'!J390,"")</f>
        <v/>
      </c>
      <c r="C390" s="756" t="str">
        <f>IF('REGISTRO ACCIONES'!L390="COMPRA",'REGISTRO ACCIONES'!K390,"")</f>
        <v/>
      </c>
      <c r="D39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90" s="757" t="str">
        <f>IF('REGISTRO ACCIONES'!L390="COMPRA",'REGISTRO ACCIONES'!M390,"")</f>
        <v/>
      </c>
      <c r="F390" s="758" t="str">
        <f>IF(RENTABILIDAD[[#This Row],[PORTAFOLIO]]="","",IF('REGISTRO ACCIONES'!L390="COMPRA",'REGISTRO ACCIONES'!P390,""))</f>
        <v/>
      </c>
      <c r="G390" s="759" t="str">
        <f>IF(RENTABILIDAD[[#This Row],[PORTAFOLIO]]="","",IF('REGISTRO ACCIONES'!L390="COMPRA",'REGISTRO ACCIONES'!R390,""))</f>
        <v/>
      </c>
      <c r="H39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90" s="760" t="str">
        <f>IF(RENTABILIDAD[[#This Row],[PORTAFOLIO]]="","",IF(RENTABILIDAD[[#This Row],[INSTRUMENTO]]="","",IFERROR((E390*H390),0)))</f>
        <v/>
      </c>
      <c r="J390" s="761" t="str">
        <f>IF(RENTABILIDAD[[#This Row],[PORTAFOLIO]]="","",IF(RENTABILIDAD[[#This Row],[INSTRUMENTO]]="","",IFERROR((E390*H390)*$X$6,0)))</f>
        <v/>
      </c>
      <c r="K390" s="762">
        <f>IF(RENTABILIDAD[[#This Row],[VALOR ACTUAL COP]]&gt;0,IFERROR((I390-F390)/F390,0),"")</f>
        <v>0</v>
      </c>
      <c r="L390" s="702">
        <f>IF(RENTABILIDAD[[#This Row],[VALOR ACTUAL COP]]&gt;0,IFERROR((J390-G390)/G390,0),"")</f>
        <v>0</v>
      </c>
      <c r="M390" s="763">
        <f t="shared" si="7"/>
        <v>0</v>
      </c>
      <c r="N390" s="747" t="str">
        <f>IFERROR(IF(RENTABILIDAD[[#This Row],[AÑOS]]&gt;0.9999999,(1+K390)^(1/M390)-1,""),"")</f>
        <v/>
      </c>
      <c r="O390" s="702" t="str">
        <f>IFERROR(IF(RENTABILIDAD[[#This Row],[AÑOS]]&gt;0.9999999,(1+L390)^(1/M390)-1,""),"")</f>
        <v/>
      </c>
      <c r="P390" s="764" t="str">
        <f>IFERROR(IF(C:C=$U$7,RENTABILIDAD[[#This Row],[INVERSIÓN USD]]/$W$6,RENTABILIDAD[[#This Row],[INVERSIÓN USD]]/$W$7),"")</f>
        <v/>
      </c>
      <c r="Q390" s="620" t="str">
        <f>IFERROR(IF(D:D=$U$6,RENTABILIDAD[[#This Row],[INVERSIÓN COP]]/$V$6,RENTABILIDAD[[#This Row],[INVERSIÓN COP]]/$V$7),"")</f>
        <v/>
      </c>
      <c r="R390" s="764" t="str">
        <f>IFERROR(RENTABILIDAD[[#This Row],[RENTABILIDAD E.A USD]]*RENTABILIDAD[[#This Row],[PESOS COP]],"")</f>
        <v/>
      </c>
      <c r="S390" s="620" t="str">
        <f>IFERROR(RENTABILIDAD[[#This Row],[RENTABILIDAD E.A COP2]]*RENTABILIDAD[[#This Row],[PESOS COP]],"")</f>
        <v/>
      </c>
    </row>
    <row r="391" spans="2:19">
      <c r="B391" s="755" t="str">
        <f>IF('REGISTRO ACCIONES'!L391="COMPRA",'REGISTRO ACCIONES'!J391,"")</f>
        <v/>
      </c>
      <c r="C391" s="756" t="str">
        <f>IF('REGISTRO ACCIONES'!L391="COMPRA",'REGISTRO ACCIONES'!K391,"")</f>
        <v/>
      </c>
      <c r="D39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91" s="757" t="str">
        <f>IF('REGISTRO ACCIONES'!L391="COMPRA",'REGISTRO ACCIONES'!M391,"")</f>
        <v/>
      </c>
      <c r="F391" s="758" t="str">
        <f>IF(RENTABILIDAD[[#This Row],[PORTAFOLIO]]="","",IF('REGISTRO ACCIONES'!L391="COMPRA",'REGISTRO ACCIONES'!P391,""))</f>
        <v/>
      </c>
      <c r="G391" s="759" t="str">
        <f>IF(RENTABILIDAD[[#This Row],[PORTAFOLIO]]="","",IF('REGISTRO ACCIONES'!L391="COMPRA",'REGISTRO ACCIONES'!R391,""))</f>
        <v/>
      </c>
      <c r="H39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91" s="760" t="str">
        <f>IF(RENTABILIDAD[[#This Row],[PORTAFOLIO]]="","",IF(RENTABILIDAD[[#This Row],[INSTRUMENTO]]="","",IFERROR((E391*H391),0)))</f>
        <v/>
      </c>
      <c r="J391" s="761" t="str">
        <f>IF(RENTABILIDAD[[#This Row],[PORTAFOLIO]]="","",IF(RENTABILIDAD[[#This Row],[INSTRUMENTO]]="","",IFERROR((E391*H391)*$X$6,0)))</f>
        <v/>
      </c>
      <c r="K391" s="762">
        <f>IF(RENTABILIDAD[[#This Row],[VALOR ACTUAL COP]]&gt;0,IFERROR((I391-F391)/F391,0),"")</f>
        <v>0</v>
      </c>
      <c r="L391" s="702">
        <f>IF(RENTABILIDAD[[#This Row],[VALOR ACTUAL COP]]&gt;0,IFERROR((J391-G391)/G391,0),"")</f>
        <v>0</v>
      </c>
      <c r="M391" s="763">
        <f t="shared" si="7"/>
        <v>0</v>
      </c>
      <c r="N391" s="747" t="str">
        <f>IFERROR(IF(RENTABILIDAD[[#This Row],[AÑOS]]&gt;0.9999999,(1+K391)^(1/M391)-1,""),"")</f>
        <v/>
      </c>
      <c r="O391" s="702" t="str">
        <f>IFERROR(IF(RENTABILIDAD[[#This Row],[AÑOS]]&gt;0.9999999,(1+L391)^(1/M391)-1,""),"")</f>
        <v/>
      </c>
      <c r="P391" s="764" t="str">
        <f>IFERROR(IF(C:C=$U$7,RENTABILIDAD[[#This Row],[INVERSIÓN USD]]/$W$6,RENTABILIDAD[[#This Row],[INVERSIÓN USD]]/$W$7),"")</f>
        <v/>
      </c>
      <c r="Q391" s="620" t="str">
        <f>IFERROR(IF(D:D=$U$6,RENTABILIDAD[[#This Row],[INVERSIÓN COP]]/$V$6,RENTABILIDAD[[#This Row],[INVERSIÓN COP]]/$V$7),"")</f>
        <v/>
      </c>
      <c r="R391" s="764" t="str">
        <f>IFERROR(RENTABILIDAD[[#This Row],[RENTABILIDAD E.A USD]]*RENTABILIDAD[[#This Row],[PESOS COP]],"")</f>
        <v/>
      </c>
      <c r="S391" s="620" t="str">
        <f>IFERROR(RENTABILIDAD[[#This Row],[RENTABILIDAD E.A COP2]]*RENTABILIDAD[[#This Row],[PESOS COP]],"")</f>
        <v/>
      </c>
    </row>
    <row r="392" spans="2:19">
      <c r="B392" s="755" t="str">
        <f>IF('REGISTRO ACCIONES'!L392="COMPRA",'REGISTRO ACCIONES'!J392,"")</f>
        <v/>
      </c>
      <c r="C392" s="756" t="str">
        <f>IF('REGISTRO ACCIONES'!L392="COMPRA",'REGISTRO ACCIONES'!K392,"")</f>
        <v/>
      </c>
      <c r="D39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92" s="757" t="str">
        <f>IF('REGISTRO ACCIONES'!L392="COMPRA",'REGISTRO ACCIONES'!M392,"")</f>
        <v/>
      </c>
      <c r="F392" s="758" t="str">
        <f>IF(RENTABILIDAD[[#This Row],[PORTAFOLIO]]="","",IF('REGISTRO ACCIONES'!L392="COMPRA",'REGISTRO ACCIONES'!P392,""))</f>
        <v/>
      </c>
      <c r="G392" s="759" t="str">
        <f>IF(RENTABILIDAD[[#This Row],[PORTAFOLIO]]="","",IF('REGISTRO ACCIONES'!L392="COMPRA",'REGISTRO ACCIONES'!R392,""))</f>
        <v/>
      </c>
      <c r="H39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92" s="760" t="str">
        <f>IF(RENTABILIDAD[[#This Row],[PORTAFOLIO]]="","",IF(RENTABILIDAD[[#This Row],[INSTRUMENTO]]="","",IFERROR((E392*H392),0)))</f>
        <v/>
      </c>
      <c r="J392" s="761" t="str">
        <f>IF(RENTABILIDAD[[#This Row],[PORTAFOLIO]]="","",IF(RENTABILIDAD[[#This Row],[INSTRUMENTO]]="","",IFERROR((E392*H392)*$X$6,0)))</f>
        <v/>
      </c>
      <c r="K392" s="762">
        <f>IF(RENTABILIDAD[[#This Row],[VALOR ACTUAL COP]]&gt;0,IFERROR((I392-F392)/F392,0),"")</f>
        <v>0</v>
      </c>
      <c r="L392" s="702">
        <f>IF(RENTABILIDAD[[#This Row],[VALOR ACTUAL COP]]&gt;0,IFERROR((J392-G392)/G392,0),"")</f>
        <v>0</v>
      </c>
      <c r="M392" s="763">
        <f t="shared" si="7"/>
        <v>0</v>
      </c>
      <c r="N392" s="747" t="str">
        <f>IFERROR(IF(RENTABILIDAD[[#This Row],[AÑOS]]&gt;0.9999999,(1+K392)^(1/M392)-1,""),"")</f>
        <v/>
      </c>
      <c r="O392" s="702" t="str">
        <f>IFERROR(IF(RENTABILIDAD[[#This Row],[AÑOS]]&gt;0.9999999,(1+L392)^(1/M392)-1,""),"")</f>
        <v/>
      </c>
      <c r="P392" s="764" t="str">
        <f>IFERROR(IF(C:C=$U$7,RENTABILIDAD[[#This Row],[INVERSIÓN USD]]/$W$6,RENTABILIDAD[[#This Row],[INVERSIÓN USD]]/$W$7),"")</f>
        <v/>
      </c>
      <c r="Q392" s="620" t="str">
        <f>IFERROR(IF(D:D=$U$6,RENTABILIDAD[[#This Row],[INVERSIÓN COP]]/$V$6,RENTABILIDAD[[#This Row],[INVERSIÓN COP]]/$V$7),"")</f>
        <v/>
      </c>
      <c r="R392" s="764" t="str">
        <f>IFERROR(RENTABILIDAD[[#This Row],[RENTABILIDAD E.A USD]]*RENTABILIDAD[[#This Row],[PESOS COP]],"")</f>
        <v/>
      </c>
      <c r="S392" s="620" t="str">
        <f>IFERROR(RENTABILIDAD[[#This Row],[RENTABILIDAD E.A COP2]]*RENTABILIDAD[[#This Row],[PESOS COP]],"")</f>
        <v/>
      </c>
    </row>
    <row r="393" spans="2:19">
      <c r="B393" s="755" t="str">
        <f>IF('REGISTRO ACCIONES'!L393="COMPRA",'REGISTRO ACCIONES'!J393,"")</f>
        <v/>
      </c>
      <c r="C393" s="756" t="str">
        <f>IF('REGISTRO ACCIONES'!L393="COMPRA",'REGISTRO ACCIONES'!K393,"")</f>
        <v/>
      </c>
      <c r="D39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93" s="757" t="str">
        <f>IF('REGISTRO ACCIONES'!L393="COMPRA",'REGISTRO ACCIONES'!M393,"")</f>
        <v/>
      </c>
      <c r="F393" s="758" t="str">
        <f>IF(RENTABILIDAD[[#This Row],[PORTAFOLIO]]="","",IF('REGISTRO ACCIONES'!L393="COMPRA",'REGISTRO ACCIONES'!P393,""))</f>
        <v/>
      </c>
      <c r="G393" s="759" t="str">
        <f>IF(RENTABILIDAD[[#This Row],[PORTAFOLIO]]="","",IF('REGISTRO ACCIONES'!L393="COMPRA",'REGISTRO ACCIONES'!R393,""))</f>
        <v/>
      </c>
      <c r="H39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93" s="760" t="str">
        <f>IF(RENTABILIDAD[[#This Row],[PORTAFOLIO]]="","",IF(RENTABILIDAD[[#This Row],[INSTRUMENTO]]="","",IFERROR((E393*H393),0)))</f>
        <v/>
      </c>
      <c r="J393" s="761" t="str">
        <f>IF(RENTABILIDAD[[#This Row],[PORTAFOLIO]]="","",IF(RENTABILIDAD[[#This Row],[INSTRUMENTO]]="","",IFERROR((E393*H393)*$X$6,0)))</f>
        <v/>
      </c>
      <c r="K393" s="762">
        <f>IF(RENTABILIDAD[[#This Row],[VALOR ACTUAL COP]]&gt;0,IFERROR((I393-F393)/F393,0),"")</f>
        <v>0</v>
      </c>
      <c r="L393" s="702">
        <f>IF(RENTABILIDAD[[#This Row],[VALOR ACTUAL COP]]&gt;0,IFERROR((J393-G393)/G393,0),"")</f>
        <v>0</v>
      </c>
      <c r="M393" s="763">
        <f t="shared" si="7"/>
        <v>0</v>
      </c>
      <c r="N393" s="747" t="str">
        <f>IFERROR(IF(RENTABILIDAD[[#This Row],[AÑOS]]&gt;0.9999999,(1+K393)^(1/M393)-1,""),"")</f>
        <v/>
      </c>
      <c r="O393" s="702" t="str">
        <f>IFERROR(IF(RENTABILIDAD[[#This Row],[AÑOS]]&gt;0.9999999,(1+L393)^(1/M393)-1,""),"")</f>
        <v/>
      </c>
      <c r="P393" s="764" t="str">
        <f>IFERROR(IF(C:C=$U$7,RENTABILIDAD[[#This Row],[INVERSIÓN USD]]/$W$6,RENTABILIDAD[[#This Row],[INVERSIÓN USD]]/$W$7),"")</f>
        <v/>
      </c>
      <c r="Q393" s="620" t="str">
        <f>IFERROR(IF(D:D=$U$6,RENTABILIDAD[[#This Row],[INVERSIÓN COP]]/$V$6,RENTABILIDAD[[#This Row],[INVERSIÓN COP]]/$V$7),"")</f>
        <v/>
      </c>
      <c r="R393" s="764" t="str">
        <f>IFERROR(RENTABILIDAD[[#This Row],[RENTABILIDAD E.A USD]]*RENTABILIDAD[[#This Row],[PESOS COP]],"")</f>
        <v/>
      </c>
      <c r="S393" s="620" t="str">
        <f>IFERROR(RENTABILIDAD[[#This Row],[RENTABILIDAD E.A COP2]]*RENTABILIDAD[[#This Row],[PESOS COP]],"")</f>
        <v/>
      </c>
    </row>
    <row r="394" spans="2:19">
      <c r="B394" s="755" t="str">
        <f>IF('REGISTRO ACCIONES'!L394="COMPRA",'REGISTRO ACCIONES'!J394,"")</f>
        <v/>
      </c>
      <c r="C394" s="756" t="str">
        <f>IF('REGISTRO ACCIONES'!L394="COMPRA",'REGISTRO ACCIONES'!K394,"")</f>
        <v/>
      </c>
      <c r="D39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94" s="757" t="str">
        <f>IF('REGISTRO ACCIONES'!L394="COMPRA",'REGISTRO ACCIONES'!M394,"")</f>
        <v/>
      </c>
      <c r="F394" s="758" t="str">
        <f>IF(RENTABILIDAD[[#This Row],[PORTAFOLIO]]="","",IF('REGISTRO ACCIONES'!L394="COMPRA",'REGISTRO ACCIONES'!P394,""))</f>
        <v/>
      </c>
      <c r="G394" s="759" t="str">
        <f>IF(RENTABILIDAD[[#This Row],[PORTAFOLIO]]="","",IF('REGISTRO ACCIONES'!L394="COMPRA",'REGISTRO ACCIONES'!R394,""))</f>
        <v/>
      </c>
      <c r="H39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94" s="760" t="str">
        <f>IF(RENTABILIDAD[[#This Row],[PORTAFOLIO]]="","",IF(RENTABILIDAD[[#This Row],[INSTRUMENTO]]="","",IFERROR((E394*H394),0)))</f>
        <v/>
      </c>
      <c r="J394" s="761" t="str">
        <f>IF(RENTABILIDAD[[#This Row],[PORTAFOLIO]]="","",IF(RENTABILIDAD[[#This Row],[INSTRUMENTO]]="","",IFERROR((E394*H394)*$X$6,0)))</f>
        <v/>
      </c>
      <c r="K394" s="762">
        <f>IF(RENTABILIDAD[[#This Row],[VALOR ACTUAL COP]]&gt;0,IFERROR((I394-F394)/F394,0),"")</f>
        <v>0</v>
      </c>
      <c r="L394" s="702">
        <f>IF(RENTABILIDAD[[#This Row],[VALOR ACTUAL COP]]&gt;0,IFERROR((J394-G394)/G394,0),"")</f>
        <v>0</v>
      </c>
      <c r="M394" s="763">
        <f t="shared" si="7"/>
        <v>0</v>
      </c>
      <c r="N394" s="747" t="str">
        <f>IFERROR(IF(RENTABILIDAD[[#This Row],[AÑOS]]&gt;0.9999999,(1+K394)^(1/M394)-1,""),"")</f>
        <v/>
      </c>
      <c r="O394" s="702" t="str">
        <f>IFERROR(IF(RENTABILIDAD[[#This Row],[AÑOS]]&gt;0.9999999,(1+L394)^(1/M394)-1,""),"")</f>
        <v/>
      </c>
      <c r="P394" s="764" t="str">
        <f>IFERROR(IF(C:C=$U$7,RENTABILIDAD[[#This Row],[INVERSIÓN USD]]/$W$6,RENTABILIDAD[[#This Row],[INVERSIÓN USD]]/$W$7),"")</f>
        <v/>
      </c>
      <c r="Q394" s="620" t="str">
        <f>IFERROR(IF(D:D=$U$6,RENTABILIDAD[[#This Row],[INVERSIÓN COP]]/$V$6,RENTABILIDAD[[#This Row],[INVERSIÓN COP]]/$V$7),"")</f>
        <v/>
      </c>
      <c r="R394" s="764" t="str">
        <f>IFERROR(RENTABILIDAD[[#This Row],[RENTABILIDAD E.A USD]]*RENTABILIDAD[[#This Row],[PESOS COP]],"")</f>
        <v/>
      </c>
      <c r="S394" s="620" t="str">
        <f>IFERROR(RENTABILIDAD[[#This Row],[RENTABILIDAD E.A COP2]]*RENTABILIDAD[[#This Row],[PESOS COP]],"")</f>
        <v/>
      </c>
    </row>
    <row r="395" spans="2:19">
      <c r="B395" s="755" t="str">
        <f>IF('REGISTRO ACCIONES'!L395="COMPRA",'REGISTRO ACCIONES'!J395,"")</f>
        <v/>
      </c>
      <c r="C395" s="756" t="str">
        <f>IF('REGISTRO ACCIONES'!L395="COMPRA",'REGISTRO ACCIONES'!K395,"")</f>
        <v/>
      </c>
      <c r="D39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95" s="757" t="str">
        <f>IF('REGISTRO ACCIONES'!L395="COMPRA",'REGISTRO ACCIONES'!M395,"")</f>
        <v/>
      </c>
      <c r="F395" s="758" t="str">
        <f>IF(RENTABILIDAD[[#This Row],[PORTAFOLIO]]="","",IF('REGISTRO ACCIONES'!L395="COMPRA",'REGISTRO ACCIONES'!P395,""))</f>
        <v/>
      </c>
      <c r="G395" s="759" t="str">
        <f>IF(RENTABILIDAD[[#This Row],[PORTAFOLIO]]="","",IF('REGISTRO ACCIONES'!L395="COMPRA",'REGISTRO ACCIONES'!R395,""))</f>
        <v/>
      </c>
      <c r="H39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95" s="760" t="str">
        <f>IF(RENTABILIDAD[[#This Row],[PORTAFOLIO]]="","",IF(RENTABILIDAD[[#This Row],[INSTRUMENTO]]="","",IFERROR((E395*H395),0)))</f>
        <v/>
      </c>
      <c r="J395" s="761" t="str">
        <f>IF(RENTABILIDAD[[#This Row],[PORTAFOLIO]]="","",IF(RENTABILIDAD[[#This Row],[INSTRUMENTO]]="","",IFERROR((E395*H395)*$X$6,0)))</f>
        <v/>
      </c>
      <c r="K395" s="762">
        <f>IF(RENTABILIDAD[[#This Row],[VALOR ACTUAL COP]]&gt;0,IFERROR((I395-F395)/F395,0),"")</f>
        <v>0</v>
      </c>
      <c r="L395" s="702">
        <f>IF(RENTABILIDAD[[#This Row],[VALOR ACTUAL COP]]&gt;0,IFERROR((J395-G395)/G395,0),"")</f>
        <v>0</v>
      </c>
      <c r="M395" s="763">
        <f t="shared" si="7"/>
        <v>0</v>
      </c>
      <c r="N395" s="747" t="str">
        <f>IFERROR(IF(RENTABILIDAD[[#This Row],[AÑOS]]&gt;0.9999999,(1+K395)^(1/M395)-1,""),"")</f>
        <v/>
      </c>
      <c r="O395" s="702" t="str">
        <f>IFERROR(IF(RENTABILIDAD[[#This Row],[AÑOS]]&gt;0.9999999,(1+L395)^(1/M395)-1,""),"")</f>
        <v/>
      </c>
      <c r="P395" s="764" t="str">
        <f>IFERROR(IF(C:C=$U$7,RENTABILIDAD[[#This Row],[INVERSIÓN USD]]/$W$6,RENTABILIDAD[[#This Row],[INVERSIÓN USD]]/$W$7),"")</f>
        <v/>
      </c>
      <c r="Q395" s="620" t="str">
        <f>IFERROR(IF(D:D=$U$6,RENTABILIDAD[[#This Row],[INVERSIÓN COP]]/$V$6,RENTABILIDAD[[#This Row],[INVERSIÓN COP]]/$V$7),"")</f>
        <v/>
      </c>
      <c r="R395" s="764" t="str">
        <f>IFERROR(RENTABILIDAD[[#This Row],[RENTABILIDAD E.A USD]]*RENTABILIDAD[[#This Row],[PESOS COP]],"")</f>
        <v/>
      </c>
      <c r="S395" s="620" t="str">
        <f>IFERROR(RENTABILIDAD[[#This Row],[RENTABILIDAD E.A COP2]]*RENTABILIDAD[[#This Row],[PESOS COP]],"")</f>
        <v/>
      </c>
    </row>
    <row r="396" spans="2:19">
      <c r="B396" s="755" t="str">
        <f>IF('REGISTRO ACCIONES'!L396="COMPRA",'REGISTRO ACCIONES'!J396,"")</f>
        <v/>
      </c>
      <c r="C396" s="756" t="str">
        <f>IF('REGISTRO ACCIONES'!L396="COMPRA",'REGISTRO ACCIONES'!K396,"")</f>
        <v/>
      </c>
      <c r="D39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96" s="757" t="str">
        <f>IF('REGISTRO ACCIONES'!L396="COMPRA",'REGISTRO ACCIONES'!M396,"")</f>
        <v/>
      </c>
      <c r="F396" s="758" t="str">
        <f>IF(RENTABILIDAD[[#This Row],[PORTAFOLIO]]="","",IF('REGISTRO ACCIONES'!L396="COMPRA",'REGISTRO ACCIONES'!P396,""))</f>
        <v/>
      </c>
      <c r="G396" s="759" t="str">
        <f>IF(RENTABILIDAD[[#This Row],[PORTAFOLIO]]="","",IF('REGISTRO ACCIONES'!L396="COMPRA",'REGISTRO ACCIONES'!R396,""))</f>
        <v/>
      </c>
      <c r="H39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96" s="760" t="str">
        <f>IF(RENTABILIDAD[[#This Row],[PORTAFOLIO]]="","",IF(RENTABILIDAD[[#This Row],[INSTRUMENTO]]="","",IFERROR((E396*H396),0)))</f>
        <v/>
      </c>
      <c r="J396" s="761" t="str">
        <f>IF(RENTABILIDAD[[#This Row],[PORTAFOLIO]]="","",IF(RENTABILIDAD[[#This Row],[INSTRUMENTO]]="","",IFERROR((E396*H396)*$X$6,0)))</f>
        <v/>
      </c>
      <c r="K396" s="762">
        <f>IF(RENTABILIDAD[[#This Row],[VALOR ACTUAL COP]]&gt;0,IFERROR((I396-F396)/F396,0),"")</f>
        <v>0</v>
      </c>
      <c r="L396" s="702">
        <f>IF(RENTABILIDAD[[#This Row],[VALOR ACTUAL COP]]&gt;0,IFERROR((J396-G396)/G396,0),"")</f>
        <v>0</v>
      </c>
      <c r="M396" s="763">
        <f t="shared" si="7"/>
        <v>0</v>
      </c>
      <c r="N396" s="747" t="str">
        <f>IFERROR(IF(RENTABILIDAD[[#This Row],[AÑOS]]&gt;0.9999999,(1+K396)^(1/M396)-1,""),"")</f>
        <v/>
      </c>
      <c r="O396" s="702" t="str">
        <f>IFERROR(IF(RENTABILIDAD[[#This Row],[AÑOS]]&gt;0.9999999,(1+L396)^(1/M396)-1,""),"")</f>
        <v/>
      </c>
      <c r="P396" s="764" t="str">
        <f>IFERROR(IF(C:C=$U$7,RENTABILIDAD[[#This Row],[INVERSIÓN USD]]/$W$6,RENTABILIDAD[[#This Row],[INVERSIÓN USD]]/$W$7),"")</f>
        <v/>
      </c>
      <c r="Q396" s="620" t="str">
        <f>IFERROR(IF(D:D=$U$6,RENTABILIDAD[[#This Row],[INVERSIÓN COP]]/$V$6,RENTABILIDAD[[#This Row],[INVERSIÓN COP]]/$V$7),"")</f>
        <v/>
      </c>
      <c r="R396" s="764" t="str">
        <f>IFERROR(RENTABILIDAD[[#This Row],[RENTABILIDAD E.A USD]]*RENTABILIDAD[[#This Row],[PESOS COP]],"")</f>
        <v/>
      </c>
      <c r="S396" s="620" t="str">
        <f>IFERROR(RENTABILIDAD[[#This Row],[RENTABILIDAD E.A COP2]]*RENTABILIDAD[[#This Row],[PESOS COP]],"")</f>
        <v/>
      </c>
    </row>
    <row r="397" spans="2:19">
      <c r="B397" s="755" t="str">
        <f>IF('REGISTRO ACCIONES'!L397="COMPRA",'REGISTRO ACCIONES'!J397,"")</f>
        <v/>
      </c>
      <c r="C397" s="756" t="str">
        <f>IF('REGISTRO ACCIONES'!L397="COMPRA",'REGISTRO ACCIONES'!K397,"")</f>
        <v/>
      </c>
      <c r="D39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97" s="757" t="str">
        <f>IF('REGISTRO ACCIONES'!L397="COMPRA",'REGISTRO ACCIONES'!M397,"")</f>
        <v/>
      </c>
      <c r="F397" s="758" t="str">
        <f>IF(RENTABILIDAD[[#This Row],[PORTAFOLIO]]="","",IF('REGISTRO ACCIONES'!L397="COMPRA",'REGISTRO ACCIONES'!P397,""))</f>
        <v/>
      </c>
      <c r="G397" s="759" t="str">
        <f>IF(RENTABILIDAD[[#This Row],[PORTAFOLIO]]="","",IF('REGISTRO ACCIONES'!L397="COMPRA",'REGISTRO ACCIONES'!R397,""))</f>
        <v/>
      </c>
      <c r="H39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97" s="760" t="str">
        <f>IF(RENTABILIDAD[[#This Row],[PORTAFOLIO]]="","",IF(RENTABILIDAD[[#This Row],[INSTRUMENTO]]="","",IFERROR((E397*H397),0)))</f>
        <v/>
      </c>
      <c r="J397" s="761" t="str">
        <f>IF(RENTABILIDAD[[#This Row],[PORTAFOLIO]]="","",IF(RENTABILIDAD[[#This Row],[INSTRUMENTO]]="","",IFERROR((E397*H397)*$X$6,0)))</f>
        <v/>
      </c>
      <c r="K397" s="762">
        <f>IF(RENTABILIDAD[[#This Row],[VALOR ACTUAL COP]]&gt;0,IFERROR((I397-F397)/F397,0),"")</f>
        <v>0</v>
      </c>
      <c r="L397" s="702">
        <f>IF(RENTABILIDAD[[#This Row],[VALOR ACTUAL COP]]&gt;0,IFERROR((J397-G397)/G397,0),"")</f>
        <v>0</v>
      </c>
      <c r="M397" s="763">
        <f t="shared" si="7"/>
        <v>0</v>
      </c>
      <c r="N397" s="747" t="str">
        <f>IFERROR(IF(RENTABILIDAD[[#This Row],[AÑOS]]&gt;0.9999999,(1+K397)^(1/M397)-1,""),"")</f>
        <v/>
      </c>
      <c r="O397" s="702" t="str">
        <f>IFERROR(IF(RENTABILIDAD[[#This Row],[AÑOS]]&gt;0.9999999,(1+L397)^(1/M397)-1,""),"")</f>
        <v/>
      </c>
      <c r="P397" s="764" t="str">
        <f>IFERROR(IF(C:C=$U$7,RENTABILIDAD[[#This Row],[INVERSIÓN USD]]/$W$6,RENTABILIDAD[[#This Row],[INVERSIÓN USD]]/$W$7),"")</f>
        <v/>
      </c>
      <c r="Q397" s="620" t="str">
        <f>IFERROR(IF(D:D=$U$6,RENTABILIDAD[[#This Row],[INVERSIÓN COP]]/$V$6,RENTABILIDAD[[#This Row],[INVERSIÓN COP]]/$V$7),"")</f>
        <v/>
      </c>
      <c r="R397" s="764" t="str">
        <f>IFERROR(RENTABILIDAD[[#This Row],[RENTABILIDAD E.A USD]]*RENTABILIDAD[[#This Row],[PESOS COP]],"")</f>
        <v/>
      </c>
      <c r="S397" s="620" t="str">
        <f>IFERROR(RENTABILIDAD[[#This Row],[RENTABILIDAD E.A COP2]]*RENTABILIDAD[[#This Row],[PESOS COP]],"")</f>
        <v/>
      </c>
    </row>
    <row r="398" spans="2:19">
      <c r="B398" s="755" t="str">
        <f>IF('REGISTRO ACCIONES'!L398="COMPRA",'REGISTRO ACCIONES'!J398,"")</f>
        <v/>
      </c>
      <c r="C398" s="756" t="str">
        <f>IF('REGISTRO ACCIONES'!L398="COMPRA",'REGISTRO ACCIONES'!K398,"")</f>
        <v/>
      </c>
      <c r="D39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98" s="757" t="str">
        <f>IF('REGISTRO ACCIONES'!L398="COMPRA",'REGISTRO ACCIONES'!M398,"")</f>
        <v/>
      </c>
      <c r="F398" s="758" t="str">
        <f>IF(RENTABILIDAD[[#This Row],[PORTAFOLIO]]="","",IF('REGISTRO ACCIONES'!L398="COMPRA",'REGISTRO ACCIONES'!P398,""))</f>
        <v/>
      </c>
      <c r="G398" s="759" t="str">
        <f>IF(RENTABILIDAD[[#This Row],[PORTAFOLIO]]="","",IF('REGISTRO ACCIONES'!L398="COMPRA",'REGISTRO ACCIONES'!R398,""))</f>
        <v/>
      </c>
      <c r="H39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98" s="760" t="str">
        <f>IF(RENTABILIDAD[[#This Row],[PORTAFOLIO]]="","",IF(RENTABILIDAD[[#This Row],[INSTRUMENTO]]="","",IFERROR((E398*H398),0)))</f>
        <v/>
      </c>
      <c r="J398" s="761" t="str">
        <f>IF(RENTABILIDAD[[#This Row],[PORTAFOLIO]]="","",IF(RENTABILIDAD[[#This Row],[INSTRUMENTO]]="","",IFERROR((E398*H398)*$X$6,0)))</f>
        <v/>
      </c>
      <c r="K398" s="762">
        <f>IF(RENTABILIDAD[[#This Row],[VALOR ACTUAL COP]]&gt;0,IFERROR((I398-F398)/F398,0),"")</f>
        <v>0</v>
      </c>
      <c r="L398" s="702">
        <f>IF(RENTABILIDAD[[#This Row],[VALOR ACTUAL COP]]&gt;0,IFERROR((J398-G398)/G398,0),"")</f>
        <v>0</v>
      </c>
      <c r="M398" s="763">
        <f t="shared" si="7"/>
        <v>0</v>
      </c>
      <c r="N398" s="747" t="str">
        <f>IFERROR(IF(RENTABILIDAD[[#This Row],[AÑOS]]&gt;0.9999999,(1+K398)^(1/M398)-1,""),"")</f>
        <v/>
      </c>
      <c r="O398" s="702" t="str">
        <f>IFERROR(IF(RENTABILIDAD[[#This Row],[AÑOS]]&gt;0.9999999,(1+L398)^(1/M398)-1,""),"")</f>
        <v/>
      </c>
      <c r="P398" s="764" t="str">
        <f>IFERROR(IF(C:C=$U$7,RENTABILIDAD[[#This Row],[INVERSIÓN USD]]/$W$6,RENTABILIDAD[[#This Row],[INVERSIÓN USD]]/$W$7),"")</f>
        <v/>
      </c>
      <c r="Q398" s="620" t="str">
        <f>IFERROR(IF(D:D=$U$6,RENTABILIDAD[[#This Row],[INVERSIÓN COP]]/$V$6,RENTABILIDAD[[#This Row],[INVERSIÓN COP]]/$V$7),"")</f>
        <v/>
      </c>
      <c r="R398" s="764" t="str">
        <f>IFERROR(RENTABILIDAD[[#This Row],[RENTABILIDAD E.A USD]]*RENTABILIDAD[[#This Row],[PESOS COP]],"")</f>
        <v/>
      </c>
      <c r="S398" s="620" t="str">
        <f>IFERROR(RENTABILIDAD[[#This Row],[RENTABILIDAD E.A COP2]]*RENTABILIDAD[[#This Row],[PESOS COP]],"")</f>
        <v/>
      </c>
    </row>
    <row r="399" spans="2:19">
      <c r="B399" s="755" t="str">
        <f>IF('REGISTRO ACCIONES'!L399="COMPRA",'REGISTRO ACCIONES'!J399,"")</f>
        <v/>
      </c>
      <c r="C399" s="756" t="str">
        <f>IF('REGISTRO ACCIONES'!L399="COMPRA",'REGISTRO ACCIONES'!K399,"")</f>
        <v/>
      </c>
      <c r="D39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399" s="757" t="str">
        <f>IF('REGISTRO ACCIONES'!L399="COMPRA",'REGISTRO ACCIONES'!M399,"")</f>
        <v/>
      </c>
      <c r="F399" s="758" t="str">
        <f>IF(RENTABILIDAD[[#This Row],[PORTAFOLIO]]="","",IF('REGISTRO ACCIONES'!L399="COMPRA",'REGISTRO ACCIONES'!P399,""))</f>
        <v/>
      </c>
      <c r="G399" s="759" t="str">
        <f>IF(RENTABILIDAD[[#This Row],[PORTAFOLIO]]="","",IF('REGISTRO ACCIONES'!L399="COMPRA",'REGISTRO ACCIONES'!R399,""))</f>
        <v/>
      </c>
      <c r="H39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399" s="760" t="str">
        <f>IF(RENTABILIDAD[[#This Row],[PORTAFOLIO]]="","",IF(RENTABILIDAD[[#This Row],[INSTRUMENTO]]="","",IFERROR((E399*H399),0)))</f>
        <v/>
      </c>
      <c r="J399" s="761" t="str">
        <f>IF(RENTABILIDAD[[#This Row],[PORTAFOLIO]]="","",IF(RENTABILIDAD[[#This Row],[INSTRUMENTO]]="","",IFERROR((E399*H399)*$X$6,0)))</f>
        <v/>
      </c>
      <c r="K399" s="762">
        <f>IF(RENTABILIDAD[[#This Row],[VALOR ACTUAL COP]]&gt;0,IFERROR((I399-F399)/F399,0),"")</f>
        <v>0</v>
      </c>
      <c r="L399" s="702">
        <f>IF(RENTABILIDAD[[#This Row],[VALOR ACTUAL COP]]&gt;0,IFERROR((J399-G399)/G399,0),"")</f>
        <v>0</v>
      </c>
      <c r="M399" s="763">
        <f t="shared" si="7"/>
        <v>0</v>
      </c>
      <c r="N399" s="747" t="str">
        <f>IFERROR(IF(RENTABILIDAD[[#This Row],[AÑOS]]&gt;0.9999999,(1+K399)^(1/M399)-1,""),"")</f>
        <v/>
      </c>
      <c r="O399" s="702" t="str">
        <f>IFERROR(IF(RENTABILIDAD[[#This Row],[AÑOS]]&gt;0.9999999,(1+L399)^(1/M399)-1,""),"")</f>
        <v/>
      </c>
      <c r="P399" s="764" t="str">
        <f>IFERROR(IF(C:C=$U$7,RENTABILIDAD[[#This Row],[INVERSIÓN USD]]/$W$6,RENTABILIDAD[[#This Row],[INVERSIÓN USD]]/$W$7),"")</f>
        <v/>
      </c>
      <c r="Q399" s="620" t="str">
        <f>IFERROR(IF(D:D=$U$6,RENTABILIDAD[[#This Row],[INVERSIÓN COP]]/$V$6,RENTABILIDAD[[#This Row],[INVERSIÓN COP]]/$V$7),"")</f>
        <v/>
      </c>
      <c r="R399" s="764" t="str">
        <f>IFERROR(RENTABILIDAD[[#This Row],[RENTABILIDAD E.A USD]]*RENTABILIDAD[[#This Row],[PESOS COP]],"")</f>
        <v/>
      </c>
      <c r="S399" s="620" t="str">
        <f>IFERROR(RENTABILIDAD[[#This Row],[RENTABILIDAD E.A COP2]]*RENTABILIDAD[[#This Row],[PESOS COP]],"")</f>
        <v/>
      </c>
    </row>
    <row r="400" spans="2:19">
      <c r="B400" s="755" t="str">
        <f>IF('REGISTRO ACCIONES'!L400="COMPRA",'REGISTRO ACCIONES'!J400,"")</f>
        <v/>
      </c>
      <c r="C400" s="756" t="str">
        <f>IF('REGISTRO ACCIONES'!L400="COMPRA",'REGISTRO ACCIONES'!K400,"")</f>
        <v/>
      </c>
      <c r="D40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00" s="757" t="str">
        <f>IF('REGISTRO ACCIONES'!L400="COMPRA",'REGISTRO ACCIONES'!M400,"")</f>
        <v/>
      </c>
      <c r="F400" s="758" t="str">
        <f>IF(RENTABILIDAD[[#This Row],[PORTAFOLIO]]="","",IF('REGISTRO ACCIONES'!L400="COMPRA",'REGISTRO ACCIONES'!P400,""))</f>
        <v/>
      </c>
      <c r="G400" s="759" t="str">
        <f>IF(RENTABILIDAD[[#This Row],[PORTAFOLIO]]="","",IF('REGISTRO ACCIONES'!L400="COMPRA",'REGISTRO ACCIONES'!R400,""))</f>
        <v/>
      </c>
      <c r="H40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00" s="760" t="str">
        <f>IF(RENTABILIDAD[[#This Row],[PORTAFOLIO]]="","",IF(RENTABILIDAD[[#This Row],[INSTRUMENTO]]="","",IFERROR((E400*H400),0)))</f>
        <v/>
      </c>
      <c r="J400" s="761" t="str">
        <f>IF(RENTABILIDAD[[#This Row],[PORTAFOLIO]]="","",IF(RENTABILIDAD[[#This Row],[INSTRUMENTO]]="","",IFERROR((E400*H400)*$X$6,0)))</f>
        <v/>
      </c>
      <c r="K400" s="762">
        <f>IF(RENTABILIDAD[[#This Row],[VALOR ACTUAL COP]]&gt;0,IFERROR((I400-F400)/F400,0),"")</f>
        <v>0</v>
      </c>
      <c r="L400" s="702">
        <f>IF(RENTABILIDAD[[#This Row],[VALOR ACTUAL COP]]&gt;0,IFERROR((J400-G400)/G400,0),"")</f>
        <v>0</v>
      </c>
      <c r="M400" s="763">
        <f t="shared" si="7"/>
        <v>0</v>
      </c>
      <c r="N400" s="747" t="str">
        <f>IFERROR(IF(RENTABILIDAD[[#This Row],[AÑOS]]&gt;0.9999999,(1+K400)^(1/M400)-1,""),"")</f>
        <v/>
      </c>
      <c r="O400" s="702" t="str">
        <f>IFERROR(IF(RENTABILIDAD[[#This Row],[AÑOS]]&gt;0.9999999,(1+L400)^(1/M400)-1,""),"")</f>
        <v/>
      </c>
      <c r="P400" s="764" t="str">
        <f>IFERROR(IF(C:C=$U$7,RENTABILIDAD[[#This Row],[INVERSIÓN USD]]/$W$6,RENTABILIDAD[[#This Row],[INVERSIÓN USD]]/$W$7),"")</f>
        <v/>
      </c>
      <c r="Q400" s="620" t="str">
        <f>IFERROR(IF(D:D=$U$6,RENTABILIDAD[[#This Row],[INVERSIÓN COP]]/$V$6,RENTABILIDAD[[#This Row],[INVERSIÓN COP]]/$V$7),"")</f>
        <v/>
      </c>
      <c r="R400" s="764" t="str">
        <f>IFERROR(RENTABILIDAD[[#This Row],[RENTABILIDAD E.A USD]]*RENTABILIDAD[[#This Row],[PESOS COP]],"")</f>
        <v/>
      </c>
      <c r="S400" s="620" t="str">
        <f>IFERROR(RENTABILIDAD[[#This Row],[RENTABILIDAD E.A COP2]]*RENTABILIDAD[[#This Row],[PESOS COP]],"")</f>
        <v/>
      </c>
    </row>
    <row r="401" spans="2:19">
      <c r="B401" s="755" t="str">
        <f>IF('REGISTRO ACCIONES'!L401="COMPRA",'REGISTRO ACCIONES'!J401,"")</f>
        <v/>
      </c>
      <c r="C401" s="756" t="str">
        <f>IF('REGISTRO ACCIONES'!L401="COMPRA",'REGISTRO ACCIONES'!K401,"")</f>
        <v/>
      </c>
      <c r="D40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01" s="757" t="str">
        <f>IF('REGISTRO ACCIONES'!L401="COMPRA",'REGISTRO ACCIONES'!M401,"")</f>
        <v/>
      </c>
      <c r="F401" s="758" t="str">
        <f>IF(RENTABILIDAD[[#This Row],[PORTAFOLIO]]="","",IF('REGISTRO ACCIONES'!L401="COMPRA",'REGISTRO ACCIONES'!P401,""))</f>
        <v/>
      </c>
      <c r="G401" s="759" t="str">
        <f>IF(RENTABILIDAD[[#This Row],[PORTAFOLIO]]="","",IF('REGISTRO ACCIONES'!L401="COMPRA",'REGISTRO ACCIONES'!R401,""))</f>
        <v/>
      </c>
      <c r="H40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01" s="760" t="str">
        <f>IF(RENTABILIDAD[[#This Row],[PORTAFOLIO]]="","",IF(RENTABILIDAD[[#This Row],[INSTRUMENTO]]="","",IFERROR((E401*H401),0)))</f>
        <v/>
      </c>
      <c r="J401" s="761" t="str">
        <f>IF(RENTABILIDAD[[#This Row],[PORTAFOLIO]]="","",IF(RENTABILIDAD[[#This Row],[INSTRUMENTO]]="","",IFERROR((E401*H401)*$X$6,0)))</f>
        <v/>
      </c>
      <c r="K401" s="762">
        <f>IF(RENTABILIDAD[[#This Row],[VALOR ACTUAL COP]]&gt;0,IFERROR((I401-F401)/F401,0),"")</f>
        <v>0</v>
      </c>
      <c r="L401" s="702">
        <f>IF(RENTABILIDAD[[#This Row],[VALOR ACTUAL COP]]&gt;0,IFERROR((J401-G401)/G401,0),"")</f>
        <v>0</v>
      </c>
      <c r="M401" s="763">
        <f t="shared" si="7"/>
        <v>0</v>
      </c>
      <c r="N401" s="747" t="str">
        <f>IFERROR(IF(RENTABILIDAD[[#This Row],[AÑOS]]&gt;0.9999999,(1+K401)^(1/M401)-1,""),"")</f>
        <v/>
      </c>
      <c r="O401" s="702" t="str">
        <f>IFERROR(IF(RENTABILIDAD[[#This Row],[AÑOS]]&gt;0.9999999,(1+L401)^(1/M401)-1,""),"")</f>
        <v/>
      </c>
      <c r="P401" s="764" t="str">
        <f>IFERROR(IF(C:C=$U$7,RENTABILIDAD[[#This Row],[INVERSIÓN USD]]/$W$6,RENTABILIDAD[[#This Row],[INVERSIÓN USD]]/$W$7),"")</f>
        <v/>
      </c>
      <c r="Q401" s="620" t="str">
        <f>IFERROR(IF(D:D=$U$6,RENTABILIDAD[[#This Row],[INVERSIÓN COP]]/$V$6,RENTABILIDAD[[#This Row],[INVERSIÓN COP]]/$V$7),"")</f>
        <v/>
      </c>
      <c r="R401" s="764" t="str">
        <f>IFERROR(RENTABILIDAD[[#This Row],[RENTABILIDAD E.A USD]]*RENTABILIDAD[[#This Row],[PESOS COP]],"")</f>
        <v/>
      </c>
      <c r="S401" s="620" t="str">
        <f>IFERROR(RENTABILIDAD[[#This Row],[RENTABILIDAD E.A COP2]]*RENTABILIDAD[[#This Row],[PESOS COP]],"")</f>
        <v/>
      </c>
    </row>
    <row r="402" spans="2:19">
      <c r="B402" s="755" t="str">
        <f>IF('REGISTRO ACCIONES'!L402="COMPRA",'REGISTRO ACCIONES'!J402,"")</f>
        <v/>
      </c>
      <c r="C402" s="756" t="str">
        <f>IF('REGISTRO ACCIONES'!L402="COMPRA",'REGISTRO ACCIONES'!K402,"")</f>
        <v/>
      </c>
      <c r="D40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02" s="757" t="str">
        <f>IF('REGISTRO ACCIONES'!L402="COMPRA",'REGISTRO ACCIONES'!M402,"")</f>
        <v/>
      </c>
      <c r="F402" s="758" t="str">
        <f>IF(RENTABILIDAD[[#This Row],[PORTAFOLIO]]="","",IF('REGISTRO ACCIONES'!L402="COMPRA",'REGISTRO ACCIONES'!P402,""))</f>
        <v/>
      </c>
      <c r="G402" s="759" t="str">
        <f>IF(RENTABILIDAD[[#This Row],[PORTAFOLIO]]="","",IF('REGISTRO ACCIONES'!L402="COMPRA",'REGISTRO ACCIONES'!R402,""))</f>
        <v/>
      </c>
      <c r="H40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02" s="760" t="str">
        <f>IF(RENTABILIDAD[[#This Row],[PORTAFOLIO]]="","",IF(RENTABILIDAD[[#This Row],[INSTRUMENTO]]="","",IFERROR((E402*H402),0)))</f>
        <v/>
      </c>
      <c r="J402" s="761" t="str">
        <f>IF(RENTABILIDAD[[#This Row],[PORTAFOLIO]]="","",IF(RENTABILIDAD[[#This Row],[INSTRUMENTO]]="","",IFERROR((E402*H402)*$X$6,0)))</f>
        <v/>
      </c>
      <c r="K402" s="762">
        <f>IF(RENTABILIDAD[[#This Row],[VALOR ACTUAL COP]]&gt;0,IFERROR((I402-F402)/F402,0),"")</f>
        <v>0</v>
      </c>
      <c r="L402" s="702">
        <f>IF(RENTABILIDAD[[#This Row],[VALOR ACTUAL COP]]&gt;0,IFERROR((J402-G402)/G402,0),"")</f>
        <v>0</v>
      </c>
      <c r="M402" s="763">
        <f t="shared" si="7"/>
        <v>0</v>
      </c>
      <c r="N402" s="747" t="str">
        <f>IFERROR(IF(RENTABILIDAD[[#This Row],[AÑOS]]&gt;0.9999999,(1+K402)^(1/M402)-1,""),"")</f>
        <v/>
      </c>
      <c r="O402" s="702" t="str">
        <f>IFERROR(IF(RENTABILIDAD[[#This Row],[AÑOS]]&gt;0.9999999,(1+L402)^(1/M402)-1,""),"")</f>
        <v/>
      </c>
      <c r="P402" s="764" t="str">
        <f>IFERROR(IF(C:C=$U$7,RENTABILIDAD[[#This Row],[INVERSIÓN USD]]/$W$6,RENTABILIDAD[[#This Row],[INVERSIÓN USD]]/$W$7),"")</f>
        <v/>
      </c>
      <c r="Q402" s="620" t="str">
        <f>IFERROR(IF(D:D=$U$6,RENTABILIDAD[[#This Row],[INVERSIÓN COP]]/$V$6,RENTABILIDAD[[#This Row],[INVERSIÓN COP]]/$V$7),"")</f>
        <v/>
      </c>
      <c r="R402" s="764" t="str">
        <f>IFERROR(RENTABILIDAD[[#This Row],[RENTABILIDAD E.A USD]]*RENTABILIDAD[[#This Row],[PESOS COP]],"")</f>
        <v/>
      </c>
      <c r="S402" s="620" t="str">
        <f>IFERROR(RENTABILIDAD[[#This Row],[RENTABILIDAD E.A COP2]]*RENTABILIDAD[[#This Row],[PESOS COP]],"")</f>
        <v/>
      </c>
    </row>
    <row r="403" spans="2:19">
      <c r="B403" s="755" t="str">
        <f>IF('REGISTRO ACCIONES'!L403="COMPRA",'REGISTRO ACCIONES'!J403,"")</f>
        <v/>
      </c>
      <c r="C403" s="756" t="str">
        <f>IF('REGISTRO ACCIONES'!L403="COMPRA",'REGISTRO ACCIONES'!K403,"")</f>
        <v/>
      </c>
      <c r="D40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03" s="757" t="str">
        <f>IF('REGISTRO ACCIONES'!L403="COMPRA",'REGISTRO ACCIONES'!M403,"")</f>
        <v/>
      </c>
      <c r="F403" s="758" t="str">
        <f>IF(RENTABILIDAD[[#This Row],[PORTAFOLIO]]="","",IF('REGISTRO ACCIONES'!L403="COMPRA",'REGISTRO ACCIONES'!P403,""))</f>
        <v/>
      </c>
      <c r="G403" s="759" t="str">
        <f>IF(RENTABILIDAD[[#This Row],[PORTAFOLIO]]="","",IF('REGISTRO ACCIONES'!L403="COMPRA",'REGISTRO ACCIONES'!R403,""))</f>
        <v/>
      </c>
      <c r="H40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03" s="760" t="str">
        <f>IF(RENTABILIDAD[[#This Row],[PORTAFOLIO]]="","",IF(RENTABILIDAD[[#This Row],[INSTRUMENTO]]="","",IFERROR((E403*H403),0)))</f>
        <v/>
      </c>
      <c r="J403" s="761" t="str">
        <f>IF(RENTABILIDAD[[#This Row],[PORTAFOLIO]]="","",IF(RENTABILIDAD[[#This Row],[INSTRUMENTO]]="","",IFERROR((E403*H403)*$X$6,0)))</f>
        <v/>
      </c>
      <c r="K403" s="762">
        <f>IF(RENTABILIDAD[[#This Row],[VALOR ACTUAL COP]]&gt;0,IFERROR((I403-F403)/F403,0),"")</f>
        <v>0</v>
      </c>
      <c r="L403" s="702">
        <f>IF(RENTABILIDAD[[#This Row],[VALOR ACTUAL COP]]&gt;0,IFERROR((J403-G403)/G403,0),"")</f>
        <v>0</v>
      </c>
      <c r="M403" s="763">
        <f t="shared" si="7"/>
        <v>0</v>
      </c>
      <c r="N403" s="747" t="str">
        <f>IFERROR(IF(RENTABILIDAD[[#This Row],[AÑOS]]&gt;0.9999999,(1+K403)^(1/M403)-1,""),"")</f>
        <v/>
      </c>
      <c r="O403" s="702" t="str">
        <f>IFERROR(IF(RENTABILIDAD[[#This Row],[AÑOS]]&gt;0.9999999,(1+L403)^(1/M403)-1,""),"")</f>
        <v/>
      </c>
      <c r="P403" s="764" t="str">
        <f>IFERROR(IF(C:C=$U$7,RENTABILIDAD[[#This Row],[INVERSIÓN USD]]/$W$6,RENTABILIDAD[[#This Row],[INVERSIÓN USD]]/$W$7),"")</f>
        <v/>
      </c>
      <c r="Q403" s="620" t="str">
        <f>IFERROR(IF(D:D=$U$6,RENTABILIDAD[[#This Row],[INVERSIÓN COP]]/$V$6,RENTABILIDAD[[#This Row],[INVERSIÓN COP]]/$V$7),"")</f>
        <v/>
      </c>
      <c r="R403" s="764" t="str">
        <f>IFERROR(RENTABILIDAD[[#This Row],[RENTABILIDAD E.A USD]]*RENTABILIDAD[[#This Row],[PESOS COP]],"")</f>
        <v/>
      </c>
      <c r="S403" s="620" t="str">
        <f>IFERROR(RENTABILIDAD[[#This Row],[RENTABILIDAD E.A COP2]]*RENTABILIDAD[[#This Row],[PESOS COP]],"")</f>
        <v/>
      </c>
    </row>
    <row r="404" spans="2:19">
      <c r="B404" s="755" t="str">
        <f>IF('REGISTRO ACCIONES'!L404="COMPRA",'REGISTRO ACCIONES'!J404,"")</f>
        <v/>
      </c>
      <c r="C404" s="756" t="str">
        <f>IF('REGISTRO ACCIONES'!L404="COMPRA",'REGISTRO ACCIONES'!K404,"")</f>
        <v/>
      </c>
      <c r="D40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04" s="757" t="str">
        <f>IF('REGISTRO ACCIONES'!L404="COMPRA",'REGISTRO ACCIONES'!M404,"")</f>
        <v/>
      </c>
      <c r="F404" s="758" t="str">
        <f>IF(RENTABILIDAD[[#This Row],[PORTAFOLIO]]="","",IF('REGISTRO ACCIONES'!L404="COMPRA",'REGISTRO ACCIONES'!P404,""))</f>
        <v/>
      </c>
      <c r="G404" s="759" t="str">
        <f>IF(RENTABILIDAD[[#This Row],[PORTAFOLIO]]="","",IF('REGISTRO ACCIONES'!L404="COMPRA",'REGISTRO ACCIONES'!R404,""))</f>
        <v/>
      </c>
      <c r="H40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04" s="760" t="str">
        <f>IF(RENTABILIDAD[[#This Row],[PORTAFOLIO]]="","",IF(RENTABILIDAD[[#This Row],[INSTRUMENTO]]="","",IFERROR((E404*H404),0)))</f>
        <v/>
      </c>
      <c r="J404" s="761" t="str">
        <f>IF(RENTABILIDAD[[#This Row],[PORTAFOLIO]]="","",IF(RENTABILIDAD[[#This Row],[INSTRUMENTO]]="","",IFERROR((E404*H404)*$X$6,0)))</f>
        <v/>
      </c>
      <c r="K404" s="762">
        <f>IF(RENTABILIDAD[[#This Row],[VALOR ACTUAL COP]]&gt;0,IFERROR((I404-F404)/F404,0),"")</f>
        <v>0</v>
      </c>
      <c r="L404" s="702">
        <f>IF(RENTABILIDAD[[#This Row],[VALOR ACTUAL COP]]&gt;0,IFERROR((J404-G404)/G404,0),"")</f>
        <v>0</v>
      </c>
      <c r="M404" s="763">
        <f t="shared" si="7"/>
        <v>0</v>
      </c>
      <c r="N404" s="747" t="str">
        <f>IFERROR(IF(RENTABILIDAD[[#This Row],[AÑOS]]&gt;0.9999999,(1+K404)^(1/M404)-1,""),"")</f>
        <v/>
      </c>
      <c r="O404" s="702" t="str">
        <f>IFERROR(IF(RENTABILIDAD[[#This Row],[AÑOS]]&gt;0.9999999,(1+L404)^(1/M404)-1,""),"")</f>
        <v/>
      </c>
      <c r="P404" s="764" t="str">
        <f>IFERROR(IF(C:C=$U$7,RENTABILIDAD[[#This Row],[INVERSIÓN USD]]/$W$6,RENTABILIDAD[[#This Row],[INVERSIÓN USD]]/$W$7),"")</f>
        <v/>
      </c>
      <c r="Q404" s="620" t="str">
        <f>IFERROR(IF(D:D=$U$6,RENTABILIDAD[[#This Row],[INVERSIÓN COP]]/$V$6,RENTABILIDAD[[#This Row],[INVERSIÓN COP]]/$V$7),"")</f>
        <v/>
      </c>
      <c r="R404" s="764" t="str">
        <f>IFERROR(RENTABILIDAD[[#This Row],[RENTABILIDAD E.A USD]]*RENTABILIDAD[[#This Row],[PESOS COP]],"")</f>
        <v/>
      </c>
      <c r="S404" s="620" t="str">
        <f>IFERROR(RENTABILIDAD[[#This Row],[RENTABILIDAD E.A COP2]]*RENTABILIDAD[[#This Row],[PESOS COP]],"")</f>
        <v/>
      </c>
    </row>
    <row r="405" spans="2:19">
      <c r="B405" s="755" t="str">
        <f>IF('REGISTRO ACCIONES'!L405="COMPRA",'REGISTRO ACCIONES'!J405,"")</f>
        <v/>
      </c>
      <c r="C405" s="756" t="str">
        <f>IF('REGISTRO ACCIONES'!L405="COMPRA",'REGISTRO ACCIONES'!K405,"")</f>
        <v/>
      </c>
      <c r="D40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05" s="757" t="str">
        <f>IF('REGISTRO ACCIONES'!L405="COMPRA",'REGISTRO ACCIONES'!M405,"")</f>
        <v/>
      </c>
      <c r="F405" s="758" t="str">
        <f>IF(RENTABILIDAD[[#This Row],[PORTAFOLIO]]="","",IF('REGISTRO ACCIONES'!L405="COMPRA",'REGISTRO ACCIONES'!P405,""))</f>
        <v/>
      </c>
      <c r="G405" s="759" t="str">
        <f>IF(RENTABILIDAD[[#This Row],[PORTAFOLIO]]="","",IF('REGISTRO ACCIONES'!L405="COMPRA",'REGISTRO ACCIONES'!R405,""))</f>
        <v/>
      </c>
      <c r="H40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05" s="760" t="str">
        <f>IF(RENTABILIDAD[[#This Row],[PORTAFOLIO]]="","",IF(RENTABILIDAD[[#This Row],[INSTRUMENTO]]="","",IFERROR((E405*H405),0)))</f>
        <v/>
      </c>
      <c r="J405" s="761" t="str">
        <f>IF(RENTABILIDAD[[#This Row],[PORTAFOLIO]]="","",IF(RENTABILIDAD[[#This Row],[INSTRUMENTO]]="","",IFERROR((E405*H405)*$X$6,0)))</f>
        <v/>
      </c>
      <c r="K405" s="762">
        <f>IF(RENTABILIDAD[[#This Row],[VALOR ACTUAL COP]]&gt;0,IFERROR((I405-F405)/F405,0),"")</f>
        <v>0</v>
      </c>
      <c r="L405" s="702">
        <f>IF(RENTABILIDAD[[#This Row],[VALOR ACTUAL COP]]&gt;0,IFERROR((J405-G405)/G405,0),"")</f>
        <v>0</v>
      </c>
      <c r="M405" s="763">
        <f t="shared" si="7"/>
        <v>0</v>
      </c>
      <c r="N405" s="747" t="str">
        <f>IFERROR(IF(RENTABILIDAD[[#This Row],[AÑOS]]&gt;0.9999999,(1+K405)^(1/M405)-1,""),"")</f>
        <v/>
      </c>
      <c r="O405" s="702" t="str">
        <f>IFERROR(IF(RENTABILIDAD[[#This Row],[AÑOS]]&gt;0.9999999,(1+L405)^(1/M405)-1,""),"")</f>
        <v/>
      </c>
      <c r="P405" s="764" t="str">
        <f>IFERROR(IF(C:C=$U$7,RENTABILIDAD[[#This Row],[INVERSIÓN USD]]/$W$6,RENTABILIDAD[[#This Row],[INVERSIÓN USD]]/$W$7),"")</f>
        <v/>
      </c>
      <c r="Q405" s="620" t="str">
        <f>IFERROR(IF(D:D=$U$6,RENTABILIDAD[[#This Row],[INVERSIÓN COP]]/$V$6,RENTABILIDAD[[#This Row],[INVERSIÓN COP]]/$V$7),"")</f>
        <v/>
      </c>
      <c r="R405" s="764" t="str">
        <f>IFERROR(RENTABILIDAD[[#This Row],[RENTABILIDAD E.A USD]]*RENTABILIDAD[[#This Row],[PESOS COP]],"")</f>
        <v/>
      </c>
      <c r="S405" s="620" t="str">
        <f>IFERROR(RENTABILIDAD[[#This Row],[RENTABILIDAD E.A COP2]]*RENTABILIDAD[[#This Row],[PESOS COP]],"")</f>
        <v/>
      </c>
    </row>
    <row r="406" spans="2:19">
      <c r="B406" s="755" t="str">
        <f>IF('REGISTRO ACCIONES'!L406="COMPRA",'REGISTRO ACCIONES'!J406,"")</f>
        <v/>
      </c>
      <c r="C406" s="756" t="str">
        <f>IF('REGISTRO ACCIONES'!L406="COMPRA",'REGISTRO ACCIONES'!K406,"")</f>
        <v/>
      </c>
      <c r="D40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06" s="757" t="str">
        <f>IF('REGISTRO ACCIONES'!L406="COMPRA",'REGISTRO ACCIONES'!M406,"")</f>
        <v/>
      </c>
      <c r="F406" s="758" t="str">
        <f>IF(RENTABILIDAD[[#This Row],[PORTAFOLIO]]="","",IF('REGISTRO ACCIONES'!L406="COMPRA",'REGISTRO ACCIONES'!P406,""))</f>
        <v/>
      </c>
      <c r="G406" s="759" t="str">
        <f>IF(RENTABILIDAD[[#This Row],[PORTAFOLIO]]="","",IF('REGISTRO ACCIONES'!L406="COMPRA",'REGISTRO ACCIONES'!R406,""))</f>
        <v/>
      </c>
      <c r="H40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06" s="760" t="str">
        <f>IF(RENTABILIDAD[[#This Row],[PORTAFOLIO]]="","",IF(RENTABILIDAD[[#This Row],[INSTRUMENTO]]="","",IFERROR((E406*H406),0)))</f>
        <v/>
      </c>
      <c r="J406" s="761" t="str">
        <f>IF(RENTABILIDAD[[#This Row],[PORTAFOLIO]]="","",IF(RENTABILIDAD[[#This Row],[INSTRUMENTO]]="","",IFERROR((E406*H406)*$X$6,0)))</f>
        <v/>
      </c>
      <c r="K406" s="762">
        <f>IF(RENTABILIDAD[[#This Row],[VALOR ACTUAL COP]]&gt;0,IFERROR((I406-F406)/F406,0),"")</f>
        <v>0</v>
      </c>
      <c r="L406" s="702">
        <f>IF(RENTABILIDAD[[#This Row],[VALOR ACTUAL COP]]&gt;0,IFERROR((J406-G406)/G406,0),"")</f>
        <v>0</v>
      </c>
      <c r="M406" s="763">
        <f t="shared" si="7"/>
        <v>0</v>
      </c>
      <c r="N406" s="747" t="str">
        <f>IFERROR(IF(RENTABILIDAD[[#This Row],[AÑOS]]&gt;0.9999999,(1+K406)^(1/M406)-1,""),"")</f>
        <v/>
      </c>
      <c r="O406" s="702" t="str">
        <f>IFERROR(IF(RENTABILIDAD[[#This Row],[AÑOS]]&gt;0.9999999,(1+L406)^(1/M406)-1,""),"")</f>
        <v/>
      </c>
      <c r="P406" s="764" t="str">
        <f>IFERROR(IF(C:C=$U$7,RENTABILIDAD[[#This Row],[INVERSIÓN USD]]/$W$6,RENTABILIDAD[[#This Row],[INVERSIÓN USD]]/$W$7),"")</f>
        <v/>
      </c>
      <c r="Q406" s="620" t="str">
        <f>IFERROR(IF(D:D=$U$6,RENTABILIDAD[[#This Row],[INVERSIÓN COP]]/$V$6,RENTABILIDAD[[#This Row],[INVERSIÓN COP]]/$V$7),"")</f>
        <v/>
      </c>
      <c r="R406" s="764" t="str">
        <f>IFERROR(RENTABILIDAD[[#This Row],[RENTABILIDAD E.A USD]]*RENTABILIDAD[[#This Row],[PESOS COP]],"")</f>
        <v/>
      </c>
      <c r="S406" s="620" t="str">
        <f>IFERROR(RENTABILIDAD[[#This Row],[RENTABILIDAD E.A COP2]]*RENTABILIDAD[[#This Row],[PESOS COP]],"")</f>
        <v/>
      </c>
    </row>
    <row r="407" spans="2:19">
      <c r="B407" s="755" t="str">
        <f>IF('REGISTRO ACCIONES'!L407="COMPRA",'REGISTRO ACCIONES'!J407,"")</f>
        <v/>
      </c>
      <c r="C407" s="756" t="str">
        <f>IF('REGISTRO ACCIONES'!L407="COMPRA",'REGISTRO ACCIONES'!K407,"")</f>
        <v/>
      </c>
      <c r="D40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07" s="757" t="str">
        <f>IF('REGISTRO ACCIONES'!L407="COMPRA",'REGISTRO ACCIONES'!M407,"")</f>
        <v/>
      </c>
      <c r="F407" s="758" t="str">
        <f>IF(RENTABILIDAD[[#This Row],[PORTAFOLIO]]="","",IF('REGISTRO ACCIONES'!L407="COMPRA",'REGISTRO ACCIONES'!P407,""))</f>
        <v/>
      </c>
      <c r="G407" s="759" t="str">
        <f>IF(RENTABILIDAD[[#This Row],[PORTAFOLIO]]="","",IF('REGISTRO ACCIONES'!L407="COMPRA",'REGISTRO ACCIONES'!R407,""))</f>
        <v/>
      </c>
      <c r="H40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07" s="760" t="str">
        <f>IF(RENTABILIDAD[[#This Row],[PORTAFOLIO]]="","",IF(RENTABILIDAD[[#This Row],[INSTRUMENTO]]="","",IFERROR((E407*H407),0)))</f>
        <v/>
      </c>
      <c r="J407" s="761" t="str">
        <f>IF(RENTABILIDAD[[#This Row],[PORTAFOLIO]]="","",IF(RENTABILIDAD[[#This Row],[INSTRUMENTO]]="","",IFERROR((E407*H407)*$X$6,0)))</f>
        <v/>
      </c>
      <c r="K407" s="762">
        <f>IF(RENTABILIDAD[[#This Row],[VALOR ACTUAL COP]]&gt;0,IFERROR((I407-F407)/F407,0),"")</f>
        <v>0</v>
      </c>
      <c r="L407" s="702">
        <f>IF(RENTABILIDAD[[#This Row],[VALOR ACTUAL COP]]&gt;0,IFERROR((J407-G407)/G407,0),"")</f>
        <v>0</v>
      </c>
      <c r="M407" s="763">
        <f t="shared" si="7"/>
        <v>0</v>
      </c>
      <c r="N407" s="747" t="str">
        <f>IFERROR(IF(RENTABILIDAD[[#This Row],[AÑOS]]&gt;0.9999999,(1+K407)^(1/M407)-1,""),"")</f>
        <v/>
      </c>
      <c r="O407" s="702" t="str">
        <f>IFERROR(IF(RENTABILIDAD[[#This Row],[AÑOS]]&gt;0.9999999,(1+L407)^(1/M407)-1,""),"")</f>
        <v/>
      </c>
      <c r="P407" s="764" t="str">
        <f>IFERROR(IF(C:C=$U$7,RENTABILIDAD[[#This Row],[INVERSIÓN USD]]/$W$6,RENTABILIDAD[[#This Row],[INVERSIÓN USD]]/$W$7),"")</f>
        <v/>
      </c>
      <c r="Q407" s="620" t="str">
        <f>IFERROR(IF(D:D=$U$6,RENTABILIDAD[[#This Row],[INVERSIÓN COP]]/$V$6,RENTABILIDAD[[#This Row],[INVERSIÓN COP]]/$V$7),"")</f>
        <v/>
      </c>
      <c r="R407" s="764" t="str">
        <f>IFERROR(RENTABILIDAD[[#This Row],[RENTABILIDAD E.A USD]]*RENTABILIDAD[[#This Row],[PESOS COP]],"")</f>
        <v/>
      </c>
      <c r="S407" s="620" t="str">
        <f>IFERROR(RENTABILIDAD[[#This Row],[RENTABILIDAD E.A COP2]]*RENTABILIDAD[[#This Row],[PESOS COP]],"")</f>
        <v/>
      </c>
    </row>
    <row r="408" spans="2:19">
      <c r="B408" s="755" t="str">
        <f>IF('REGISTRO ACCIONES'!L408="COMPRA",'REGISTRO ACCIONES'!J408,"")</f>
        <v/>
      </c>
      <c r="C408" s="756" t="str">
        <f>IF('REGISTRO ACCIONES'!L408="COMPRA",'REGISTRO ACCIONES'!K408,"")</f>
        <v/>
      </c>
      <c r="D40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08" s="757" t="str">
        <f>IF('REGISTRO ACCIONES'!L408="COMPRA",'REGISTRO ACCIONES'!M408,"")</f>
        <v/>
      </c>
      <c r="F408" s="758" t="str">
        <f>IF(RENTABILIDAD[[#This Row],[PORTAFOLIO]]="","",IF('REGISTRO ACCIONES'!L408="COMPRA",'REGISTRO ACCIONES'!P408,""))</f>
        <v/>
      </c>
      <c r="G408" s="759" t="str">
        <f>IF(RENTABILIDAD[[#This Row],[PORTAFOLIO]]="","",IF('REGISTRO ACCIONES'!L408="COMPRA",'REGISTRO ACCIONES'!R408,""))</f>
        <v/>
      </c>
      <c r="H40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08" s="760" t="str">
        <f>IF(RENTABILIDAD[[#This Row],[PORTAFOLIO]]="","",IF(RENTABILIDAD[[#This Row],[INSTRUMENTO]]="","",IFERROR((E408*H408),0)))</f>
        <v/>
      </c>
      <c r="J408" s="761" t="str">
        <f>IF(RENTABILIDAD[[#This Row],[PORTAFOLIO]]="","",IF(RENTABILIDAD[[#This Row],[INSTRUMENTO]]="","",IFERROR((E408*H408)*$X$6,0)))</f>
        <v/>
      </c>
      <c r="K408" s="762">
        <f>IF(RENTABILIDAD[[#This Row],[VALOR ACTUAL COP]]&gt;0,IFERROR((I408-F408)/F408,0),"")</f>
        <v>0</v>
      </c>
      <c r="L408" s="702">
        <f>IF(RENTABILIDAD[[#This Row],[VALOR ACTUAL COP]]&gt;0,IFERROR((J408-G408)/G408,0),"")</f>
        <v>0</v>
      </c>
      <c r="M408" s="763">
        <f t="shared" si="7"/>
        <v>0</v>
      </c>
      <c r="N408" s="747" t="str">
        <f>IFERROR(IF(RENTABILIDAD[[#This Row],[AÑOS]]&gt;0.9999999,(1+K408)^(1/M408)-1,""),"")</f>
        <v/>
      </c>
      <c r="O408" s="702" t="str">
        <f>IFERROR(IF(RENTABILIDAD[[#This Row],[AÑOS]]&gt;0.9999999,(1+L408)^(1/M408)-1,""),"")</f>
        <v/>
      </c>
      <c r="P408" s="764" t="str">
        <f>IFERROR(IF(C:C=$U$7,RENTABILIDAD[[#This Row],[INVERSIÓN USD]]/$W$6,RENTABILIDAD[[#This Row],[INVERSIÓN USD]]/$W$7),"")</f>
        <v/>
      </c>
      <c r="Q408" s="620" t="str">
        <f>IFERROR(IF(D:D=$U$6,RENTABILIDAD[[#This Row],[INVERSIÓN COP]]/$V$6,RENTABILIDAD[[#This Row],[INVERSIÓN COP]]/$V$7),"")</f>
        <v/>
      </c>
      <c r="R408" s="764" t="str">
        <f>IFERROR(RENTABILIDAD[[#This Row],[RENTABILIDAD E.A USD]]*RENTABILIDAD[[#This Row],[PESOS COP]],"")</f>
        <v/>
      </c>
      <c r="S408" s="620" t="str">
        <f>IFERROR(RENTABILIDAD[[#This Row],[RENTABILIDAD E.A COP2]]*RENTABILIDAD[[#This Row],[PESOS COP]],"")</f>
        <v/>
      </c>
    </row>
    <row r="409" spans="2:19">
      <c r="B409" s="755" t="str">
        <f>IF('REGISTRO ACCIONES'!L409="COMPRA",'REGISTRO ACCIONES'!J409,"")</f>
        <v/>
      </c>
      <c r="C409" s="756" t="str">
        <f>IF('REGISTRO ACCIONES'!L409="COMPRA",'REGISTRO ACCIONES'!K409,"")</f>
        <v/>
      </c>
      <c r="D40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09" s="757" t="str">
        <f>IF('REGISTRO ACCIONES'!L409="COMPRA",'REGISTRO ACCIONES'!M409,"")</f>
        <v/>
      </c>
      <c r="F409" s="758" t="str">
        <f>IF(RENTABILIDAD[[#This Row],[PORTAFOLIO]]="","",IF('REGISTRO ACCIONES'!L409="COMPRA",'REGISTRO ACCIONES'!P409,""))</f>
        <v/>
      </c>
      <c r="G409" s="759" t="str">
        <f>IF(RENTABILIDAD[[#This Row],[PORTAFOLIO]]="","",IF('REGISTRO ACCIONES'!L409="COMPRA",'REGISTRO ACCIONES'!R409,""))</f>
        <v/>
      </c>
      <c r="H40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09" s="760" t="str">
        <f>IF(RENTABILIDAD[[#This Row],[PORTAFOLIO]]="","",IF(RENTABILIDAD[[#This Row],[INSTRUMENTO]]="","",IFERROR((E409*H409),0)))</f>
        <v/>
      </c>
      <c r="J409" s="761" t="str">
        <f>IF(RENTABILIDAD[[#This Row],[PORTAFOLIO]]="","",IF(RENTABILIDAD[[#This Row],[INSTRUMENTO]]="","",IFERROR((E409*H409)*$X$6,0)))</f>
        <v/>
      </c>
      <c r="K409" s="762">
        <f>IF(RENTABILIDAD[[#This Row],[VALOR ACTUAL COP]]&gt;0,IFERROR((I409-F409)/F409,0),"")</f>
        <v>0</v>
      </c>
      <c r="L409" s="702">
        <f>IF(RENTABILIDAD[[#This Row],[VALOR ACTUAL COP]]&gt;0,IFERROR((J409-G409)/G409,0),"")</f>
        <v>0</v>
      </c>
      <c r="M409" s="763">
        <f t="shared" si="7"/>
        <v>0</v>
      </c>
      <c r="N409" s="747" t="str">
        <f>IFERROR(IF(RENTABILIDAD[[#This Row],[AÑOS]]&gt;0.9999999,(1+K409)^(1/M409)-1,""),"")</f>
        <v/>
      </c>
      <c r="O409" s="702" t="str">
        <f>IFERROR(IF(RENTABILIDAD[[#This Row],[AÑOS]]&gt;0.9999999,(1+L409)^(1/M409)-1,""),"")</f>
        <v/>
      </c>
      <c r="P409" s="764" t="str">
        <f>IFERROR(IF(C:C=$U$7,RENTABILIDAD[[#This Row],[INVERSIÓN USD]]/$W$6,RENTABILIDAD[[#This Row],[INVERSIÓN USD]]/$W$7),"")</f>
        <v/>
      </c>
      <c r="Q409" s="620" t="str">
        <f>IFERROR(IF(D:D=$U$6,RENTABILIDAD[[#This Row],[INVERSIÓN COP]]/$V$6,RENTABILIDAD[[#This Row],[INVERSIÓN COP]]/$V$7),"")</f>
        <v/>
      </c>
      <c r="R409" s="764" t="str">
        <f>IFERROR(RENTABILIDAD[[#This Row],[RENTABILIDAD E.A USD]]*RENTABILIDAD[[#This Row],[PESOS COP]],"")</f>
        <v/>
      </c>
      <c r="S409" s="620" t="str">
        <f>IFERROR(RENTABILIDAD[[#This Row],[RENTABILIDAD E.A COP2]]*RENTABILIDAD[[#This Row],[PESOS COP]],"")</f>
        <v/>
      </c>
    </row>
    <row r="410" spans="2:19">
      <c r="B410" s="755" t="str">
        <f>IF('REGISTRO ACCIONES'!L410="COMPRA",'REGISTRO ACCIONES'!J410,"")</f>
        <v/>
      </c>
      <c r="C410" s="756" t="str">
        <f>IF('REGISTRO ACCIONES'!L410="COMPRA",'REGISTRO ACCIONES'!K410,"")</f>
        <v/>
      </c>
      <c r="D41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10" s="757" t="str">
        <f>IF('REGISTRO ACCIONES'!L410="COMPRA",'REGISTRO ACCIONES'!M410,"")</f>
        <v/>
      </c>
      <c r="F410" s="758" t="str">
        <f>IF(RENTABILIDAD[[#This Row],[PORTAFOLIO]]="","",IF('REGISTRO ACCIONES'!L410="COMPRA",'REGISTRO ACCIONES'!P410,""))</f>
        <v/>
      </c>
      <c r="G410" s="759" t="str">
        <f>IF(RENTABILIDAD[[#This Row],[PORTAFOLIO]]="","",IF('REGISTRO ACCIONES'!L410="COMPRA",'REGISTRO ACCIONES'!R410,""))</f>
        <v/>
      </c>
      <c r="H41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10" s="760" t="str">
        <f>IF(RENTABILIDAD[[#This Row],[PORTAFOLIO]]="","",IF(RENTABILIDAD[[#This Row],[INSTRUMENTO]]="","",IFERROR((E410*H410),0)))</f>
        <v/>
      </c>
      <c r="J410" s="761" t="str">
        <f>IF(RENTABILIDAD[[#This Row],[PORTAFOLIO]]="","",IF(RENTABILIDAD[[#This Row],[INSTRUMENTO]]="","",IFERROR((E410*H410)*$X$6,0)))</f>
        <v/>
      </c>
      <c r="K410" s="762">
        <f>IF(RENTABILIDAD[[#This Row],[VALOR ACTUAL COP]]&gt;0,IFERROR((I410-F410)/F410,0),"")</f>
        <v>0</v>
      </c>
      <c r="L410" s="702">
        <f>IF(RENTABILIDAD[[#This Row],[VALOR ACTUAL COP]]&gt;0,IFERROR((J410-G410)/G410,0),"")</f>
        <v>0</v>
      </c>
      <c r="M410" s="763">
        <f t="shared" si="7"/>
        <v>0</v>
      </c>
      <c r="N410" s="747" t="str">
        <f>IFERROR(IF(RENTABILIDAD[[#This Row],[AÑOS]]&gt;0.9999999,(1+K410)^(1/M410)-1,""),"")</f>
        <v/>
      </c>
      <c r="O410" s="702" t="str">
        <f>IFERROR(IF(RENTABILIDAD[[#This Row],[AÑOS]]&gt;0.9999999,(1+L410)^(1/M410)-1,""),"")</f>
        <v/>
      </c>
      <c r="P410" s="764" t="str">
        <f>IFERROR(IF(C:C=$U$7,RENTABILIDAD[[#This Row],[INVERSIÓN USD]]/$W$6,RENTABILIDAD[[#This Row],[INVERSIÓN USD]]/$W$7),"")</f>
        <v/>
      </c>
      <c r="Q410" s="620" t="str">
        <f>IFERROR(IF(D:D=$U$6,RENTABILIDAD[[#This Row],[INVERSIÓN COP]]/$V$6,RENTABILIDAD[[#This Row],[INVERSIÓN COP]]/$V$7),"")</f>
        <v/>
      </c>
      <c r="R410" s="764" t="str">
        <f>IFERROR(RENTABILIDAD[[#This Row],[RENTABILIDAD E.A USD]]*RENTABILIDAD[[#This Row],[PESOS COP]],"")</f>
        <v/>
      </c>
      <c r="S410" s="620" t="str">
        <f>IFERROR(RENTABILIDAD[[#This Row],[RENTABILIDAD E.A COP2]]*RENTABILIDAD[[#This Row],[PESOS COP]],"")</f>
        <v/>
      </c>
    </row>
    <row r="411" spans="2:19">
      <c r="B411" s="755" t="str">
        <f>IF('REGISTRO ACCIONES'!L411="COMPRA",'REGISTRO ACCIONES'!J411,"")</f>
        <v/>
      </c>
      <c r="C411" s="756" t="str">
        <f>IF('REGISTRO ACCIONES'!L411="COMPRA",'REGISTRO ACCIONES'!K411,"")</f>
        <v/>
      </c>
      <c r="D41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11" s="757" t="str">
        <f>IF('REGISTRO ACCIONES'!L411="COMPRA",'REGISTRO ACCIONES'!M411,"")</f>
        <v/>
      </c>
      <c r="F411" s="758" t="str">
        <f>IF(RENTABILIDAD[[#This Row],[PORTAFOLIO]]="","",IF('REGISTRO ACCIONES'!L411="COMPRA",'REGISTRO ACCIONES'!P411,""))</f>
        <v/>
      </c>
      <c r="G411" s="759" t="str">
        <f>IF(RENTABILIDAD[[#This Row],[PORTAFOLIO]]="","",IF('REGISTRO ACCIONES'!L411="COMPRA",'REGISTRO ACCIONES'!R411,""))</f>
        <v/>
      </c>
      <c r="H41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11" s="760" t="str">
        <f>IF(RENTABILIDAD[[#This Row],[PORTAFOLIO]]="","",IF(RENTABILIDAD[[#This Row],[INSTRUMENTO]]="","",IFERROR((E411*H411),0)))</f>
        <v/>
      </c>
      <c r="J411" s="761" t="str">
        <f>IF(RENTABILIDAD[[#This Row],[PORTAFOLIO]]="","",IF(RENTABILIDAD[[#This Row],[INSTRUMENTO]]="","",IFERROR((E411*H411)*$X$6,0)))</f>
        <v/>
      </c>
      <c r="K411" s="762">
        <f>IF(RENTABILIDAD[[#This Row],[VALOR ACTUAL COP]]&gt;0,IFERROR((I411-F411)/F411,0),"")</f>
        <v>0</v>
      </c>
      <c r="L411" s="702">
        <f>IF(RENTABILIDAD[[#This Row],[VALOR ACTUAL COP]]&gt;0,IFERROR((J411-G411)/G411,0),"")</f>
        <v>0</v>
      </c>
      <c r="M411" s="763">
        <f t="shared" si="7"/>
        <v>0</v>
      </c>
      <c r="N411" s="747" t="str">
        <f>IFERROR(IF(RENTABILIDAD[[#This Row],[AÑOS]]&gt;0.9999999,(1+K411)^(1/M411)-1,""),"")</f>
        <v/>
      </c>
      <c r="O411" s="702" t="str">
        <f>IFERROR(IF(RENTABILIDAD[[#This Row],[AÑOS]]&gt;0.9999999,(1+L411)^(1/M411)-1,""),"")</f>
        <v/>
      </c>
      <c r="P411" s="764" t="str">
        <f>IFERROR(IF(C:C=$U$7,RENTABILIDAD[[#This Row],[INVERSIÓN USD]]/$W$6,RENTABILIDAD[[#This Row],[INVERSIÓN USD]]/$W$7),"")</f>
        <v/>
      </c>
      <c r="Q411" s="620" t="str">
        <f>IFERROR(IF(D:D=$U$6,RENTABILIDAD[[#This Row],[INVERSIÓN COP]]/$V$6,RENTABILIDAD[[#This Row],[INVERSIÓN COP]]/$V$7),"")</f>
        <v/>
      </c>
      <c r="R411" s="764" t="str">
        <f>IFERROR(RENTABILIDAD[[#This Row],[RENTABILIDAD E.A USD]]*RENTABILIDAD[[#This Row],[PESOS COP]],"")</f>
        <v/>
      </c>
      <c r="S411" s="620" t="str">
        <f>IFERROR(RENTABILIDAD[[#This Row],[RENTABILIDAD E.A COP2]]*RENTABILIDAD[[#This Row],[PESOS COP]],"")</f>
        <v/>
      </c>
    </row>
    <row r="412" spans="2:19">
      <c r="B412" s="755" t="str">
        <f>IF('REGISTRO ACCIONES'!L412="COMPRA",'REGISTRO ACCIONES'!J412,"")</f>
        <v/>
      </c>
      <c r="C412" s="756" t="str">
        <f>IF('REGISTRO ACCIONES'!L412="COMPRA",'REGISTRO ACCIONES'!K412,"")</f>
        <v/>
      </c>
      <c r="D41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12" s="757" t="str">
        <f>IF('REGISTRO ACCIONES'!L412="COMPRA",'REGISTRO ACCIONES'!M412,"")</f>
        <v/>
      </c>
      <c r="F412" s="758" t="str">
        <f>IF(RENTABILIDAD[[#This Row],[PORTAFOLIO]]="","",IF('REGISTRO ACCIONES'!L412="COMPRA",'REGISTRO ACCIONES'!P412,""))</f>
        <v/>
      </c>
      <c r="G412" s="759" t="str">
        <f>IF(RENTABILIDAD[[#This Row],[PORTAFOLIO]]="","",IF('REGISTRO ACCIONES'!L412="COMPRA",'REGISTRO ACCIONES'!R412,""))</f>
        <v/>
      </c>
      <c r="H41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12" s="760" t="str">
        <f>IF(RENTABILIDAD[[#This Row],[PORTAFOLIO]]="","",IF(RENTABILIDAD[[#This Row],[INSTRUMENTO]]="","",IFERROR((E412*H412),0)))</f>
        <v/>
      </c>
      <c r="J412" s="761" t="str">
        <f>IF(RENTABILIDAD[[#This Row],[PORTAFOLIO]]="","",IF(RENTABILIDAD[[#This Row],[INSTRUMENTO]]="","",IFERROR((E412*H412)*$X$6,0)))</f>
        <v/>
      </c>
      <c r="K412" s="762">
        <f>IF(RENTABILIDAD[[#This Row],[VALOR ACTUAL COP]]&gt;0,IFERROR((I412-F412)/F412,0),"")</f>
        <v>0</v>
      </c>
      <c r="L412" s="702">
        <f>IF(RENTABILIDAD[[#This Row],[VALOR ACTUAL COP]]&gt;0,IFERROR((J412-G412)/G412,0),"")</f>
        <v>0</v>
      </c>
      <c r="M412" s="763">
        <f t="shared" si="7"/>
        <v>0</v>
      </c>
      <c r="N412" s="747" t="str">
        <f>IFERROR(IF(RENTABILIDAD[[#This Row],[AÑOS]]&gt;0.9999999,(1+K412)^(1/M412)-1,""),"")</f>
        <v/>
      </c>
      <c r="O412" s="702" t="str">
        <f>IFERROR(IF(RENTABILIDAD[[#This Row],[AÑOS]]&gt;0.9999999,(1+L412)^(1/M412)-1,""),"")</f>
        <v/>
      </c>
      <c r="P412" s="764" t="str">
        <f>IFERROR(IF(C:C=$U$7,RENTABILIDAD[[#This Row],[INVERSIÓN USD]]/$W$6,RENTABILIDAD[[#This Row],[INVERSIÓN USD]]/$W$7),"")</f>
        <v/>
      </c>
      <c r="Q412" s="620" t="str">
        <f>IFERROR(IF(D:D=$U$6,RENTABILIDAD[[#This Row],[INVERSIÓN COP]]/$V$6,RENTABILIDAD[[#This Row],[INVERSIÓN COP]]/$V$7),"")</f>
        <v/>
      </c>
      <c r="R412" s="764" t="str">
        <f>IFERROR(RENTABILIDAD[[#This Row],[RENTABILIDAD E.A USD]]*RENTABILIDAD[[#This Row],[PESOS COP]],"")</f>
        <v/>
      </c>
      <c r="S412" s="620" t="str">
        <f>IFERROR(RENTABILIDAD[[#This Row],[RENTABILIDAD E.A COP2]]*RENTABILIDAD[[#This Row],[PESOS COP]],"")</f>
        <v/>
      </c>
    </row>
    <row r="413" spans="2:19">
      <c r="B413" s="755" t="str">
        <f>IF('REGISTRO ACCIONES'!L413="COMPRA",'REGISTRO ACCIONES'!J413,"")</f>
        <v/>
      </c>
      <c r="C413" s="756" t="str">
        <f>IF('REGISTRO ACCIONES'!L413="COMPRA",'REGISTRO ACCIONES'!K413,"")</f>
        <v/>
      </c>
      <c r="D41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13" s="757" t="str">
        <f>IF('REGISTRO ACCIONES'!L413="COMPRA",'REGISTRO ACCIONES'!M413,"")</f>
        <v/>
      </c>
      <c r="F413" s="758" t="str">
        <f>IF(RENTABILIDAD[[#This Row],[PORTAFOLIO]]="","",IF('REGISTRO ACCIONES'!L413="COMPRA",'REGISTRO ACCIONES'!P413,""))</f>
        <v/>
      </c>
      <c r="G413" s="759" t="str">
        <f>IF(RENTABILIDAD[[#This Row],[PORTAFOLIO]]="","",IF('REGISTRO ACCIONES'!L413="COMPRA",'REGISTRO ACCIONES'!R413,""))</f>
        <v/>
      </c>
      <c r="H41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13" s="760" t="str">
        <f>IF(RENTABILIDAD[[#This Row],[PORTAFOLIO]]="","",IF(RENTABILIDAD[[#This Row],[INSTRUMENTO]]="","",IFERROR((E413*H413),0)))</f>
        <v/>
      </c>
      <c r="J413" s="761" t="str">
        <f>IF(RENTABILIDAD[[#This Row],[PORTAFOLIO]]="","",IF(RENTABILIDAD[[#This Row],[INSTRUMENTO]]="","",IFERROR((E413*H413)*$X$6,0)))</f>
        <v/>
      </c>
      <c r="K413" s="762">
        <f>IF(RENTABILIDAD[[#This Row],[VALOR ACTUAL COP]]&gt;0,IFERROR((I413-F413)/F413,0),"")</f>
        <v>0</v>
      </c>
      <c r="L413" s="702">
        <f>IF(RENTABILIDAD[[#This Row],[VALOR ACTUAL COP]]&gt;0,IFERROR((J413-G413)/G413,0),"")</f>
        <v>0</v>
      </c>
      <c r="M413" s="763">
        <f t="shared" si="7"/>
        <v>0</v>
      </c>
      <c r="N413" s="747" t="str">
        <f>IFERROR(IF(RENTABILIDAD[[#This Row],[AÑOS]]&gt;0.9999999,(1+K413)^(1/M413)-1,""),"")</f>
        <v/>
      </c>
      <c r="O413" s="702" t="str">
        <f>IFERROR(IF(RENTABILIDAD[[#This Row],[AÑOS]]&gt;0.9999999,(1+L413)^(1/M413)-1,""),"")</f>
        <v/>
      </c>
      <c r="P413" s="764" t="str">
        <f>IFERROR(IF(C:C=$U$7,RENTABILIDAD[[#This Row],[INVERSIÓN USD]]/$W$6,RENTABILIDAD[[#This Row],[INVERSIÓN USD]]/$W$7),"")</f>
        <v/>
      </c>
      <c r="Q413" s="620" t="str">
        <f>IFERROR(IF(D:D=$U$6,RENTABILIDAD[[#This Row],[INVERSIÓN COP]]/$V$6,RENTABILIDAD[[#This Row],[INVERSIÓN COP]]/$V$7),"")</f>
        <v/>
      </c>
      <c r="R413" s="764" t="str">
        <f>IFERROR(RENTABILIDAD[[#This Row],[RENTABILIDAD E.A USD]]*RENTABILIDAD[[#This Row],[PESOS COP]],"")</f>
        <v/>
      </c>
      <c r="S413" s="620" t="str">
        <f>IFERROR(RENTABILIDAD[[#This Row],[RENTABILIDAD E.A COP2]]*RENTABILIDAD[[#This Row],[PESOS COP]],"")</f>
        <v/>
      </c>
    </row>
    <row r="414" spans="2:19">
      <c r="B414" s="755" t="str">
        <f>IF('REGISTRO ACCIONES'!L414="COMPRA",'REGISTRO ACCIONES'!J414,"")</f>
        <v/>
      </c>
      <c r="C414" s="756" t="str">
        <f>IF('REGISTRO ACCIONES'!L414="COMPRA",'REGISTRO ACCIONES'!K414,"")</f>
        <v/>
      </c>
      <c r="D41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14" s="757" t="str">
        <f>IF('REGISTRO ACCIONES'!L414="COMPRA",'REGISTRO ACCIONES'!M414,"")</f>
        <v/>
      </c>
      <c r="F414" s="758" t="str">
        <f>IF(RENTABILIDAD[[#This Row],[PORTAFOLIO]]="","",IF('REGISTRO ACCIONES'!L414="COMPRA",'REGISTRO ACCIONES'!P414,""))</f>
        <v/>
      </c>
      <c r="G414" s="759" t="str">
        <f>IF(RENTABILIDAD[[#This Row],[PORTAFOLIO]]="","",IF('REGISTRO ACCIONES'!L414="COMPRA",'REGISTRO ACCIONES'!R414,""))</f>
        <v/>
      </c>
      <c r="H41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14" s="760" t="str">
        <f>IF(RENTABILIDAD[[#This Row],[PORTAFOLIO]]="","",IF(RENTABILIDAD[[#This Row],[INSTRUMENTO]]="","",IFERROR((E414*H414),0)))</f>
        <v/>
      </c>
      <c r="J414" s="761" t="str">
        <f>IF(RENTABILIDAD[[#This Row],[PORTAFOLIO]]="","",IF(RENTABILIDAD[[#This Row],[INSTRUMENTO]]="","",IFERROR((E414*H414)*$X$6,0)))</f>
        <v/>
      </c>
      <c r="K414" s="762">
        <f>IF(RENTABILIDAD[[#This Row],[VALOR ACTUAL COP]]&gt;0,IFERROR((I414-F414)/F414,0),"")</f>
        <v>0</v>
      </c>
      <c r="L414" s="702">
        <f>IF(RENTABILIDAD[[#This Row],[VALOR ACTUAL COP]]&gt;0,IFERROR((J414-G414)/G414,0),"")</f>
        <v>0</v>
      </c>
      <c r="M414" s="763">
        <f t="shared" si="7"/>
        <v>0</v>
      </c>
      <c r="N414" s="747" t="str">
        <f>IFERROR(IF(RENTABILIDAD[[#This Row],[AÑOS]]&gt;0.9999999,(1+K414)^(1/M414)-1,""),"")</f>
        <v/>
      </c>
      <c r="O414" s="702" t="str">
        <f>IFERROR(IF(RENTABILIDAD[[#This Row],[AÑOS]]&gt;0.9999999,(1+L414)^(1/M414)-1,""),"")</f>
        <v/>
      </c>
      <c r="P414" s="764" t="str">
        <f>IFERROR(IF(C:C=$U$7,RENTABILIDAD[[#This Row],[INVERSIÓN USD]]/$W$6,RENTABILIDAD[[#This Row],[INVERSIÓN USD]]/$W$7),"")</f>
        <v/>
      </c>
      <c r="Q414" s="620" t="str">
        <f>IFERROR(IF(D:D=$U$6,RENTABILIDAD[[#This Row],[INVERSIÓN COP]]/$V$6,RENTABILIDAD[[#This Row],[INVERSIÓN COP]]/$V$7),"")</f>
        <v/>
      </c>
      <c r="R414" s="764" t="str">
        <f>IFERROR(RENTABILIDAD[[#This Row],[RENTABILIDAD E.A USD]]*RENTABILIDAD[[#This Row],[PESOS COP]],"")</f>
        <v/>
      </c>
      <c r="S414" s="620" t="str">
        <f>IFERROR(RENTABILIDAD[[#This Row],[RENTABILIDAD E.A COP2]]*RENTABILIDAD[[#This Row],[PESOS COP]],"")</f>
        <v/>
      </c>
    </row>
    <row r="415" spans="2:19">
      <c r="B415" s="755" t="str">
        <f>IF('REGISTRO ACCIONES'!L415="COMPRA",'REGISTRO ACCIONES'!J415,"")</f>
        <v/>
      </c>
      <c r="C415" s="756" t="str">
        <f>IF('REGISTRO ACCIONES'!L415="COMPRA",'REGISTRO ACCIONES'!K415,"")</f>
        <v/>
      </c>
      <c r="D41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15" s="757" t="str">
        <f>IF('REGISTRO ACCIONES'!L415="COMPRA",'REGISTRO ACCIONES'!M415,"")</f>
        <v/>
      </c>
      <c r="F415" s="758" t="str">
        <f>IF(RENTABILIDAD[[#This Row],[PORTAFOLIO]]="","",IF('REGISTRO ACCIONES'!L415="COMPRA",'REGISTRO ACCIONES'!P415,""))</f>
        <v/>
      </c>
      <c r="G415" s="759" t="str">
        <f>IF(RENTABILIDAD[[#This Row],[PORTAFOLIO]]="","",IF('REGISTRO ACCIONES'!L415="COMPRA",'REGISTRO ACCIONES'!R415,""))</f>
        <v/>
      </c>
      <c r="H41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15" s="760" t="str">
        <f>IF(RENTABILIDAD[[#This Row],[PORTAFOLIO]]="","",IF(RENTABILIDAD[[#This Row],[INSTRUMENTO]]="","",IFERROR((E415*H415),0)))</f>
        <v/>
      </c>
      <c r="J415" s="761" t="str">
        <f>IF(RENTABILIDAD[[#This Row],[PORTAFOLIO]]="","",IF(RENTABILIDAD[[#This Row],[INSTRUMENTO]]="","",IFERROR((E415*H415)*$X$6,0)))</f>
        <v/>
      </c>
      <c r="K415" s="762">
        <f>IF(RENTABILIDAD[[#This Row],[VALOR ACTUAL COP]]&gt;0,IFERROR((I415-F415)/F415,0),"")</f>
        <v>0</v>
      </c>
      <c r="L415" s="702">
        <f>IF(RENTABILIDAD[[#This Row],[VALOR ACTUAL COP]]&gt;0,IFERROR((J415-G415)/G415,0),"")</f>
        <v>0</v>
      </c>
      <c r="M415" s="763">
        <f t="shared" si="7"/>
        <v>0</v>
      </c>
      <c r="N415" s="747" t="str">
        <f>IFERROR(IF(RENTABILIDAD[[#This Row],[AÑOS]]&gt;0.9999999,(1+K415)^(1/M415)-1,""),"")</f>
        <v/>
      </c>
      <c r="O415" s="702" t="str">
        <f>IFERROR(IF(RENTABILIDAD[[#This Row],[AÑOS]]&gt;0.9999999,(1+L415)^(1/M415)-1,""),"")</f>
        <v/>
      </c>
      <c r="P415" s="764" t="str">
        <f>IFERROR(IF(C:C=$U$7,RENTABILIDAD[[#This Row],[INVERSIÓN USD]]/$W$6,RENTABILIDAD[[#This Row],[INVERSIÓN USD]]/$W$7),"")</f>
        <v/>
      </c>
      <c r="Q415" s="620" t="str">
        <f>IFERROR(IF(D:D=$U$6,RENTABILIDAD[[#This Row],[INVERSIÓN COP]]/$V$6,RENTABILIDAD[[#This Row],[INVERSIÓN COP]]/$V$7),"")</f>
        <v/>
      </c>
      <c r="R415" s="764" t="str">
        <f>IFERROR(RENTABILIDAD[[#This Row],[RENTABILIDAD E.A USD]]*RENTABILIDAD[[#This Row],[PESOS COP]],"")</f>
        <v/>
      </c>
      <c r="S415" s="620" t="str">
        <f>IFERROR(RENTABILIDAD[[#This Row],[RENTABILIDAD E.A COP2]]*RENTABILIDAD[[#This Row],[PESOS COP]],"")</f>
        <v/>
      </c>
    </row>
    <row r="416" spans="2:19">
      <c r="B416" s="755" t="str">
        <f>IF('REGISTRO ACCIONES'!L416="COMPRA",'REGISTRO ACCIONES'!J416,"")</f>
        <v/>
      </c>
      <c r="C416" s="756" t="str">
        <f>IF('REGISTRO ACCIONES'!L416="COMPRA",'REGISTRO ACCIONES'!K416,"")</f>
        <v/>
      </c>
      <c r="D41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16" s="757" t="str">
        <f>IF('REGISTRO ACCIONES'!L416="COMPRA",'REGISTRO ACCIONES'!M416,"")</f>
        <v/>
      </c>
      <c r="F416" s="758" t="str">
        <f>IF(RENTABILIDAD[[#This Row],[PORTAFOLIO]]="","",IF('REGISTRO ACCIONES'!L416="COMPRA",'REGISTRO ACCIONES'!P416,""))</f>
        <v/>
      </c>
      <c r="G416" s="759" t="str">
        <f>IF(RENTABILIDAD[[#This Row],[PORTAFOLIO]]="","",IF('REGISTRO ACCIONES'!L416="COMPRA",'REGISTRO ACCIONES'!R416,""))</f>
        <v/>
      </c>
      <c r="H41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16" s="760" t="str">
        <f>IF(RENTABILIDAD[[#This Row],[PORTAFOLIO]]="","",IF(RENTABILIDAD[[#This Row],[INSTRUMENTO]]="","",IFERROR((E416*H416),0)))</f>
        <v/>
      </c>
      <c r="J416" s="761" t="str">
        <f>IF(RENTABILIDAD[[#This Row],[PORTAFOLIO]]="","",IF(RENTABILIDAD[[#This Row],[INSTRUMENTO]]="","",IFERROR((E416*H416)*$X$6,0)))</f>
        <v/>
      </c>
      <c r="K416" s="762">
        <f>IF(RENTABILIDAD[[#This Row],[VALOR ACTUAL COP]]&gt;0,IFERROR((I416-F416)/F416,0),"")</f>
        <v>0</v>
      </c>
      <c r="L416" s="702">
        <f>IF(RENTABILIDAD[[#This Row],[VALOR ACTUAL COP]]&gt;0,IFERROR((J416-G416)/G416,0),"")</f>
        <v>0</v>
      </c>
      <c r="M416" s="763">
        <f t="shared" si="7"/>
        <v>0</v>
      </c>
      <c r="N416" s="747" t="str">
        <f>IFERROR(IF(RENTABILIDAD[[#This Row],[AÑOS]]&gt;0.9999999,(1+K416)^(1/M416)-1,""),"")</f>
        <v/>
      </c>
      <c r="O416" s="702" t="str">
        <f>IFERROR(IF(RENTABILIDAD[[#This Row],[AÑOS]]&gt;0.9999999,(1+L416)^(1/M416)-1,""),"")</f>
        <v/>
      </c>
      <c r="P416" s="764" t="str">
        <f>IFERROR(IF(C:C=$U$7,RENTABILIDAD[[#This Row],[INVERSIÓN USD]]/$W$6,RENTABILIDAD[[#This Row],[INVERSIÓN USD]]/$W$7),"")</f>
        <v/>
      </c>
      <c r="Q416" s="620" t="str">
        <f>IFERROR(IF(D:D=$U$6,RENTABILIDAD[[#This Row],[INVERSIÓN COP]]/$V$6,RENTABILIDAD[[#This Row],[INVERSIÓN COP]]/$V$7),"")</f>
        <v/>
      </c>
      <c r="R416" s="764" t="str">
        <f>IFERROR(RENTABILIDAD[[#This Row],[RENTABILIDAD E.A USD]]*RENTABILIDAD[[#This Row],[PESOS COP]],"")</f>
        <v/>
      </c>
      <c r="S416" s="620" t="str">
        <f>IFERROR(RENTABILIDAD[[#This Row],[RENTABILIDAD E.A COP2]]*RENTABILIDAD[[#This Row],[PESOS COP]],"")</f>
        <v/>
      </c>
    </row>
    <row r="417" spans="2:19">
      <c r="B417" s="755" t="str">
        <f>IF('REGISTRO ACCIONES'!L417="COMPRA",'REGISTRO ACCIONES'!J417,"")</f>
        <v/>
      </c>
      <c r="C417" s="756" t="str">
        <f>IF('REGISTRO ACCIONES'!L417="COMPRA",'REGISTRO ACCIONES'!K417,"")</f>
        <v/>
      </c>
      <c r="D41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17" s="757" t="str">
        <f>IF('REGISTRO ACCIONES'!L417="COMPRA",'REGISTRO ACCIONES'!M417,"")</f>
        <v/>
      </c>
      <c r="F417" s="758" t="str">
        <f>IF(RENTABILIDAD[[#This Row],[PORTAFOLIO]]="","",IF('REGISTRO ACCIONES'!L417="COMPRA",'REGISTRO ACCIONES'!P417,""))</f>
        <v/>
      </c>
      <c r="G417" s="759" t="str">
        <f>IF(RENTABILIDAD[[#This Row],[PORTAFOLIO]]="","",IF('REGISTRO ACCIONES'!L417="COMPRA",'REGISTRO ACCIONES'!R417,""))</f>
        <v/>
      </c>
      <c r="H41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17" s="760" t="str">
        <f>IF(RENTABILIDAD[[#This Row],[PORTAFOLIO]]="","",IF(RENTABILIDAD[[#This Row],[INSTRUMENTO]]="","",IFERROR((E417*H417),0)))</f>
        <v/>
      </c>
      <c r="J417" s="761" t="str">
        <f>IF(RENTABILIDAD[[#This Row],[PORTAFOLIO]]="","",IF(RENTABILIDAD[[#This Row],[INSTRUMENTO]]="","",IFERROR((E417*H417)*$X$6,0)))</f>
        <v/>
      </c>
      <c r="K417" s="762">
        <f>IF(RENTABILIDAD[[#This Row],[VALOR ACTUAL COP]]&gt;0,IFERROR((I417-F417)/F417,0),"")</f>
        <v>0</v>
      </c>
      <c r="L417" s="702">
        <f>IF(RENTABILIDAD[[#This Row],[VALOR ACTUAL COP]]&gt;0,IFERROR((J417-G417)/G417,0),"")</f>
        <v>0</v>
      </c>
      <c r="M417" s="763">
        <f t="shared" si="7"/>
        <v>0</v>
      </c>
      <c r="N417" s="747" t="str">
        <f>IFERROR(IF(RENTABILIDAD[[#This Row],[AÑOS]]&gt;0.9999999,(1+K417)^(1/M417)-1,""),"")</f>
        <v/>
      </c>
      <c r="O417" s="702" t="str">
        <f>IFERROR(IF(RENTABILIDAD[[#This Row],[AÑOS]]&gt;0.9999999,(1+L417)^(1/M417)-1,""),"")</f>
        <v/>
      </c>
      <c r="P417" s="764" t="str">
        <f>IFERROR(IF(C:C=$U$7,RENTABILIDAD[[#This Row],[INVERSIÓN USD]]/$W$6,RENTABILIDAD[[#This Row],[INVERSIÓN USD]]/$W$7),"")</f>
        <v/>
      </c>
      <c r="Q417" s="620" t="str">
        <f>IFERROR(IF(D:D=$U$6,RENTABILIDAD[[#This Row],[INVERSIÓN COP]]/$V$6,RENTABILIDAD[[#This Row],[INVERSIÓN COP]]/$V$7),"")</f>
        <v/>
      </c>
      <c r="R417" s="764" t="str">
        <f>IFERROR(RENTABILIDAD[[#This Row],[RENTABILIDAD E.A USD]]*RENTABILIDAD[[#This Row],[PESOS COP]],"")</f>
        <v/>
      </c>
      <c r="S417" s="620" t="str">
        <f>IFERROR(RENTABILIDAD[[#This Row],[RENTABILIDAD E.A COP2]]*RENTABILIDAD[[#This Row],[PESOS COP]],"")</f>
        <v/>
      </c>
    </row>
    <row r="418" spans="2:19">
      <c r="B418" s="755" t="str">
        <f>IF('REGISTRO ACCIONES'!L418="COMPRA",'REGISTRO ACCIONES'!J418,"")</f>
        <v/>
      </c>
      <c r="C418" s="756" t="str">
        <f>IF('REGISTRO ACCIONES'!L418="COMPRA",'REGISTRO ACCIONES'!K418,"")</f>
        <v/>
      </c>
      <c r="D41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18" s="757" t="str">
        <f>IF('REGISTRO ACCIONES'!L418="COMPRA",'REGISTRO ACCIONES'!M418,"")</f>
        <v/>
      </c>
      <c r="F418" s="758" t="str">
        <f>IF(RENTABILIDAD[[#This Row],[PORTAFOLIO]]="","",IF('REGISTRO ACCIONES'!L418="COMPRA",'REGISTRO ACCIONES'!P418,""))</f>
        <v/>
      </c>
      <c r="G418" s="759" t="str">
        <f>IF(RENTABILIDAD[[#This Row],[PORTAFOLIO]]="","",IF('REGISTRO ACCIONES'!L418="COMPRA",'REGISTRO ACCIONES'!R418,""))</f>
        <v/>
      </c>
      <c r="H41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18" s="760" t="str">
        <f>IF(RENTABILIDAD[[#This Row],[PORTAFOLIO]]="","",IF(RENTABILIDAD[[#This Row],[INSTRUMENTO]]="","",IFERROR((E418*H418),0)))</f>
        <v/>
      </c>
      <c r="J418" s="761" t="str">
        <f>IF(RENTABILIDAD[[#This Row],[PORTAFOLIO]]="","",IF(RENTABILIDAD[[#This Row],[INSTRUMENTO]]="","",IFERROR((E418*H418)*$X$6,0)))</f>
        <v/>
      </c>
      <c r="K418" s="762">
        <f>IF(RENTABILIDAD[[#This Row],[VALOR ACTUAL COP]]&gt;0,IFERROR((I418-F418)/F418,0),"")</f>
        <v>0</v>
      </c>
      <c r="L418" s="702">
        <f>IF(RENTABILIDAD[[#This Row],[VALOR ACTUAL COP]]&gt;0,IFERROR((J418-G418)/G418,0),"")</f>
        <v>0</v>
      </c>
      <c r="M418" s="763">
        <f t="shared" si="7"/>
        <v>0</v>
      </c>
      <c r="N418" s="747" t="str">
        <f>IFERROR(IF(RENTABILIDAD[[#This Row],[AÑOS]]&gt;0.9999999,(1+K418)^(1/M418)-1,""),"")</f>
        <v/>
      </c>
      <c r="O418" s="702" t="str">
        <f>IFERROR(IF(RENTABILIDAD[[#This Row],[AÑOS]]&gt;0.9999999,(1+L418)^(1/M418)-1,""),"")</f>
        <v/>
      </c>
      <c r="P418" s="764" t="str">
        <f>IFERROR(IF(C:C=$U$7,RENTABILIDAD[[#This Row],[INVERSIÓN USD]]/$W$6,RENTABILIDAD[[#This Row],[INVERSIÓN USD]]/$W$7),"")</f>
        <v/>
      </c>
      <c r="Q418" s="620" t="str">
        <f>IFERROR(IF(D:D=$U$6,RENTABILIDAD[[#This Row],[INVERSIÓN COP]]/$V$6,RENTABILIDAD[[#This Row],[INVERSIÓN COP]]/$V$7),"")</f>
        <v/>
      </c>
      <c r="R418" s="764" t="str">
        <f>IFERROR(RENTABILIDAD[[#This Row],[RENTABILIDAD E.A USD]]*RENTABILIDAD[[#This Row],[PESOS COP]],"")</f>
        <v/>
      </c>
      <c r="S418" s="620" t="str">
        <f>IFERROR(RENTABILIDAD[[#This Row],[RENTABILIDAD E.A COP2]]*RENTABILIDAD[[#This Row],[PESOS COP]],"")</f>
        <v/>
      </c>
    </row>
    <row r="419" spans="2:19">
      <c r="B419" s="755" t="str">
        <f>IF('REGISTRO ACCIONES'!L419="COMPRA",'REGISTRO ACCIONES'!J419,"")</f>
        <v/>
      </c>
      <c r="C419" s="756" t="str">
        <f>IF('REGISTRO ACCIONES'!L419="COMPRA",'REGISTRO ACCIONES'!K419,"")</f>
        <v/>
      </c>
      <c r="D41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19" s="757" t="str">
        <f>IF('REGISTRO ACCIONES'!L419="COMPRA",'REGISTRO ACCIONES'!M419,"")</f>
        <v/>
      </c>
      <c r="F419" s="758" t="str">
        <f>IF(RENTABILIDAD[[#This Row],[PORTAFOLIO]]="","",IF('REGISTRO ACCIONES'!L419="COMPRA",'REGISTRO ACCIONES'!P419,""))</f>
        <v/>
      </c>
      <c r="G419" s="759" t="str">
        <f>IF(RENTABILIDAD[[#This Row],[PORTAFOLIO]]="","",IF('REGISTRO ACCIONES'!L419="COMPRA",'REGISTRO ACCIONES'!R419,""))</f>
        <v/>
      </c>
      <c r="H41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19" s="760" t="str">
        <f>IF(RENTABILIDAD[[#This Row],[PORTAFOLIO]]="","",IF(RENTABILIDAD[[#This Row],[INSTRUMENTO]]="","",IFERROR((E419*H419),0)))</f>
        <v/>
      </c>
      <c r="J419" s="761" t="str">
        <f>IF(RENTABILIDAD[[#This Row],[PORTAFOLIO]]="","",IF(RENTABILIDAD[[#This Row],[INSTRUMENTO]]="","",IFERROR((E419*H419)*$X$6,0)))</f>
        <v/>
      </c>
      <c r="K419" s="762">
        <f>IF(RENTABILIDAD[[#This Row],[VALOR ACTUAL COP]]&gt;0,IFERROR((I419-F419)/F419,0),"")</f>
        <v>0</v>
      </c>
      <c r="L419" s="702">
        <f>IF(RENTABILIDAD[[#This Row],[VALOR ACTUAL COP]]&gt;0,IFERROR((J419-G419)/G419,0),"")</f>
        <v>0</v>
      </c>
      <c r="M419" s="763">
        <f t="shared" si="7"/>
        <v>0</v>
      </c>
      <c r="N419" s="747" t="str">
        <f>IFERROR(IF(RENTABILIDAD[[#This Row],[AÑOS]]&gt;0.9999999,(1+K419)^(1/M419)-1,""),"")</f>
        <v/>
      </c>
      <c r="O419" s="702" t="str">
        <f>IFERROR(IF(RENTABILIDAD[[#This Row],[AÑOS]]&gt;0.9999999,(1+L419)^(1/M419)-1,""),"")</f>
        <v/>
      </c>
      <c r="P419" s="764" t="str">
        <f>IFERROR(IF(C:C=$U$7,RENTABILIDAD[[#This Row],[INVERSIÓN USD]]/$W$6,RENTABILIDAD[[#This Row],[INVERSIÓN USD]]/$W$7),"")</f>
        <v/>
      </c>
      <c r="Q419" s="620" t="str">
        <f>IFERROR(IF(D:D=$U$6,RENTABILIDAD[[#This Row],[INVERSIÓN COP]]/$V$6,RENTABILIDAD[[#This Row],[INVERSIÓN COP]]/$V$7),"")</f>
        <v/>
      </c>
      <c r="R419" s="764" t="str">
        <f>IFERROR(RENTABILIDAD[[#This Row],[RENTABILIDAD E.A USD]]*RENTABILIDAD[[#This Row],[PESOS COP]],"")</f>
        <v/>
      </c>
      <c r="S419" s="620" t="str">
        <f>IFERROR(RENTABILIDAD[[#This Row],[RENTABILIDAD E.A COP2]]*RENTABILIDAD[[#This Row],[PESOS COP]],"")</f>
        <v/>
      </c>
    </row>
    <row r="420" spans="2:19">
      <c r="B420" s="755" t="str">
        <f>IF('REGISTRO ACCIONES'!L420="COMPRA",'REGISTRO ACCIONES'!J420,"")</f>
        <v/>
      </c>
      <c r="C420" s="756" t="str">
        <f>IF('REGISTRO ACCIONES'!L420="COMPRA",'REGISTRO ACCIONES'!K420,"")</f>
        <v/>
      </c>
      <c r="D42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20" s="757" t="str">
        <f>IF('REGISTRO ACCIONES'!L420="COMPRA",'REGISTRO ACCIONES'!M420,"")</f>
        <v/>
      </c>
      <c r="F420" s="758" t="str">
        <f>IF(RENTABILIDAD[[#This Row],[PORTAFOLIO]]="","",IF('REGISTRO ACCIONES'!L420="COMPRA",'REGISTRO ACCIONES'!P420,""))</f>
        <v/>
      </c>
      <c r="G420" s="759" t="str">
        <f>IF(RENTABILIDAD[[#This Row],[PORTAFOLIO]]="","",IF('REGISTRO ACCIONES'!L420="COMPRA",'REGISTRO ACCIONES'!R420,""))</f>
        <v/>
      </c>
      <c r="H42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20" s="760" t="str">
        <f>IF(RENTABILIDAD[[#This Row],[PORTAFOLIO]]="","",IF(RENTABILIDAD[[#This Row],[INSTRUMENTO]]="","",IFERROR((E420*H420),0)))</f>
        <v/>
      </c>
      <c r="J420" s="761" t="str">
        <f>IF(RENTABILIDAD[[#This Row],[PORTAFOLIO]]="","",IF(RENTABILIDAD[[#This Row],[INSTRUMENTO]]="","",IFERROR((E420*H420)*$X$6,0)))</f>
        <v/>
      </c>
      <c r="K420" s="762">
        <f>IF(RENTABILIDAD[[#This Row],[VALOR ACTUAL COP]]&gt;0,IFERROR((I420-F420)/F420,0),"")</f>
        <v>0</v>
      </c>
      <c r="L420" s="702">
        <f>IF(RENTABILIDAD[[#This Row],[VALOR ACTUAL COP]]&gt;0,IFERROR((J420-G420)/G420,0),"")</f>
        <v>0</v>
      </c>
      <c r="M420" s="763">
        <f t="shared" si="7"/>
        <v>0</v>
      </c>
      <c r="N420" s="747" t="str">
        <f>IFERROR(IF(RENTABILIDAD[[#This Row],[AÑOS]]&gt;0.9999999,(1+K420)^(1/M420)-1,""),"")</f>
        <v/>
      </c>
      <c r="O420" s="702" t="str">
        <f>IFERROR(IF(RENTABILIDAD[[#This Row],[AÑOS]]&gt;0.9999999,(1+L420)^(1/M420)-1,""),"")</f>
        <v/>
      </c>
      <c r="P420" s="764" t="str">
        <f>IFERROR(IF(C:C=$U$7,RENTABILIDAD[[#This Row],[INVERSIÓN USD]]/$W$6,RENTABILIDAD[[#This Row],[INVERSIÓN USD]]/$W$7),"")</f>
        <v/>
      </c>
      <c r="Q420" s="620" t="str">
        <f>IFERROR(IF(D:D=$U$6,RENTABILIDAD[[#This Row],[INVERSIÓN COP]]/$V$6,RENTABILIDAD[[#This Row],[INVERSIÓN COP]]/$V$7),"")</f>
        <v/>
      </c>
      <c r="R420" s="764" t="str">
        <f>IFERROR(RENTABILIDAD[[#This Row],[RENTABILIDAD E.A USD]]*RENTABILIDAD[[#This Row],[PESOS COP]],"")</f>
        <v/>
      </c>
      <c r="S420" s="620" t="str">
        <f>IFERROR(RENTABILIDAD[[#This Row],[RENTABILIDAD E.A COP2]]*RENTABILIDAD[[#This Row],[PESOS COP]],"")</f>
        <v/>
      </c>
    </row>
    <row r="421" spans="2:19">
      <c r="B421" s="755" t="str">
        <f>IF('REGISTRO ACCIONES'!L421="COMPRA",'REGISTRO ACCIONES'!J421,"")</f>
        <v/>
      </c>
      <c r="C421" s="756" t="str">
        <f>IF('REGISTRO ACCIONES'!L421="COMPRA",'REGISTRO ACCIONES'!K421,"")</f>
        <v/>
      </c>
      <c r="D42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21" s="757" t="str">
        <f>IF('REGISTRO ACCIONES'!L421="COMPRA",'REGISTRO ACCIONES'!M421,"")</f>
        <v/>
      </c>
      <c r="F421" s="758" t="str">
        <f>IF(RENTABILIDAD[[#This Row],[PORTAFOLIO]]="","",IF('REGISTRO ACCIONES'!L421="COMPRA",'REGISTRO ACCIONES'!P421,""))</f>
        <v/>
      </c>
      <c r="G421" s="759" t="str">
        <f>IF(RENTABILIDAD[[#This Row],[PORTAFOLIO]]="","",IF('REGISTRO ACCIONES'!L421="COMPRA",'REGISTRO ACCIONES'!R421,""))</f>
        <v/>
      </c>
      <c r="H42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21" s="760" t="str">
        <f>IF(RENTABILIDAD[[#This Row],[PORTAFOLIO]]="","",IF(RENTABILIDAD[[#This Row],[INSTRUMENTO]]="","",IFERROR((E421*H421),0)))</f>
        <v/>
      </c>
      <c r="J421" s="761" t="str">
        <f>IF(RENTABILIDAD[[#This Row],[PORTAFOLIO]]="","",IF(RENTABILIDAD[[#This Row],[INSTRUMENTO]]="","",IFERROR((E421*H421)*$X$6,0)))</f>
        <v/>
      </c>
      <c r="K421" s="762">
        <f>IF(RENTABILIDAD[[#This Row],[VALOR ACTUAL COP]]&gt;0,IFERROR((I421-F421)/F421,0),"")</f>
        <v>0</v>
      </c>
      <c r="L421" s="702">
        <f>IF(RENTABILIDAD[[#This Row],[VALOR ACTUAL COP]]&gt;0,IFERROR((J421-G421)/G421,0),"")</f>
        <v>0</v>
      </c>
      <c r="M421" s="763">
        <f t="shared" si="7"/>
        <v>0</v>
      </c>
      <c r="N421" s="747" t="str">
        <f>IFERROR(IF(RENTABILIDAD[[#This Row],[AÑOS]]&gt;0.9999999,(1+K421)^(1/M421)-1,""),"")</f>
        <v/>
      </c>
      <c r="O421" s="702" t="str">
        <f>IFERROR(IF(RENTABILIDAD[[#This Row],[AÑOS]]&gt;0.9999999,(1+L421)^(1/M421)-1,""),"")</f>
        <v/>
      </c>
      <c r="P421" s="764" t="str">
        <f>IFERROR(IF(C:C=$U$7,RENTABILIDAD[[#This Row],[INVERSIÓN USD]]/$W$6,RENTABILIDAD[[#This Row],[INVERSIÓN USD]]/$W$7),"")</f>
        <v/>
      </c>
      <c r="Q421" s="620" t="str">
        <f>IFERROR(IF(D:D=$U$6,RENTABILIDAD[[#This Row],[INVERSIÓN COP]]/$V$6,RENTABILIDAD[[#This Row],[INVERSIÓN COP]]/$V$7),"")</f>
        <v/>
      </c>
      <c r="R421" s="764" t="str">
        <f>IFERROR(RENTABILIDAD[[#This Row],[RENTABILIDAD E.A USD]]*RENTABILIDAD[[#This Row],[PESOS COP]],"")</f>
        <v/>
      </c>
      <c r="S421" s="620" t="str">
        <f>IFERROR(RENTABILIDAD[[#This Row],[RENTABILIDAD E.A COP2]]*RENTABILIDAD[[#This Row],[PESOS COP]],"")</f>
        <v/>
      </c>
    </row>
    <row r="422" spans="2:19">
      <c r="B422" s="755" t="str">
        <f>IF('REGISTRO ACCIONES'!L422="COMPRA",'REGISTRO ACCIONES'!J422,"")</f>
        <v/>
      </c>
      <c r="C422" s="756" t="str">
        <f>IF('REGISTRO ACCIONES'!L422="COMPRA",'REGISTRO ACCIONES'!K422,"")</f>
        <v/>
      </c>
      <c r="D42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22" s="757" t="str">
        <f>IF('REGISTRO ACCIONES'!L422="COMPRA",'REGISTRO ACCIONES'!M422,"")</f>
        <v/>
      </c>
      <c r="F422" s="758" t="str">
        <f>IF(RENTABILIDAD[[#This Row],[PORTAFOLIO]]="","",IF('REGISTRO ACCIONES'!L422="COMPRA",'REGISTRO ACCIONES'!P422,""))</f>
        <v/>
      </c>
      <c r="G422" s="759" t="str">
        <f>IF(RENTABILIDAD[[#This Row],[PORTAFOLIO]]="","",IF('REGISTRO ACCIONES'!L422="COMPRA",'REGISTRO ACCIONES'!R422,""))</f>
        <v/>
      </c>
      <c r="H42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22" s="760" t="str">
        <f>IF(RENTABILIDAD[[#This Row],[PORTAFOLIO]]="","",IF(RENTABILIDAD[[#This Row],[INSTRUMENTO]]="","",IFERROR((E422*H422),0)))</f>
        <v/>
      </c>
      <c r="J422" s="761" t="str">
        <f>IF(RENTABILIDAD[[#This Row],[PORTAFOLIO]]="","",IF(RENTABILIDAD[[#This Row],[INSTRUMENTO]]="","",IFERROR((E422*H422)*$X$6,0)))</f>
        <v/>
      </c>
      <c r="K422" s="762">
        <f>IF(RENTABILIDAD[[#This Row],[VALOR ACTUAL COP]]&gt;0,IFERROR((I422-F422)/F422,0),"")</f>
        <v>0</v>
      </c>
      <c r="L422" s="702">
        <f>IF(RENTABILIDAD[[#This Row],[VALOR ACTUAL COP]]&gt;0,IFERROR((J422-G422)/G422,0),"")</f>
        <v>0</v>
      </c>
      <c r="M422" s="763">
        <f t="shared" si="7"/>
        <v>0</v>
      </c>
      <c r="N422" s="747" t="str">
        <f>IFERROR(IF(RENTABILIDAD[[#This Row],[AÑOS]]&gt;0.9999999,(1+K422)^(1/M422)-1,""),"")</f>
        <v/>
      </c>
      <c r="O422" s="702" t="str">
        <f>IFERROR(IF(RENTABILIDAD[[#This Row],[AÑOS]]&gt;0.9999999,(1+L422)^(1/M422)-1,""),"")</f>
        <v/>
      </c>
      <c r="P422" s="764" t="str">
        <f>IFERROR(IF(C:C=$U$7,RENTABILIDAD[[#This Row],[INVERSIÓN USD]]/$W$6,RENTABILIDAD[[#This Row],[INVERSIÓN USD]]/$W$7),"")</f>
        <v/>
      </c>
      <c r="Q422" s="620" t="str">
        <f>IFERROR(IF(D:D=$U$6,RENTABILIDAD[[#This Row],[INVERSIÓN COP]]/$V$6,RENTABILIDAD[[#This Row],[INVERSIÓN COP]]/$V$7),"")</f>
        <v/>
      </c>
      <c r="R422" s="764" t="str">
        <f>IFERROR(RENTABILIDAD[[#This Row],[RENTABILIDAD E.A USD]]*RENTABILIDAD[[#This Row],[PESOS COP]],"")</f>
        <v/>
      </c>
      <c r="S422" s="620" t="str">
        <f>IFERROR(RENTABILIDAD[[#This Row],[RENTABILIDAD E.A COP2]]*RENTABILIDAD[[#This Row],[PESOS COP]],"")</f>
        <v/>
      </c>
    </row>
    <row r="423" spans="2:19">
      <c r="B423" s="755" t="str">
        <f>IF('REGISTRO ACCIONES'!L423="COMPRA",'REGISTRO ACCIONES'!J423,"")</f>
        <v/>
      </c>
      <c r="C423" s="756" t="str">
        <f>IF('REGISTRO ACCIONES'!L423="COMPRA",'REGISTRO ACCIONES'!K423,"")</f>
        <v/>
      </c>
      <c r="D42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23" s="757" t="str">
        <f>IF('REGISTRO ACCIONES'!L423="COMPRA",'REGISTRO ACCIONES'!M423,"")</f>
        <v/>
      </c>
      <c r="F423" s="758" t="str">
        <f>IF(RENTABILIDAD[[#This Row],[PORTAFOLIO]]="","",IF('REGISTRO ACCIONES'!L423="COMPRA",'REGISTRO ACCIONES'!P423,""))</f>
        <v/>
      </c>
      <c r="G423" s="759" t="str">
        <f>IF(RENTABILIDAD[[#This Row],[PORTAFOLIO]]="","",IF('REGISTRO ACCIONES'!L423="COMPRA",'REGISTRO ACCIONES'!R423,""))</f>
        <v/>
      </c>
      <c r="H42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23" s="760" t="str">
        <f>IF(RENTABILIDAD[[#This Row],[PORTAFOLIO]]="","",IF(RENTABILIDAD[[#This Row],[INSTRUMENTO]]="","",IFERROR((E423*H423),0)))</f>
        <v/>
      </c>
      <c r="J423" s="761" t="str">
        <f>IF(RENTABILIDAD[[#This Row],[PORTAFOLIO]]="","",IF(RENTABILIDAD[[#This Row],[INSTRUMENTO]]="","",IFERROR((E423*H423)*$X$6,0)))</f>
        <v/>
      </c>
      <c r="K423" s="762">
        <f>IF(RENTABILIDAD[[#This Row],[VALOR ACTUAL COP]]&gt;0,IFERROR((I423-F423)/F423,0),"")</f>
        <v>0</v>
      </c>
      <c r="L423" s="702">
        <f>IF(RENTABILIDAD[[#This Row],[VALOR ACTUAL COP]]&gt;0,IFERROR((J423-G423)/G423,0),"")</f>
        <v>0</v>
      </c>
      <c r="M423" s="763">
        <f t="shared" si="7"/>
        <v>0</v>
      </c>
      <c r="N423" s="747" t="str">
        <f>IFERROR(IF(RENTABILIDAD[[#This Row],[AÑOS]]&gt;0.9999999,(1+K423)^(1/M423)-1,""),"")</f>
        <v/>
      </c>
      <c r="O423" s="702" t="str">
        <f>IFERROR(IF(RENTABILIDAD[[#This Row],[AÑOS]]&gt;0.9999999,(1+L423)^(1/M423)-1,""),"")</f>
        <v/>
      </c>
      <c r="P423" s="764" t="str">
        <f>IFERROR(IF(C:C=$U$7,RENTABILIDAD[[#This Row],[INVERSIÓN USD]]/$W$6,RENTABILIDAD[[#This Row],[INVERSIÓN USD]]/$W$7),"")</f>
        <v/>
      </c>
      <c r="Q423" s="620" t="str">
        <f>IFERROR(IF(D:D=$U$6,RENTABILIDAD[[#This Row],[INVERSIÓN COP]]/$V$6,RENTABILIDAD[[#This Row],[INVERSIÓN COP]]/$V$7),"")</f>
        <v/>
      </c>
      <c r="R423" s="764" t="str">
        <f>IFERROR(RENTABILIDAD[[#This Row],[RENTABILIDAD E.A USD]]*RENTABILIDAD[[#This Row],[PESOS COP]],"")</f>
        <v/>
      </c>
      <c r="S423" s="620" t="str">
        <f>IFERROR(RENTABILIDAD[[#This Row],[RENTABILIDAD E.A COP2]]*RENTABILIDAD[[#This Row],[PESOS COP]],"")</f>
        <v/>
      </c>
    </row>
    <row r="424" spans="2:19">
      <c r="B424" s="755" t="str">
        <f>IF('REGISTRO ACCIONES'!L424="COMPRA",'REGISTRO ACCIONES'!J424,"")</f>
        <v/>
      </c>
      <c r="C424" s="756" t="str">
        <f>IF('REGISTRO ACCIONES'!L424="COMPRA",'REGISTRO ACCIONES'!K424,"")</f>
        <v/>
      </c>
      <c r="D42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24" s="757" t="str">
        <f>IF('REGISTRO ACCIONES'!L424="COMPRA",'REGISTRO ACCIONES'!M424,"")</f>
        <v/>
      </c>
      <c r="F424" s="758" t="str">
        <f>IF(RENTABILIDAD[[#This Row],[PORTAFOLIO]]="","",IF('REGISTRO ACCIONES'!L424="COMPRA",'REGISTRO ACCIONES'!P424,""))</f>
        <v/>
      </c>
      <c r="G424" s="759" t="str">
        <f>IF(RENTABILIDAD[[#This Row],[PORTAFOLIO]]="","",IF('REGISTRO ACCIONES'!L424="COMPRA",'REGISTRO ACCIONES'!R424,""))</f>
        <v/>
      </c>
      <c r="H42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24" s="760" t="str">
        <f>IF(RENTABILIDAD[[#This Row],[PORTAFOLIO]]="","",IF(RENTABILIDAD[[#This Row],[INSTRUMENTO]]="","",IFERROR((E424*H424),0)))</f>
        <v/>
      </c>
      <c r="J424" s="761" t="str">
        <f>IF(RENTABILIDAD[[#This Row],[PORTAFOLIO]]="","",IF(RENTABILIDAD[[#This Row],[INSTRUMENTO]]="","",IFERROR((E424*H424)*$X$6,0)))</f>
        <v/>
      </c>
      <c r="K424" s="762">
        <f>IF(RENTABILIDAD[[#This Row],[VALOR ACTUAL COP]]&gt;0,IFERROR((I424-F424)/F424,0),"")</f>
        <v>0</v>
      </c>
      <c r="L424" s="702">
        <f>IF(RENTABILIDAD[[#This Row],[VALOR ACTUAL COP]]&gt;0,IFERROR((J424-G424)/G424,0),"")</f>
        <v>0</v>
      </c>
      <c r="M424" s="763">
        <f t="shared" si="7"/>
        <v>0</v>
      </c>
      <c r="N424" s="747" t="str">
        <f>IFERROR(IF(RENTABILIDAD[[#This Row],[AÑOS]]&gt;0.9999999,(1+K424)^(1/M424)-1,""),"")</f>
        <v/>
      </c>
      <c r="O424" s="702" t="str">
        <f>IFERROR(IF(RENTABILIDAD[[#This Row],[AÑOS]]&gt;0.9999999,(1+L424)^(1/M424)-1,""),"")</f>
        <v/>
      </c>
      <c r="P424" s="764" t="str">
        <f>IFERROR(IF(C:C=$U$7,RENTABILIDAD[[#This Row],[INVERSIÓN USD]]/$W$6,RENTABILIDAD[[#This Row],[INVERSIÓN USD]]/$W$7),"")</f>
        <v/>
      </c>
      <c r="Q424" s="620" t="str">
        <f>IFERROR(IF(D:D=$U$6,RENTABILIDAD[[#This Row],[INVERSIÓN COP]]/$V$6,RENTABILIDAD[[#This Row],[INVERSIÓN COP]]/$V$7),"")</f>
        <v/>
      </c>
      <c r="R424" s="764" t="str">
        <f>IFERROR(RENTABILIDAD[[#This Row],[RENTABILIDAD E.A USD]]*RENTABILIDAD[[#This Row],[PESOS COP]],"")</f>
        <v/>
      </c>
      <c r="S424" s="620" t="str">
        <f>IFERROR(RENTABILIDAD[[#This Row],[RENTABILIDAD E.A COP2]]*RENTABILIDAD[[#This Row],[PESOS COP]],"")</f>
        <v/>
      </c>
    </row>
    <row r="425" spans="2:19">
      <c r="B425" s="755" t="str">
        <f>IF('REGISTRO ACCIONES'!L425="COMPRA",'REGISTRO ACCIONES'!J425,"")</f>
        <v/>
      </c>
      <c r="C425" s="756" t="str">
        <f>IF('REGISTRO ACCIONES'!L425="COMPRA",'REGISTRO ACCIONES'!K425,"")</f>
        <v/>
      </c>
      <c r="D42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25" s="757" t="str">
        <f>IF('REGISTRO ACCIONES'!L425="COMPRA",'REGISTRO ACCIONES'!M425,"")</f>
        <v/>
      </c>
      <c r="F425" s="758" t="str">
        <f>IF(RENTABILIDAD[[#This Row],[PORTAFOLIO]]="","",IF('REGISTRO ACCIONES'!L425="COMPRA",'REGISTRO ACCIONES'!P425,""))</f>
        <v/>
      </c>
      <c r="G425" s="759" t="str">
        <f>IF(RENTABILIDAD[[#This Row],[PORTAFOLIO]]="","",IF('REGISTRO ACCIONES'!L425="COMPRA",'REGISTRO ACCIONES'!R425,""))</f>
        <v/>
      </c>
      <c r="H42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25" s="760" t="str">
        <f>IF(RENTABILIDAD[[#This Row],[PORTAFOLIO]]="","",IF(RENTABILIDAD[[#This Row],[INSTRUMENTO]]="","",IFERROR((E425*H425),0)))</f>
        <v/>
      </c>
      <c r="J425" s="761" t="str">
        <f>IF(RENTABILIDAD[[#This Row],[PORTAFOLIO]]="","",IF(RENTABILIDAD[[#This Row],[INSTRUMENTO]]="","",IFERROR((E425*H425)*$X$6,0)))</f>
        <v/>
      </c>
      <c r="K425" s="762">
        <f>IF(RENTABILIDAD[[#This Row],[VALOR ACTUAL COP]]&gt;0,IFERROR((I425-F425)/F425,0),"")</f>
        <v>0</v>
      </c>
      <c r="L425" s="702">
        <f>IF(RENTABILIDAD[[#This Row],[VALOR ACTUAL COP]]&gt;0,IFERROR((J425-G425)/G425,0),"")</f>
        <v>0</v>
      </c>
      <c r="M425" s="763">
        <f t="shared" si="7"/>
        <v>0</v>
      </c>
      <c r="N425" s="747" t="str">
        <f>IFERROR(IF(RENTABILIDAD[[#This Row],[AÑOS]]&gt;0.9999999,(1+K425)^(1/M425)-1,""),"")</f>
        <v/>
      </c>
      <c r="O425" s="702" t="str">
        <f>IFERROR(IF(RENTABILIDAD[[#This Row],[AÑOS]]&gt;0.9999999,(1+L425)^(1/M425)-1,""),"")</f>
        <v/>
      </c>
      <c r="P425" s="764" t="str">
        <f>IFERROR(IF(C:C=$U$7,RENTABILIDAD[[#This Row],[INVERSIÓN USD]]/$W$6,RENTABILIDAD[[#This Row],[INVERSIÓN USD]]/$W$7),"")</f>
        <v/>
      </c>
      <c r="Q425" s="620" t="str">
        <f>IFERROR(IF(D:D=$U$6,RENTABILIDAD[[#This Row],[INVERSIÓN COP]]/$V$6,RENTABILIDAD[[#This Row],[INVERSIÓN COP]]/$V$7),"")</f>
        <v/>
      </c>
      <c r="R425" s="764" t="str">
        <f>IFERROR(RENTABILIDAD[[#This Row],[RENTABILIDAD E.A USD]]*RENTABILIDAD[[#This Row],[PESOS COP]],"")</f>
        <v/>
      </c>
      <c r="S425" s="620" t="str">
        <f>IFERROR(RENTABILIDAD[[#This Row],[RENTABILIDAD E.A COP2]]*RENTABILIDAD[[#This Row],[PESOS COP]],"")</f>
        <v/>
      </c>
    </row>
    <row r="426" spans="2:19">
      <c r="B426" s="755" t="str">
        <f>IF('REGISTRO ACCIONES'!L426="COMPRA",'REGISTRO ACCIONES'!J426,"")</f>
        <v/>
      </c>
      <c r="C426" s="756" t="str">
        <f>IF('REGISTRO ACCIONES'!L426="COMPRA",'REGISTRO ACCIONES'!K426,"")</f>
        <v/>
      </c>
      <c r="D42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26" s="757" t="str">
        <f>IF('REGISTRO ACCIONES'!L426="COMPRA",'REGISTRO ACCIONES'!M426,"")</f>
        <v/>
      </c>
      <c r="F426" s="758" t="str">
        <f>IF(RENTABILIDAD[[#This Row],[PORTAFOLIO]]="","",IF('REGISTRO ACCIONES'!L426="COMPRA",'REGISTRO ACCIONES'!P426,""))</f>
        <v/>
      </c>
      <c r="G426" s="759" t="str">
        <f>IF(RENTABILIDAD[[#This Row],[PORTAFOLIO]]="","",IF('REGISTRO ACCIONES'!L426="COMPRA",'REGISTRO ACCIONES'!R426,""))</f>
        <v/>
      </c>
      <c r="H42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26" s="760" t="str">
        <f>IF(RENTABILIDAD[[#This Row],[PORTAFOLIO]]="","",IF(RENTABILIDAD[[#This Row],[INSTRUMENTO]]="","",IFERROR((E426*H426),0)))</f>
        <v/>
      </c>
      <c r="J426" s="761" t="str">
        <f>IF(RENTABILIDAD[[#This Row],[PORTAFOLIO]]="","",IF(RENTABILIDAD[[#This Row],[INSTRUMENTO]]="","",IFERROR((E426*H426)*$X$6,0)))</f>
        <v/>
      </c>
      <c r="K426" s="762">
        <f>IF(RENTABILIDAD[[#This Row],[VALOR ACTUAL COP]]&gt;0,IFERROR((I426-F426)/F426,0),"")</f>
        <v>0</v>
      </c>
      <c r="L426" s="702">
        <f>IF(RENTABILIDAD[[#This Row],[VALOR ACTUAL COP]]&gt;0,IFERROR((J426-G426)/G426,0),"")</f>
        <v>0</v>
      </c>
      <c r="M426" s="763">
        <f t="shared" si="7"/>
        <v>0</v>
      </c>
      <c r="N426" s="747" t="str">
        <f>IFERROR(IF(RENTABILIDAD[[#This Row],[AÑOS]]&gt;0.9999999,(1+K426)^(1/M426)-1,""),"")</f>
        <v/>
      </c>
      <c r="O426" s="702" t="str">
        <f>IFERROR(IF(RENTABILIDAD[[#This Row],[AÑOS]]&gt;0.9999999,(1+L426)^(1/M426)-1,""),"")</f>
        <v/>
      </c>
      <c r="P426" s="764" t="str">
        <f>IFERROR(IF(C:C=$U$7,RENTABILIDAD[[#This Row],[INVERSIÓN USD]]/$W$6,RENTABILIDAD[[#This Row],[INVERSIÓN USD]]/$W$7),"")</f>
        <v/>
      </c>
      <c r="Q426" s="620" t="str">
        <f>IFERROR(IF(D:D=$U$6,RENTABILIDAD[[#This Row],[INVERSIÓN COP]]/$V$6,RENTABILIDAD[[#This Row],[INVERSIÓN COP]]/$V$7),"")</f>
        <v/>
      </c>
      <c r="R426" s="764" t="str">
        <f>IFERROR(RENTABILIDAD[[#This Row],[RENTABILIDAD E.A USD]]*RENTABILIDAD[[#This Row],[PESOS COP]],"")</f>
        <v/>
      </c>
      <c r="S426" s="620" t="str">
        <f>IFERROR(RENTABILIDAD[[#This Row],[RENTABILIDAD E.A COP2]]*RENTABILIDAD[[#This Row],[PESOS COP]],"")</f>
        <v/>
      </c>
    </row>
    <row r="427" spans="2:19">
      <c r="B427" s="755" t="str">
        <f>IF('REGISTRO ACCIONES'!L427="COMPRA",'REGISTRO ACCIONES'!J427,"")</f>
        <v/>
      </c>
      <c r="C427" s="756" t="str">
        <f>IF('REGISTRO ACCIONES'!L427="COMPRA",'REGISTRO ACCIONES'!K427,"")</f>
        <v/>
      </c>
      <c r="D42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27" s="757" t="str">
        <f>IF('REGISTRO ACCIONES'!L427="COMPRA",'REGISTRO ACCIONES'!M427,"")</f>
        <v/>
      </c>
      <c r="F427" s="758" t="str">
        <f>IF(RENTABILIDAD[[#This Row],[PORTAFOLIO]]="","",IF('REGISTRO ACCIONES'!L427="COMPRA",'REGISTRO ACCIONES'!P427,""))</f>
        <v/>
      </c>
      <c r="G427" s="759" t="str">
        <f>IF(RENTABILIDAD[[#This Row],[PORTAFOLIO]]="","",IF('REGISTRO ACCIONES'!L427="COMPRA",'REGISTRO ACCIONES'!R427,""))</f>
        <v/>
      </c>
      <c r="H42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27" s="760" t="str">
        <f>IF(RENTABILIDAD[[#This Row],[PORTAFOLIO]]="","",IF(RENTABILIDAD[[#This Row],[INSTRUMENTO]]="","",IFERROR((E427*H427),0)))</f>
        <v/>
      </c>
      <c r="J427" s="761" t="str">
        <f>IF(RENTABILIDAD[[#This Row],[PORTAFOLIO]]="","",IF(RENTABILIDAD[[#This Row],[INSTRUMENTO]]="","",IFERROR((E427*H427)*$X$6,0)))</f>
        <v/>
      </c>
      <c r="K427" s="762">
        <f>IF(RENTABILIDAD[[#This Row],[VALOR ACTUAL COP]]&gt;0,IFERROR((I427-F427)/F427,0),"")</f>
        <v>0</v>
      </c>
      <c r="L427" s="702">
        <f>IF(RENTABILIDAD[[#This Row],[VALOR ACTUAL COP]]&gt;0,IFERROR((J427-G427)/G427,0),"")</f>
        <v>0</v>
      </c>
      <c r="M427" s="763">
        <f t="shared" si="7"/>
        <v>0</v>
      </c>
      <c r="N427" s="747" t="str">
        <f>IFERROR(IF(RENTABILIDAD[[#This Row],[AÑOS]]&gt;0.9999999,(1+K427)^(1/M427)-1,""),"")</f>
        <v/>
      </c>
      <c r="O427" s="702" t="str">
        <f>IFERROR(IF(RENTABILIDAD[[#This Row],[AÑOS]]&gt;0.9999999,(1+L427)^(1/M427)-1,""),"")</f>
        <v/>
      </c>
      <c r="P427" s="764" t="str">
        <f>IFERROR(IF(C:C=$U$7,RENTABILIDAD[[#This Row],[INVERSIÓN USD]]/$W$6,RENTABILIDAD[[#This Row],[INVERSIÓN USD]]/$W$7),"")</f>
        <v/>
      </c>
      <c r="Q427" s="620" t="str">
        <f>IFERROR(IF(D:D=$U$6,RENTABILIDAD[[#This Row],[INVERSIÓN COP]]/$V$6,RENTABILIDAD[[#This Row],[INVERSIÓN COP]]/$V$7),"")</f>
        <v/>
      </c>
      <c r="R427" s="764" t="str">
        <f>IFERROR(RENTABILIDAD[[#This Row],[RENTABILIDAD E.A USD]]*RENTABILIDAD[[#This Row],[PESOS COP]],"")</f>
        <v/>
      </c>
      <c r="S427" s="620" t="str">
        <f>IFERROR(RENTABILIDAD[[#This Row],[RENTABILIDAD E.A COP2]]*RENTABILIDAD[[#This Row],[PESOS COP]],"")</f>
        <v/>
      </c>
    </row>
    <row r="428" spans="2:19">
      <c r="B428" s="755" t="str">
        <f>IF('REGISTRO ACCIONES'!L428="COMPRA",'REGISTRO ACCIONES'!J428,"")</f>
        <v/>
      </c>
      <c r="C428" s="756" t="str">
        <f>IF('REGISTRO ACCIONES'!L428="COMPRA",'REGISTRO ACCIONES'!K428,"")</f>
        <v/>
      </c>
      <c r="D42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28" s="757" t="str">
        <f>IF('REGISTRO ACCIONES'!L428="COMPRA",'REGISTRO ACCIONES'!M428,"")</f>
        <v/>
      </c>
      <c r="F428" s="758" t="str">
        <f>IF(RENTABILIDAD[[#This Row],[PORTAFOLIO]]="","",IF('REGISTRO ACCIONES'!L428="COMPRA",'REGISTRO ACCIONES'!P428,""))</f>
        <v/>
      </c>
      <c r="G428" s="759" t="str">
        <f>IF(RENTABILIDAD[[#This Row],[PORTAFOLIO]]="","",IF('REGISTRO ACCIONES'!L428="COMPRA",'REGISTRO ACCIONES'!R428,""))</f>
        <v/>
      </c>
      <c r="H42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28" s="760" t="str">
        <f>IF(RENTABILIDAD[[#This Row],[PORTAFOLIO]]="","",IF(RENTABILIDAD[[#This Row],[INSTRUMENTO]]="","",IFERROR((E428*H428),0)))</f>
        <v/>
      </c>
      <c r="J428" s="761" t="str">
        <f>IF(RENTABILIDAD[[#This Row],[PORTAFOLIO]]="","",IF(RENTABILIDAD[[#This Row],[INSTRUMENTO]]="","",IFERROR((E428*H428)*$X$6,0)))</f>
        <v/>
      </c>
      <c r="K428" s="762">
        <f>IF(RENTABILIDAD[[#This Row],[VALOR ACTUAL COP]]&gt;0,IFERROR((I428-F428)/F428,0),"")</f>
        <v>0</v>
      </c>
      <c r="L428" s="702">
        <f>IF(RENTABILIDAD[[#This Row],[VALOR ACTUAL COP]]&gt;0,IFERROR((J428-G428)/G428,0),"")</f>
        <v>0</v>
      </c>
      <c r="M428" s="763">
        <f t="shared" si="7"/>
        <v>0</v>
      </c>
      <c r="N428" s="747" t="str">
        <f>IFERROR(IF(RENTABILIDAD[[#This Row],[AÑOS]]&gt;0.9999999,(1+K428)^(1/M428)-1,""),"")</f>
        <v/>
      </c>
      <c r="O428" s="702" t="str">
        <f>IFERROR(IF(RENTABILIDAD[[#This Row],[AÑOS]]&gt;0.9999999,(1+L428)^(1/M428)-1,""),"")</f>
        <v/>
      </c>
      <c r="P428" s="764" t="str">
        <f>IFERROR(IF(C:C=$U$7,RENTABILIDAD[[#This Row],[INVERSIÓN USD]]/$W$6,RENTABILIDAD[[#This Row],[INVERSIÓN USD]]/$W$7),"")</f>
        <v/>
      </c>
      <c r="Q428" s="620" t="str">
        <f>IFERROR(IF(D:D=$U$6,RENTABILIDAD[[#This Row],[INVERSIÓN COP]]/$V$6,RENTABILIDAD[[#This Row],[INVERSIÓN COP]]/$V$7),"")</f>
        <v/>
      </c>
      <c r="R428" s="764" t="str">
        <f>IFERROR(RENTABILIDAD[[#This Row],[RENTABILIDAD E.A USD]]*RENTABILIDAD[[#This Row],[PESOS COP]],"")</f>
        <v/>
      </c>
      <c r="S428" s="620" t="str">
        <f>IFERROR(RENTABILIDAD[[#This Row],[RENTABILIDAD E.A COP2]]*RENTABILIDAD[[#This Row],[PESOS COP]],"")</f>
        <v/>
      </c>
    </row>
    <row r="429" spans="2:19">
      <c r="B429" s="755" t="str">
        <f>IF('REGISTRO ACCIONES'!L429="COMPRA",'REGISTRO ACCIONES'!J429,"")</f>
        <v/>
      </c>
      <c r="C429" s="756" t="str">
        <f>IF('REGISTRO ACCIONES'!L429="COMPRA",'REGISTRO ACCIONES'!K429,"")</f>
        <v/>
      </c>
      <c r="D42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29" s="757" t="str">
        <f>IF('REGISTRO ACCIONES'!L429="COMPRA",'REGISTRO ACCIONES'!M429,"")</f>
        <v/>
      </c>
      <c r="F429" s="758" t="str">
        <f>IF(RENTABILIDAD[[#This Row],[PORTAFOLIO]]="","",IF('REGISTRO ACCIONES'!L429="COMPRA",'REGISTRO ACCIONES'!P429,""))</f>
        <v/>
      </c>
      <c r="G429" s="759" t="str">
        <f>IF(RENTABILIDAD[[#This Row],[PORTAFOLIO]]="","",IF('REGISTRO ACCIONES'!L429="COMPRA",'REGISTRO ACCIONES'!R429,""))</f>
        <v/>
      </c>
      <c r="H42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29" s="760" t="str">
        <f>IF(RENTABILIDAD[[#This Row],[PORTAFOLIO]]="","",IF(RENTABILIDAD[[#This Row],[INSTRUMENTO]]="","",IFERROR((E429*H429),0)))</f>
        <v/>
      </c>
      <c r="J429" s="761" t="str">
        <f>IF(RENTABILIDAD[[#This Row],[PORTAFOLIO]]="","",IF(RENTABILIDAD[[#This Row],[INSTRUMENTO]]="","",IFERROR((E429*H429)*$X$6,0)))</f>
        <v/>
      </c>
      <c r="K429" s="762">
        <f>IF(RENTABILIDAD[[#This Row],[VALOR ACTUAL COP]]&gt;0,IFERROR((I429-F429)/F429,0),"")</f>
        <v>0</v>
      </c>
      <c r="L429" s="702">
        <f>IF(RENTABILIDAD[[#This Row],[VALOR ACTUAL COP]]&gt;0,IFERROR((J429-G429)/G429,0),"")</f>
        <v>0</v>
      </c>
      <c r="M429" s="763">
        <f t="shared" si="7"/>
        <v>0</v>
      </c>
      <c r="N429" s="747" t="str">
        <f>IFERROR(IF(RENTABILIDAD[[#This Row],[AÑOS]]&gt;0.9999999,(1+K429)^(1/M429)-1,""),"")</f>
        <v/>
      </c>
      <c r="O429" s="702" t="str">
        <f>IFERROR(IF(RENTABILIDAD[[#This Row],[AÑOS]]&gt;0.9999999,(1+L429)^(1/M429)-1,""),"")</f>
        <v/>
      </c>
      <c r="P429" s="764" t="str">
        <f>IFERROR(IF(C:C=$U$7,RENTABILIDAD[[#This Row],[INVERSIÓN USD]]/$W$6,RENTABILIDAD[[#This Row],[INVERSIÓN USD]]/$W$7),"")</f>
        <v/>
      </c>
      <c r="Q429" s="620" t="str">
        <f>IFERROR(IF(D:D=$U$6,RENTABILIDAD[[#This Row],[INVERSIÓN COP]]/$V$6,RENTABILIDAD[[#This Row],[INVERSIÓN COP]]/$V$7),"")</f>
        <v/>
      </c>
      <c r="R429" s="764" t="str">
        <f>IFERROR(RENTABILIDAD[[#This Row],[RENTABILIDAD E.A USD]]*RENTABILIDAD[[#This Row],[PESOS COP]],"")</f>
        <v/>
      </c>
      <c r="S429" s="620" t="str">
        <f>IFERROR(RENTABILIDAD[[#This Row],[RENTABILIDAD E.A COP2]]*RENTABILIDAD[[#This Row],[PESOS COP]],"")</f>
        <v/>
      </c>
    </row>
    <row r="430" spans="2:19">
      <c r="B430" s="755" t="str">
        <f>IF('REGISTRO ACCIONES'!L430="COMPRA",'REGISTRO ACCIONES'!J430,"")</f>
        <v/>
      </c>
      <c r="C430" s="756" t="str">
        <f>IF('REGISTRO ACCIONES'!L430="COMPRA",'REGISTRO ACCIONES'!K430,"")</f>
        <v/>
      </c>
      <c r="D43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30" s="757" t="str">
        <f>IF('REGISTRO ACCIONES'!L430="COMPRA",'REGISTRO ACCIONES'!M430,"")</f>
        <v/>
      </c>
      <c r="F430" s="758" t="str">
        <f>IF(RENTABILIDAD[[#This Row],[PORTAFOLIO]]="","",IF('REGISTRO ACCIONES'!L430="COMPRA",'REGISTRO ACCIONES'!P430,""))</f>
        <v/>
      </c>
      <c r="G430" s="759" t="str">
        <f>IF(RENTABILIDAD[[#This Row],[PORTAFOLIO]]="","",IF('REGISTRO ACCIONES'!L430="COMPRA",'REGISTRO ACCIONES'!R430,""))</f>
        <v/>
      </c>
      <c r="H43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30" s="760" t="str">
        <f>IF(RENTABILIDAD[[#This Row],[PORTAFOLIO]]="","",IF(RENTABILIDAD[[#This Row],[INSTRUMENTO]]="","",IFERROR((E430*H430),0)))</f>
        <v/>
      </c>
      <c r="J430" s="761" t="str">
        <f>IF(RENTABILIDAD[[#This Row],[PORTAFOLIO]]="","",IF(RENTABILIDAD[[#This Row],[INSTRUMENTO]]="","",IFERROR((E430*H430)*$X$6,0)))</f>
        <v/>
      </c>
      <c r="K430" s="762">
        <f>IF(RENTABILIDAD[[#This Row],[VALOR ACTUAL COP]]&gt;0,IFERROR((I430-F430)/F430,0),"")</f>
        <v>0</v>
      </c>
      <c r="L430" s="702">
        <f>IF(RENTABILIDAD[[#This Row],[VALOR ACTUAL COP]]&gt;0,IFERROR((J430-G430)/G430,0),"")</f>
        <v>0</v>
      </c>
      <c r="M430" s="763">
        <f t="shared" si="7"/>
        <v>0</v>
      </c>
      <c r="N430" s="747" t="str">
        <f>IFERROR(IF(RENTABILIDAD[[#This Row],[AÑOS]]&gt;0.9999999,(1+K430)^(1/M430)-1,""),"")</f>
        <v/>
      </c>
      <c r="O430" s="702" t="str">
        <f>IFERROR(IF(RENTABILIDAD[[#This Row],[AÑOS]]&gt;0.9999999,(1+L430)^(1/M430)-1,""),"")</f>
        <v/>
      </c>
      <c r="P430" s="764" t="str">
        <f>IFERROR(IF(C:C=$U$7,RENTABILIDAD[[#This Row],[INVERSIÓN USD]]/$W$6,RENTABILIDAD[[#This Row],[INVERSIÓN USD]]/$W$7),"")</f>
        <v/>
      </c>
      <c r="Q430" s="620" t="str">
        <f>IFERROR(IF(D:D=$U$6,RENTABILIDAD[[#This Row],[INVERSIÓN COP]]/$V$6,RENTABILIDAD[[#This Row],[INVERSIÓN COP]]/$V$7),"")</f>
        <v/>
      </c>
      <c r="R430" s="764" t="str">
        <f>IFERROR(RENTABILIDAD[[#This Row],[RENTABILIDAD E.A USD]]*RENTABILIDAD[[#This Row],[PESOS COP]],"")</f>
        <v/>
      </c>
      <c r="S430" s="620" t="str">
        <f>IFERROR(RENTABILIDAD[[#This Row],[RENTABILIDAD E.A COP2]]*RENTABILIDAD[[#This Row],[PESOS COP]],"")</f>
        <v/>
      </c>
    </row>
    <row r="431" spans="2:19">
      <c r="B431" s="755" t="str">
        <f>IF('REGISTRO ACCIONES'!L431="COMPRA",'REGISTRO ACCIONES'!J431,"")</f>
        <v/>
      </c>
      <c r="C431" s="756" t="str">
        <f>IF('REGISTRO ACCIONES'!L431="COMPRA",'REGISTRO ACCIONES'!K431,"")</f>
        <v/>
      </c>
      <c r="D43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31" s="757" t="str">
        <f>IF('REGISTRO ACCIONES'!L431="COMPRA",'REGISTRO ACCIONES'!M431,"")</f>
        <v/>
      </c>
      <c r="F431" s="758" t="str">
        <f>IF(RENTABILIDAD[[#This Row],[PORTAFOLIO]]="","",IF('REGISTRO ACCIONES'!L431="COMPRA",'REGISTRO ACCIONES'!P431,""))</f>
        <v/>
      </c>
      <c r="G431" s="759" t="str">
        <f>IF(RENTABILIDAD[[#This Row],[PORTAFOLIO]]="","",IF('REGISTRO ACCIONES'!L431="COMPRA",'REGISTRO ACCIONES'!R431,""))</f>
        <v/>
      </c>
      <c r="H43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31" s="760" t="str">
        <f>IF(RENTABILIDAD[[#This Row],[PORTAFOLIO]]="","",IF(RENTABILIDAD[[#This Row],[INSTRUMENTO]]="","",IFERROR((E431*H431),0)))</f>
        <v/>
      </c>
      <c r="J431" s="761" t="str">
        <f>IF(RENTABILIDAD[[#This Row],[PORTAFOLIO]]="","",IF(RENTABILIDAD[[#This Row],[INSTRUMENTO]]="","",IFERROR((E431*H431)*$X$6,0)))</f>
        <v/>
      </c>
      <c r="K431" s="762">
        <f>IF(RENTABILIDAD[[#This Row],[VALOR ACTUAL COP]]&gt;0,IFERROR((I431-F431)/F431,0),"")</f>
        <v>0</v>
      </c>
      <c r="L431" s="702">
        <f>IF(RENTABILIDAD[[#This Row],[VALOR ACTUAL COP]]&gt;0,IFERROR((J431-G431)/G431,0),"")</f>
        <v>0</v>
      </c>
      <c r="M431" s="763">
        <f t="shared" si="7"/>
        <v>0</v>
      </c>
      <c r="N431" s="747" t="str">
        <f>IFERROR(IF(RENTABILIDAD[[#This Row],[AÑOS]]&gt;0.9999999,(1+K431)^(1/M431)-1,""),"")</f>
        <v/>
      </c>
      <c r="O431" s="702" t="str">
        <f>IFERROR(IF(RENTABILIDAD[[#This Row],[AÑOS]]&gt;0.9999999,(1+L431)^(1/M431)-1,""),"")</f>
        <v/>
      </c>
      <c r="P431" s="764" t="str">
        <f>IFERROR(IF(C:C=$U$7,RENTABILIDAD[[#This Row],[INVERSIÓN USD]]/$W$6,RENTABILIDAD[[#This Row],[INVERSIÓN USD]]/$W$7),"")</f>
        <v/>
      </c>
      <c r="Q431" s="620" t="str">
        <f>IFERROR(IF(D:D=$U$6,RENTABILIDAD[[#This Row],[INVERSIÓN COP]]/$V$6,RENTABILIDAD[[#This Row],[INVERSIÓN COP]]/$V$7),"")</f>
        <v/>
      </c>
      <c r="R431" s="764" t="str">
        <f>IFERROR(RENTABILIDAD[[#This Row],[RENTABILIDAD E.A USD]]*RENTABILIDAD[[#This Row],[PESOS COP]],"")</f>
        <v/>
      </c>
      <c r="S431" s="620" t="str">
        <f>IFERROR(RENTABILIDAD[[#This Row],[RENTABILIDAD E.A COP2]]*RENTABILIDAD[[#This Row],[PESOS COP]],"")</f>
        <v/>
      </c>
    </row>
    <row r="432" spans="2:19">
      <c r="B432" s="755" t="str">
        <f>IF('REGISTRO ACCIONES'!L432="COMPRA",'REGISTRO ACCIONES'!J432,"")</f>
        <v/>
      </c>
      <c r="C432" s="756" t="str">
        <f>IF('REGISTRO ACCIONES'!L432="COMPRA",'REGISTRO ACCIONES'!K432,"")</f>
        <v/>
      </c>
      <c r="D43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32" s="757" t="str">
        <f>IF('REGISTRO ACCIONES'!L432="COMPRA",'REGISTRO ACCIONES'!M432,"")</f>
        <v/>
      </c>
      <c r="F432" s="758" t="str">
        <f>IF(RENTABILIDAD[[#This Row],[PORTAFOLIO]]="","",IF('REGISTRO ACCIONES'!L432="COMPRA",'REGISTRO ACCIONES'!P432,""))</f>
        <v/>
      </c>
      <c r="G432" s="759" t="str">
        <f>IF(RENTABILIDAD[[#This Row],[PORTAFOLIO]]="","",IF('REGISTRO ACCIONES'!L432="COMPRA",'REGISTRO ACCIONES'!R432,""))</f>
        <v/>
      </c>
      <c r="H43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32" s="760" t="str">
        <f>IF(RENTABILIDAD[[#This Row],[PORTAFOLIO]]="","",IF(RENTABILIDAD[[#This Row],[INSTRUMENTO]]="","",IFERROR((E432*H432),0)))</f>
        <v/>
      </c>
      <c r="J432" s="761" t="str">
        <f>IF(RENTABILIDAD[[#This Row],[PORTAFOLIO]]="","",IF(RENTABILIDAD[[#This Row],[INSTRUMENTO]]="","",IFERROR((E432*H432)*$X$6,0)))</f>
        <v/>
      </c>
      <c r="K432" s="762">
        <f>IF(RENTABILIDAD[[#This Row],[VALOR ACTUAL COP]]&gt;0,IFERROR((I432-F432)/F432,0),"")</f>
        <v>0</v>
      </c>
      <c r="L432" s="702">
        <f>IF(RENTABILIDAD[[#This Row],[VALOR ACTUAL COP]]&gt;0,IFERROR((J432-G432)/G432,0),"")</f>
        <v>0</v>
      </c>
      <c r="M432" s="763">
        <f t="shared" si="7"/>
        <v>0</v>
      </c>
      <c r="N432" s="747" t="str">
        <f>IFERROR(IF(RENTABILIDAD[[#This Row],[AÑOS]]&gt;0.9999999,(1+K432)^(1/M432)-1,""),"")</f>
        <v/>
      </c>
      <c r="O432" s="702" t="str">
        <f>IFERROR(IF(RENTABILIDAD[[#This Row],[AÑOS]]&gt;0.9999999,(1+L432)^(1/M432)-1,""),"")</f>
        <v/>
      </c>
      <c r="P432" s="764" t="str">
        <f>IFERROR(IF(C:C=$U$7,RENTABILIDAD[[#This Row],[INVERSIÓN USD]]/$W$6,RENTABILIDAD[[#This Row],[INVERSIÓN USD]]/$W$7),"")</f>
        <v/>
      </c>
      <c r="Q432" s="620" t="str">
        <f>IFERROR(IF(D:D=$U$6,RENTABILIDAD[[#This Row],[INVERSIÓN COP]]/$V$6,RENTABILIDAD[[#This Row],[INVERSIÓN COP]]/$V$7),"")</f>
        <v/>
      </c>
      <c r="R432" s="764" t="str">
        <f>IFERROR(RENTABILIDAD[[#This Row],[RENTABILIDAD E.A USD]]*RENTABILIDAD[[#This Row],[PESOS COP]],"")</f>
        <v/>
      </c>
      <c r="S432" s="620" t="str">
        <f>IFERROR(RENTABILIDAD[[#This Row],[RENTABILIDAD E.A COP2]]*RENTABILIDAD[[#This Row],[PESOS COP]],"")</f>
        <v/>
      </c>
    </row>
    <row r="433" spans="2:19">
      <c r="B433" s="755" t="str">
        <f>IF('REGISTRO ACCIONES'!L433="COMPRA",'REGISTRO ACCIONES'!J433,"")</f>
        <v/>
      </c>
      <c r="C433" s="756" t="str">
        <f>IF('REGISTRO ACCIONES'!L433="COMPRA",'REGISTRO ACCIONES'!K433,"")</f>
        <v/>
      </c>
      <c r="D43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33" s="757" t="str">
        <f>IF('REGISTRO ACCIONES'!L433="COMPRA",'REGISTRO ACCIONES'!M433,"")</f>
        <v/>
      </c>
      <c r="F433" s="758" t="str">
        <f>IF(RENTABILIDAD[[#This Row],[PORTAFOLIO]]="","",IF('REGISTRO ACCIONES'!L433="COMPRA",'REGISTRO ACCIONES'!P433,""))</f>
        <v/>
      </c>
      <c r="G433" s="759" t="str">
        <f>IF(RENTABILIDAD[[#This Row],[PORTAFOLIO]]="","",IF('REGISTRO ACCIONES'!L433="COMPRA",'REGISTRO ACCIONES'!R433,""))</f>
        <v/>
      </c>
      <c r="H43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33" s="760" t="str">
        <f>IF(RENTABILIDAD[[#This Row],[PORTAFOLIO]]="","",IF(RENTABILIDAD[[#This Row],[INSTRUMENTO]]="","",IFERROR((E433*H433),0)))</f>
        <v/>
      </c>
      <c r="J433" s="761" t="str">
        <f>IF(RENTABILIDAD[[#This Row],[PORTAFOLIO]]="","",IF(RENTABILIDAD[[#This Row],[INSTRUMENTO]]="","",IFERROR((E433*H433)*$X$6,0)))</f>
        <v/>
      </c>
      <c r="K433" s="762">
        <f>IF(RENTABILIDAD[[#This Row],[VALOR ACTUAL COP]]&gt;0,IFERROR((I433-F433)/F433,0),"")</f>
        <v>0</v>
      </c>
      <c r="L433" s="702">
        <f>IF(RENTABILIDAD[[#This Row],[VALOR ACTUAL COP]]&gt;0,IFERROR((J433-G433)/G433,0),"")</f>
        <v>0</v>
      </c>
      <c r="M433" s="763">
        <f t="shared" si="7"/>
        <v>0</v>
      </c>
      <c r="N433" s="747" t="str">
        <f>IFERROR(IF(RENTABILIDAD[[#This Row],[AÑOS]]&gt;0.9999999,(1+K433)^(1/M433)-1,""),"")</f>
        <v/>
      </c>
      <c r="O433" s="702" t="str">
        <f>IFERROR(IF(RENTABILIDAD[[#This Row],[AÑOS]]&gt;0.9999999,(1+L433)^(1/M433)-1,""),"")</f>
        <v/>
      </c>
      <c r="P433" s="764" t="str">
        <f>IFERROR(IF(C:C=$U$7,RENTABILIDAD[[#This Row],[INVERSIÓN USD]]/$W$6,RENTABILIDAD[[#This Row],[INVERSIÓN USD]]/$W$7),"")</f>
        <v/>
      </c>
      <c r="Q433" s="620" t="str">
        <f>IFERROR(IF(D:D=$U$6,RENTABILIDAD[[#This Row],[INVERSIÓN COP]]/$V$6,RENTABILIDAD[[#This Row],[INVERSIÓN COP]]/$V$7),"")</f>
        <v/>
      </c>
      <c r="R433" s="764" t="str">
        <f>IFERROR(RENTABILIDAD[[#This Row],[RENTABILIDAD E.A USD]]*RENTABILIDAD[[#This Row],[PESOS COP]],"")</f>
        <v/>
      </c>
      <c r="S433" s="620" t="str">
        <f>IFERROR(RENTABILIDAD[[#This Row],[RENTABILIDAD E.A COP2]]*RENTABILIDAD[[#This Row],[PESOS COP]],"")</f>
        <v/>
      </c>
    </row>
    <row r="434" spans="2:19">
      <c r="B434" s="755" t="str">
        <f>IF('REGISTRO ACCIONES'!L434="COMPRA",'REGISTRO ACCIONES'!J434,"")</f>
        <v/>
      </c>
      <c r="C434" s="756" t="str">
        <f>IF('REGISTRO ACCIONES'!L434="COMPRA",'REGISTRO ACCIONES'!K434,"")</f>
        <v/>
      </c>
      <c r="D43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34" s="757" t="str">
        <f>IF('REGISTRO ACCIONES'!L434="COMPRA",'REGISTRO ACCIONES'!M434,"")</f>
        <v/>
      </c>
      <c r="F434" s="758" t="str">
        <f>IF(RENTABILIDAD[[#This Row],[PORTAFOLIO]]="","",IF('REGISTRO ACCIONES'!L434="COMPRA",'REGISTRO ACCIONES'!P434,""))</f>
        <v/>
      </c>
      <c r="G434" s="759" t="str">
        <f>IF(RENTABILIDAD[[#This Row],[PORTAFOLIO]]="","",IF('REGISTRO ACCIONES'!L434="COMPRA",'REGISTRO ACCIONES'!R434,""))</f>
        <v/>
      </c>
      <c r="H43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34" s="760" t="str">
        <f>IF(RENTABILIDAD[[#This Row],[PORTAFOLIO]]="","",IF(RENTABILIDAD[[#This Row],[INSTRUMENTO]]="","",IFERROR((E434*H434),0)))</f>
        <v/>
      </c>
      <c r="J434" s="761" t="str">
        <f>IF(RENTABILIDAD[[#This Row],[PORTAFOLIO]]="","",IF(RENTABILIDAD[[#This Row],[INSTRUMENTO]]="","",IFERROR((E434*H434)*$X$6,0)))</f>
        <v/>
      </c>
      <c r="K434" s="762">
        <f>IF(RENTABILIDAD[[#This Row],[VALOR ACTUAL COP]]&gt;0,IFERROR((I434-F434)/F434,0),"")</f>
        <v>0</v>
      </c>
      <c r="L434" s="702">
        <f>IF(RENTABILIDAD[[#This Row],[VALOR ACTUAL COP]]&gt;0,IFERROR((J434-G434)/G434,0),"")</f>
        <v>0</v>
      </c>
      <c r="M434" s="763">
        <f t="shared" si="7"/>
        <v>0</v>
      </c>
      <c r="N434" s="747" t="str">
        <f>IFERROR(IF(RENTABILIDAD[[#This Row],[AÑOS]]&gt;0.9999999,(1+K434)^(1/M434)-1,""),"")</f>
        <v/>
      </c>
      <c r="O434" s="702" t="str">
        <f>IFERROR(IF(RENTABILIDAD[[#This Row],[AÑOS]]&gt;0.9999999,(1+L434)^(1/M434)-1,""),"")</f>
        <v/>
      </c>
      <c r="P434" s="764" t="str">
        <f>IFERROR(IF(C:C=$U$7,RENTABILIDAD[[#This Row],[INVERSIÓN USD]]/$W$6,RENTABILIDAD[[#This Row],[INVERSIÓN USD]]/$W$7),"")</f>
        <v/>
      </c>
      <c r="Q434" s="620" t="str">
        <f>IFERROR(IF(D:D=$U$6,RENTABILIDAD[[#This Row],[INVERSIÓN COP]]/$V$6,RENTABILIDAD[[#This Row],[INVERSIÓN COP]]/$V$7),"")</f>
        <v/>
      </c>
      <c r="R434" s="764" t="str">
        <f>IFERROR(RENTABILIDAD[[#This Row],[RENTABILIDAD E.A USD]]*RENTABILIDAD[[#This Row],[PESOS COP]],"")</f>
        <v/>
      </c>
      <c r="S434" s="620" t="str">
        <f>IFERROR(RENTABILIDAD[[#This Row],[RENTABILIDAD E.A COP2]]*RENTABILIDAD[[#This Row],[PESOS COP]],"")</f>
        <v/>
      </c>
    </row>
    <row r="435" spans="2:19">
      <c r="B435" s="755" t="str">
        <f>IF('REGISTRO ACCIONES'!L435="COMPRA",'REGISTRO ACCIONES'!J435,"")</f>
        <v/>
      </c>
      <c r="C435" s="756" t="str">
        <f>IF('REGISTRO ACCIONES'!L435="COMPRA",'REGISTRO ACCIONES'!K435,"")</f>
        <v/>
      </c>
      <c r="D43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35" s="757" t="str">
        <f>IF('REGISTRO ACCIONES'!L435="COMPRA",'REGISTRO ACCIONES'!M435,"")</f>
        <v/>
      </c>
      <c r="F435" s="758" t="str">
        <f>IF(RENTABILIDAD[[#This Row],[PORTAFOLIO]]="","",IF('REGISTRO ACCIONES'!L435="COMPRA",'REGISTRO ACCIONES'!P435,""))</f>
        <v/>
      </c>
      <c r="G435" s="759" t="str">
        <f>IF(RENTABILIDAD[[#This Row],[PORTAFOLIO]]="","",IF('REGISTRO ACCIONES'!L435="COMPRA",'REGISTRO ACCIONES'!R435,""))</f>
        <v/>
      </c>
      <c r="H43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35" s="760" t="str">
        <f>IF(RENTABILIDAD[[#This Row],[PORTAFOLIO]]="","",IF(RENTABILIDAD[[#This Row],[INSTRUMENTO]]="","",IFERROR((E435*H435),0)))</f>
        <v/>
      </c>
      <c r="J435" s="761" t="str">
        <f>IF(RENTABILIDAD[[#This Row],[PORTAFOLIO]]="","",IF(RENTABILIDAD[[#This Row],[INSTRUMENTO]]="","",IFERROR((E435*H435)*$X$6,0)))</f>
        <v/>
      </c>
      <c r="K435" s="762">
        <f>IF(RENTABILIDAD[[#This Row],[VALOR ACTUAL COP]]&gt;0,IFERROR((I435-F435)/F435,0),"")</f>
        <v>0</v>
      </c>
      <c r="L435" s="702">
        <f>IF(RENTABILIDAD[[#This Row],[VALOR ACTUAL COP]]&gt;0,IFERROR((J435-G435)/G435,0),"")</f>
        <v>0</v>
      </c>
      <c r="M435" s="763">
        <f t="shared" si="7"/>
        <v>0</v>
      </c>
      <c r="N435" s="747" t="str">
        <f>IFERROR(IF(RENTABILIDAD[[#This Row],[AÑOS]]&gt;0.9999999,(1+K435)^(1/M435)-1,""),"")</f>
        <v/>
      </c>
      <c r="O435" s="702" t="str">
        <f>IFERROR(IF(RENTABILIDAD[[#This Row],[AÑOS]]&gt;0.9999999,(1+L435)^(1/M435)-1,""),"")</f>
        <v/>
      </c>
      <c r="P435" s="764" t="str">
        <f>IFERROR(IF(C:C=$U$7,RENTABILIDAD[[#This Row],[INVERSIÓN USD]]/$W$6,RENTABILIDAD[[#This Row],[INVERSIÓN USD]]/$W$7),"")</f>
        <v/>
      </c>
      <c r="Q435" s="620" t="str">
        <f>IFERROR(IF(D:D=$U$6,RENTABILIDAD[[#This Row],[INVERSIÓN COP]]/$V$6,RENTABILIDAD[[#This Row],[INVERSIÓN COP]]/$V$7),"")</f>
        <v/>
      </c>
      <c r="R435" s="764" t="str">
        <f>IFERROR(RENTABILIDAD[[#This Row],[RENTABILIDAD E.A USD]]*RENTABILIDAD[[#This Row],[PESOS COP]],"")</f>
        <v/>
      </c>
      <c r="S435" s="620" t="str">
        <f>IFERROR(RENTABILIDAD[[#This Row],[RENTABILIDAD E.A COP2]]*RENTABILIDAD[[#This Row],[PESOS COP]],"")</f>
        <v/>
      </c>
    </row>
    <row r="436" spans="2:19">
      <c r="B436" s="755" t="str">
        <f>IF('REGISTRO ACCIONES'!L436="COMPRA",'REGISTRO ACCIONES'!J436,"")</f>
        <v/>
      </c>
      <c r="C436" s="756" t="str">
        <f>IF('REGISTRO ACCIONES'!L436="COMPRA",'REGISTRO ACCIONES'!K436,"")</f>
        <v/>
      </c>
      <c r="D43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36" s="757" t="str">
        <f>IF('REGISTRO ACCIONES'!L436="COMPRA",'REGISTRO ACCIONES'!M436,"")</f>
        <v/>
      </c>
      <c r="F436" s="758" t="str">
        <f>IF(RENTABILIDAD[[#This Row],[PORTAFOLIO]]="","",IF('REGISTRO ACCIONES'!L436="COMPRA",'REGISTRO ACCIONES'!P436,""))</f>
        <v/>
      </c>
      <c r="G436" s="759" t="str">
        <f>IF(RENTABILIDAD[[#This Row],[PORTAFOLIO]]="","",IF('REGISTRO ACCIONES'!L436="COMPRA",'REGISTRO ACCIONES'!R436,""))</f>
        <v/>
      </c>
      <c r="H43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36" s="760" t="str">
        <f>IF(RENTABILIDAD[[#This Row],[PORTAFOLIO]]="","",IF(RENTABILIDAD[[#This Row],[INSTRUMENTO]]="","",IFERROR((E436*H436),0)))</f>
        <v/>
      </c>
      <c r="J436" s="761" t="str">
        <f>IF(RENTABILIDAD[[#This Row],[PORTAFOLIO]]="","",IF(RENTABILIDAD[[#This Row],[INSTRUMENTO]]="","",IFERROR((E436*H436)*$X$6,0)))</f>
        <v/>
      </c>
      <c r="K436" s="762">
        <f>IF(RENTABILIDAD[[#This Row],[VALOR ACTUAL COP]]&gt;0,IFERROR((I436-F436)/F436,0),"")</f>
        <v>0</v>
      </c>
      <c r="L436" s="702">
        <f>IF(RENTABILIDAD[[#This Row],[VALOR ACTUAL COP]]&gt;0,IFERROR((J436-G436)/G436,0),"")</f>
        <v>0</v>
      </c>
      <c r="M436" s="763">
        <f t="shared" si="7"/>
        <v>0</v>
      </c>
      <c r="N436" s="747" t="str">
        <f>IFERROR(IF(RENTABILIDAD[[#This Row],[AÑOS]]&gt;0.9999999,(1+K436)^(1/M436)-1,""),"")</f>
        <v/>
      </c>
      <c r="O436" s="702" t="str">
        <f>IFERROR(IF(RENTABILIDAD[[#This Row],[AÑOS]]&gt;0.9999999,(1+L436)^(1/M436)-1,""),"")</f>
        <v/>
      </c>
      <c r="P436" s="764" t="str">
        <f>IFERROR(IF(C:C=$U$7,RENTABILIDAD[[#This Row],[INVERSIÓN USD]]/$W$6,RENTABILIDAD[[#This Row],[INVERSIÓN USD]]/$W$7),"")</f>
        <v/>
      </c>
      <c r="Q436" s="620" t="str">
        <f>IFERROR(IF(D:D=$U$6,RENTABILIDAD[[#This Row],[INVERSIÓN COP]]/$V$6,RENTABILIDAD[[#This Row],[INVERSIÓN COP]]/$V$7),"")</f>
        <v/>
      </c>
      <c r="R436" s="764" t="str">
        <f>IFERROR(RENTABILIDAD[[#This Row],[RENTABILIDAD E.A USD]]*RENTABILIDAD[[#This Row],[PESOS COP]],"")</f>
        <v/>
      </c>
      <c r="S436" s="620" t="str">
        <f>IFERROR(RENTABILIDAD[[#This Row],[RENTABILIDAD E.A COP2]]*RENTABILIDAD[[#This Row],[PESOS COP]],"")</f>
        <v/>
      </c>
    </row>
    <row r="437" spans="2:19">
      <c r="B437" s="755" t="str">
        <f>IF('REGISTRO ACCIONES'!L437="COMPRA",'REGISTRO ACCIONES'!J437,"")</f>
        <v/>
      </c>
      <c r="C437" s="756" t="str">
        <f>IF('REGISTRO ACCIONES'!L437="COMPRA",'REGISTRO ACCIONES'!K437,"")</f>
        <v/>
      </c>
      <c r="D43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37" s="757" t="str">
        <f>IF('REGISTRO ACCIONES'!L437="COMPRA",'REGISTRO ACCIONES'!M437,"")</f>
        <v/>
      </c>
      <c r="F437" s="758" t="str">
        <f>IF(RENTABILIDAD[[#This Row],[PORTAFOLIO]]="","",IF('REGISTRO ACCIONES'!L437="COMPRA",'REGISTRO ACCIONES'!P437,""))</f>
        <v/>
      </c>
      <c r="G437" s="759" t="str">
        <f>IF(RENTABILIDAD[[#This Row],[PORTAFOLIO]]="","",IF('REGISTRO ACCIONES'!L437="COMPRA",'REGISTRO ACCIONES'!R437,""))</f>
        <v/>
      </c>
      <c r="H43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37" s="760" t="str">
        <f>IF(RENTABILIDAD[[#This Row],[PORTAFOLIO]]="","",IF(RENTABILIDAD[[#This Row],[INSTRUMENTO]]="","",IFERROR((E437*H437),0)))</f>
        <v/>
      </c>
      <c r="J437" s="761" t="str">
        <f>IF(RENTABILIDAD[[#This Row],[PORTAFOLIO]]="","",IF(RENTABILIDAD[[#This Row],[INSTRUMENTO]]="","",IFERROR((E437*H437)*$X$6,0)))</f>
        <v/>
      </c>
      <c r="K437" s="762">
        <f>IF(RENTABILIDAD[[#This Row],[VALOR ACTUAL COP]]&gt;0,IFERROR((I437-F437)/F437,0),"")</f>
        <v>0</v>
      </c>
      <c r="L437" s="702">
        <f>IF(RENTABILIDAD[[#This Row],[VALOR ACTUAL COP]]&gt;0,IFERROR((J437-G437)/G437,0),"")</f>
        <v>0</v>
      </c>
      <c r="M437" s="763">
        <f t="shared" si="7"/>
        <v>0</v>
      </c>
      <c r="N437" s="747" t="str">
        <f>IFERROR(IF(RENTABILIDAD[[#This Row],[AÑOS]]&gt;0.9999999,(1+K437)^(1/M437)-1,""),"")</f>
        <v/>
      </c>
      <c r="O437" s="702" t="str">
        <f>IFERROR(IF(RENTABILIDAD[[#This Row],[AÑOS]]&gt;0.9999999,(1+L437)^(1/M437)-1,""),"")</f>
        <v/>
      </c>
      <c r="P437" s="764" t="str">
        <f>IFERROR(IF(C:C=$U$7,RENTABILIDAD[[#This Row],[INVERSIÓN USD]]/$W$6,RENTABILIDAD[[#This Row],[INVERSIÓN USD]]/$W$7),"")</f>
        <v/>
      </c>
      <c r="Q437" s="620" t="str">
        <f>IFERROR(IF(D:D=$U$6,RENTABILIDAD[[#This Row],[INVERSIÓN COP]]/$V$6,RENTABILIDAD[[#This Row],[INVERSIÓN COP]]/$V$7),"")</f>
        <v/>
      </c>
      <c r="R437" s="764" t="str">
        <f>IFERROR(RENTABILIDAD[[#This Row],[RENTABILIDAD E.A USD]]*RENTABILIDAD[[#This Row],[PESOS COP]],"")</f>
        <v/>
      </c>
      <c r="S437" s="620" t="str">
        <f>IFERROR(RENTABILIDAD[[#This Row],[RENTABILIDAD E.A COP2]]*RENTABILIDAD[[#This Row],[PESOS COP]],"")</f>
        <v/>
      </c>
    </row>
    <row r="438" spans="2:19">
      <c r="B438" s="755" t="str">
        <f>IF('REGISTRO ACCIONES'!L438="COMPRA",'REGISTRO ACCIONES'!J438,"")</f>
        <v/>
      </c>
      <c r="C438" s="756" t="str">
        <f>IF('REGISTRO ACCIONES'!L438="COMPRA",'REGISTRO ACCIONES'!K438,"")</f>
        <v/>
      </c>
      <c r="D43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38" s="757" t="str">
        <f>IF('REGISTRO ACCIONES'!L438="COMPRA",'REGISTRO ACCIONES'!M438,"")</f>
        <v/>
      </c>
      <c r="F438" s="758" t="str">
        <f>IF(RENTABILIDAD[[#This Row],[PORTAFOLIO]]="","",IF('REGISTRO ACCIONES'!L438="COMPRA",'REGISTRO ACCIONES'!P438,""))</f>
        <v/>
      </c>
      <c r="G438" s="759" t="str">
        <f>IF(RENTABILIDAD[[#This Row],[PORTAFOLIO]]="","",IF('REGISTRO ACCIONES'!L438="COMPRA",'REGISTRO ACCIONES'!R438,""))</f>
        <v/>
      </c>
      <c r="H43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38" s="760" t="str">
        <f>IF(RENTABILIDAD[[#This Row],[PORTAFOLIO]]="","",IF(RENTABILIDAD[[#This Row],[INSTRUMENTO]]="","",IFERROR((E438*H438),0)))</f>
        <v/>
      </c>
      <c r="J438" s="761" t="str">
        <f>IF(RENTABILIDAD[[#This Row],[PORTAFOLIO]]="","",IF(RENTABILIDAD[[#This Row],[INSTRUMENTO]]="","",IFERROR((E438*H438)*$X$6,0)))</f>
        <v/>
      </c>
      <c r="K438" s="762">
        <f>IF(RENTABILIDAD[[#This Row],[VALOR ACTUAL COP]]&gt;0,IFERROR((I438-F438)/F438,0),"")</f>
        <v>0</v>
      </c>
      <c r="L438" s="702">
        <f>IF(RENTABILIDAD[[#This Row],[VALOR ACTUAL COP]]&gt;0,IFERROR((J438-G438)/G438,0),"")</f>
        <v>0</v>
      </c>
      <c r="M438" s="763">
        <f t="shared" si="7"/>
        <v>0</v>
      </c>
      <c r="N438" s="747" t="str">
        <f>IFERROR(IF(RENTABILIDAD[[#This Row],[AÑOS]]&gt;0.9999999,(1+K438)^(1/M438)-1,""),"")</f>
        <v/>
      </c>
      <c r="O438" s="702" t="str">
        <f>IFERROR(IF(RENTABILIDAD[[#This Row],[AÑOS]]&gt;0.9999999,(1+L438)^(1/M438)-1,""),"")</f>
        <v/>
      </c>
      <c r="P438" s="764" t="str">
        <f>IFERROR(IF(C:C=$U$7,RENTABILIDAD[[#This Row],[INVERSIÓN USD]]/$W$6,RENTABILIDAD[[#This Row],[INVERSIÓN USD]]/$W$7),"")</f>
        <v/>
      </c>
      <c r="Q438" s="620" t="str">
        <f>IFERROR(IF(D:D=$U$6,RENTABILIDAD[[#This Row],[INVERSIÓN COP]]/$V$6,RENTABILIDAD[[#This Row],[INVERSIÓN COP]]/$V$7),"")</f>
        <v/>
      </c>
      <c r="R438" s="764" t="str">
        <f>IFERROR(RENTABILIDAD[[#This Row],[RENTABILIDAD E.A USD]]*RENTABILIDAD[[#This Row],[PESOS COP]],"")</f>
        <v/>
      </c>
      <c r="S438" s="620" t="str">
        <f>IFERROR(RENTABILIDAD[[#This Row],[RENTABILIDAD E.A COP2]]*RENTABILIDAD[[#This Row],[PESOS COP]],"")</f>
        <v/>
      </c>
    </row>
    <row r="439" spans="2:19">
      <c r="B439" s="755" t="str">
        <f>IF('REGISTRO ACCIONES'!L439="COMPRA",'REGISTRO ACCIONES'!J439,"")</f>
        <v/>
      </c>
      <c r="C439" s="756" t="str">
        <f>IF('REGISTRO ACCIONES'!L439="COMPRA",'REGISTRO ACCIONES'!K439,"")</f>
        <v/>
      </c>
      <c r="D43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39" s="757" t="str">
        <f>IF('REGISTRO ACCIONES'!L439="COMPRA",'REGISTRO ACCIONES'!M439,"")</f>
        <v/>
      </c>
      <c r="F439" s="758" t="str">
        <f>IF(RENTABILIDAD[[#This Row],[PORTAFOLIO]]="","",IF('REGISTRO ACCIONES'!L439="COMPRA",'REGISTRO ACCIONES'!P439,""))</f>
        <v/>
      </c>
      <c r="G439" s="759" t="str">
        <f>IF(RENTABILIDAD[[#This Row],[PORTAFOLIO]]="","",IF('REGISTRO ACCIONES'!L439="COMPRA",'REGISTRO ACCIONES'!R439,""))</f>
        <v/>
      </c>
      <c r="H43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39" s="760" t="str">
        <f>IF(RENTABILIDAD[[#This Row],[PORTAFOLIO]]="","",IF(RENTABILIDAD[[#This Row],[INSTRUMENTO]]="","",IFERROR((E439*H439),0)))</f>
        <v/>
      </c>
      <c r="J439" s="761" t="str">
        <f>IF(RENTABILIDAD[[#This Row],[PORTAFOLIO]]="","",IF(RENTABILIDAD[[#This Row],[INSTRUMENTO]]="","",IFERROR((E439*H439)*$X$6,0)))</f>
        <v/>
      </c>
      <c r="K439" s="762">
        <f>IF(RENTABILIDAD[[#This Row],[VALOR ACTUAL COP]]&gt;0,IFERROR((I439-F439)/F439,0),"")</f>
        <v>0</v>
      </c>
      <c r="L439" s="702">
        <f>IF(RENTABILIDAD[[#This Row],[VALOR ACTUAL COP]]&gt;0,IFERROR((J439-G439)/G439,0),"")</f>
        <v>0</v>
      </c>
      <c r="M439" s="763">
        <f t="shared" si="7"/>
        <v>0</v>
      </c>
      <c r="N439" s="747" t="str">
        <f>IFERROR(IF(RENTABILIDAD[[#This Row],[AÑOS]]&gt;0.9999999,(1+K439)^(1/M439)-1,""),"")</f>
        <v/>
      </c>
      <c r="O439" s="702" t="str">
        <f>IFERROR(IF(RENTABILIDAD[[#This Row],[AÑOS]]&gt;0.9999999,(1+L439)^(1/M439)-1,""),"")</f>
        <v/>
      </c>
      <c r="P439" s="764" t="str">
        <f>IFERROR(IF(C:C=$U$7,RENTABILIDAD[[#This Row],[INVERSIÓN USD]]/$W$6,RENTABILIDAD[[#This Row],[INVERSIÓN USD]]/$W$7),"")</f>
        <v/>
      </c>
      <c r="Q439" s="620" t="str">
        <f>IFERROR(IF(D:D=$U$6,RENTABILIDAD[[#This Row],[INVERSIÓN COP]]/$V$6,RENTABILIDAD[[#This Row],[INVERSIÓN COP]]/$V$7),"")</f>
        <v/>
      </c>
      <c r="R439" s="764" t="str">
        <f>IFERROR(RENTABILIDAD[[#This Row],[RENTABILIDAD E.A USD]]*RENTABILIDAD[[#This Row],[PESOS COP]],"")</f>
        <v/>
      </c>
      <c r="S439" s="620" t="str">
        <f>IFERROR(RENTABILIDAD[[#This Row],[RENTABILIDAD E.A COP2]]*RENTABILIDAD[[#This Row],[PESOS COP]],"")</f>
        <v/>
      </c>
    </row>
    <row r="440" spans="2:19">
      <c r="B440" s="755" t="str">
        <f>IF('REGISTRO ACCIONES'!L440="COMPRA",'REGISTRO ACCIONES'!J440,"")</f>
        <v/>
      </c>
      <c r="C440" s="756" t="str">
        <f>IF('REGISTRO ACCIONES'!L440="COMPRA",'REGISTRO ACCIONES'!K440,"")</f>
        <v/>
      </c>
      <c r="D44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40" s="757" t="str">
        <f>IF('REGISTRO ACCIONES'!L440="COMPRA",'REGISTRO ACCIONES'!M440,"")</f>
        <v/>
      </c>
      <c r="F440" s="758" t="str">
        <f>IF(RENTABILIDAD[[#This Row],[PORTAFOLIO]]="","",IF('REGISTRO ACCIONES'!L440="COMPRA",'REGISTRO ACCIONES'!P440,""))</f>
        <v/>
      </c>
      <c r="G440" s="759" t="str">
        <f>IF(RENTABILIDAD[[#This Row],[PORTAFOLIO]]="","",IF('REGISTRO ACCIONES'!L440="COMPRA",'REGISTRO ACCIONES'!R440,""))</f>
        <v/>
      </c>
      <c r="H44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40" s="760" t="str">
        <f>IF(RENTABILIDAD[[#This Row],[PORTAFOLIO]]="","",IF(RENTABILIDAD[[#This Row],[INSTRUMENTO]]="","",IFERROR((E440*H440),0)))</f>
        <v/>
      </c>
      <c r="J440" s="761" t="str">
        <f>IF(RENTABILIDAD[[#This Row],[PORTAFOLIO]]="","",IF(RENTABILIDAD[[#This Row],[INSTRUMENTO]]="","",IFERROR((E440*H440)*$X$6,0)))</f>
        <v/>
      </c>
      <c r="K440" s="762">
        <f>IF(RENTABILIDAD[[#This Row],[VALOR ACTUAL COP]]&gt;0,IFERROR((I440-F440)/F440,0),"")</f>
        <v>0</v>
      </c>
      <c r="L440" s="702">
        <f>IF(RENTABILIDAD[[#This Row],[VALOR ACTUAL COP]]&gt;0,IFERROR((J440-G440)/G440,0),"")</f>
        <v>0</v>
      </c>
      <c r="M440" s="763">
        <f t="shared" si="7"/>
        <v>0</v>
      </c>
      <c r="N440" s="747" t="str">
        <f>IFERROR(IF(RENTABILIDAD[[#This Row],[AÑOS]]&gt;0.9999999,(1+K440)^(1/M440)-1,""),"")</f>
        <v/>
      </c>
      <c r="O440" s="702" t="str">
        <f>IFERROR(IF(RENTABILIDAD[[#This Row],[AÑOS]]&gt;0.9999999,(1+L440)^(1/M440)-1,""),"")</f>
        <v/>
      </c>
      <c r="P440" s="764" t="str">
        <f>IFERROR(IF(C:C=$U$7,RENTABILIDAD[[#This Row],[INVERSIÓN USD]]/$W$6,RENTABILIDAD[[#This Row],[INVERSIÓN USD]]/$W$7),"")</f>
        <v/>
      </c>
      <c r="Q440" s="620" t="str">
        <f>IFERROR(IF(D:D=$U$6,RENTABILIDAD[[#This Row],[INVERSIÓN COP]]/$V$6,RENTABILIDAD[[#This Row],[INVERSIÓN COP]]/$V$7),"")</f>
        <v/>
      </c>
      <c r="R440" s="764" t="str">
        <f>IFERROR(RENTABILIDAD[[#This Row],[RENTABILIDAD E.A USD]]*RENTABILIDAD[[#This Row],[PESOS COP]],"")</f>
        <v/>
      </c>
      <c r="S440" s="620" t="str">
        <f>IFERROR(RENTABILIDAD[[#This Row],[RENTABILIDAD E.A COP2]]*RENTABILIDAD[[#This Row],[PESOS COP]],"")</f>
        <v/>
      </c>
    </row>
    <row r="441" spans="2:19">
      <c r="B441" s="755" t="str">
        <f>IF('REGISTRO ACCIONES'!L441="COMPRA",'REGISTRO ACCIONES'!J441,"")</f>
        <v/>
      </c>
      <c r="C441" s="756" t="str">
        <f>IF('REGISTRO ACCIONES'!L441="COMPRA",'REGISTRO ACCIONES'!K441,"")</f>
        <v/>
      </c>
      <c r="D44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41" s="757" t="str">
        <f>IF('REGISTRO ACCIONES'!L441="COMPRA",'REGISTRO ACCIONES'!M441,"")</f>
        <v/>
      </c>
      <c r="F441" s="758" t="str">
        <f>IF(RENTABILIDAD[[#This Row],[PORTAFOLIO]]="","",IF('REGISTRO ACCIONES'!L441="COMPRA",'REGISTRO ACCIONES'!P441,""))</f>
        <v/>
      </c>
      <c r="G441" s="759" t="str">
        <f>IF(RENTABILIDAD[[#This Row],[PORTAFOLIO]]="","",IF('REGISTRO ACCIONES'!L441="COMPRA",'REGISTRO ACCIONES'!R441,""))</f>
        <v/>
      </c>
      <c r="H44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41" s="760" t="str">
        <f>IF(RENTABILIDAD[[#This Row],[PORTAFOLIO]]="","",IF(RENTABILIDAD[[#This Row],[INSTRUMENTO]]="","",IFERROR((E441*H441),0)))</f>
        <v/>
      </c>
      <c r="J441" s="761" t="str">
        <f>IF(RENTABILIDAD[[#This Row],[PORTAFOLIO]]="","",IF(RENTABILIDAD[[#This Row],[INSTRUMENTO]]="","",IFERROR((E441*H441)*$X$6,0)))</f>
        <v/>
      </c>
      <c r="K441" s="762">
        <f>IF(RENTABILIDAD[[#This Row],[VALOR ACTUAL COP]]&gt;0,IFERROR((I441-F441)/F441,0),"")</f>
        <v>0</v>
      </c>
      <c r="L441" s="702">
        <f>IF(RENTABILIDAD[[#This Row],[VALOR ACTUAL COP]]&gt;0,IFERROR((J441-G441)/G441,0),"")</f>
        <v>0</v>
      </c>
      <c r="M441" s="763">
        <f t="shared" si="7"/>
        <v>0</v>
      </c>
      <c r="N441" s="747" t="str">
        <f>IFERROR(IF(RENTABILIDAD[[#This Row],[AÑOS]]&gt;0.9999999,(1+K441)^(1/M441)-1,""),"")</f>
        <v/>
      </c>
      <c r="O441" s="702" t="str">
        <f>IFERROR(IF(RENTABILIDAD[[#This Row],[AÑOS]]&gt;0.9999999,(1+L441)^(1/M441)-1,""),"")</f>
        <v/>
      </c>
      <c r="P441" s="764" t="str">
        <f>IFERROR(IF(C:C=$U$7,RENTABILIDAD[[#This Row],[INVERSIÓN USD]]/$W$6,RENTABILIDAD[[#This Row],[INVERSIÓN USD]]/$W$7),"")</f>
        <v/>
      </c>
      <c r="Q441" s="620" t="str">
        <f>IFERROR(IF(D:D=$U$6,RENTABILIDAD[[#This Row],[INVERSIÓN COP]]/$V$6,RENTABILIDAD[[#This Row],[INVERSIÓN COP]]/$V$7),"")</f>
        <v/>
      </c>
      <c r="R441" s="764" t="str">
        <f>IFERROR(RENTABILIDAD[[#This Row],[RENTABILIDAD E.A USD]]*RENTABILIDAD[[#This Row],[PESOS COP]],"")</f>
        <v/>
      </c>
      <c r="S441" s="620" t="str">
        <f>IFERROR(RENTABILIDAD[[#This Row],[RENTABILIDAD E.A COP2]]*RENTABILIDAD[[#This Row],[PESOS COP]],"")</f>
        <v/>
      </c>
    </row>
    <row r="442" spans="2:19">
      <c r="B442" s="755" t="str">
        <f>IF('REGISTRO ACCIONES'!L442="COMPRA",'REGISTRO ACCIONES'!J442,"")</f>
        <v/>
      </c>
      <c r="C442" s="756" t="str">
        <f>IF('REGISTRO ACCIONES'!L442="COMPRA",'REGISTRO ACCIONES'!K442,"")</f>
        <v/>
      </c>
      <c r="D44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42" s="757" t="str">
        <f>IF('REGISTRO ACCIONES'!L442="COMPRA",'REGISTRO ACCIONES'!M442,"")</f>
        <v/>
      </c>
      <c r="F442" s="758" t="str">
        <f>IF(RENTABILIDAD[[#This Row],[PORTAFOLIO]]="","",IF('REGISTRO ACCIONES'!L442="COMPRA",'REGISTRO ACCIONES'!P442,""))</f>
        <v/>
      </c>
      <c r="G442" s="759" t="str">
        <f>IF(RENTABILIDAD[[#This Row],[PORTAFOLIO]]="","",IF('REGISTRO ACCIONES'!L442="COMPRA",'REGISTRO ACCIONES'!R442,""))</f>
        <v/>
      </c>
      <c r="H44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42" s="760" t="str">
        <f>IF(RENTABILIDAD[[#This Row],[PORTAFOLIO]]="","",IF(RENTABILIDAD[[#This Row],[INSTRUMENTO]]="","",IFERROR((E442*H442),0)))</f>
        <v/>
      </c>
      <c r="J442" s="761" t="str">
        <f>IF(RENTABILIDAD[[#This Row],[PORTAFOLIO]]="","",IF(RENTABILIDAD[[#This Row],[INSTRUMENTO]]="","",IFERROR((E442*H442)*$X$6,0)))</f>
        <v/>
      </c>
      <c r="K442" s="762">
        <f>IF(RENTABILIDAD[[#This Row],[VALOR ACTUAL COP]]&gt;0,IFERROR((I442-F442)/F442,0),"")</f>
        <v>0</v>
      </c>
      <c r="L442" s="702">
        <f>IF(RENTABILIDAD[[#This Row],[VALOR ACTUAL COP]]&gt;0,IFERROR((J442-G442)/G442,0),"")</f>
        <v>0</v>
      </c>
      <c r="M442" s="763">
        <f t="shared" si="7"/>
        <v>0</v>
      </c>
      <c r="N442" s="747" t="str">
        <f>IFERROR(IF(RENTABILIDAD[[#This Row],[AÑOS]]&gt;0.9999999,(1+K442)^(1/M442)-1,""),"")</f>
        <v/>
      </c>
      <c r="O442" s="702" t="str">
        <f>IFERROR(IF(RENTABILIDAD[[#This Row],[AÑOS]]&gt;0.9999999,(1+L442)^(1/M442)-1,""),"")</f>
        <v/>
      </c>
      <c r="P442" s="764" t="str">
        <f>IFERROR(IF(C:C=$U$7,RENTABILIDAD[[#This Row],[INVERSIÓN USD]]/$W$6,RENTABILIDAD[[#This Row],[INVERSIÓN USD]]/$W$7),"")</f>
        <v/>
      </c>
      <c r="Q442" s="620" t="str">
        <f>IFERROR(IF(D:D=$U$6,RENTABILIDAD[[#This Row],[INVERSIÓN COP]]/$V$6,RENTABILIDAD[[#This Row],[INVERSIÓN COP]]/$V$7),"")</f>
        <v/>
      </c>
      <c r="R442" s="764" t="str">
        <f>IFERROR(RENTABILIDAD[[#This Row],[RENTABILIDAD E.A USD]]*RENTABILIDAD[[#This Row],[PESOS COP]],"")</f>
        <v/>
      </c>
      <c r="S442" s="620" t="str">
        <f>IFERROR(RENTABILIDAD[[#This Row],[RENTABILIDAD E.A COP2]]*RENTABILIDAD[[#This Row],[PESOS COP]],"")</f>
        <v/>
      </c>
    </row>
    <row r="443" spans="2:19">
      <c r="B443" s="755" t="str">
        <f>IF('REGISTRO ACCIONES'!L443="COMPRA",'REGISTRO ACCIONES'!J443,"")</f>
        <v/>
      </c>
      <c r="C443" s="756" t="str">
        <f>IF('REGISTRO ACCIONES'!L443="COMPRA",'REGISTRO ACCIONES'!K443,"")</f>
        <v/>
      </c>
      <c r="D44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43" s="757" t="str">
        <f>IF('REGISTRO ACCIONES'!L443="COMPRA",'REGISTRO ACCIONES'!M443,"")</f>
        <v/>
      </c>
      <c r="F443" s="758" t="str">
        <f>IF(RENTABILIDAD[[#This Row],[PORTAFOLIO]]="","",IF('REGISTRO ACCIONES'!L443="COMPRA",'REGISTRO ACCIONES'!P443,""))</f>
        <v/>
      </c>
      <c r="G443" s="759" t="str">
        <f>IF(RENTABILIDAD[[#This Row],[PORTAFOLIO]]="","",IF('REGISTRO ACCIONES'!L443="COMPRA",'REGISTRO ACCIONES'!R443,""))</f>
        <v/>
      </c>
      <c r="H44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43" s="760" t="str">
        <f>IF(RENTABILIDAD[[#This Row],[PORTAFOLIO]]="","",IF(RENTABILIDAD[[#This Row],[INSTRUMENTO]]="","",IFERROR((E443*H443),0)))</f>
        <v/>
      </c>
      <c r="J443" s="761" t="str">
        <f>IF(RENTABILIDAD[[#This Row],[PORTAFOLIO]]="","",IF(RENTABILIDAD[[#This Row],[INSTRUMENTO]]="","",IFERROR((E443*H443)*$X$6,0)))</f>
        <v/>
      </c>
      <c r="K443" s="762">
        <f>IF(RENTABILIDAD[[#This Row],[VALOR ACTUAL COP]]&gt;0,IFERROR((I443-F443)/F443,0),"")</f>
        <v>0</v>
      </c>
      <c r="L443" s="702">
        <f>IF(RENTABILIDAD[[#This Row],[VALOR ACTUAL COP]]&gt;0,IFERROR((J443-G443)/G443,0),"")</f>
        <v>0</v>
      </c>
      <c r="M443" s="763">
        <f t="shared" si="7"/>
        <v>0</v>
      </c>
      <c r="N443" s="747" t="str">
        <f>IFERROR(IF(RENTABILIDAD[[#This Row],[AÑOS]]&gt;0.9999999,(1+K443)^(1/M443)-1,""),"")</f>
        <v/>
      </c>
      <c r="O443" s="702" t="str">
        <f>IFERROR(IF(RENTABILIDAD[[#This Row],[AÑOS]]&gt;0.9999999,(1+L443)^(1/M443)-1,""),"")</f>
        <v/>
      </c>
      <c r="P443" s="764" t="str">
        <f>IFERROR(IF(C:C=$U$7,RENTABILIDAD[[#This Row],[INVERSIÓN USD]]/$W$6,RENTABILIDAD[[#This Row],[INVERSIÓN USD]]/$W$7),"")</f>
        <v/>
      </c>
      <c r="Q443" s="620" t="str">
        <f>IFERROR(IF(D:D=$U$6,RENTABILIDAD[[#This Row],[INVERSIÓN COP]]/$V$6,RENTABILIDAD[[#This Row],[INVERSIÓN COP]]/$V$7),"")</f>
        <v/>
      </c>
      <c r="R443" s="764" t="str">
        <f>IFERROR(RENTABILIDAD[[#This Row],[RENTABILIDAD E.A USD]]*RENTABILIDAD[[#This Row],[PESOS COP]],"")</f>
        <v/>
      </c>
      <c r="S443" s="620" t="str">
        <f>IFERROR(RENTABILIDAD[[#This Row],[RENTABILIDAD E.A COP2]]*RENTABILIDAD[[#This Row],[PESOS COP]],"")</f>
        <v/>
      </c>
    </row>
    <row r="444" spans="2:19">
      <c r="B444" s="755" t="str">
        <f>IF('REGISTRO ACCIONES'!L444="COMPRA",'REGISTRO ACCIONES'!J444,"")</f>
        <v/>
      </c>
      <c r="C444" s="756" t="str">
        <f>IF('REGISTRO ACCIONES'!L444="COMPRA",'REGISTRO ACCIONES'!K444,"")</f>
        <v/>
      </c>
      <c r="D44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44" s="757" t="str">
        <f>IF('REGISTRO ACCIONES'!L444="COMPRA",'REGISTRO ACCIONES'!M444,"")</f>
        <v/>
      </c>
      <c r="F444" s="758" t="str">
        <f>IF(RENTABILIDAD[[#This Row],[PORTAFOLIO]]="","",IF('REGISTRO ACCIONES'!L444="COMPRA",'REGISTRO ACCIONES'!P444,""))</f>
        <v/>
      </c>
      <c r="G444" s="759" t="str">
        <f>IF(RENTABILIDAD[[#This Row],[PORTAFOLIO]]="","",IF('REGISTRO ACCIONES'!L444="COMPRA",'REGISTRO ACCIONES'!R444,""))</f>
        <v/>
      </c>
      <c r="H44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44" s="760" t="str">
        <f>IF(RENTABILIDAD[[#This Row],[PORTAFOLIO]]="","",IF(RENTABILIDAD[[#This Row],[INSTRUMENTO]]="","",IFERROR((E444*H444),0)))</f>
        <v/>
      </c>
      <c r="J444" s="761" t="str">
        <f>IF(RENTABILIDAD[[#This Row],[PORTAFOLIO]]="","",IF(RENTABILIDAD[[#This Row],[INSTRUMENTO]]="","",IFERROR((E444*H444)*$X$6,0)))</f>
        <v/>
      </c>
      <c r="K444" s="762">
        <f>IF(RENTABILIDAD[[#This Row],[VALOR ACTUAL COP]]&gt;0,IFERROR((I444-F444)/F444,0),"")</f>
        <v>0</v>
      </c>
      <c r="L444" s="702">
        <f>IF(RENTABILIDAD[[#This Row],[VALOR ACTUAL COP]]&gt;0,IFERROR((J444-G444)/G444,0),"")</f>
        <v>0</v>
      </c>
      <c r="M444" s="763">
        <f t="shared" si="7"/>
        <v>0</v>
      </c>
      <c r="N444" s="747" t="str">
        <f>IFERROR(IF(RENTABILIDAD[[#This Row],[AÑOS]]&gt;0.9999999,(1+K444)^(1/M444)-1,""),"")</f>
        <v/>
      </c>
      <c r="O444" s="702" t="str">
        <f>IFERROR(IF(RENTABILIDAD[[#This Row],[AÑOS]]&gt;0.9999999,(1+L444)^(1/M444)-1,""),"")</f>
        <v/>
      </c>
      <c r="P444" s="764" t="str">
        <f>IFERROR(IF(C:C=$U$7,RENTABILIDAD[[#This Row],[INVERSIÓN USD]]/$W$6,RENTABILIDAD[[#This Row],[INVERSIÓN USD]]/$W$7),"")</f>
        <v/>
      </c>
      <c r="Q444" s="620" t="str">
        <f>IFERROR(IF(D:D=$U$6,RENTABILIDAD[[#This Row],[INVERSIÓN COP]]/$V$6,RENTABILIDAD[[#This Row],[INVERSIÓN COP]]/$V$7),"")</f>
        <v/>
      </c>
      <c r="R444" s="764" t="str">
        <f>IFERROR(RENTABILIDAD[[#This Row],[RENTABILIDAD E.A USD]]*RENTABILIDAD[[#This Row],[PESOS COP]],"")</f>
        <v/>
      </c>
      <c r="S444" s="620" t="str">
        <f>IFERROR(RENTABILIDAD[[#This Row],[RENTABILIDAD E.A COP2]]*RENTABILIDAD[[#This Row],[PESOS COP]],"")</f>
        <v/>
      </c>
    </row>
    <row r="445" spans="2:19">
      <c r="B445" s="755" t="str">
        <f>IF('REGISTRO ACCIONES'!L445="COMPRA",'REGISTRO ACCIONES'!J445,"")</f>
        <v/>
      </c>
      <c r="C445" s="756" t="str">
        <f>IF('REGISTRO ACCIONES'!L445="COMPRA",'REGISTRO ACCIONES'!K445,"")</f>
        <v/>
      </c>
      <c r="D44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45" s="757" t="str">
        <f>IF('REGISTRO ACCIONES'!L445="COMPRA",'REGISTRO ACCIONES'!M445,"")</f>
        <v/>
      </c>
      <c r="F445" s="758" t="str">
        <f>IF(RENTABILIDAD[[#This Row],[PORTAFOLIO]]="","",IF('REGISTRO ACCIONES'!L445="COMPRA",'REGISTRO ACCIONES'!P445,""))</f>
        <v/>
      </c>
      <c r="G445" s="759" t="str">
        <f>IF(RENTABILIDAD[[#This Row],[PORTAFOLIO]]="","",IF('REGISTRO ACCIONES'!L445="COMPRA",'REGISTRO ACCIONES'!R445,""))</f>
        <v/>
      </c>
      <c r="H44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45" s="760" t="str">
        <f>IF(RENTABILIDAD[[#This Row],[PORTAFOLIO]]="","",IF(RENTABILIDAD[[#This Row],[INSTRUMENTO]]="","",IFERROR((E445*H445),0)))</f>
        <v/>
      </c>
      <c r="J445" s="761" t="str">
        <f>IF(RENTABILIDAD[[#This Row],[PORTAFOLIO]]="","",IF(RENTABILIDAD[[#This Row],[INSTRUMENTO]]="","",IFERROR((E445*H445)*$X$6,0)))</f>
        <v/>
      </c>
      <c r="K445" s="762">
        <f>IF(RENTABILIDAD[[#This Row],[VALOR ACTUAL COP]]&gt;0,IFERROR((I445-F445)/F445,0),"")</f>
        <v>0</v>
      </c>
      <c r="L445" s="702">
        <f>IF(RENTABILIDAD[[#This Row],[VALOR ACTUAL COP]]&gt;0,IFERROR((J445-G445)/G445,0),"")</f>
        <v>0</v>
      </c>
      <c r="M445" s="763">
        <f t="shared" si="7"/>
        <v>0</v>
      </c>
      <c r="N445" s="747" t="str">
        <f>IFERROR(IF(RENTABILIDAD[[#This Row],[AÑOS]]&gt;0.9999999,(1+K445)^(1/M445)-1,""),"")</f>
        <v/>
      </c>
      <c r="O445" s="702" t="str">
        <f>IFERROR(IF(RENTABILIDAD[[#This Row],[AÑOS]]&gt;0.9999999,(1+L445)^(1/M445)-1,""),"")</f>
        <v/>
      </c>
      <c r="P445" s="764" t="str">
        <f>IFERROR(IF(C:C=$U$7,RENTABILIDAD[[#This Row],[INVERSIÓN USD]]/$W$6,RENTABILIDAD[[#This Row],[INVERSIÓN USD]]/$W$7),"")</f>
        <v/>
      </c>
      <c r="Q445" s="620" t="str">
        <f>IFERROR(IF(D:D=$U$6,RENTABILIDAD[[#This Row],[INVERSIÓN COP]]/$V$6,RENTABILIDAD[[#This Row],[INVERSIÓN COP]]/$V$7),"")</f>
        <v/>
      </c>
      <c r="R445" s="764" t="str">
        <f>IFERROR(RENTABILIDAD[[#This Row],[RENTABILIDAD E.A USD]]*RENTABILIDAD[[#This Row],[PESOS COP]],"")</f>
        <v/>
      </c>
      <c r="S445" s="620" t="str">
        <f>IFERROR(RENTABILIDAD[[#This Row],[RENTABILIDAD E.A COP2]]*RENTABILIDAD[[#This Row],[PESOS COP]],"")</f>
        <v/>
      </c>
    </row>
    <row r="446" spans="2:19">
      <c r="B446" s="755" t="str">
        <f>IF('REGISTRO ACCIONES'!L446="COMPRA",'REGISTRO ACCIONES'!J446,"")</f>
        <v/>
      </c>
      <c r="C446" s="756" t="str">
        <f>IF('REGISTRO ACCIONES'!L446="COMPRA",'REGISTRO ACCIONES'!K446,"")</f>
        <v/>
      </c>
      <c r="D44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46" s="757" t="str">
        <f>IF('REGISTRO ACCIONES'!L446="COMPRA",'REGISTRO ACCIONES'!M446,"")</f>
        <v/>
      </c>
      <c r="F446" s="758" t="str">
        <f>IF(RENTABILIDAD[[#This Row],[PORTAFOLIO]]="","",IF('REGISTRO ACCIONES'!L446="COMPRA",'REGISTRO ACCIONES'!P446,""))</f>
        <v/>
      </c>
      <c r="G446" s="759" t="str">
        <f>IF(RENTABILIDAD[[#This Row],[PORTAFOLIO]]="","",IF('REGISTRO ACCIONES'!L446="COMPRA",'REGISTRO ACCIONES'!R446,""))</f>
        <v/>
      </c>
      <c r="H44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46" s="760" t="str">
        <f>IF(RENTABILIDAD[[#This Row],[PORTAFOLIO]]="","",IF(RENTABILIDAD[[#This Row],[INSTRUMENTO]]="","",IFERROR((E446*H446),0)))</f>
        <v/>
      </c>
      <c r="J446" s="761" t="str">
        <f>IF(RENTABILIDAD[[#This Row],[PORTAFOLIO]]="","",IF(RENTABILIDAD[[#This Row],[INSTRUMENTO]]="","",IFERROR((E446*H446)*$X$6,0)))</f>
        <v/>
      </c>
      <c r="K446" s="762">
        <f>IF(RENTABILIDAD[[#This Row],[VALOR ACTUAL COP]]&gt;0,IFERROR((I446-F446)/F446,0),"")</f>
        <v>0</v>
      </c>
      <c r="L446" s="702">
        <f>IF(RENTABILIDAD[[#This Row],[VALOR ACTUAL COP]]&gt;0,IFERROR((J446-G446)/G446,0),"")</f>
        <v>0</v>
      </c>
      <c r="M446" s="763">
        <f t="shared" si="7"/>
        <v>0</v>
      </c>
      <c r="N446" s="747" t="str">
        <f>IFERROR(IF(RENTABILIDAD[[#This Row],[AÑOS]]&gt;0.9999999,(1+K446)^(1/M446)-1,""),"")</f>
        <v/>
      </c>
      <c r="O446" s="702" t="str">
        <f>IFERROR(IF(RENTABILIDAD[[#This Row],[AÑOS]]&gt;0.9999999,(1+L446)^(1/M446)-1,""),"")</f>
        <v/>
      </c>
      <c r="P446" s="764" t="str">
        <f>IFERROR(IF(C:C=$U$7,RENTABILIDAD[[#This Row],[INVERSIÓN USD]]/$W$6,RENTABILIDAD[[#This Row],[INVERSIÓN USD]]/$W$7),"")</f>
        <v/>
      </c>
      <c r="Q446" s="620" t="str">
        <f>IFERROR(IF(D:D=$U$6,RENTABILIDAD[[#This Row],[INVERSIÓN COP]]/$V$6,RENTABILIDAD[[#This Row],[INVERSIÓN COP]]/$V$7),"")</f>
        <v/>
      </c>
      <c r="R446" s="764" t="str">
        <f>IFERROR(RENTABILIDAD[[#This Row],[RENTABILIDAD E.A USD]]*RENTABILIDAD[[#This Row],[PESOS COP]],"")</f>
        <v/>
      </c>
      <c r="S446" s="620" t="str">
        <f>IFERROR(RENTABILIDAD[[#This Row],[RENTABILIDAD E.A COP2]]*RENTABILIDAD[[#This Row],[PESOS COP]],"")</f>
        <v/>
      </c>
    </row>
    <row r="447" spans="2:19">
      <c r="B447" s="755" t="str">
        <f>IF('REGISTRO ACCIONES'!L447="COMPRA",'REGISTRO ACCIONES'!J447,"")</f>
        <v/>
      </c>
      <c r="C447" s="756" t="str">
        <f>IF('REGISTRO ACCIONES'!L447="COMPRA",'REGISTRO ACCIONES'!K447,"")</f>
        <v/>
      </c>
      <c r="D44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47" s="757" t="str">
        <f>IF('REGISTRO ACCIONES'!L447="COMPRA",'REGISTRO ACCIONES'!M447,"")</f>
        <v/>
      </c>
      <c r="F447" s="758" t="str">
        <f>IF(RENTABILIDAD[[#This Row],[PORTAFOLIO]]="","",IF('REGISTRO ACCIONES'!L447="COMPRA",'REGISTRO ACCIONES'!P447,""))</f>
        <v/>
      </c>
      <c r="G447" s="759" t="str">
        <f>IF(RENTABILIDAD[[#This Row],[PORTAFOLIO]]="","",IF('REGISTRO ACCIONES'!L447="COMPRA",'REGISTRO ACCIONES'!R447,""))</f>
        <v/>
      </c>
      <c r="H44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47" s="760" t="str">
        <f>IF(RENTABILIDAD[[#This Row],[PORTAFOLIO]]="","",IF(RENTABILIDAD[[#This Row],[INSTRUMENTO]]="","",IFERROR((E447*H447),0)))</f>
        <v/>
      </c>
      <c r="J447" s="761" t="str">
        <f>IF(RENTABILIDAD[[#This Row],[PORTAFOLIO]]="","",IF(RENTABILIDAD[[#This Row],[INSTRUMENTO]]="","",IFERROR((E447*H447)*$X$6,0)))</f>
        <v/>
      </c>
      <c r="K447" s="762">
        <f>IF(RENTABILIDAD[[#This Row],[VALOR ACTUAL COP]]&gt;0,IFERROR((I447-F447)/F447,0),"")</f>
        <v>0</v>
      </c>
      <c r="L447" s="702">
        <f>IF(RENTABILIDAD[[#This Row],[VALOR ACTUAL COP]]&gt;0,IFERROR((J447-G447)/G447,0),"")</f>
        <v>0</v>
      </c>
      <c r="M447" s="763">
        <f t="shared" si="7"/>
        <v>0</v>
      </c>
      <c r="N447" s="747" t="str">
        <f>IFERROR(IF(RENTABILIDAD[[#This Row],[AÑOS]]&gt;0.9999999,(1+K447)^(1/M447)-1,""),"")</f>
        <v/>
      </c>
      <c r="O447" s="702" t="str">
        <f>IFERROR(IF(RENTABILIDAD[[#This Row],[AÑOS]]&gt;0.9999999,(1+L447)^(1/M447)-1,""),"")</f>
        <v/>
      </c>
      <c r="P447" s="764" t="str">
        <f>IFERROR(IF(C:C=$U$7,RENTABILIDAD[[#This Row],[INVERSIÓN USD]]/$W$6,RENTABILIDAD[[#This Row],[INVERSIÓN USD]]/$W$7),"")</f>
        <v/>
      </c>
      <c r="Q447" s="620" t="str">
        <f>IFERROR(IF(D:D=$U$6,RENTABILIDAD[[#This Row],[INVERSIÓN COP]]/$V$6,RENTABILIDAD[[#This Row],[INVERSIÓN COP]]/$V$7),"")</f>
        <v/>
      </c>
      <c r="R447" s="764" t="str">
        <f>IFERROR(RENTABILIDAD[[#This Row],[RENTABILIDAD E.A USD]]*RENTABILIDAD[[#This Row],[PESOS COP]],"")</f>
        <v/>
      </c>
      <c r="S447" s="620" t="str">
        <f>IFERROR(RENTABILIDAD[[#This Row],[RENTABILIDAD E.A COP2]]*RENTABILIDAD[[#This Row],[PESOS COP]],"")</f>
        <v/>
      </c>
    </row>
    <row r="448" spans="2:19">
      <c r="B448" s="755" t="str">
        <f>IF('REGISTRO ACCIONES'!L448="COMPRA",'REGISTRO ACCIONES'!J448,"")</f>
        <v/>
      </c>
      <c r="C448" s="756" t="str">
        <f>IF('REGISTRO ACCIONES'!L448="COMPRA",'REGISTRO ACCIONES'!K448,"")</f>
        <v/>
      </c>
      <c r="D44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48" s="757" t="str">
        <f>IF('REGISTRO ACCIONES'!L448="COMPRA",'REGISTRO ACCIONES'!M448,"")</f>
        <v/>
      </c>
      <c r="F448" s="758" t="str">
        <f>IF(RENTABILIDAD[[#This Row],[PORTAFOLIO]]="","",IF('REGISTRO ACCIONES'!L448="COMPRA",'REGISTRO ACCIONES'!P448,""))</f>
        <v/>
      </c>
      <c r="G448" s="759" t="str">
        <f>IF(RENTABILIDAD[[#This Row],[PORTAFOLIO]]="","",IF('REGISTRO ACCIONES'!L448="COMPRA",'REGISTRO ACCIONES'!R448,""))</f>
        <v/>
      </c>
      <c r="H44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48" s="760" t="str">
        <f>IF(RENTABILIDAD[[#This Row],[PORTAFOLIO]]="","",IF(RENTABILIDAD[[#This Row],[INSTRUMENTO]]="","",IFERROR((E448*H448),0)))</f>
        <v/>
      </c>
      <c r="J448" s="761" t="str">
        <f>IF(RENTABILIDAD[[#This Row],[PORTAFOLIO]]="","",IF(RENTABILIDAD[[#This Row],[INSTRUMENTO]]="","",IFERROR((E448*H448)*$X$6,0)))</f>
        <v/>
      </c>
      <c r="K448" s="762">
        <f>IF(RENTABILIDAD[[#This Row],[VALOR ACTUAL COP]]&gt;0,IFERROR((I448-F448)/F448,0),"")</f>
        <v>0</v>
      </c>
      <c r="L448" s="702">
        <f>IF(RENTABILIDAD[[#This Row],[VALOR ACTUAL COP]]&gt;0,IFERROR((J448-G448)/G448,0),"")</f>
        <v>0</v>
      </c>
      <c r="M448" s="763">
        <f t="shared" si="7"/>
        <v>0</v>
      </c>
      <c r="N448" s="747" t="str">
        <f>IFERROR(IF(RENTABILIDAD[[#This Row],[AÑOS]]&gt;0.9999999,(1+K448)^(1/M448)-1,""),"")</f>
        <v/>
      </c>
      <c r="O448" s="702" t="str">
        <f>IFERROR(IF(RENTABILIDAD[[#This Row],[AÑOS]]&gt;0.9999999,(1+L448)^(1/M448)-1,""),"")</f>
        <v/>
      </c>
      <c r="P448" s="764" t="str">
        <f>IFERROR(IF(C:C=$U$7,RENTABILIDAD[[#This Row],[INVERSIÓN USD]]/$W$6,RENTABILIDAD[[#This Row],[INVERSIÓN USD]]/$W$7),"")</f>
        <v/>
      </c>
      <c r="Q448" s="620" t="str">
        <f>IFERROR(IF(D:D=$U$6,RENTABILIDAD[[#This Row],[INVERSIÓN COP]]/$V$6,RENTABILIDAD[[#This Row],[INVERSIÓN COP]]/$V$7),"")</f>
        <v/>
      </c>
      <c r="R448" s="764" t="str">
        <f>IFERROR(RENTABILIDAD[[#This Row],[RENTABILIDAD E.A USD]]*RENTABILIDAD[[#This Row],[PESOS COP]],"")</f>
        <v/>
      </c>
      <c r="S448" s="620" t="str">
        <f>IFERROR(RENTABILIDAD[[#This Row],[RENTABILIDAD E.A COP2]]*RENTABILIDAD[[#This Row],[PESOS COP]],"")</f>
        <v/>
      </c>
    </row>
    <row r="449" spans="2:19">
      <c r="B449" s="755" t="str">
        <f>IF('REGISTRO ACCIONES'!L449="COMPRA",'REGISTRO ACCIONES'!J449,"")</f>
        <v/>
      </c>
      <c r="C449" s="756" t="str">
        <f>IF('REGISTRO ACCIONES'!L449="COMPRA",'REGISTRO ACCIONES'!K449,"")</f>
        <v/>
      </c>
      <c r="D44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49" s="757" t="str">
        <f>IF('REGISTRO ACCIONES'!L449="COMPRA",'REGISTRO ACCIONES'!M449,"")</f>
        <v/>
      </c>
      <c r="F449" s="758" t="str">
        <f>IF(RENTABILIDAD[[#This Row],[PORTAFOLIO]]="","",IF('REGISTRO ACCIONES'!L449="COMPRA",'REGISTRO ACCIONES'!P449,""))</f>
        <v/>
      </c>
      <c r="G449" s="759" t="str">
        <f>IF(RENTABILIDAD[[#This Row],[PORTAFOLIO]]="","",IF('REGISTRO ACCIONES'!L449="COMPRA",'REGISTRO ACCIONES'!R449,""))</f>
        <v/>
      </c>
      <c r="H44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49" s="760" t="str">
        <f>IF(RENTABILIDAD[[#This Row],[PORTAFOLIO]]="","",IF(RENTABILIDAD[[#This Row],[INSTRUMENTO]]="","",IFERROR((E449*H449),0)))</f>
        <v/>
      </c>
      <c r="J449" s="761" t="str">
        <f>IF(RENTABILIDAD[[#This Row],[PORTAFOLIO]]="","",IF(RENTABILIDAD[[#This Row],[INSTRUMENTO]]="","",IFERROR((E449*H449)*$X$6,0)))</f>
        <v/>
      </c>
      <c r="K449" s="762">
        <f>IF(RENTABILIDAD[[#This Row],[VALOR ACTUAL COP]]&gt;0,IFERROR((I449-F449)/F449,0),"")</f>
        <v>0</v>
      </c>
      <c r="L449" s="702">
        <f>IF(RENTABILIDAD[[#This Row],[VALOR ACTUAL COP]]&gt;0,IFERROR((J449-G449)/G449,0),"")</f>
        <v>0</v>
      </c>
      <c r="M449" s="763">
        <f t="shared" ref="M449:M512" si="8">IFERROR(($Y$6-B449)/365,0)</f>
        <v>0</v>
      </c>
      <c r="N449" s="747" t="str">
        <f>IFERROR(IF(RENTABILIDAD[[#This Row],[AÑOS]]&gt;0.9999999,(1+K449)^(1/M449)-1,""),"")</f>
        <v/>
      </c>
      <c r="O449" s="702" t="str">
        <f>IFERROR(IF(RENTABILIDAD[[#This Row],[AÑOS]]&gt;0.9999999,(1+L449)^(1/M449)-1,""),"")</f>
        <v/>
      </c>
      <c r="P449" s="764" t="str">
        <f>IFERROR(IF(C:C=$U$7,RENTABILIDAD[[#This Row],[INVERSIÓN USD]]/$W$6,RENTABILIDAD[[#This Row],[INVERSIÓN USD]]/$W$7),"")</f>
        <v/>
      </c>
      <c r="Q449" s="620" t="str">
        <f>IFERROR(IF(D:D=$U$6,RENTABILIDAD[[#This Row],[INVERSIÓN COP]]/$V$6,RENTABILIDAD[[#This Row],[INVERSIÓN COP]]/$V$7),"")</f>
        <v/>
      </c>
      <c r="R449" s="764" t="str">
        <f>IFERROR(RENTABILIDAD[[#This Row],[RENTABILIDAD E.A USD]]*RENTABILIDAD[[#This Row],[PESOS COP]],"")</f>
        <v/>
      </c>
      <c r="S449" s="620" t="str">
        <f>IFERROR(RENTABILIDAD[[#This Row],[RENTABILIDAD E.A COP2]]*RENTABILIDAD[[#This Row],[PESOS COP]],"")</f>
        <v/>
      </c>
    </row>
    <row r="450" spans="2:19">
      <c r="B450" s="755" t="str">
        <f>IF('REGISTRO ACCIONES'!L450="COMPRA",'REGISTRO ACCIONES'!J450,"")</f>
        <v/>
      </c>
      <c r="C450" s="756" t="str">
        <f>IF('REGISTRO ACCIONES'!L450="COMPRA",'REGISTRO ACCIONES'!K450,"")</f>
        <v/>
      </c>
      <c r="D45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50" s="757" t="str">
        <f>IF('REGISTRO ACCIONES'!L450="COMPRA",'REGISTRO ACCIONES'!M450,"")</f>
        <v/>
      </c>
      <c r="F450" s="758" t="str">
        <f>IF(RENTABILIDAD[[#This Row],[PORTAFOLIO]]="","",IF('REGISTRO ACCIONES'!L450="COMPRA",'REGISTRO ACCIONES'!P450,""))</f>
        <v/>
      </c>
      <c r="G450" s="759" t="str">
        <f>IF(RENTABILIDAD[[#This Row],[PORTAFOLIO]]="","",IF('REGISTRO ACCIONES'!L450="COMPRA",'REGISTRO ACCIONES'!R450,""))</f>
        <v/>
      </c>
      <c r="H45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50" s="760" t="str">
        <f>IF(RENTABILIDAD[[#This Row],[PORTAFOLIO]]="","",IF(RENTABILIDAD[[#This Row],[INSTRUMENTO]]="","",IFERROR((E450*H450),0)))</f>
        <v/>
      </c>
      <c r="J450" s="761" t="str">
        <f>IF(RENTABILIDAD[[#This Row],[PORTAFOLIO]]="","",IF(RENTABILIDAD[[#This Row],[INSTRUMENTO]]="","",IFERROR((E450*H450)*$X$6,0)))</f>
        <v/>
      </c>
      <c r="K450" s="762">
        <f>IF(RENTABILIDAD[[#This Row],[VALOR ACTUAL COP]]&gt;0,IFERROR((I450-F450)/F450,0),"")</f>
        <v>0</v>
      </c>
      <c r="L450" s="702">
        <f>IF(RENTABILIDAD[[#This Row],[VALOR ACTUAL COP]]&gt;0,IFERROR((J450-G450)/G450,0),"")</f>
        <v>0</v>
      </c>
      <c r="M450" s="763">
        <f t="shared" si="8"/>
        <v>0</v>
      </c>
      <c r="N450" s="747" t="str">
        <f>IFERROR(IF(RENTABILIDAD[[#This Row],[AÑOS]]&gt;0.9999999,(1+K450)^(1/M450)-1,""),"")</f>
        <v/>
      </c>
      <c r="O450" s="702" t="str">
        <f>IFERROR(IF(RENTABILIDAD[[#This Row],[AÑOS]]&gt;0.9999999,(1+L450)^(1/M450)-1,""),"")</f>
        <v/>
      </c>
      <c r="P450" s="764" t="str">
        <f>IFERROR(IF(C:C=$U$7,RENTABILIDAD[[#This Row],[INVERSIÓN USD]]/$W$6,RENTABILIDAD[[#This Row],[INVERSIÓN USD]]/$W$7),"")</f>
        <v/>
      </c>
      <c r="Q450" s="620" t="str">
        <f>IFERROR(IF(D:D=$U$6,RENTABILIDAD[[#This Row],[INVERSIÓN COP]]/$V$6,RENTABILIDAD[[#This Row],[INVERSIÓN COP]]/$V$7),"")</f>
        <v/>
      </c>
      <c r="R450" s="764" t="str">
        <f>IFERROR(RENTABILIDAD[[#This Row],[RENTABILIDAD E.A USD]]*RENTABILIDAD[[#This Row],[PESOS COP]],"")</f>
        <v/>
      </c>
      <c r="S450" s="620" t="str">
        <f>IFERROR(RENTABILIDAD[[#This Row],[RENTABILIDAD E.A COP2]]*RENTABILIDAD[[#This Row],[PESOS COP]],"")</f>
        <v/>
      </c>
    </row>
    <row r="451" spans="2:19">
      <c r="B451" s="755" t="str">
        <f>IF('REGISTRO ACCIONES'!L451="COMPRA",'REGISTRO ACCIONES'!J451,"")</f>
        <v/>
      </c>
      <c r="C451" s="756" t="str">
        <f>IF('REGISTRO ACCIONES'!L451="COMPRA",'REGISTRO ACCIONES'!K451,"")</f>
        <v/>
      </c>
      <c r="D45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51" s="757" t="str">
        <f>IF('REGISTRO ACCIONES'!L451="COMPRA",'REGISTRO ACCIONES'!M451,"")</f>
        <v/>
      </c>
      <c r="F451" s="758" t="str">
        <f>IF(RENTABILIDAD[[#This Row],[PORTAFOLIO]]="","",IF('REGISTRO ACCIONES'!L451="COMPRA",'REGISTRO ACCIONES'!P451,""))</f>
        <v/>
      </c>
      <c r="G451" s="759" t="str">
        <f>IF(RENTABILIDAD[[#This Row],[PORTAFOLIO]]="","",IF('REGISTRO ACCIONES'!L451="COMPRA",'REGISTRO ACCIONES'!R451,""))</f>
        <v/>
      </c>
      <c r="H45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51" s="760" t="str">
        <f>IF(RENTABILIDAD[[#This Row],[PORTAFOLIO]]="","",IF(RENTABILIDAD[[#This Row],[INSTRUMENTO]]="","",IFERROR((E451*H451),0)))</f>
        <v/>
      </c>
      <c r="J451" s="761" t="str">
        <f>IF(RENTABILIDAD[[#This Row],[PORTAFOLIO]]="","",IF(RENTABILIDAD[[#This Row],[INSTRUMENTO]]="","",IFERROR((E451*H451)*$X$6,0)))</f>
        <v/>
      </c>
      <c r="K451" s="762">
        <f>IF(RENTABILIDAD[[#This Row],[VALOR ACTUAL COP]]&gt;0,IFERROR((I451-F451)/F451,0),"")</f>
        <v>0</v>
      </c>
      <c r="L451" s="702">
        <f>IF(RENTABILIDAD[[#This Row],[VALOR ACTUAL COP]]&gt;0,IFERROR((J451-G451)/G451,0),"")</f>
        <v>0</v>
      </c>
      <c r="M451" s="763">
        <f t="shared" si="8"/>
        <v>0</v>
      </c>
      <c r="N451" s="747" t="str">
        <f>IFERROR(IF(RENTABILIDAD[[#This Row],[AÑOS]]&gt;0.9999999,(1+K451)^(1/M451)-1,""),"")</f>
        <v/>
      </c>
      <c r="O451" s="702" t="str">
        <f>IFERROR(IF(RENTABILIDAD[[#This Row],[AÑOS]]&gt;0.9999999,(1+L451)^(1/M451)-1,""),"")</f>
        <v/>
      </c>
      <c r="P451" s="764" t="str">
        <f>IFERROR(IF(C:C=$U$7,RENTABILIDAD[[#This Row],[INVERSIÓN USD]]/$W$6,RENTABILIDAD[[#This Row],[INVERSIÓN USD]]/$W$7),"")</f>
        <v/>
      </c>
      <c r="Q451" s="620" t="str">
        <f>IFERROR(IF(D:D=$U$6,RENTABILIDAD[[#This Row],[INVERSIÓN COP]]/$V$6,RENTABILIDAD[[#This Row],[INVERSIÓN COP]]/$V$7),"")</f>
        <v/>
      </c>
      <c r="R451" s="764" t="str">
        <f>IFERROR(RENTABILIDAD[[#This Row],[RENTABILIDAD E.A USD]]*RENTABILIDAD[[#This Row],[PESOS COP]],"")</f>
        <v/>
      </c>
      <c r="S451" s="620" t="str">
        <f>IFERROR(RENTABILIDAD[[#This Row],[RENTABILIDAD E.A COP2]]*RENTABILIDAD[[#This Row],[PESOS COP]],"")</f>
        <v/>
      </c>
    </row>
    <row r="452" spans="2:19">
      <c r="B452" s="755" t="str">
        <f>IF('REGISTRO ACCIONES'!L452="COMPRA",'REGISTRO ACCIONES'!J452,"")</f>
        <v/>
      </c>
      <c r="C452" s="756" t="str">
        <f>IF('REGISTRO ACCIONES'!L452="COMPRA",'REGISTRO ACCIONES'!K452,"")</f>
        <v/>
      </c>
      <c r="D45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52" s="757" t="str">
        <f>IF('REGISTRO ACCIONES'!L452="COMPRA",'REGISTRO ACCIONES'!M452,"")</f>
        <v/>
      </c>
      <c r="F452" s="758" t="str">
        <f>IF(RENTABILIDAD[[#This Row],[PORTAFOLIO]]="","",IF('REGISTRO ACCIONES'!L452="COMPRA",'REGISTRO ACCIONES'!P452,""))</f>
        <v/>
      </c>
      <c r="G452" s="759" t="str">
        <f>IF(RENTABILIDAD[[#This Row],[PORTAFOLIO]]="","",IF('REGISTRO ACCIONES'!L452="COMPRA",'REGISTRO ACCIONES'!R452,""))</f>
        <v/>
      </c>
      <c r="H45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52" s="760" t="str">
        <f>IF(RENTABILIDAD[[#This Row],[PORTAFOLIO]]="","",IF(RENTABILIDAD[[#This Row],[INSTRUMENTO]]="","",IFERROR((E452*H452),0)))</f>
        <v/>
      </c>
      <c r="J452" s="761" t="str">
        <f>IF(RENTABILIDAD[[#This Row],[PORTAFOLIO]]="","",IF(RENTABILIDAD[[#This Row],[INSTRUMENTO]]="","",IFERROR((E452*H452)*$X$6,0)))</f>
        <v/>
      </c>
      <c r="K452" s="762">
        <f>IF(RENTABILIDAD[[#This Row],[VALOR ACTUAL COP]]&gt;0,IFERROR((I452-F452)/F452,0),"")</f>
        <v>0</v>
      </c>
      <c r="L452" s="702">
        <f>IF(RENTABILIDAD[[#This Row],[VALOR ACTUAL COP]]&gt;0,IFERROR((J452-G452)/G452,0),"")</f>
        <v>0</v>
      </c>
      <c r="M452" s="763">
        <f t="shared" si="8"/>
        <v>0</v>
      </c>
      <c r="N452" s="747" t="str">
        <f>IFERROR(IF(RENTABILIDAD[[#This Row],[AÑOS]]&gt;0.9999999,(1+K452)^(1/M452)-1,""),"")</f>
        <v/>
      </c>
      <c r="O452" s="702" t="str">
        <f>IFERROR(IF(RENTABILIDAD[[#This Row],[AÑOS]]&gt;0.9999999,(1+L452)^(1/M452)-1,""),"")</f>
        <v/>
      </c>
      <c r="P452" s="764" t="str">
        <f>IFERROR(IF(C:C=$U$7,RENTABILIDAD[[#This Row],[INVERSIÓN USD]]/$W$6,RENTABILIDAD[[#This Row],[INVERSIÓN USD]]/$W$7),"")</f>
        <v/>
      </c>
      <c r="Q452" s="620" t="str">
        <f>IFERROR(IF(D:D=$U$6,RENTABILIDAD[[#This Row],[INVERSIÓN COP]]/$V$6,RENTABILIDAD[[#This Row],[INVERSIÓN COP]]/$V$7),"")</f>
        <v/>
      </c>
      <c r="R452" s="764" t="str">
        <f>IFERROR(RENTABILIDAD[[#This Row],[RENTABILIDAD E.A USD]]*RENTABILIDAD[[#This Row],[PESOS COP]],"")</f>
        <v/>
      </c>
      <c r="S452" s="620" t="str">
        <f>IFERROR(RENTABILIDAD[[#This Row],[RENTABILIDAD E.A COP2]]*RENTABILIDAD[[#This Row],[PESOS COP]],"")</f>
        <v/>
      </c>
    </row>
    <row r="453" spans="2:19">
      <c r="B453" s="755" t="str">
        <f>IF('REGISTRO ACCIONES'!L453="COMPRA",'REGISTRO ACCIONES'!J453,"")</f>
        <v/>
      </c>
      <c r="C453" s="756" t="str">
        <f>IF('REGISTRO ACCIONES'!L453="COMPRA",'REGISTRO ACCIONES'!K453,"")</f>
        <v/>
      </c>
      <c r="D45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53" s="757" t="str">
        <f>IF('REGISTRO ACCIONES'!L453="COMPRA",'REGISTRO ACCIONES'!M453,"")</f>
        <v/>
      </c>
      <c r="F453" s="758" t="str">
        <f>IF(RENTABILIDAD[[#This Row],[PORTAFOLIO]]="","",IF('REGISTRO ACCIONES'!L453="COMPRA",'REGISTRO ACCIONES'!P453,""))</f>
        <v/>
      </c>
      <c r="G453" s="759" t="str">
        <f>IF(RENTABILIDAD[[#This Row],[PORTAFOLIO]]="","",IF('REGISTRO ACCIONES'!L453="COMPRA",'REGISTRO ACCIONES'!R453,""))</f>
        <v/>
      </c>
      <c r="H45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53" s="760" t="str">
        <f>IF(RENTABILIDAD[[#This Row],[PORTAFOLIO]]="","",IF(RENTABILIDAD[[#This Row],[INSTRUMENTO]]="","",IFERROR((E453*H453),0)))</f>
        <v/>
      </c>
      <c r="J453" s="761" t="str">
        <f>IF(RENTABILIDAD[[#This Row],[PORTAFOLIO]]="","",IF(RENTABILIDAD[[#This Row],[INSTRUMENTO]]="","",IFERROR((E453*H453)*$X$6,0)))</f>
        <v/>
      </c>
      <c r="K453" s="762">
        <f>IF(RENTABILIDAD[[#This Row],[VALOR ACTUAL COP]]&gt;0,IFERROR((I453-F453)/F453,0),"")</f>
        <v>0</v>
      </c>
      <c r="L453" s="702">
        <f>IF(RENTABILIDAD[[#This Row],[VALOR ACTUAL COP]]&gt;0,IFERROR((J453-G453)/G453,0),"")</f>
        <v>0</v>
      </c>
      <c r="M453" s="763">
        <f t="shared" si="8"/>
        <v>0</v>
      </c>
      <c r="N453" s="747" t="str">
        <f>IFERROR(IF(RENTABILIDAD[[#This Row],[AÑOS]]&gt;0.9999999,(1+K453)^(1/M453)-1,""),"")</f>
        <v/>
      </c>
      <c r="O453" s="702" t="str">
        <f>IFERROR(IF(RENTABILIDAD[[#This Row],[AÑOS]]&gt;0.9999999,(1+L453)^(1/M453)-1,""),"")</f>
        <v/>
      </c>
      <c r="P453" s="764" t="str">
        <f>IFERROR(IF(C:C=$U$7,RENTABILIDAD[[#This Row],[INVERSIÓN USD]]/$W$6,RENTABILIDAD[[#This Row],[INVERSIÓN USD]]/$W$7),"")</f>
        <v/>
      </c>
      <c r="Q453" s="620" t="str">
        <f>IFERROR(IF(D:D=$U$6,RENTABILIDAD[[#This Row],[INVERSIÓN COP]]/$V$6,RENTABILIDAD[[#This Row],[INVERSIÓN COP]]/$V$7),"")</f>
        <v/>
      </c>
      <c r="R453" s="764" t="str">
        <f>IFERROR(RENTABILIDAD[[#This Row],[RENTABILIDAD E.A USD]]*RENTABILIDAD[[#This Row],[PESOS COP]],"")</f>
        <v/>
      </c>
      <c r="S453" s="620" t="str">
        <f>IFERROR(RENTABILIDAD[[#This Row],[RENTABILIDAD E.A COP2]]*RENTABILIDAD[[#This Row],[PESOS COP]],"")</f>
        <v/>
      </c>
    </row>
    <row r="454" spans="2:19">
      <c r="B454" s="755" t="str">
        <f>IF('REGISTRO ACCIONES'!L454="COMPRA",'REGISTRO ACCIONES'!J454,"")</f>
        <v/>
      </c>
      <c r="C454" s="756" t="str">
        <f>IF('REGISTRO ACCIONES'!L454="COMPRA",'REGISTRO ACCIONES'!K454,"")</f>
        <v/>
      </c>
      <c r="D45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54" s="757" t="str">
        <f>IF('REGISTRO ACCIONES'!L454="COMPRA",'REGISTRO ACCIONES'!M454,"")</f>
        <v/>
      </c>
      <c r="F454" s="758" t="str">
        <f>IF(RENTABILIDAD[[#This Row],[PORTAFOLIO]]="","",IF('REGISTRO ACCIONES'!L454="COMPRA",'REGISTRO ACCIONES'!P454,""))</f>
        <v/>
      </c>
      <c r="G454" s="759" t="str">
        <f>IF(RENTABILIDAD[[#This Row],[PORTAFOLIO]]="","",IF('REGISTRO ACCIONES'!L454="COMPRA",'REGISTRO ACCIONES'!R454,""))</f>
        <v/>
      </c>
      <c r="H45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54" s="760" t="str">
        <f>IF(RENTABILIDAD[[#This Row],[PORTAFOLIO]]="","",IF(RENTABILIDAD[[#This Row],[INSTRUMENTO]]="","",IFERROR((E454*H454),0)))</f>
        <v/>
      </c>
      <c r="J454" s="761" t="str">
        <f>IF(RENTABILIDAD[[#This Row],[PORTAFOLIO]]="","",IF(RENTABILIDAD[[#This Row],[INSTRUMENTO]]="","",IFERROR((E454*H454)*$X$6,0)))</f>
        <v/>
      </c>
      <c r="K454" s="762">
        <f>IF(RENTABILIDAD[[#This Row],[VALOR ACTUAL COP]]&gt;0,IFERROR((I454-F454)/F454,0),"")</f>
        <v>0</v>
      </c>
      <c r="L454" s="702">
        <f>IF(RENTABILIDAD[[#This Row],[VALOR ACTUAL COP]]&gt;0,IFERROR((J454-G454)/G454,0),"")</f>
        <v>0</v>
      </c>
      <c r="M454" s="763">
        <f t="shared" si="8"/>
        <v>0</v>
      </c>
      <c r="N454" s="747" t="str">
        <f>IFERROR(IF(RENTABILIDAD[[#This Row],[AÑOS]]&gt;0.9999999,(1+K454)^(1/M454)-1,""),"")</f>
        <v/>
      </c>
      <c r="O454" s="702" t="str">
        <f>IFERROR(IF(RENTABILIDAD[[#This Row],[AÑOS]]&gt;0.9999999,(1+L454)^(1/M454)-1,""),"")</f>
        <v/>
      </c>
      <c r="P454" s="764" t="str">
        <f>IFERROR(IF(C:C=$U$7,RENTABILIDAD[[#This Row],[INVERSIÓN USD]]/$W$6,RENTABILIDAD[[#This Row],[INVERSIÓN USD]]/$W$7),"")</f>
        <v/>
      </c>
      <c r="Q454" s="620" t="str">
        <f>IFERROR(IF(D:D=$U$6,RENTABILIDAD[[#This Row],[INVERSIÓN COP]]/$V$6,RENTABILIDAD[[#This Row],[INVERSIÓN COP]]/$V$7),"")</f>
        <v/>
      </c>
      <c r="R454" s="764" t="str">
        <f>IFERROR(RENTABILIDAD[[#This Row],[RENTABILIDAD E.A USD]]*RENTABILIDAD[[#This Row],[PESOS COP]],"")</f>
        <v/>
      </c>
      <c r="S454" s="620" t="str">
        <f>IFERROR(RENTABILIDAD[[#This Row],[RENTABILIDAD E.A COP2]]*RENTABILIDAD[[#This Row],[PESOS COP]],"")</f>
        <v/>
      </c>
    </row>
    <row r="455" spans="2:19">
      <c r="B455" s="755" t="str">
        <f>IF('REGISTRO ACCIONES'!L455="COMPRA",'REGISTRO ACCIONES'!J455,"")</f>
        <v/>
      </c>
      <c r="C455" s="756" t="str">
        <f>IF('REGISTRO ACCIONES'!L455="COMPRA",'REGISTRO ACCIONES'!K455,"")</f>
        <v/>
      </c>
      <c r="D45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55" s="757" t="str">
        <f>IF('REGISTRO ACCIONES'!L455="COMPRA",'REGISTRO ACCIONES'!M455,"")</f>
        <v/>
      </c>
      <c r="F455" s="758" t="str">
        <f>IF(RENTABILIDAD[[#This Row],[PORTAFOLIO]]="","",IF('REGISTRO ACCIONES'!L455="COMPRA",'REGISTRO ACCIONES'!P455,""))</f>
        <v/>
      </c>
      <c r="G455" s="759" t="str">
        <f>IF(RENTABILIDAD[[#This Row],[PORTAFOLIO]]="","",IF('REGISTRO ACCIONES'!L455="COMPRA",'REGISTRO ACCIONES'!R455,""))</f>
        <v/>
      </c>
      <c r="H45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55" s="760" t="str">
        <f>IF(RENTABILIDAD[[#This Row],[PORTAFOLIO]]="","",IF(RENTABILIDAD[[#This Row],[INSTRUMENTO]]="","",IFERROR((E455*H455),0)))</f>
        <v/>
      </c>
      <c r="J455" s="761" t="str">
        <f>IF(RENTABILIDAD[[#This Row],[PORTAFOLIO]]="","",IF(RENTABILIDAD[[#This Row],[INSTRUMENTO]]="","",IFERROR((E455*H455)*$X$6,0)))</f>
        <v/>
      </c>
      <c r="K455" s="762">
        <f>IF(RENTABILIDAD[[#This Row],[VALOR ACTUAL COP]]&gt;0,IFERROR((I455-F455)/F455,0),"")</f>
        <v>0</v>
      </c>
      <c r="L455" s="702">
        <f>IF(RENTABILIDAD[[#This Row],[VALOR ACTUAL COP]]&gt;0,IFERROR((J455-G455)/G455,0),"")</f>
        <v>0</v>
      </c>
      <c r="M455" s="763">
        <f t="shared" si="8"/>
        <v>0</v>
      </c>
      <c r="N455" s="747" t="str">
        <f>IFERROR(IF(RENTABILIDAD[[#This Row],[AÑOS]]&gt;0.9999999,(1+K455)^(1/M455)-1,""),"")</f>
        <v/>
      </c>
      <c r="O455" s="702" t="str">
        <f>IFERROR(IF(RENTABILIDAD[[#This Row],[AÑOS]]&gt;0.9999999,(1+L455)^(1/M455)-1,""),"")</f>
        <v/>
      </c>
      <c r="P455" s="764" t="str">
        <f>IFERROR(IF(C:C=$U$7,RENTABILIDAD[[#This Row],[INVERSIÓN USD]]/$W$6,RENTABILIDAD[[#This Row],[INVERSIÓN USD]]/$W$7),"")</f>
        <v/>
      </c>
      <c r="Q455" s="620" t="str">
        <f>IFERROR(IF(D:D=$U$6,RENTABILIDAD[[#This Row],[INVERSIÓN COP]]/$V$6,RENTABILIDAD[[#This Row],[INVERSIÓN COP]]/$V$7),"")</f>
        <v/>
      </c>
      <c r="R455" s="764" t="str">
        <f>IFERROR(RENTABILIDAD[[#This Row],[RENTABILIDAD E.A USD]]*RENTABILIDAD[[#This Row],[PESOS COP]],"")</f>
        <v/>
      </c>
      <c r="S455" s="620" t="str">
        <f>IFERROR(RENTABILIDAD[[#This Row],[RENTABILIDAD E.A COP2]]*RENTABILIDAD[[#This Row],[PESOS COP]],"")</f>
        <v/>
      </c>
    </row>
    <row r="456" spans="2:19">
      <c r="B456" s="755" t="str">
        <f>IF('REGISTRO ACCIONES'!L456="COMPRA",'REGISTRO ACCIONES'!J456,"")</f>
        <v/>
      </c>
      <c r="C456" s="756" t="str">
        <f>IF('REGISTRO ACCIONES'!L456="COMPRA",'REGISTRO ACCIONES'!K456,"")</f>
        <v/>
      </c>
      <c r="D45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56" s="757" t="str">
        <f>IF('REGISTRO ACCIONES'!L456="COMPRA",'REGISTRO ACCIONES'!M456,"")</f>
        <v/>
      </c>
      <c r="F456" s="758" t="str">
        <f>IF(RENTABILIDAD[[#This Row],[PORTAFOLIO]]="","",IF('REGISTRO ACCIONES'!L456="COMPRA",'REGISTRO ACCIONES'!P456,""))</f>
        <v/>
      </c>
      <c r="G456" s="759" t="str">
        <f>IF(RENTABILIDAD[[#This Row],[PORTAFOLIO]]="","",IF('REGISTRO ACCIONES'!L456="COMPRA",'REGISTRO ACCIONES'!R456,""))</f>
        <v/>
      </c>
      <c r="H45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56" s="760" t="str">
        <f>IF(RENTABILIDAD[[#This Row],[PORTAFOLIO]]="","",IF(RENTABILIDAD[[#This Row],[INSTRUMENTO]]="","",IFERROR((E456*H456),0)))</f>
        <v/>
      </c>
      <c r="J456" s="761" t="str">
        <f>IF(RENTABILIDAD[[#This Row],[PORTAFOLIO]]="","",IF(RENTABILIDAD[[#This Row],[INSTRUMENTO]]="","",IFERROR((E456*H456)*$X$6,0)))</f>
        <v/>
      </c>
      <c r="K456" s="762">
        <f>IF(RENTABILIDAD[[#This Row],[VALOR ACTUAL COP]]&gt;0,IFERROR((I456-F456)/F456,0),"")</f>
        <v>0</v>
      </c>
      <c r="L456" s="702">
        <f>IF(RENTABILIDAD[[#This Row],[VALOR ACTUAL COP]]&gt;0,IFERROR((J456-G456)/G456,0),"")</f>
        <v>0</v>
      </c>
      <c r="M456" s="763">
        <f t="shared" si="8"/>
        <v>0</v>
      </c>
      <c r="N456" s="747" t="str">
        <f>IFERROR(IF(RENTABILIDAD[[#This Row],[AÑOS]]&gt;0.9999999,(1+K456)^(1/M456)-1,""),"")</f>
        <v/>
      </c>
      <c r="O456" s="702" t="str">
        <f>IFERROR(IF(RENTABILIDAD[[#This Row],[AÑOS]]&gt;0.9999999,(1+L456)^(1/M456)-1,""),"")</f>
        <v/>
      </c>
      <c r="P456" s="764" t="str">
        <f>IFERROR(IF(C:C=$U$7,RENTABILIDAD[[#This Row],[INVERSIÓN USD]]/$W$6,RENTABILIDAD[[#This Row],[INVERSIÓN USD]]/$W$7),"")</f>
        <v/>
      </c>
      <c r="Q456" s="620" t="str">
        <f>IFERROR(IF(D:D=$U$6,RENTABILIDAD[[#This Row],[INVERSIÓN COP]]/$V$6,RENTABILIDAD[[#This Row],[INVERSIÓN COP]]/$V$7),"")</f>
        <v/>
      </c>
      <c r="R456" s="764" t="str">
        <f>IFERROR(RENTABILIDAD[[#This Row],[RENTABILIDAD E.A USD]]*RENTABILIDAD[[#This Row],[PESOS COP]],"")</f>
        <v/>
      </c>
      <c r="S456" s="620" t="str">
        <f>IFERROR(RENTABILIDAD[[#This Row],[RENTABILIDAD E.A COP2]]*RENTABILIDAD[[#This Row],[PESOS COP]],"")</f>
        <v/>
      </c>
    </row>
    <row r="457" spans="2:19">
      <c r="B457" s="755" t="str">
        <f>IF('REGISTRO ACCIONES'!L457="COMPRA",'REGISTRO ACCIONES'!J457,"")</f>
        <v/>
      </c>
      <c r="C457" s="756" t="str">
        <f>IF('REGISTRO ACCIONES'!L457="COMPRA",'REGISTRO ACCIONES'!K457,"")</f>
        <v/>
      </c>
      <c r="D45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57" s="757" t="str">
        <f>IF('REGISTRO ACCIONES'!L457="COMPRA",'REGISTRO ACCIONES'!M457,"")</f>
        <v/>
      </c>
      <c r="F457" s="758" t="str">
        <f>IF(RENTABILIDAD[[#This Row],[PORTAFOLIO]]="","",IF('REGISTRO ACCIONES'!L457="COMPRA",'REGISTRO ACCIONES'!P457,""))</f>
        <v/>
      </c>
      <c r="G457" s="759" t="str">
        <f>IF(RENTABILIDAD[[#This Row],[PORTAFOLIO]]="","",IF('REGISTRO ACCIONES'!L457="COMPRA",'REGISTRO ACCIONES'!R457,""))</f>
        <v/>
      </c>
      <c r="H45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57" s="760" t="str">
        <f>IF(RENTABILIDAD[[#This Row],[PORTAFOLIO]]="","",IF(RENTABILIDAD[[#This Row],[INSTRUMENTO]]="","",IFERROR((E457*H457),0)))</f>
        <v/>
      </c>
      <c r="J457" s="761" t="str">
        <f>IF(RENTABILIDAD[[#This Row],[PORTAFOLIO]]="","",IF(RENTABILIDAD[[#This Row],[INSTRUMENTO]]="","",IFERROR((E457*H457)*$X$6,0)))</f>
        <v/>
      </c>
      <c r="K457" s="762">
        <f>IF(RENTABILIDAD[[#This Row],[VALOR ACTUAL COP]]&gt;0,IFERROR((I457-F457)/F457,0),"")</f>
        <v>0</v>
      </c>
      <c r="L457" s="702">
        <f>IF(RENTABILIDAD[[#This Row],[VALOR ACTUAL COP]]&gt;0,IFERROR((J457-G457)/G457,0),"")</f>
        <v>0</v>
      </c>
      <c r="M457" s="763">
        <f t="shared" si="8"/>
        <v>0</v>
      </c>
      <c r="N457" s="747" t="str">
        <f>IFERROR(IF(RENTABILIDAD[[#This Row],[AÑOS]]&gt;0.9999999,(1+K457)^(1/M457)-1,""),"")</f>
        <v/>
      </c>
      <c r="O457" s="702" t="str">
        <f>IFERROR(IF(RENTABILIDAD[[#This Row],[AÑOS]]&gt;0.9999999,(1+L457)^(1/M457)-1,""),"")</f>
        <v/>
      </c>
      <c r="P457" s="764" t="str">
        <f>IFERROR(IF(C:C=$U$7,RENTABILIDAD[[#This Row],[INVERSIÓN USD]]/$W$6,RENTABILIDAD[[#This Row],[INVERSIÓN USD]]/$W$7),"")</f>
        <v/>
      </c>
      <c r="Q457" s="620" t="str">
        <f>IFERROR(IF(D:D=$U$6,RENTABILIDAD[[#This Row],[INVERSIÓN COP]]/$V$6,RENTABILIDAD[[#This Row],[INVERSIÓN COP]]/$V$7),"")</f>
        <v/>
      </c>
      <c r="R457" s="764" t="str">
        <f>IFERROR(RENTABILIDAD[[#This Row],[RENTABILIDAD E.A USD]]*RENTABILIDAD[[#This Row],[PESOS COP]],"")</f>
        <v/>
      </c>
      <c r="S457" s="620" t="str">
        <f>IFERROR(RENTABILIDAD[[#This Row],[RENTABILIDAD E.A COP2]]*RENTABILIDAD[[#This Row],[PESOS COP]],"")</f>
        <v/>
      </c>
    </row>
    <row r="458" spans="2:19">
      <c r="B458" s="755" t="str">
        <f>IF('REGISTRO ACCIONES'!L458="COMPRA",'REGISTRO ACCIONES'!J458,"")</f>
        <v/>
      </c>
      <c r="C458" s="756" t="str">
        <f>IF('REGISTRO ACCIONES'!L458="COMPRA",'REGISTRO ACCIONES'!K458,"")</f>
        <v/>
      </c>
      <c r="D45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58" s="757" t="str">
        <f>IF('REGISTRO ACCIONES'!L458="COMPRA",'REGISTRO ACCIONES'!M458,"")</f>
        <v/>
      </c>
      <c r="F458" s="758" t="str">
        <f>IF(RENTABILIDAD[[#This Row],[PORTAFOLIO]]="","",IF('REGISTRO ACCIONES'!L458="COMPRA",'REGISTRO ACCIONES'!P458,""))</f>
        <v/>
      </c>
      <c r="G458" s="759" t="str">
        <f>IF(RENTABILIDAD[[#This Row],[PORTAFOLIO]]="","",IF('REGISTRO ACCIONES'!L458="COMPRA",'REGISTRO ACCIONES'!R458,""))</f>
        <v/>
      </c>
      <c r="H45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58" s="760" t="str">
        <f>IF(RENTABILIDAD[[#This Row],[PORTAFOLIO]]="","",IF(RENTABILIDAD[[#This Row],[INSTRUMENTO]]="","",IFERROR((E458*H458),0)))</f>
        <v/>
      </c>
      <c r="J458" s="761" t="str">
        <f>IF(RENTABILIDAD[[#This Row],[PORTAFOLIO]]="","",IF(RENTABILIDAD[[#This Row],[INSTRUMENTO]]="","",IFERROR((E458*H458)*$X$6,0)))</f>
        <v/>
      </c>
      <c r="K458" s="762">
        <f>IF(RENTABILIDAD[[#This Row],[VALOR ACTUAL COP]]&gt;0,IFERROR((I458-F458)/F458,0),"")</f>
        <v>0</v>
      </c>
      <c r="L458" s="702">
        <f>IF(RENTABILIDAD[[#This Row],[VALOR ACTUAL COP]]&gt;0,IFERROR((J458-G458)/G458,0),"")</f>
        <v>0</v>
      </c>
      <c r="M458" s="763">
        <f t="shared" si="8"/>
        <v>0</v>
      </c>
      <c r="N458" s="747" t="str">
        <f>IFERROR(IF(RENTABILIDAD[[#This Row],[AÑOS]]&gt;0.9999999,(1+K458)^(1/M458)-1,""),"")</f>
        <v/>
      </c>
      <c r="O458" s="702" t="str">
        <f>IFERROR(IF(RENTABILIDAD[[#This Row],[AÑOS]]&gt;0.9999999,(1+L458)^(1/M458)-1,""),"")</f>
        <v/>
      </c>
      <c r="P458" s="764" t="str">
        <f>IFERROR(IF(C:C=$U$7,RENTABILIDAD[[#This Row],[INVERSIÓN USD]]/$W$6,RENTABILIDAD[[#This Row],[INVERSIÓN USD]]/$W$7),"")</f>
        <v/>
      </c>
      <c r="Q458" s="620" t="str">
        <f>IFERROR(IF(D:D=$U$6,RENTABILIDAD[[#This Row],[INVERSIÓN COP]]/$V$6,RENTABILIDAD[[#This Row],[INVERSIÓN COP]]/$V$7),"")</f>
        <v/>
      </c>
      <c r="R458" s="764" t="str">
        <f>IFERROR(RENTABILIDAD[[#This Row],[RENTABILIDAD E.A USD]]*RENTABILIDAD[[#This Row],[PESOS COP]],"")</f>
        <v/>
      </c>
      <c r="S458" s="620" t="str">
        <f>IFERROR(RENTABILIDAD[[#This Row],[RENTABILIDAD E.A COP2]]*RENTABILIDAD[[#This Row],[PESOS COP]],"")</f>
        <v/>
      </c>
    </row>
    <row r="459" spans="2:19">
      <c r="B459" s="755" t="str">
        <f>IF('REGISTRO ACCIONES'!L459="COMPRA",'REGISTRO ACCIONES'!J459,"")</f>
        <v/>
      </c>
      <c r="C459" s="756" t="str">
        <f>IF('REGISTRO ACCIONES'!L459="COMPRA",'REGISTRO ACCIONES'!K459,"")</f>
        <v/>
      </c>
      <c r="D45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59" s="757" t="str">
        <f>IF('REGISTRO ACCIONES'!L459="COMPRA",'REGISTRO ACCIONES'!M459,"")</f>
        <v/>
      </c>
      <c r="F459" s="758" t="str">
        <f>IF(RENTABILIDAD[[#This Row],[PORTAFOLIO]]="","",IF('REGISTRO ACCIONES'!L459="COMPRA",'REGISTRO ACCIONES'!P459,""))</f>
        <v/>
      </c>
      <c r="G459" s="759" t="str">
        <f>IF(RENTABILIDAD[[#This Row],[PORTAFOLIO]]="","",IF('REGISTRO ACCIONES'!L459="COMPRA",'REGISTRO ACCIONES'!R459,""))</f>
        <v/>
      </c>
      <c r="H45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59" s="760" t="str">
        <f>IF(RENTABILIDAD[[#This Row],[PORTAFOLIO]]="","",IF(RENTABILIDAD[[#This Row],[INSTRUMENTO]]="","",IFERROR((E459*H459),0)))</f>
        <v/>
      </c>
      <c r="J459" s="761" t="str">
        <f>IF(RENTABILIDAD[[#This Row],[PORTAFOLIO]]="","",IF(RENTABILIDAD[[#This Row],[INSTRUMENTO]]="","",IFERROR((E459*H459)*$X$6,0)))</f>
        <v/>
      </c>
      <c r="K459" s="762">
        <f>IF(RENTABILIDAD[[#This Row],[VALOR ACTUAL COP]]&gt;0,IFERROR((I459-F459)/F459,0),"")</f>
        <v>0</v>
      </c>
      <c r="L459" s="702">
        <f>IF(RENTABILIDAD[[#This Row],[VALOR ACTUAL COP]]&gt;0,IFERROR((J459-G459)/G459,0),"")</f>
        <v>0</v>
      </c>
      <c r="M459" s="763">
        <f t="shared" si="8"/>
        <v>0</v>
      </c>
      <c r="N459" s="747" t="str">
        <f>IFERROR(IF(RENTABILIDAD[[#This Row],[AÑOS]]&gt;0.9999999,(1+K459)^(1/M459)-1,""),"")</f>
        <v/>
      </c>
      <c r="O459" s="702" t="str">
        <f>IFERROR(IF(RENTABILIDAD[[#This Row],[AÑOS]]&gt;0.9999999,(1+L459)^(1/M459)-1,""),"")</f>
        <v/>
      </c>
      <c r="P459" s="764" t="str">
        <f>IFERROR(IF(C:C=$U$7,RENTABILIDAD[[#This Row],[INVERSIÓN USD]]/$W$6,RENTABILIDAD[[#This Row],[INVERSIÓN USD]]/$W$7),"")</f>
        <v/>
      </c>
      <c r="Q459" s="620" t="str">
        <f>IFERROR(IF(D:D=$U$6,RENTABILIDAD[[#This Row],[INVERSIÓN COP]]/$V$6,RENTABILIDAD[[#This Row],[INVERSIÓN COP]]/$V$7),"")</f>
        <v/>
      </c>
      <c r="R459" s="764" t="str">
        <f>IFERROR(RENTABILIDAD[[#This Row],[RENTABILIDAD E.A USD]]*RENTABILIDAD[[#This Row],[PESOS COP]],"")</f>
        <v/>
      </c>
      <c r="S459" s="620" t="str">
        <f>IFERROR(RENTABILIDAD[[#This Row],[RENTABILIDAD E.A COP2]]*RENTABILIDAD[[#This Row],[PESOS COP]],"")</f>
        <v/>
      </c>
    </row>
    <row r="460" spans="2:19">
      <c r="B460" s="755" t="str">
        <f>IF('REGISTRO ACCIONES'!L460="COMPRA",'REGISTRO ACCIONES'!J460,"")</f>
        <v/>
      </c>
      <c r="C460" s="756" t="str">
        <f>IF('REGISTRO ACCIONES'!L460="COMPRA",'REGISTRO ACCIONES'!K460,"")</f>
        <v/>
      </c>
      <c r="D46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60" s="757" t="str">
        <f>IF('REGISTRO ACCIONES'!L460="COMPRA",'REGISTRO ACCIONES'!M460,"")</f>
        <v/>
      </c>
      <c r="F460" s="758" t="str">
        <f>IF(RENTABILIDAD[[#This Row],[PORTAFOLIO]]="","",IF('REGISTRO ACCIONES'!L460="COMPRA",'REGISTRO ACCIONES'!P460,""))</f>
        <v/>
      </c>
      <c r="G460" s="759" t="str">
        <f>IF(RENTABILIDAD[[#This Row],[PORTAFOLIO]]="","",IF('REGISTRO ACCIONES'!L460="COMPRA",'REGISTRO ACCIONES'!R460,""))</f>
        <v/>
      </c>
      <c r="H46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60" s="760" t="str">
        <f>IF(RENTABILIDAD[[#This Row],[PORTAFOLIO]]="","",IF(RENTABILIDAD[[#This Row],[INSTRUMENTO]]="","",IFERROR((E460*H460),0)))</f>
        <v/>
      </c>
      <c r="J460" s="761" t="str">
        <f>IF(RENTABILIDAD[[#This Row],[PORTAFOLIO]]="","",IF(RENTABILIDAD[[#This Row],[INSTRUMENTO]]="","",IFERROR((E460*H460)*$X$6,0)))</f>
        <v/>
      </c>
      <c r="K460" s="762">
        <f>IF(RENTABILIDAD[[#This Row],[VALOR ACTUAL COP]]&gt;0,IFERROR((I460-F460)/F460,0),"")</f>
        <v>0</v>
      </c>
      <c r="L460" s="702">
        <f>IF(RENTABILIDAD[[#This Row],[VALOR ACTUAL COP]]&gt;0,IFERROR((J460-G460)/G460,0),"")</f>
        <v>0</v>
      </c>
      <c r="M460" s="763">
        <f t="shared" si="8"/>
        <v>0</v>
      </c>
      <c r="N460" s="747" t="str">
        <f>IFERROR(IF(RENTABILIDAD[[#This Row],[AÑOS]]&gt;0.9999999,(1+K460)^(1/M460)-1,""),"")</f>
        <v/>
      </c>
      <c r="O460" s="702" t="str">
        <f>IFERROR(IF(RENTABILIDAD[[#This Row],[AÑOS]]&gt;0.9999999,(1+L460)^(1/M460)-1,""),"")</f>
        <v/>
      </c>
      <c r="P460" s="764" t="str">
        <f>IFERROR(IF(C:C=$U$7,RENTABILIDAD[[#This Row],[INVERSIÓN USD]]/$W$6,RENTABILIDAD[[#This Row],[INVERSIÓN USD]]/$W$7),"")</f>
        <v/>
      </c>
      <c r="Q460" s="620" t="str">
        <f>IFERROR(IF(D:D=$U$6,RENTABILIDAD[[#This Row],[INVERSIÓN COP]]/$V$6,RENTABILIDAD[[#This Row],[INVERSIÓN COP]]/$V$7),"")</f>
        <v/>
      </c>
      <c r="R460" s="764" t="str">
        <f>IFERROR(RENTABILIDAD[[#This Row],[RENTABILIDAD E.A USD]]*RENTABILIDAD[[#This Row],[PESOS COP]],"")</f>
        <v/>
      </c>
      <c r="S460" s="620" t="str">
        <f>IFERROR(RENTABILIDAD[[#This Row],[RENTABILIDAD E.A COP2]]*RENTABILIDAD[[#This Row],[PESOS COP]],"")</f>
        <v/>
      </c>
    </row>
    <row r="461" spans="2:19">
      <c r="B461" s="755" t="str">
        <f>IF('REGISTRO ACCIONES'!L461="COMPRA",'REGISTRO ACCIONES'!J461,"")</f>
        <v/>
      </c>
      <c r="C461" s="756" t="str">
        <f>IF('REGISTRO ACCIONES'!L461="COMPRA",'REGISTRO ACCIONES'!K461,"")</f>
        <v/>
      </c>
      <c r="D46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61" s="757" t="str">
        <f>IF('REGISTRO ACCIONES'!L461="COMPRA",'REGISTRO ACCIONES'!M461,"")</f>
        <v/>
      </c>
      <c r="F461" s="758" t="str">
        <f>IF(RENTABILIDAD[[#This Row],[PORTAFOLIO]]="","",IF('REGISTRO ACCIONES'!L461="COMPRA",'REGISTRO ACCIONES'!P461,""))</f>
        <v/>
      </c>
      <c r="G461" s="759" t="str">
        <f>IF(RENTABILIDAD[[#This Row],[PORTAFOLIO]]="","",IF('REGISTRO ACCIONES'!L461="COMPRA",'REGISTRO ACCIONES'!R461,""))</f>
        <v/>
      </c>
      <c r="H46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61" s="760" t="str">
        <f>IF(RENTABILIDAD[[#This Row],[PORTAFOLIO]]="","",IF(RENTABILIDAD[[#This Row],[INSTRUMENTO]]="","",IFERROR((E461*H461),0)))</f>
        <v/>
      </c>
      <c r="J461" s="761" t="str">
        <f>IF(RENTABILIDAD[[#This Row],[PORTAFOLIO]]="","",IF(RENTABILIDAD[[#This Row],[INSTRUMENTO]]="","",IFERROR((E461*H461)*$X$6,0)))</f>
        <v/>
      </c>
      <c r="K461" s="762">
        <f>IF(RENTABILIDAD[[#This Row],[VALOR ACTUAL COP]]&gt;0,IFERROR((I461-F461)/F461,0),"")</f>
        <v>0</v>
      </c>
      <c r="L461" s="702">
        <f>IF(RENTABILIDAD[[#This Row],[VALOR ACTUAL COP]]&gt;0,IFERROR((J461-G461)/G461,0),"")</f>
        <v>0</v>
      </c>
      <c r="M461" s="763">
        <f t="shared" si="8"/>
        <v>0</v>
      </c>
      <c r="N461" s="747" t="str">
        <f>IFERROR(IF(RENTABILIDAD[[#This Row],[AÑOS]]&gt;0.9999999,(1+K461)^(1/M461)-1,""),"")</f>
        <v/>
      </c>
      <c r="O461" s="702" t="str">
        <f>IFERROR(IF(RENTABILIDAD[[#This Row],[AÑOS]]&gt;0.9999999,(1+L461)^(1/M461)-1,""),"")</f>
        <v/>
      </c>
      <c r="P461" s="764" t="str">
        <f>IFERROR(IF(C:C=$U$7,RENTABILIDAD[[#This Row],[INVERSIÓN USD]]/$W$6,RENTABILIDAD[[#This Row],[INVERSIÓN USD]]/$W$7),"")</f>
        <v/>
      </c>
      <c r="Q461" s="620" t="str">
        <f>IFERROR(IF(D:D=$U$6,RENTABILIDAD[[#This Row],[INVERSIÓN COP]]/$V$6,RENTABILIDAD[[#This Row],[INVERSIÓN COP]]/$V$7),"")</f>
        <v/>
      </c>
      <c r="R461" s="764" t="str">
        <f>IFERROR(RENTABILIDAD[[#This Row],[RENTABILIDAD E.A USD]]*RENTABILIDAD[[#This Row],[PESOS COP]],"")</f>
        <v/>
      </c>
      <c r="S461" s="620" t="str">
        <f>IFERROR(RENTABILIDAD[[#This Row],[RENTABILIDAD E.A COP2]]*RENTABILIDAD[[#This Row],[PESOS COP]],"")</f>
        <v/>
      </c>
    </row>
    <row r="462" spans="2:19">
      <c r="B462" s="755" t="str">
        <f>IF('REGISTRO ACCIONES'!L462="COMPRA",'REGISTRO ACCIONES'!J462,"")</f>
        <v/>
      </c>
      <c r="C462" s="756" t="str">
        <f>IF('REGISTRO ACCIONES'!L462="COMPRA",'REGISTRO ACCIONES'!K462,"")</f>
        <v/>
      </c>
      <c r="D46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62" s="757" t="str">
        <f>IF('REGISTRO ACCIONES'!L462="COMPRA",'REGISTRO ACCIONES'!M462,"")</f>
        <v/>
      </c>
      <c r="F462" s="758" t="str">
        <f>IF(RENTABILIDAD[[#This Row],[PORTAFOLIO]]="","",IF('REGISTRO ACCIONES'!L462="COMPRA",'REGISTRO ACCIONES'!P462,""))</f>
        <v/>
      </c>
      <c r="G462" s="759" t="str">
        <f>IF(RENTABILIDAD[[#This Row],[PORTAFOLIO]]="","",IF('REGISTRO ACCIONES'!L462="COMPRA",'REGISTRO ACCIONES'!R462,""))</f>
        <v/>
      </c>
      <c r="H46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62" s="760" t="str">
        <f>IF(RENTABILIDAD[[#This Row],[PORTAFOLIO]]="","",IF(RENTABILIDAD[[#This Row],[INSTRUMENTO]]="","",IFERROR((E462*H462),0)))</f>
        <v/>
      </c>
      <c r="J462" s="761" t="str">
        <f>IF(RENTABILIDAD[[#This Row],[PORTAFOLIO]]="","",IF(RENTABILIDAD[[#This Row],[INSTRUMENTO]]="","",IFERROR((E462*H462)*$X$6,0)))</f>
        <v/>
      </c>
      <c r="K462" s="762">
        <f>IF(RENTABILIDAD[[#This Row],[VALOR ACTUAL COP]]&gt;0,IFERROR((I462-F462)/F462,0),"")</f>
        <v>0</v>
      </c>
      <c r="L462" s="702">
        <f>IF(RENTABILIDAD[[#This Row],[VALOR ACTUAL COP]]&gt;0,IFERROR((J462-G462)/G462,0),"")</f>
        <v>0</v>
      </c>
      <c r="M462" s="763">
        <f t="shared" si="8"/>
        <v>0</v>
      </c>
      <c r="N462" s="747" t="str">
        <f>IFERROR(IF(RENTABILIDAD[[#This Row],[AÑOS]]&gt;0.9999999,(1+K462)^(1/M462)-1,""),"")</f>
        <v/>
      </c>
      <c r="O462" s="702" t="str">
        <f>IFERROR(IF(RENTABILIDAD[[#This Row],[AÑOS]]&gt;0.9999999,(1+L462)^(1/M462)-1,""),"")</f>
        <v/>
      </c>
      <c r="P462" s="764" t="str">
        <f>IFERROR(IF(C:C=$U$7,RENTABILIDAD[[#This Row],[INVERSIÓN USD]]/$W$6,RENTABILIDAD[[#This Row],[INVERSIÓN USD]]/$W$7),"")</f>
        <v/>
      </c>
      <c r="Q462" s="620" t="str">
        <f>IFERROR(IF(D:D=$U$6,RENTABILIDAD[[#This Row],[INVERSIÓN COP]]/$V$6,RENTABILIDAD[[#This Row],[INVERSIÓN COP]]/$V$7),"")</f>
        <v/>
      </c>
      <c r="R462" s="764" t="str">
        <f>IFERROR(RENTABILIDAD[[#This Row],[RENTABILIDAD E.A USD]]*RENTABILIDAD[[#This Row],[PESOS COP]],"")</f>
        <v/>
      </c>
      <c r="S462" s="620" t="str">
        <f>IFERROR(RENTABILIDAD[[#This Row],[RENTABILIDAD E.A COP2]]*RENTABILIDAD[[#This Row],[PESOS COP]],"")</f>
        <v/>
      </c>
    </row>
    <row r="463" spans="2:19">
      <c r="B463" s="755" t="str">
        <f>IF('REGISTRO ACCIONES'!L463="COMPRA",'REGISTRO ACCIONES'!J463,"")</f>
        <v/>
      </c>
      <c r="C463" s="756" t="str">
        <f>IF('REGISTRO ACCIONES'!L463="COMPRA",'REGISTRO ACCIONES'!K463,"")</f>
        <v/>
      </c>
      <c r="D46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63" s="757" t="str">
        <f>IF('REGISTRO ACCIONES'!L463="COMPRA",'REGISTRO ACCIONES'!M463,"")</f>
        <v/>
      </c>
      <c r="F463" s="758" t="str">
        <f>IF(RENTABILIDAD[[#This Row],[PORTAFOLIO]]="","",IF('REGISTRO ACCIONES'!L463="COMPRA",'REGISTRO ACCIONES'!P463,""))</f>
        <v/>
      </c>
      <c r="G463" s="759" t="str">
        <f>IF(RENTABILIDAD[[#This Row],[PORTAFOLIO]]="","",IF('REGISTRO ACCIONES'!L463="COMPRA",'REGISTRO ACCIONES'!R463,""))</f>
        <v/>
      </c>
      <c r="H46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63" s="760" t="str">
        <f>IF(RENTABILIDAD[[#This Row],[PORTAFOLIO]]="","",IF(RENTABILIDAD[[#This Row],[INSTRUMENTO]]="","",IFERROR((E463*H463),0)))</f>
        <v/>
      </c>
      <c r="J463" s="761" t="str">
        <f>IF(RENTABILIDAD[[#This Row],[PORTAFOLIO]]="","",IF(RENTABILIDAD[[#This Row],[INSTRUMENTO]]="","",IFERROR((E463*H463)*$X$6,0)))</f>
        <v/>
      </c>
      <c r="K463" s="762">
        <f>IF(RENTABILIDAD[[#This Row],[VALOR ACTUAL COP]]&gt;0,IFERROR((I463-F463)/F463,0),"")</f>
        <v>0</v>
      </c>
      <c r="L463" s="702">
        <f>IF(RENTABILIDAD[[#This Row],[VALOR ACTUAL COP]]&gt;0,IFERROR((J463-G463)/G463,0),"")</f>
        <v>0</v>
      </c>
      <c r="M463" s="763">
        <f t="shared" si="8"/>
        <v>0</v>
      </c>
      <c r="N463" s="747" t="str">
        <f>IFERROR(IF(RENTABILIDAD[[#This Row],[AÑOS]]&gt;0.9999999,(1+K463)^(1/M463)-1,""),"")</f>
        <v/>
      </c>
      <c r="O463" s="702" t="str">
        <f>IFERROR(IF(RENTABILIDAD[[#This Row],[AÑOS]]&gt;0.9999999,(1+L463)^(1/M463)-1,""),"")</f>
        <v/>
      </c>
      <c r="P463" s="764" t="str">
        <f>IFERROR(IF(C:C=$U$7,RENTABILIDAD[[#This Row],[INVERSIÓN USD]]/$W$6,RENTABILIDAD[[#This Row],[INVERSIÓN USD]]/$W$7),"")</f>
        <v/>
      </c>
      <c r="Q463" s="620" t="str">
        <f>IFERROR(IF(D:D=$U$6,RENTABILIDAD[[#This Row],[INVERSIÓN COP]]/$V$6,RENTABILIDAD[[#This Row],[INVERSIÓN COP]]/$V$7),"")</f>
        <v/>
      </c>
      <c r="R463" s="764" t="str">
        <f>IFERROR(RENTABILIDAD[[#This Row],[RENTABILIDAD E.A USD]]*RENTABILIDAD[[#This Row],[PESOS COP]],"")</f>
        <v/>
      </c>
      <c r="S463" s="620" t="str">
        <f>IFERROR(RENTABILIDAD[[#This Row],[RENTABILIDAD E.A COP2]]*RENTABILIDAD[[#This Row],[PESOS COP]],"")</f>
        <v/>
      </c>
    </row>
    <row r="464" spans="2:19">
      <c r="B464" s="755" t="str">
        <f>IF('REGISTRO ACCIONES'!L464="COMPRA",'REGISTRO ACCIONES'!J464,"")</f>
        <v/>
      </c>
      <c r="C464" s="756" t="str">
        <f>IF('REGISTRO ACCIONES'!L464="COMPRA",'REGISTRO ACCIONES'!K464,"")</f>
        <v/>
      </c>
      <c r="D46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64" s="757" t="str">
        <f>IF('REGISTRO ACCIONES'!L464="COMPRA",'REGISTRO ACCIONES'!M464,"")</f>
        <v/>
      </c>
      <c r="F464" s="758" t="str">
        <f>IF(RENTABILIDAD[[#This Row],[PORTAFOLIO]]="","",IF('REGISTRO ACCIONES'!L464="COMPRA",'REGISTRO ACCIONES'!P464,""))</f>
        <v/>
      </c>
      <c r="G464" s="759" t="str">
        <f>IF(RENTABILIDAD[[#This Row],[PORTAFOLIO]]="","",IF('REGISTRO ACCIONES'!L464="COMPRA",'REGISTRO ACCIONES'!R464,""))</f>
        <v/>
      </c>
      <c r="H46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64" s="760" t="str">
        <f>IF(RENTABILIDAD[[#This Row],[PORTAFOLIO]]="","",IF(RENTABILIDAD[[#This Row],[INSTRUMENTO]]="","",IFERROR((E464*H464),0)))</f>
        <v/>
      </c>
      <c r="J464" s="761" t="str">
        <f>IF(RENTABILIDAD[[#This Row],[PORTAFOLIO]]="","",IF(RENTABILIDAD[[#This Row],[INSTRUMENTO]]="","",IFERROR((E464*H464)*$X$6,0)))</f>
        <v/>
      </c>
      <c r="K464" s="762">
        <f>IF(RENTABILIDAD[[#This Row],[VALOR ACTUAL COP]]&gt;0,IFERROR((I464-F464)/F464,0),"")</f>
        <v>0</v>
      </c>
      <c r="L464" s="702">
        <f>IF(RENTABILIDAD[[#This Row],[VALOR ACTUAL COP]]&gt;0,IFERROR((J464-G464)/G464,0),"")</f>
        <v>0</v>
      </c>
      <c r="M464" s="763">
        <f t="shared" si="8"/>
        <v>0</v>
      </c>
      <c r="N464" s="747" t="str">
        <f>IFERROR(IF(RENTABILIDAD[[#This Row],[AÑOS]]&gt;0.9999999,(1+K464)^(1/M464)-1,""),"")</f>
        <v/>
      </c>
      <c r="O464" s="702" t="str">
        <f>IFERROR(IF(RENTABILIDAD[[#This Row],[AÑOS]]&gt;0.9999999,(1+L464)^(1/M464)-1,""),"")</f>
        <v/>
      </c>
      <c r="P464" s="764" t="str">
        <f>IFERROR(IF(C:C=$U$7,RENTABILIDAD[[#This Row],[INVERSIÓN USD]]/$W$6,RENTABILIDAD[[#This Row],[INVERSIÓN USD]]/$W$7),"")</f>
        <v/>
      </c>
      <c r="Q464" s="620" t="str">
        <f>IFERROR(IF(D:D=$U$6,RENTABILIDAD[[#This Row],[INVERSIÓN COP]]/$V$6,RENTABILIDAD[[#This Row],[INVERSIÓN COP]]/$V$7),"")</f>
        <v/>
      </c>
      <c r="R464" s="764" t="str">
        <f>IFERROR(RENTABILIDAD[[#This Row],[RENTABILIDAD E.A USD]]*RENTABILIDAD[[#This Row],[PESOS COP]],"")</f>
        <v/>
      </c>
      <c r="S464" s="620" t="str">
        <f>IFERROR(RENTABILIDAD[[#This Row],[RENTABILIDAD E.A COP2]]*RENTABILIDAD[[#This Row],[PESOS COP]],"")</f>
        <v/>
      </c>
    </row>
    <row r="465" spans="2:19">
      <c r="B465" s="755" t="str">
        <f>IF('REGISTRO ACCIONES'!L465="COMPRA",'REGISTRO ACCIONES'!J465,"")</f>
        <v/>
      </c>
      <c r="C465" s="756" t="str">
        <f>IF('REGISTRO ACCIONES'!L465="COMPRA",'REGISTRO ACCIONES'!K465,"")</f>
        <v/>
      </c>
      <c r="D46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65" s="757" t="str">
        <f>IF('REGISTRO ACCIONES'!L465="COMPRA",'REGISTRO ACCIONES'!M465,"")</f>
        <v/>
      </c>
      <c r="F465" s="758" t="str">
        <f>IF(RENTABILIDAD[[#This Row],[PORTAFOLIO]]="","",IF('REGISTRO ACCIONES'!L465="COMPRA",'REGISTRO ACCIONES'!P465,""))</f>
        <v/>
      </c>
      <c r="G465" s="759" t="str">
        <f>IF(RENTABILIDAD[[#This Row],[PORTAFOLIO]]="","",IF('REGISTRO ACCIONES'!L465="COMPRA",'REGISTRO ACCIONES'!R465,""))</f>
        <v/>
      </c>
      <c r="H46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65" s="760" t="str">
        <f>IF(RENTABILIDAD[[#This Row],[PORTAFOLIO]]="","",IF(RENTABILIDAD[[#This Row],[INSTRUMENTO]]="","",IFERROR((E465*H465),0)))</f>
        <v/>
      </c>
      <c r="J465" s="761" t="str">
        <f>IF(RENTABILIDAD[[#This Row],[PORTAFOLIO]]="","",IF(RENTABILIDAD[[#This Row],[INSTRUMENTO]]="","",IFERROR((E465*H465)*$X$6,0)))</f>
        <v/>
      </c>
      <c r="K465" s="762">
        <f>IF(RENTABILIDAD[[#This Row],[VALOR ACTUAL COP]]&gt;0,IFERROR((I465-F465)/F465,0),"")</f>
        <v>0</v>
      </c>
      <c r="L465" s="702">
        <f>IF(RENTABILIDAD[[#This Row],[VALOR ACTUAL COP]]&gt;0,IFERROR((J465-G465)/G465,0),"")</f>
        <v>0</v>
      </c>
      <c r="M465" s="763">
        <f t="shared" si="8"/>
        <v>0</v>
      </c>
      <c r="N465" s="747" t="str">
        <f>IFERROR(IF(RENTABILIDAD[[#This Row],[AÑOS]]&gt;0.9999999,(1+K465)^(1/M465)-1,""),"")</f>
        <v/>
      </c>
      <c r="O465" s="702" t="str">
        <f>IFERROR(IF(RENTABILIDAD[[#This Row],[AÑOS]]&gt;0.9999999,(1+L465)^(1/M465)-1,""),"")</f>
        <v/>
      </c>
      <c r="P465" s="764" t="str">
        <f>IFERROR(IF(C:C=$U$7,RENTABILIDAD[[#This Row],[INVERSIÓN USD]]/$W$6,RENTABILIDAD[[#This Row],[INVERSIÓN USD]]/$W$7),"")</f>
        <v/>
      </c>
      <c r="Q465" s="620" t="str">
        <f>IFERROR(IF(D:D=$U$6,RENTABILIDAD[[#This Row],[INVERSIÓN COP]]/$V$6,RENTABILIDAD[[#This Row],[INVERSIÓN COP]]/$V$7),"")</f>
        <v/>
      </c>
      <c r="R465" s="764" t="str">
        <f>IFERROR(RENTABILIDAD[[#This Row],[RENTABILIDAD E.A USD]]*RENTABILIDAD[[#This Row],[PESOS COP]],"")</f>
        <v/>
      </c>
      <c r="S465" s="620" t="str">
        <f>IFERROR(RENTABILIDAD[[#This Row],[RENTABILIDAD E.A COP2]]*RENTABILIDAD[[#This Row],[PESOS COP]],"")</f>
        <v/>
      </c>
    </row>
    <row r="466" spans="2:19">
      <c r="B466" s="755" t="str">
        <f>IF('REGISTRO ACCIONES'!L466="COMPRA",'REGISTRO ACCIONES'!J466,"")</f>
        <v/>
      </c>
      <c r="C466" s="756" t="str">
        <f>IF('REGISTRO ACCIONES'!L466="COMPRA",'REGISTRO ACCIONES'!K466,"")</f>
        <v/>
      </c>
      <c r="D46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66" s="757" t="str">
        <f>IF('REGISTRO ACCIONES'!L466="COMPRA",'REGISTRO ACCIONES'!M466,"")</f>
        <v/>
      </c>
      <c r="F466" s="758" t="str">
        <f>IF(RENTABILIDAD[[#This Row],[PORTAFOLIO]]="","",IF('REGISTRO ACCIONES'!L466="COMPRA",'REGISTRO ACCIONES'!P466,""))</f>
        <v/>
      </c>
      <c r="G466" s="759" t="str">
        <f>IF(RENTABILIDAD[[#This Row],[PORTAFOLIO]]="","",IF('REGISTRO ACCIONES'!L466="COMPRA",'REGISTRO ACCIONES'!R466,""))</f>
        <v/>
      </c>
      <c r="H46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66" s="760" t="str">
        <f>IF(RENTABILIDAD[[#This Row],[PORTAFOLIO]]="","",IF(RENTABILIDAD[[#This Row],[INSTRUMENTO]]="","",IFERROR((E466*H466),0)))</f>
        <v/>
      </c>
      <c r="J466" s="761" t="str">
        <f>IF(RENTABILIDAD[[#This Row],[PORTAFOLIO]]="","",IF(RENTABILIDAD[[#This Row],[INSTRUMENTO]]="","",IFERROR((E466*H466)*$X$6,0)))</f>
        <v/>
      </c>
      <c r="K466" s="762">
        <f>IF(RENTABILIDAD[[#This Row],[VALOR ACTUAL COP]]&gt;0,IFERROR((I466-F466)/F466,0),"")</f>
        <v>0</v>
      </c>
      <c r="L466" s="702">
        <f>IF(RENTABILIDAD[[#This Row],[VALOR ACTUAL COP]]&gt;0,IFERROR((J466-G466)/G466,0),"")</f>
        <v>0</v>
      </c>
      <c r="M466" s="763">
        <f t="shared" si="8"/>
        <v>0</v>
      </c>
      <c r="N466" s="747" t="str">
        <f>IFERROR(IF(RENTABILIDAD[[#This Row],[AÑOS]]&gt;0.9999999,(1+K466)^(1/M466)-1,""),"")</f>
        <v/>
      </c>
      <c r="O466" s="702" t="str">
        <f>IFERROR(IF(RENTABILIDAD[[#This Row],[AÑOS]]&gt;0.9999999,(1+L466)^(1/M466)-1,""),"")</f>
        <v/>
      </c>
      <c r="P466" s="764" t="str">
        <f>IFERROR(IF(C:C=$U$7,RENTABILIDAD[[#This Row],[INVERSIÓN USD]]/$W$6,RENTABILIDAD[[#This Row],[INVERSIÓN USD]]/$W$7),"")</f>
        <v/>
      </c>
      <c r="Q466" s="620" t="str">
        <f>IFERROR(IF(D:D=$U$6,RENTABILIDAD[[#This Row],[INVERSIÓN COP]]/$V$6,RENTABILIDAD[[#This Row],[INVERSIÓN COP]]/$V$7),"")</f>
        <v/>
      </c>
      <c r="R466" s="764" t="str">
        <f>IFERROR(RENTABILIDAD[[#This Row],[RENTABILIDAD E.A USD]]*RENTABILIDAD[[#This Row],[PESOS COP]],"")</f>
        <v/>
      </c>
      <c r="S466" s="620" t="str">
        <f>IFERROR(RENTABILIDAD[[#This Row],[RENTABILIDAD E.A COP2]]*RENTABILIDAD[[#This Row],[PESOS COP]],"")</f>
        <v/>
      </c>
    </row>
    <row r="467" spans="2:19">
      <c r="B467" s="755" t="str">
        <f>IF('REGISTRO ACCIONES'!L467="COMPRA",'REGISTRO ACCIONES'!J467,"")</f>
        <v/>
      </c>
      <c r="C467" s="756" t="str">
        <f>IF('REGISTRO ACCIONES'!L467="COMPRA",'REGISTRO ACCIONES'!K467,"")</f>
        <v/>
      </c>
      <c r="D46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67" s="757" t="str">
        <f>IF('REGISTRO ACCIONES'!L467="COMPRA",'REGISTRO ACCIONES'!M467,"")</f>
        <v/>
      </c>
      <c r="F467" s="758" t="str">
        <f>IF(RENTABILIDAD[[#This Row],[PORTAFOLIO]]="","",IF('REGISTRO ACCIONES'!L467="COMPRA",'REGISTRO ACCIONES'!P467,""))</f>
        <v/>
      </c>
      <c r="G467" s="759" t="str">
        <f>IF(RENTABILIDAD[[#This Row],[PORTAFOLIO]]="","",IF('REGISTRO ACCIONES'!L467="COMPRA",'REGISTRO ACCIONES'!R467,""))</f>
        <v/>
      </c>
      <c r="H46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67" s="760" t="str">
        <f>IF(RENTABILIDAD[[#This Row],[PORTAFOLIO]]="","",IF(RENTABILIDAD[[#This Row],[INSTRUMENTO]]="","",IFERROR((E467*H467),0)))</f>
        <v/>
      </c>
      <c r="J467" s="761" t="str">
        <f>IF(RENTABILIDAD[[#This Row],[PORTAFOLIO]]="","",IF(RENTABILIDAD[[#This Row],[INSTRUMENTO]]="","",IFERROR((E467*H467)*$X$6,0)))</f>
        <v/>
      </c>
      <c r="K467" s="762">
        <f>IF(RENTABILIDAD[[#This Row],[VALOR ACTUAL COP]]&gt;0,IFERROR((I467-F467)/F467,0),"")</f>
        <v>0</v>
      </c>
      <c r="L467" s="702">
        <f>IF(RENTABILIDAD[[#This Row],[VALOR ACTUAL COP]]&gt;0,IFERROR((J467-G467)/G467,0),"")</f>
        <v>0</v>
      </c>
      <c r="M467" s="763">
        <f t="shared" si="8"/>
        <v>0</v>
      </c>
      <c r="N467" s="747" t="str">
        <f>IFERROR(IF(RENTABILIDAD[[#This Row],[AÑOS]]&gt;0.9999999,(1+K467)^(1/M467)-1,""),"")</f>
        <v/>
      </c>
      <c r="O467" s="702" t="str">
        <f>IFERROR(IF(RENTABILIDAD[[#This Row],[AÑOS]]&gt;0.9999999,(1+L467)^(1/M467)-1,""),"")</f>
        <v/>
      </c>
      <c r="P467" s="764" t="str">
        <f>IFERROR(IF(C:C=$U$7,RENTABILIDAD[[#This Row],[INVERSIÓN USD]]/$W$6,RENTABILIDAD[[#This Row],[INVERSIÓN USD]]/$W$7),"")</f>
        <v/>
      </c>
      <c r="Q467" s="620" t="str">
        <f>IFERROR(IF(D:D=$U$6,RENTABILIDAD[[#This Row],[INVERSIÓN COP]]/$V$6,RENTABILIDAD[[#This Row],[INVERSIÓN COP]]/$V$7),"")</f>
        <v/>
      </c>
      <c r="R467" s="764" t="str">
        <f>IFERROR(RENTABILIDAD[[#This Row],[RENTABILIDAD E.A USD]]*RENTABILIDAD[[#This Row],[PESOS COP]],"")</f>
        <v/>
      </c>
      <c r="S467" s="620" t="str">
        <f>IFERROR(RENTABILIDAD[[#This Row],[RENTABILIDAD E.A COP2]]*RENTABILIDAD[[#This Row],[PESOS COP]],"")</f>
        <v/>
      </c>
    </row>
    <row r="468" spans="2:19">
      <c r="B468" s="755" t="str">
        <f>IF('REGISTRO ACCIONES'!L468="COMPRA",'REGISTRO ACCIONES'!J468,"")</f>
        <v/>
      </c>
      <c r="C468" s="756" t="str">
        <f>IF('REGISTRO ACCIONES'!L468="COMPRA",'REGISTRO ACCIONES'!K468,"")</f>
        <v/>
      </c>
      <c r="D46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68" s="757" t="str">
        <f>IF('REGISTRO ACCIONES'!L468="COMPRA",'REGISTRO ACCIONES'!M468,"")</f>
        <v/>
      </c>
      <c r="F468" s="758" t="str">
        <f>IF(RENTABILIDAD[[#This Row],[PORTAFOLIO]]="","",IF('REGISTRO ACCIONES'!L468="COMPRA",'REGISTRO ACCIONES'!P468,""))</f>
        <v/>
      </c>
      <c r="G468" s="759" t="str">
        <f>IF(RENTABILIDAD[[#This Row],[PORTAFOLIO]]="","",IF('REGISTRO ACCIONES'!L468="COMPRA",'REGISTRO ACCIONES'!R468,""))</f>
        <v/>
      </c>
      <c r="H46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68" s="760" t="str">
        <f>IF(RENTABILIDAD[[#This Row],[PORTAFOLIO]]="","",IF(RENTABILIDAD[[#This Row],[INSTRUMENTO]]="","",IFERROR((E468*H468),0)))</f>
        <v/>
      </c>
      <c r="J468" s="761" t="str">
        <f>IF(RENTABILIDAD[[#This Row],[PORTAFOLIO]]="","",IF(RENTABILIDAD[[#This Row],[INSTRUMENTO]]="","",IFERROR((E468*H468)*$X$6,0)))</f>
        <v/>
      </c>
      <c r="K468" s="762">
        <f>IF(RENTABILIDAD[[#This Row],[VALOR ACTUAL COP]]&gt;0,IFERROR((I468-F468)/F468,0),"")</f>
        <v>0</v>
      </c>
      <c r="L468" s="702">
        <f>IF(RENTABILIDAD[[#This Row],[VALOR ACTUAL COP]]&gt;0,IFERROR((J468-G468)/G468,0),"")</f>
        <v>0</v>
      </c>
      <c r="M468" s="763">
        <f t="shared" si="8"/>
        <v>0</v>
      </c>
      <c r="N468" s="747" t="str">
        <f>IFERROR(IF(RENTABILIDAD[[#This Row],[AÑOS]]&gt;0.9999999,(1+K468)^(1/M468)-1,""),"")</f>
        <v/>
      </c>
      <c r="O468" s="702" t="str">
        <f>IFERROR(IF(RENTABILIDAD[[#This Row],[AÑOS]]&gt;0.9999999,(1+L468)^(1/M468)-1,""),"")</f>
        <v/>
      </c>
      <c r="P468" s="764" t="str">
        <f>IFERROR(IF(C:C=$U$7,RENTABILIDAD[[#This Row],[INVERSIÓN USD]]/$W$6,RENTABILIDAD[[#This Row],[INVERSIÓN USD]]/$W$7),"")</f>
        <v/>
      </c>
      <c r="Q468" s="620" t="str">
        <f>IFERROR(IF(D:D=$U$6,RENTABILIDAD[[#This Row],[INVERSIÓN COP]]/$V$6,RENTABILIDAD[[#This Row],[INVERSIÓN COP]]/$V$7),"")</f>
        <v/>
      </c>
      <c r="R468" s="764" t="str">
        <f>IFERROR(RENTABILIDAD[[#This Row],[RENTABILIDAD E.A USD]]*RENTABILIDAD[[#This Row],[PESOS COP]],"")</f>
        <v/>
      </c>
      <c r="S468" s="620" t="str">
        <f>IFERROR(RENTABILIDAD[[#This Row],[RENTABILIDAD E.A COP2]]*RENTABILIDAD[[#This Row],[PESOS COP]],"")</f>
        <v/>
      </c>
    </row>
    <row r="469" spans="2:19">
      <c r="B469" s="755" t="str">
        <f>IF('REGISTRO ACCIONES'!L469="COMPRA",'REGISTRO ACCIONES'!J469,"")</f>
        <v/>
      </c>
      <c r="C469" s="756" t="str">
        <f>IF('REGISTRO ACCIONES'!L469="COMPRA",'REGISTRO ACCIONES'!K469,"")</f>
        <v/>
      </c>
      <c r="D46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69" s="757" t="str">
        <f>IF('REGISTRO ACCIONES'!L469="COMPRA",'REGISTRO ACCIONES'!M469,"")</f>
        <v/>
      </c>
      <c r="F469" s="758" t="str">
        <f>IF(RENTABILIDAD[[#This Row],[PORTAFOLIO]]="","",IF('REGISTRO ACCIONES'!L469="COMPRA",'REGISTRO ACCIONES'!P469,""))</f>
        <v/>
      </c>
      <c r="G469" s="759" t="str">
        <f>IF(RENTABILIDAD[[#This Row],[PORTAFOLIO]]="","",IF('REGISTRO ACCIONES'!L469="COMPRA",'REGISTRO ACCIONES'!R469,""))</f>
        <v/>
      </c>
      <c r="H46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69" s="760" t="str">
        <f>IF(RENTABILIDAD[[#This Row],[PORTAFOLIO]]="","",IF(RENTABILIDAD[[#This Row],[INSTRUMENTO]]="","",IFERROR((E469*H469),0)))</f>
        <v/>
      </c>
      <c r="J469" s="761" t="str">
        <f>IF(RENTABILIDAD[[#This Row],[PORTAFOLIO]]="","",IF(RENTABILIDAD[[#This Row],[INSTRUMENTO]]="","",IFERROR((E469*H469)*$X$6,0)))</f>
        <v/>
      </c>
      <c r="K469" s="762">
        <f>IF(RENTABILIDAD[[#This Row],[VALOR ACTUAL COP]]&gt;0,IFERROR((I469-F469)/F469,0),"")</f>
        <v>0</v>
      </c>
      <c r="L469" s="702">
        <f>IF(RENTABILIDAD[[#This Row],[VALOR ACTUAL COP]]&gt;0,IFERROR((J469-G469)/G469,0),"")</f>
        <v>0</v>
      </c>
      <c r="M469" s="763">
        <f t="shared" si="8"/>
        <v>0</v>
      </c>
      <c r="N469" s="747" t="str">
        <f>IFERROR(IF(RENTABILIDAD[[#This Row],[AÑOS]]&gt;0.9999999,(1+K469)^(1/M469)-1,""),"")</f>
        <v/>
      </c>
      <c r="O469" s="702" t="str">
        <f>IFERROR(IF(RENTABILIDAD[[#This Row],[AÑOS]]&gt;0.9999999,(1+L469)^(1/M469)-1,""),"")</f>
        <v/>
      </c>
      <c r="P469" s="764" t="str">
        <f>IFERROR(IF(C:C=$U$7,RENTABILIDAD[[#This Row],[INVERSIÓN USD]]/$W$6,RENTABILIDAD[[#This Row],[INVERSIÓN USD]]/$W$7),"")</f>
        <v/>
      </c>
      <c r="Q469" s="620" t="str">
        <f>IFERROR(IF(D:D=$U$6,RENTABILIDAD[[#This Row],[INVERSIÓN COP]]/$V$6,RENTABILIDAD[[#This Row],[INVERSIÓN COP]]/$V$7),"")</f>
        <v/>
      </c>
      <c r="R469" s="764" t="str">
        <f>IFERROR(RENTABILIDAD[[#This Row],[RENTABILIDAD E.A USD]]*RENTABILIDAD[[#This Row],[PESOS COP]],"")</f>
        <v/>
      </c>
      <c r="S469" s="620" t="str">
        <f>IFERROR(RENTABILIDAD[[#This Row],[RENTABILIDAD E.A COP2]]*RENTABILIDAD[[#This Row],[PESOS COP]],"")</f>
        <v/>
      </c>
    </row>
    <row r="470" spans="2:19">
      <c r="B470" s="755" t="str">
        <f>IF('REGISTRO ACCIONES'!L470="COMPRA",'REGISTRO ACCIONES'!J470,"")</f>
        <v/>
      </c>
      <c r="C470" s="756" t="str">
        <f>IF('REGISTRO ACCIONES'!L470="COMPRA",'REGISTRO ACCIONES'!K470,"")</f>
        <v/>
      </c>
      <c r="D47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70" s="757" t="str">
        <f>IF('REGISTRO ACCIONES'!L470="COMPRA",'REGISTRO ACCIONES'!M470,"")</f>
        <v/>
      </c>
      <c r="F470" s="758" t="str">
        <f>IF(RENTABILIDAD[[#This Row],[PORTAFOLIO]]="","",IF('REGISTRO ACCIONES'!L470="COMPRA",'REGISTRO ACCIONES'!P470,""))</f>
        <v/>
      </c>
      <c r="G470" s="759" t="str">
        <f>IF(RENTABILIDAD[[#This Row],[PORTAFOLIO]]="","",IF('REGISTRO ACCIONES'!L470="COMPRA",'REGISTRO ACCIONES'!R470,""))</f>
        <v/>
      </c>
      <c r="H47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70" s="760" t="str">
        <f>IF(RENTABILIDAD[[#This Row],[PORTAFOLIO]]="","",IF(RENTABILIDAD[[#This Row],[INSTRUMENTO]]="","",IFERROR((E470*H470),0)))</f>
        <v/>
      </c>
      <c r="J470" s="761" t="str">
        <f>IF(RENTABILIDAD[[#This Row],[PORTAFOLIO]]="","",IF(RENTABILIDAD[[#This Row],[INSTRUMENTO]]="","",IFERROR((E470*H470)*$X$6,0)))</f>
        <v/>
      </c>
      <c r="K470" s="762">
        <f>IF(RENTABILIDAD[[#This Row],[VALOR ACTUAL COP]]&gt;0,IFERROR((I470-F470)/F470,0),"")</f>
        <v>0</v>
      </c>
      <c r="L470" s="702">
        <f>IF(RENTABILIDAD[[#This Row],[VALOR ACTUAL COP]]&gt;0,IFERROR((J470-G470)/G470,0),"")</f>
        <v>0</v>
      </c>
      <c r="M470" s="763">
        <f t="shared" si="8"/>
        <v>0</v>
      </c>
      <c r="N470" s="747" t="str">
        <f>IFERROR(IF(RENTABILIDAD[[#This Row],[AÑOS]]&gt;0.9999999,(1+K470)^(1/M470)-1,""),"")</f>
        <v/>
      </c>
      <c r="O470" s="702" t="str">
        <f>IFERROR(IF(RENTABILIDAD[[#This Row],[AÑOS]]&gt;0.9999999,(1+L470)^(1/M470)-1,""),"")</f>
        <v/>
      </c>
      <c r="P470" s="764" t="str">
        <f>IFERROR(IF(C:C=$U$7,RENTABILIDAD[[#This Row],[INVERSIÓN USD]]/$W$6,RENTABILIDAD[[#This Row],[INVERSIÓN USD]]/$W$7),"")</f>
        <v/>
      </c>
      <c r="Q470" s="620" t="str">
        <f>IFERROR(IF(D:D=$U$6,RENTABILIDAD[[#This Row],[INVERSIÓN COP]]/$V$6,RENTABILIDAD[[#This Row],[INVERSIÓN COP]]/$V$7),"")</f>
        <v/>
      </c>
      <c r="R470" s="764" t="str">
        <f>IFERROR(RENTABILIDAD[[#This Row],[RENTABILIDAD E.A USD]]*RENTABILIDAD[[#This Row],[PESOS COP]],"")</f>
        <v/>
      </c>
      <c r="S470" s="620" t="str">
        <f>IFERROR(RENTABILIDAD[[#This Row],[RENTABILIDAD E.A COP2]]*RENTABILIDAD[[#This Row],[PESOS COP]],"")</f>
        <v/>
      </c>
    </row>
    <row r="471" spans="2:19">
      <c r="B471" s="755" t="str">
        <f>IF('REGISTRO ACCIONES'!L471="COMPRA",'REGISTRO ACCIONES'!J471,"")</f>
        <v/>
      </c>
      <c r="C471" s="756" t="str">
        <f>IF('REGISTRO ACCIONES'!L471="COMPRA",'REGISTRO ACCIONES'!K471,"")</f>
        <v/>
      </c>
      <c r="D47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71" s="757" t="str">
        <f>IF('REGISTRO ACCIONES'!L471="COMPRA",'REGISTRO ACCIONES'!M471,"")</f>
        <v/>
      </c>
      <c r="F471" s="758" t="str">
        <f>IF(RENTABILIDAD[[#This Row],[PORTAFOLIO]]="","",IF('REGISTRO ACCIONES'!L471="COMPRA",'REGISTRO ACCIONES'!P471,""))</f>
        <v/>
      </c>
      <c r="G471" s="759" t="str">
        <f>IF(RENTABILIDAD[[#This Row],[PORTAFOLIO]]="","",IF('REGISTRO ACCIONES'!L471="COMPRA",'REGISTRO ACCIONES'!R471,""))</f>
        <v/>
      </c>
      <c r="H47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71" s="760" t="str">
        <f>IF(RENTABILIDAD[[#This Row],[PORTAFOLIO]]="","",IF(RENTABILIDAD[[#This Row],[INSTRUMENTO]]="","",IFERROR((E471*H471),0)))</f>
        <v/>
      </c>
      <c r="J471" s="761" t="str">
        <f>IF(RENTABILIDAD[[#This Row],[PORTAFOLIO]]="","",IF(RENTABILIDAD[[#This Row],[INSTRUMENTO]]="","",IFERROR((E471*H471)*$X$6,0)))</f>
        <v/>
      </c>
      <c r="K471" s="762">
        <f>IF(RENTABILIDAD[[#This Row],[VALOR ACTUAL COP]]&gt;0,IFERROR((I471-F471)/F471,0),"")</f>
        <v>0</v>
      </c>
      <c r="L471" s="702">
        <f>IF(RENTABILIDAD[[#This Row],[VALOR ACTUAL COP]]&gt;0,IFERROR((J471-G471)/G471,0),"")</f>
        <v>0</v>
      </c>
      <c r="M471" s="763">
        <f t="shared" si="8"/>
        <v>0</v>
      </c>
      <c r="N471" s="747" t="str">
        <f>IFERROR(IF(RENTABILIDAD[[#This Row],[AÑOS]]&gt;0.9999999,(1+K471)^(1/M471)-1,""),"")</f>
        <v/>
      </c>
      <c r="O471" s="702" t="str">
        <f>IFERROR(IF(RENTABILIDAD[[#This Row],[AÑOS]]&gt;0.9999999,(1+L471)^(1/M471)-1,""),"")</f>
        <v/>
      </c>
      <c r="P471" s="764" t="str">
        <f>IFERROR(IF(C:C=$U$7,RENTABILIDAD[[#This Row],[INVERSIÓN USD]]/$W$6,RENTABILIDAD[[#This Row],[INVERSIÓN USD]]/$W$7),"")</f>
        <v/>
      </c>
      <c r="Q471" s="620" t="str">
        <f>IFERROR(IF(D:D=$U$6,RENTABILIDAD[[#This Row],[INVERSIÓN COP]]/$V$6,RENTABILIDAD[[#This Row],[INVERSIÓN COP]]/$V$7),"")</f>
        <v/>
      </c>
      <c r="R471" s="764" t="str">
        <f>IFERROR(RENTABILIDAD[[#This Row],[RENTABILIDAD E.A USD]]*RENTABILIDAD[[#This Row],[PESOS COP]],"")</f>
        <v/>
      </c>
      <c r="S471" s="620" t="str">
        <f>IFERROR(RENTABILIDAD[[#This Row],[RENTABILIDAD E.A COP2]]*RENTABILIDAD[[#This Row],[PESOS COP]],"")</f>
        <v/>
      </c>
    </row>
    <row r="472" spans="2:19">
      <c r="B472" s="755" t="str">
        <f>IF('REGISTRO ACCIONES'!L472="COMPRA",'REGISTRO ACCIONES'!J472,"")</f>
        <v/>
      </c>
      <c r="C472" s="756" t="str">
        <f>IF('REGISTRO ACCIONES'!L472="COMPRA",'REGISTRO ACCIONES'!K472,"")</f>
        <v/>
      </c>
      <c r="D47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72" s="757" t="str">
        <f>IF('REGISTRO ACCIONES'!L472="COMPRA",'REGISTRO ACCIONES'!M472,"")</f>
        <v/>
      </c>
      <c r="F472" s="758" t="str">
        <f>IF(RENTABILIDAD[[#This Row],[PORTAFOLIO]]="","",IF('REGISTRO ACCIONES'!L472="COMPRA",'REGISTRO ACCIONES'!P472,""))</f>
        <v/>
      </c>
      <c r="G472" s="759" t="str">
        <f>IF(RENTABILIDAD[[#This Row],[PORTAFOLIO]]="","",IF('REGISTRO ACCIONES'!L472="COMPRA",'REGISTRO ACCIONES'!R472,""))</f>
        <v/>
      </c>
      <c r="H47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72" s="760" t="str">
        <f>IF(RENTABILIDAD[[#This Row],[PORTAFOLIO]]="","",IF(RENTABILIDAD[[#This Row],[INSTRUMENTO]]="","",IFERROR((E472*H472),0)))</f>
        <v/>
      </c>
      <c r="J472" s="761" t="str">
        <f>IF(RENTABILIDAD[[#This Row],[PORTAFOLIO]]="","",IF(RENTABILIDAD[[#This Row],[INSTRUMENTO]]="","",IFERROR((E472*H472)*$X$6,0)))</f>
        <v/>
      </c>
      <c r="K472" s="762">
        <f>IF(RENTABILIDAD[[#This Row],[VALOR ACTUAL COP]]&gt;0,IFERROR((I472-F472)/F472,0),"")</f>
        <v>0</v>
      </c>
      <c r="L472" s="702">
        <f>IF(RENTABILIDAD[[#This Row],[VALOR ACTUAL COP]]&gt;0,IFERROR((J472-G472)/G472,0),"")</f>
        <v>0</v>
      </c>
      <c r="M472" s="763">
        <f t="shared" si="8"/>
        <v>0</v>
      </c>
      <c r="N472" s="747" t="str">
        <f>IFERROR(IF(RENTABILIDAD[[#This Row],[AÑOS]]&gt;0.9999999,(1+K472)^(1/M472)-1,""),"")</f>
        <v/>
      </c>
      <c r="O472" s="702" t="str">
        <f>IFERROR(IF(RENTABILIDAD[[#This Row],[AÑOS]]&gt;0.9999999,(1+L472)^(1/M472)-1,""),"")</f>
        <v/>
      </c>
      <c r="P472" s="764" t="str">
        <f>IFERROR(IF(C:C=$U$7,RENTABILIDAD[[#This Row],[INVERSIÓN USD]]/$W$6,RENTABILIDAD[[#This Row],[INVERSIÓN USD]]/$W$7),"")</f>
        <v/>
      </c>
      <c r="Q472" s="620" t="str">
        <f>IFERROR(IF(D:D=$U$6,RENTABILIDAD[[#This Row],[INVERSIÓN COP]]/$V$6,RENTABILIDAD[[#This Row],[INVERSIÓN COP]]/$V$7),"")</f>
        <v/>
      </c>
      <c r="R472" s="764" t="str">
        <f>IFERROR(RENTABILIDAD[[#This Row],[RENTABILIDAD E.A USD]]*RENTABILIDAD[[#This Row],[PESOS COP]],"")</f>
        <v/>
      </c>
      <c r="S472" s="620" t="str">
        <f>IFERROR(RENTABILIDAD[[#This Row],[RENTABILIDAD E.A COP2]]*RENTABILIDAD[[#This Row],[PESOS COP]],"")</f>
        <v/>
      </c>
    </row>
    <row r="473" spans="2:19">
      <c r="B473" s="755" t="str">
        <f>IF('REGISTRO ACCIONES'!L473="COMPRA",'REGISTRO ACCIONES'!J473,"")</f>
        <v/>
      </c>
      <c r="C473" s="756" t="str">
        <f>IF('REGISTRO ACCIONES'!L473="COMPRA",'REGISTRO ACCIONES'!K473,"")</f>
        <v/>
      </c>
      <c r="D47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73" s="757" t="str">
        <f>IF('REGISTRO ACCIONES'!L473="COMPRA",'REGISTRO ACCIONES'!M473,"")</f>
        <v/>
      </c>
      <c r="F473" s="758" t="str">
        <f>IF(RENTABILIDAD[[#This Row],[PORTAFOLIO]]="","",IF('REGISTRO ACCIONES'!L473="COMPRA",'REGISTRO ACCIONES'!P473,""))</f>
        <v/>
      </c>
      <c r="G473" s="759" t="str">
        <f>IF(RENTABILIDAD[[#This Row],[PORTAFOLIO]]="","",IF('REGISTRO ACCIONES'!L473="COMPRA",'REGISTRO ACCIONES'!R473,""))</f>
        <v/>
      </c>
      <c r="H47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73" s="760" t="str">
        <f>IF(RENTABILIDAD[[#This Row],[PORTAFOLIO]]="","",IF(RENTABILIDAD[[#This Row],[INSTRUMENTO]]="","",IFERROR((E473*H473),0)))</f>
        <v/>
      </c>
      <c r="J473" s="761" t="str">
        <f>IF(RENTABILIDAD[[#This Row],[PORTAFOLIO]]="","",IF(RENTABILIDAD[[#This Row],[INSTRUMENTO]]="","",IFERROR((E473*H473)*$X$6,0)))</f>
        <v/>
      </c>
      <c r="K473" s="762">
        <f>IF(RENTABILIDAD[[#This Row],[VALOR ACTUAL COP]]&gt;0,IFERROR((I473-F473)/F473,0),"")</f>
        <v>0</v>
      </c>
      <c r="L473" s="702">
        <f>IF(RENTABILIDAD[[#This Row],[VALOR ACTUAL COP]]&gt;0,IFERROR((J473-G473)/G473,0),"")</f>
        <v>0</v>
      </c>
      <c r="M473" s="763">
        <f t="shared" si="8"/>
        <v>0</v>
      </c>
      <c r="N473" s="747" t="str">
        <f>IFERROR(IF(RENTABILIDAD[[#This Row],[AÑOS]]&gt;0.9999999,(1+K473)^(1/M473)-1,""),"")</f>
        <v/>
      </c>
      <c r="O473" s="702" t="str">
        <f>IFERROR(IF(RENTABILIDAD[[#This Row],[AÑOS]]&gt;0.9999999,(1+L473)^(1/M473)-1,""),"")</f>
        <v/>
      </c>
      <c r="P473" s="764" t="str">
        <f>IFERROR(IF(C:C=$U$7,RENTABILIDAD[[#This Row],[INVERSIÓN USD]]/$W$6,RENTABILIDAD[[#This Row],[INVERSIÓN USD]]/$W$7),"")</f>
        <v/>
      </c>
      <c r="Q473" s="620" t="str">
        <f>IFERROR(IF(D:D=$U$6,RENTABILIDAD[[#This Row],[INVERSIÓN COP]]/$V$6,RENTABILIDAD[[#This Row],[INVERSIÓN COP]]/$V$7),"")</f>
        <v/>
      </c>
      <c r="R473" s="764" t="str">
        <f>IFERROR(RENTABILIDAD[[#This Row],[RENTABILIDAD E.A USD]]*RENTABILIDAD[[#This Row],[PESOS COP]],"")</f>
        <v/>
      </c>
      <c r="S473" s="620" t="str">
        <f>IFERROR(RENTABILIDAD[[#This Row],[RENTABILIDAD E.A COP2]]*RENTABILIDAD[[#This Row],[PESOS COP]],"")</f>
        <v/>
      </c>
    </row>
    <row r="474" spans="2:19">
      <c r="B474" s="755" t="str">
        <f>IF('REGISTRO ACCIONES'!L474="COMPRA",'REGISTRO ACCIONES'!J474,"")</f>
        <v/>
      </c>
      <c r="C474" s="756" t="str">
        <f>IF('REGISTRO ACCIONES'!L474="COMPRA",'REGISTRO ACCIONES'!K474,"")</f>
        <v/>
      </c>
      <c r="D47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74" s="757" t="str">
        <f>IF('REGISTRO ACCIONES'!L474="COMPRA",'REGISTRO ACCIONES'!M474,"")</f>
        <v/>
      </c>
      <c r="F474" s="758" t="str">
        <f>IF(RENTABILIDAD[[#This Row],[PORTAFOLIO]]="","",IF('REGISTRO ACCIONES'!L474="COMPRA",'REGISTRO ACCIONES'!P474,""))</f>
        <v/>
      </c>
      <c r="G474" s="759" t="str">
        <f>IF(RENTABILIDAD[[#This Row],[PORTAFOLIO]]="","",IF('REGISTRO ACCIONES'!L474="COMPRA",'REGISTRO ACCIONES'!R474,""))</f>
        <v/>
      </c>
      <c r="H47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74" s="760" t="str">
        <f>IF(RENTABILIDAD[[#This Row],[PORTAFOLIO]]="","",IF(RENTABILIDAD[[#This Row],[INSTRUMENTO]]="","",IFERROR((E474*H474),0)))</f>
        <v/>
      </c>
      <c r="J474" s="761" t="str">
        <f>IF(RENTABILIDAD[[#This Row],[PORTAFOLIO]]="","",IF(RENTABILIDAD[[#This Row],[INSTRUMENTO]]="","",IFERROR((E474*H474)*$X$6,0)))</f>
        <v/>
      </c>
      <c r="K474" s="762">
        <f>IF(RENTABILIDAD[[#This Row],[VALOR ACTUAL COP]]&gt;0,IFERROR((I474-F474)/F474,0),"")</f>
        <v>0</v>
      </c>
      <c r="L474" s="702">
        <f>IF(RENTABILIDAD[[#This Row],[VALOR ACTUAL COP]]&gt;0,IFERROR((J474-G474)/G474,0),"")</f>
        <v>0</v>
      </c>
      <c r="M474" s="763">
        <f t="shared" si="8"/>
        <v>0</v>
      </c>
      <c r="N474" s="747" t="str">
        <f>IFERROR(IF(RENTABILIDAD[[#This Row],[AÑOS]]&gt;0.9999999,(1+K474)^(1/M474)-1,""),"")</f>
        <v/>
      </c>
      <c r="O474" s="702" t="str">
        <f>IFERROR(IF(RENTABILIDAD[[#This Row],[AÑOS]]&gt;0.9999999,(1+L474)^(1/M474)-1,""),"")</f>
        <v/>
      </c>
      <c r="P474" s="764" t="str">
        <f>IFERROR(IF(C:C=$U$7,RENTABILIDAD[[#This Row],[INVERSIÓN USD]]/$W$6,RENTABILIDAD[[#This Row],[INVERSIÓN USD]]/$W$7),"")</f>
        <v/>
      </c>
      <c r="Q474" s="620" t="str">
        <f>IFERROR(IF(D:D=$U$6,RENTABILIDAD[[#This Row],[INVERSIÓN COP]]/$V$6,RENTABILIDAD[[#This Row],[INVERSIÓN COP]]/$V$7),"")</f>
        <v/>
      </c>
      <c r="R474" s="764" t="str">
        <f>IFERROR(RENTABILIDAD[[#This Row],[RENTABILIDAD E.A USD]]*RENTABILIDAD[[#This Row],[PESOS COP]],"")</f>
        <v/>
      </c>
      <c r="S474" s="620" t="str">
        <f>IFERROR(RENTABILIDAD[[#This Row],[RENTABILIDAD E.A COP2]]*RENTABILIDAD[[#This Row],[PESOS COP]],"")</f>
        <v/>
      </c>
    </row>
    <row r="475" spans="2:19">
      <c r="B475" s="755" t="str">
        <f>IF('REGISTRO ACCIONES'!L475="COMPRA",'REGISTRO ACCIONES'!J475,"")</f>
        <v/>
      </c>
      <c r="C475" s="756" t="str">
        <f>IF('REGISTRO ACCIONES'!L475="COMPRA",'REGISTRO ACCIONES'!K475,"")</f>
        <v/>
      </c>
      <c r="D47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75" s="757" t="str">
        <f>IF('REGISTRO ACCIONES'!L475="COMPRA",'REGISTRO ACCIONES'!M475,"")</f>
        <v/>
      </c>
      <c r="F475" s="758" t="str">
        <f>IF(RENTABILIDAD[[#This Row],[PORTAFOLIO]]="","",IF('REGISTRO ACCIONES'!L475="COMPRA",'REGISTRO ACCIONES'!P475,""))</f>
        <v/>
      </c>
      <c r="G475" s="759" t="str">
        <f>IF(RENTABILIDAD[[#This Row],[PORTAFOLIO]]="","",IF('REGISTRO ACCIONES'!L475="COMPRA",'REGISTRO ACCIONES'!R475,""))</f>
        <v/>
      </c>
      <c r="H47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75" s="760" t="str">
        <f>IF(RENTABILIDAD[[#This Row],[PORTAFOLIO]]="","",IF(RENTABILIDAD[[#This Row],[INSTRUMENTO]]="","",IFERROR((E475*H475),0)))</f>
        <v/>
      </c>
      <c r="J475" s="761" t="str">
        <f>IF(RENTABILIDAD[[#This Row],[PORTAFOLIO]]="","",IF(RENTABILIDAD[[#This Row],[INSTRUMENTO]]="","",IFERROR((E475*H475)*$X$6,0)))</f>
        <v/>
      </c>
      <c r="K475" s="762">
        <f>IF(RENTABILIDAD[[#This Row],[VALOR ACTUAL COP]]&gt;0,IFERROR((I475-F475)/F475,0),"")</f>
        <v>0</v>
      </c>
      <c r="L475" s="702">
        <f>IF(RENTABILIDAD[[#This Row],[VALOR ACTUAL COP]]&gt;0,IFERROR((J475-G475)/G475,0),"")</f>
        <v>0</v>
      </c>
      <c r="M475" s="763">
        <f t="shared" si="8"/>
        <v>0</v>
      </c>
      <c r="N475" s="747" t="str">
        <f>IFERROR(IF(RENTABILIDAD[[#This Row],[AÑOS]]&gt;0.9999999,(1+K475)^(1/M475)-1,""),"")</f>
        <v/>
      </c>
      <c r="O475" s="702" t="str">
        <f>IFERROR(IF(RENTABILIDAD[[#This Row],[AÑOS]]&gt;0.9999999,(1+L475)^(1/M475)-1,""),"")</f>
        <v/>
      </c>
      <c r="P475" s="764" t="str">
        <f>IFERROR(IF(C:C=$U$7,RENTABILIDAD[[#This Row],[INVERSIÓN USD]]/$W$6,RENTABILIDAD[[#This Row],[INVERSIÓN USD]]/$W$7),"")</f>
        <v/>
      </c>
      <c r="Q475" s="620" t="str">
        <f>IFERROR(IF(D:D=$U$6,RENTABILIDAD[[#This Row],[INVERSIÓN COP]]/$V$6,RENTABILIDAD[[#This Row],[INVERSIÓN COP]]/$V$7),"")</f>
        <v/>
      </c>
      <c r="R475" s="764" t="str">
        <f>IFERROR(RENTABILIDAD[[#This Row],[RENTABILIDAD E.A USD]]*RENTABILIDAD[[#This Row],[PESOS COP]],"")</f>
        <v/>
      </c>
      <c r="S475" s="620" t="str">
        <f>IFERROR(RENTABILIDAD[[#This Row],[RENTABILIDAD E.A COP2]]*RENTABILIDAD[[#This Row],[PESOS COP]],"")</f>
        <v/>
      </c>
    </row>
    <row r="476" spans="2:19">
      <c r="B476" s="755" t="str">
        <f>IF('REGISTRO ACCIONES'!L476="COMPRA",'REGISTRO ACCIONES'!J476,"")</f>
        <v/>
      </c>
      <c r="C476" s="756" t="str">
        <f>IF('REGISTRO ACCIONES'!L476="COMPRA",'REGISTRO ACCIONES'!K476,"")</f>
        <v/>
      </c>
      <c r="D47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76" s="757" t="str">
        <f>IF('REGISTRO ACCIONES'!L476="COMPRA",'REGISTRO ACCIONES'!M476,"")</f>
        <v/>
      </c>
      <c r="F476" s="758" t="str">
        <f>IF(RENTABILIDAD[[#This Row],[PORTAFOLIO]]="","",IF('REGISTRO ACCIONES'!L476="COMPRA",'REGISTRO ACCIONES'!P476,""))</f>
        <v/>
      </c>
      <c r="G476" s="759" t="str">
        <f>IF(RENTABILIDAD[[#This Row],[PORTAFOLIO]]="","",IF('REGISTRO ACCIONES'!L476="COMPRA",'REGISTRO ACCIONES'!R476,""))</f>
        <v/>
      </c>
      <c r="H47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76" s="760" t="str">
        <f>IF(RENTABILIDAD[[#This Row],[PORTAFOLIO]]="","",IF(RENTABILIDAD[[#This Row],[INSTRUMENTO]]="","",IFERROR((E476*H476),0)))</f>
        <v/>
      </c>
      <c r="J476" s="761" t="str">
        <f>IF(RENTABILIDAD[[#This Row],[PORTAFOLIO]]="","",IF(RENTABILIDAD[[#This Row],[INSTRUMENTO]]="","",IFERROR((E476*H476)*$X$6,0)))</f>
        <v/>
      </c>
      <c r="K476" s="762">
        <f>IF(RENTABILIDAD[[#This Row],[VALOR ACTUAL COP]]&gt;0,IFERROR((I476-F476)/F476,0),"")</f>
        <v>0</v>
      </c>
      <c r="L476" s="702">
        <f>IF(RENTABILIDAD[[#This Row],[VALOR ACTUAL COP]]&gt;0,IFERROR((J476-G476)/G476,0),"")</f>
        <v>0</v>
      </c>
      <c r="M476" s="763">
        <f t="shared" si="8"/>
        <v>0</v>
      </c>
      <c r="N476" s="747" t="str">
        <f>IFERROR(IF(RENTABILIDAD[[#This Row],[AÑOS]]&gt;0.9999999,(1+K476)^(1/M476)-1,""),"")</f>
        <v/>
      </c>
      <c r="O476" s="702" t="str">
        <f>IFERROR(IF(RENTABILIDAD[[#This Row],[AÑOS]]&gt;0.9999999,(1+L476)^(1/M476)-1,""),"")</f>
        <v/>
      </c>
      <c r="P476" s="764" t="str">
        <f>IFERROR(IF(C:C=$U$7,RENTABILIDAD[[#This Row],[INVERSIÓN USD]]/$W$6,RENTABILIDAD[[#This Row],[INVERSIÓN USD]]/$W$7),"")</f>
        <v/>
      </c>
      <c r="Q476" s="620" t="str">
        <f>IFERROR(IF(D:D=$U$6,RENTABILIDAD[[#This Row],[INVERSIÓN COP]]/$V$6,RENTABILIDAD[[#This Row],[INVERSIÓN COP]]/$V$7),"")</f>
        <v/>
      </c>
      <c r="R476" s="764" t="str">
        <f>IFERROR(RENTABILIDAD[[#This Row],[RENTABILIDAD E.A USD]]*RENTABILIDAD[[#This Row],[PESOS COP]],"")</f>
        <v/>
      </c>
      <c r="S476" s="620" t="str">
        <f>IFERROR(RENTABILIDAD[[#This Row],[RENTABILIDAD E.A COP2]]*RENTABILIDAD[[#This Row],[PESOS COP]],"")</f>
        <v/>
      </c>
    </row>
    <row r="477" spans="2:19">
      <c r="B477" s="755" t="str">
        <f>IF('REGISTRO ACCIONES'!L477="COMPRA",'REGISTRO ACCIONES'!J477,"")</f>
        <v/>
      </c>
      <c r="C477" s="756" t="str">
        <f>IF('REGISTRO ACCIONES'!L477="COMPRA",'REGISTRO ACCIONES'!K477,"")</f>
        <v/>
      </c>
      <c r="D47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77" s="757" t="str">
        <f>IF('REGISTRO ACCIONES'!L477="COMPRA",'REGISTRO ACCIONES'!M477,"")</f>
        <v/>
      </c>
      <c r="F477" s="758" t="str">
        <f>IF(RENTABILIDAD[[#This Row],[PORTAFOLIO]]="","",IF('REGISTRO ACCIONES'!L477="COMPRA",'REGISTRO ACCIONES'!P477,""))</f>
        <v/>
      </c>
      <c r="G477" s="759" t="str">
        <f>IF(RENTABILIDAD[[#This Row],[PORTAFOLIO]]="","",IF('REGISTRO ACCIONES'!L477="COMPRA",'REGISTRO ACCIONES'!R477,""))</f>
        <v/>
      </c>
      <c r="H47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77" s="760" t="str">
        <f>IF(RENTABILIDAD[[#This Row],[PORTAFOLIO]]="","",IF(RENTABILIDAD[[#This Row],[INSTRUMENTO]]="","",IFERROR((E477*H477),0)))</f>
        <v/>
      </c>
      <c r="J477" s="761" t="str">
        <f>IF(RENTABILIDAD[[#This Row],[PORTAFOLIO]]="","",IF(RENTABILIDAD[[#This Row],[INSTRUMENTO]]="","",IFERROR((E477*H477)*$X$6,0)))</f>
        <v/>
      </c>
      <c r="K477" s="762">
        <f>IF(RENTABILIDAD[[#This Row],[VALOR ACTUAL COP]]&gt;0,IFERROR((I477-F477)/F477,0),"")</f>
        <v>0</v>
      </c>
      <c r="L477" s="702">
        <f>IF(RENTABILIDAD[[#This Row],[VALOR ACTUAL COP]]&gt;0,IFERROR((J477-G477)/G477,0),"")</f>
        <v>0</v>
      </c>
      <c r="M477" s="763">
        <f t="shared" si="8"/>
        <v>0</v>
      </c>
      <c r="N477" s="747" t="str">
        <f>IFERROR(IF(RENTABILIDAD[[#This Row],[AÑOS]]&gt;0.9999999,(1+K477)^(1/M477)-1,""),"")</f>
        <v/>
      </c>
      <c r="O477" s="702" t="str">
        <f>IFERROR(IF(RENTABILIDAD[[#This Row],[AÑOS]]&gt;0.9999999,(1+L477)^(1/M477)-1,""),"")</f>
        <v/>
      </c>
      <c r="P477" s="764" t="str">
        <f>IFERROR(IF(C:C=$U$7,RENTABILIDAD[[#This Row],[INVERSIÓN USD]]/$W$6,RENTABILIDAD[[#This Row],[INVERSIÓN USD]]/$W$7),"")</f>
        <v/>
      </c>
      <c r="Q477" s="620" t="str">
        <f>IFERROR(IF(D:D=$U$6,RENTABILIDAD[[#This Row],[INVERSIÓN COP]]/$V$6,RENTABILIDAD[[#This Row],[INVERSIÓN COP]]/$V$7),"")</f>
        <v/>
      </c>
      <c r="R477" s="764" t="str">
        <f>IFERROR(RENTABILIDAD[[#This Row],[RENTABILIDAD E.A USD]]*RENTABILIDAD[[#This Row],[PESOS COP]],"")</f>
        <v/>
      </c>
      <c r="S477" s="620" t="str">
        <f>IFERROR(RENTABILIDAD[[#This Row],[RENTABILIDAD E.A COP2]]*RENTABILIDAD[[#This Row],[PESOS COP]],"")</f>
        <v/>
      </c>
    </row>
    <row r="478" spans="2:19">
      <c r="B478" s="755" t="str">
        <f>IF('REGISTRO ACCIONES'!L478="COMPRA",'REGISTRO ACCIONES'!J478,"")</f>
        <v/>
      </c>
      <c r="C478" s="756" t="str">
        <f>IF('REGISTRO ACCIONES'!L478="COMPRA",'REGISTRO ACCIONES'!K478,"")</f>
        <v/>
      </c>
      <c r="D47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78" s="757" t="str">
        <f>IF('REGISTRO ACCIONES'!L478="COMPRA",'REGISTRO ACCIONES'!M478,"")</f>
        <v/>
      </c>
      <c r="F478" s="758" t="str">
        <f>IF(RENTABILIDAD[[#This Row],[PORTAFOLIO]]="","",IF('REGISTRO ACCIONES'!L478="COMPRA",'REGISTRO ACCIONES'!P478,""))</f>
        <v/>
      </c>
      <c r="G478" s="759" t="str">
        <f>IF(RENTABILIDAD[[#This Row],[PORTAFOLIO]]="","",IF('REGISTRO ACCIONES'!L478="COMPRA",'REGISTRO ACCIONES'!R478,""))</f>
        <v/>
      </c>
      <c r="H47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78" s="760" t="str">
        <f>IF(RENTABILIDAD[[#This Row],[PORTAFOLIO]]="","",IF(RENTABILIDAD[[#This Row],[INSTRUMENTO]]="","",IFERROR((E478*H478),0)))</f>
        <v/>
      </c>
      <c r="J478" s="761" t="str">
        <f>IF(RENTABILIDAD[[#This Row],[PORTAFOLIO]]="","",IF(RENTABILIDAD[[#This Row],[INSTRUMENTO]]="","",IFERROR((E478*H478)*$X$6,0)))</f>
        <v/>
      </c>
      <c r="K478" s="762">
        <f>IF(RENTABILIDAD[[#This Row],[VALOR ACTUAL COP]]&gt;0,IFERROR((I478-F478)/F478,0),"")</f>
        <v>0</v>
      </c>
      <c r="L478" s="702">
        <f>IF(RENTABILIDAD[[#This Row],[VALOR ACTUAL COP]]&gt;0,IFERROR((J478-G478)/G478,0),"")</f>
        <v>0</v>
      </c>
      <c r="M478" s="763">
        <f t="shared" si="8"/>
        <v>0</v>
      </c>
      <c r="N478" s="747" t="str">
        <f>IFERROR(IF(RENTABILIDAD[[#This Row],[AÑOS]]&gt;0.9999999,(1+K478)^(1/M478)-1,""),"")</f>
        <v/>
      </c>
      <c r="O478" s="702" t="str">
        <f>IFERROR(IF(RENTABILIDAD[[#This Row],[AÑOS]]&gt;0.9999999,(1+L478)^(1/M478)-1,""),"")</f>
        <v/>
      </c>
      <c r="P478" s="764" t="str">
        <f>IFERROR(IF(C:C=$U$7,RENTABILIDAD[[#This Row],[INVERSIÓN USD]]/$W$6,RENTABILIDAD[[#This Row],[INVERSIÓN USD]]/$W$7),"")</f>
        <v/>
      </c>
      <c r="Q478" s="620" t="str">
        <f>IFERROR(IF(D:D=$U$6,RENTABILIDAD[[#This Row],[INVERSIÓN COP]]/$V$6,RENTABILIDAD[[#This Row],[INVERSIÓN COP]]/$V$7),"")</f>
        <v/>
      </c>
      <c r="R478" s="764" t="str">
        <f>IFERROR(RENTABILIDAD[[#This Row],[RENTABILIDAD E.A USD]]*RENTABILIDAD[[#This Row],[PESOS COP]],"")</f>
        <v/>
      </c>
      <c r="S478" s="620" t="str">
        <f>IFERROR(RENTABILIDAD[[#This Row],[RENTABILIDAD E.A COP2]]*RENTABILIDAD[[#This Row],[PESOS COP]],"")</f>
        <v/>
      </c>
    </row>
    <row r="479" spans="2:19">
      <c r="B479" s="755" t="str">
        <f>IF('REGISTRO ACCIONES'!L479="COMPRA",'REGISTRO ACCIONES'!J479,"")</f>
        <v/>
      </c>
      <c r="C479" s="756" t="str">
        <f>IF('REGISTRO ACCIONES'!L479="COMPRA",'REGISTRO ACCIONES'!K479,"")</f>
        <v/>
      </c>
      <c r="D47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79" s="757" t="str">
        <f>IF('REGISTRO ACCIONES'!L479="COMPRA",'REGISTRO ACCIONES'!M479,"")</f>
        <v/>
      </c>
      <c r="F479" s="758" t="str">
        <f>IF(RENTABILIDAD[[#This Row],[PORTAFOLIO]]="","",IF('REGISTRO ACCIONES'!L479="COMPRA",'REGISTRO ACCIONES'!P479,""))</f>
        <v/>
      </c>
      <c r="G479" s="759" t="str">
        <f>IF(RENTABILIDAD[[#This Row],[PORTAFOLIO]]="","",IF('REGISTRO ACCIONES'!L479="COMPRA",'REGISTRO ACCIONES'!R479,""))</f>
        <v/>
      </c>
      <c r="H47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79" s="760" t="str">
        <f>IF(RENTABILIDAD[[#This Row],[PORTAFOLIO]]="","",IF(RENTABILIDAD[[#This Row],[INSTRUMENTO]]="","",IFERROR((E479*H479),0)))</f>
        <v/>
      </c>
      <c r="J479" s="761" t="str">
        <f>IF(RENTABILIDAD[[#This Row],[PORTAFOLIO]]="","",IF(RENTABILIDAD[[#This Row],[INSTRUMENTO]]="","",IFERROR((E479*H479)*$X$6,0)))</f>
        <v/>
      </c>
      <c r="K479" s="762">
        <f>IF(RENTABILIDAD[[#This Row],[VALOR ACTUAL COP]]&gt;0,IFERROR((I479-F479)/F479,0),"")</f>
        <v>0</v>
      </c>
      <c r="L479" s="702">
        <f>IF(RENTABILIDAD[[#This Row],[VALOR ACTUAL COP]]&gt;0,IFERROR((J479-G479)/G479,0),"")</f>
        <v>0</v>
      </c>
      <c r="M479" s="763">
        <f t="shared" si="8"/>
        <v>0</v>
      </c>
      <c r="N479" s="747" t="str">
        <f>IFERROR(IF(RENTABILIDAD[[#This Row],[AÑOS]]&gt;0.9999999,(1+K479)^(1/M479)-1,""),"")</f>
        <v/>
      </c>
      <c r="O479" s="702" t="str">
        <f>IFERROR(IF(RENTABILIDAD[[#This Row],[AÑOS]]&gt;0.9999999,(1+L479)^(1/M479)-1,""),"")</f>
        <v/>
      </c>
      <c r="P479" s="764" t="str">
        <f>IFERROR(IF(C:C=$U$7,RENTABILIDAD[[#This Row],[INVERSIÓN USD]]/$W$6,RENTABILIDAD[[#This Row],[INVERSIÓN USD]]/$W$7),"")</f>
        <v/>
      </c>
      <c r="Q479" s="620" t="str">
        <f>IFERROR(IF(D:D=$U$6,RENTABILIDAD[[#This Row],[INVERSIÓN COP]]/$V$6,RENTABILIDAD[[#This Row],[INVERSIÓN COP]]/$V$7),"")</f>
        <v/>
      </c>
      <c r="R479" s="764" t="str">
        <f>IFERROR(RENTABILIDAD[[#This Row],[RENTABILIDAD E.A USD]]*RENTABILIDAD[[#This Row],[PESOS COP]],"")</f>
        <v/>
      </c>
      <c r="S479" s="620" t="str">
        <f>IFERROR(RENTABILIDAD[[#This Row],[RENTABILIDAD E.A COP2]]*RENTABILIDAD[[#This Row],[PESOS COP]],"")</f>
        <v/>
      </c>
    </row>
    <row r="480" spans="2:19">
      <c r="B480" s="755" t="str">
        <f>IF('REGISTRO ACCIONES'!L480="COMPRA",'REGISTRO ACCIONES'!J480,"")</f>
        <v/>
      </c>
      <c r="C480" s="756" t="str">
        <f>IF('REGISTRO ACCIONES'!L480="COMPRA",'REGISTRO ACCIONES'!K480,"")</f>
        <v/>
      </c>
      <c r="D48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80" s="757" t="str">
        <f>IF('REGISTRO ACCIONES'!L480="COMPRA",'REGISTRO ACCIONES'!M480,"")</f>
        <v/>
      </c>
      <c r="F480" s="758" t="str">
        <f>IF(RENTABILIDAD[[#This Row],[PORTAFOLIO]]="","",IF('REGISTRO ACCIONES'!L480="COMPRA",'REGISTRO ACCIONES'!P480,""))</f>
        <v/>
      </c>
      <c r="G480" s="759" t="str">
        <f>IF(RENTABILIDAD[[#This Row],[PORTAFOLIO]]="","",IF('REGISTRO ACCIONES'!L480="COMPRA",'REGISTRO ACCIONES'!R480,""))</f>
        <v/>
      </c>
      <c r="H48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80" s="760" t="str">
        <f>IF(RENTABILIDAD[[#This Row],[PORTAFOLIO]]="","",IF(RENTABILIDAD[[#This Row],[INSTRUMENTO]]="","",IFERROR((E480*H480),0)))</f>
        <v/>
      </c>
      <c r="J480" s="761" t="str">
        <f>IF(RENTABILIDAD[[#This Row],[PORTAFOLIO]]="","",IF(RENTABILIDAD[[#This Row],[INSTRUMENTO]]="","",IFERROR((E480*H480)*$X$6,0)))</f>
        <v/>
      </c>
      <c r="K480" s="762">
        <f>IF(RENTABILIDAD[[#This Row],[VALOR ACTUAL COP]]&gt;0,IFERROR((I480-F480)/F480,0),"")</f>
        <v>0</v>
      </c>
      <c r="L480" s="702">
        <f>IF(RENTABILIDAD[[#This Row],[VALOR ACTUAL COP]]&gt;0,IFERROR((J480-G480)/G480,0),"")</f>
        <v>0</v>
      </c>
      <c r="M480" s="763">
        <f t="shared" si="8"/>
        <v>0</v>
      </c>
      <c r="N480" s="747" t="str">
        <f>IFERROR(IF(RENTABILIDAD[[#This Row],[AÑOS]]&gt;0.9999999,(1+K480)^(1/M480)-1,""),"")</f>
        <v/>
      </c>
      <c r="O480" s="702" t="str">
        <f>IFERROR(IF(RENTABILIDAD[[#This Row],[AÑOS]]&gt;0.9999999,(1+L480)^(1/M480)-1,""),"")</f>
        <v/>
      </c>
      <c r="P480" s="764" t="str">
        <f>IFERROR(IF(C:C=$U$7,RENTABILIDAD[[#This Row],[INVERSIÓN USD]]/$W$6,RENTABILIDAD[[#This Row],[INVERSIÓN USD]]/$W$7),"")</f>
        <v/>
      </c>
      <c r="Q480" s="620" t="str">
        <f>IFERROR(IF(D:D=$U$6,RENTABILIDAD[[#This Row],[INVERSIÓN COP]]/$V$6,RENTABILIDAD[[#This Row],[INVERSIÓN COP]]/$V$7),"")</f>
        <v/>
      </c>
      <c r="R480" s="764" t="str">
        <f>IFERROR(RENTABILIDAD[[#This Row],[RENTABILIDAD E.A USD]]*RENTABILIDAD[[#This Row],[PESOS COP]],"")</f>
        <v/>
      </c>
      <c r="S480" s="620" t="str">
        <f>IFERROR(RENTABILIDAD[[#This Row],[RENTABILIDAD E.A COP2]]*RENTABILIDAD[[#This Row],[PESOS COP]],"")</f>
        <v/>
      </c>
    </row>
    <row r="481" spans="2:19">
      <c r="B481" s="755" t="str">
        <f>IF('REGISTRO ACCIONES'!L481="COMPRA",'REGISTRO ACCIONES'!J481,"")</f>
        <v/>
      </c>
      <c r="C481" s="756" t="str">
        <f>IF('REGISTRO ACCIONES'!L481="COMPRA",'REGISTRO ACCIONES'!K481,"")</f>
        <v/>
      </c>
      <c r="D48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81" s="757" t="str">
        <f>IF('REGISTRO ACCIONES'!L481="COMPRA",'REGISTRO ACCIONES'!M481,"")</f>
        <v/>
      </c>
      <c r="F481" s="758" t="str">
        <f>IF(RENTABILIDAD[[#This Row],[PORTAFOLIO]]="","",IF('REGISTRO ACCIONES'!L481="COMPRA",'REGISTRO ACCIONES'!P481,""))</f>
        <v/>
      </c>
      <c r="G481" s="759" t="str">
        <f>IF(RENTABILIDAD[[#This Row],[PORTAFOLIO]]="","",IF('REGISTRO ACCIONES'!L481="COMPRA",'REGISTRO ACCIONES'!R481,""))</f>
        <v/>
      </c>
      <c r="H48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81" s="760" t="str">
        <f>IF(RENTABILIDAD[[#This Row],[PORTAFOLIO]]="","",IF(RENTABILIDAD[[#This Row],[INSTRUMENTO]]="","",IFERROR((E481*H481),0)))</f>
        <v/>
      </c>
      <c r="J481" s="761" t="str">
        <f>IF(RENTABILIDAD[[#This Row],[PORTAFOLIO]]="","",IF(RENTABILIDAD[[#This Row],[INSTRUMENTO]]="","",IFERROR((E481*H481)*$X$6,0)))</f>
        <v/>
      </c>
      <c r="K481" s="762">
        <f>IF(RENTABILIDAD[[#This Row],[VALOR ACTUAL COP]]&gt;0,IFERROR((I481-F481)/F481,0),"")</f>
        <v>0</v>
      </c>
      <c r="L481" s="702">
        <f>IF(RENTABILIDAD[[#This Row],[VALOR ACTUAL COP]]&gt;0,IFERROR((J481-G481)/G481,0),"")</f>
        <v>0</v>
      </c>
      <c r="M481" s="763">
        <f t="shared" si="8"/>
        <v>0</v>
      </c>
      <c r="N481" s="747" t="str">
        <f>IFERROR(IF(RENTABILIDAD[[#This Row],[AÑOS]]&gt;0.9999999,(1+K481)^(1/M481)-1,""),"")</f>
        <v/>
      </c>
      <c r="O481" s="702" t="str">
        <f>IFERROR(IF(RENTABILIDAD[[#This Row],[AÑOS]]&gt;0.9999999,(1+L481)^(1/M481)-1,""),"")</f>
        <v/>
      </c>
      <c r="P481" s="764" t="str">
        <f>IFERROR(IF(C:C=$U$7,RENTABILIDAD[[#This Row],[INVERSIÓN USD]]/$W$6,RENTABILIDAD[[#This Row],[INVERSIÓN USD]]/$W$7),"")</f>
        <v/>
      </c>
      <c r="Q481" s="620" t="str">
        <f>IFERROR(IF(D:D=$U$6,RENTABILIDAD[[#This Row],[INVERSIÓN COP]]/$V$6,RENTABILIDAD[[#This Row],[INVERSIÓN COP]]/$V$7),"")</f>
        <v/>
      </c>
      <c r="R481" s="764" t="str">
        <f>IFERROR(RENTABILIDAD[[#This Row],[RENTABILIDAD E.A USD]]*RENTABILIDAD[[#This Row],[PESOS COP]],"")</f>
        <v/>
      </c>
      <c r="S481" s="620" t="str">
        <f>IFERROR(RENTABILIDAD[[#This Row],[RENTABILIDAD E.A COP2]]*RENTABILIDAD[[#This Row],[PESOS COP]],"")</f>
        <v/>
      </c>
    </row>
    <row r="482" spans="2:19">
      <c r="B482" s="755" t="str">
        <f>IF('REGISTRO ACCIONES'!L482="COMPRA",'REGISTRO ACCIONES'!J482,"")</f>
        <v/>
      </c>
      <c r="C482" s="756" t="str">
        <f>IF('REGISTRO ACCIONES'!L482="COMPRA",'REGISTRO ACCIONES'!K482,"")</f>
        <v/>
      </c>
      <c r="D48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82" s="757" t="str">
        <f>IF('REGISTRO ACCIONES'!L482="COMPRA",'REGISTRO ACCIONES'!M482,"")</f>
        <v/>
      </c>
      <c r="F482" s="758" t="str">
        <f>IF(RENTABILIDAD[[#This Row],[PORTAFOLIO]]="","",IF('REGISTRO ACCIONES'!L482="COMPRA",'REGISTRO ACCIONES'!P482,""))</f>
        <v/>
      </c>
      <c r="G482" s="759" t="str">
        <f>IF(RENTABILIDAD[[#This Row],[PORTAFOLIO]]="","",IF('REGISTRO ACCIONES'!L482="COMPRA",'REGISTRO ACCIONES'!R482,""))</f>
        <v/>
      </c>
      <c r="H48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82" s="760" t="str">
        <f>IF(RENTABILIDAD[[#This Row],[PORTAFOLIO]]="","",IF(RENTABILIDAD[[#This Row],[INSTRUMENTO]]="","",IFERROR((E482*H482),0)))</f>
        <v/>
      </c>
      <c r="J482" s="761" t="str">
        <f>IF(RENTABILIDAD[[#This Row],[PORTAFOLIO]]="","",IF(RENTABILIDAD[[#This Row],[INSTRUMENTO]]="","",IFERROR((E482*H482)*$X$6,0)))</f>
        <v/>
      </c>
      <c r="K482" s="762">
        <f>IF(RENTABILIDAD[[#This Row],[VALOR ACTUAL COP]]&gt;0,IFERROR((I482-F482)/F482,0),"")</f>
        <v>0</v>
      </c>
      <c r="L482" s="702">
        <f>IF(RENTABILIDAD[[#This Row],[VALOR ACTUAL COP]]&gt;0,IFERROR((J482-G482)/G482,0),"")</f>
        <v>0</v>
      </c>
      <c r="M482" s="763">
        <f t="shared" si="8"/>
        <v>0</v>
      </c>
      <c r="N482" s="747" t="str">
        <f>IFERROR(IF(RENTABILIDAD[[#This Row],[AÑOS]]&gt;0.9999999,(1+K482)^(1/M482)-1,""),"")</f>
        <v/>
      </c>
      <c r="O482" s="702" t="str">
        <f>IFERROR(IF(RENTABILIDAD[[#This Row],[AÑOS]]&gt;0.9999999,(1+L482)^(1/M482)-1,""),"")</f>
        <v/>
      </c>
      <c r="P482" s="764" t="str">
        <f>IFERROR(IF(C:C=$U$7,RENTABILIDAD[[#This Row],[INVERSIÓN USD]]/$W$6,RENTABILIDAD[[#This Row],[INVERSIÓN USD]]/$W$7),"")</f>
        <v/>
      </c>
      <c r="Q482" s="620" t="str">
        <f>IFERROR(IF(D:D=$U$6,RENTABILIDAD[[#This Row],[INVERSIÓN COP]]/$V$6,RENTABILIDAD[[#This Row],[INVERSIÓN COP]]/$V$7),"")</f>
        <v/>
      </c>
      <c r="R482" s="764" t="str">
        <f>IFERROR(RENTABILIDAD[[#This Row],[RENTABILIDAD E.A USD]]*RENTABILIDAD[[#This Row],[PESOS COP]],"")</f>
        <v/>
      </c>
      <c r="S482" s="620" t="str">
        <f>IFERROR(RENTABILIDAD[[#This Row],[RENTABILIDAD E.A COP2]]*RENTABILIDAD[[#This Row],[PESOS COP]],"")</f>
        <v/>
      </c>
    </row>
    <row r="483" spans="2:19">
      <c r="B483" s="755" t="str">
        <f>IF('REGISTRO ACCIONES'!L483="COMPRA",'REGISTRO ACCIONES'!J483,"")</f>
        <v/>
      </c>
      <c r="C483" s="756" t="str">
        <f>IF('REGISTRO ACCIONES'!L483="COMPRA",'REGISTRO ACCIONES'!K483,"")</f>
        <v/>
      </c>
      <c r="D48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83" s="757" t="str">
        <f>IF('REGISTRO ACCIONES'!L483="COMPRA",'REGISTRO ACCIONES'!M483,"")</f>
        <v/>
      </c>
      <c r="F483" s="758" t="str">
        <f>IF(RENTABILIDAD[[#This Row],[PORTAFOLIO]]="","",IF('REGISTRO ACCIONES'!L483="COMPRA",'REGISTRO ACCIONES'!P483,""))</f>
        <v/>
      </c>
      <c r="G483" s="759" t="str">
        <f>IF(RENTABILIDAD[[#This Row],[PORTAFOLIO]]="","",IF('REGISTRO ACCIONES'!L483="COMPRA",'REGISTRO ACCIONES'!R483,""))</f>
        <v/>
      </c>
      <c r="H48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83" s="760" t="str">
        <f>IF(RENTABILIDAD[[#This Row],[PORTAFOLIO]]="","",IF(RENTABILIDAD[[#This Row],[INSTRUMENTO]]="","",IFERROR((E483*H483),0)))</f>
        <v/>
      </c>
      <c r="J483" s="761" t="str">
        <f>IF(RENTABILIDAD[[#This Row],[PORTAFOLIO]]="","",IF(RENTABILIDAD[[#This Row],[INSTRUMENTO]]="","",IFERROR((E483*H483)*$X$6,0)))</f>
        <v/>
      </c>
      <c r="K483" s="762">
        <f>IF(RENTABILIDAD[[#This Row],[VALOR ACTUAL COP]]&gt;0,IFERROR((I483-F483)/F483,0),"")</f>
        <v>0</v>
      </c>
      <c r="L483" s="702">
        <f>IF(RENTABILIDAD[[#This Row],[VALOR ACTUAL COP]]&gt;0,IFERROR((J483-G483)/G483,0),"")</f>
        <v>0</v>
      </c>
      <c r="M483" s="763">
        <f t="shared" si="8"/>
        <v>0</v>
      </c>
      <c r="N483" s="747" t="str">
        <f>IFERROR(IF(RENTABILIDAD[[#This Row],[AÑOS]]&gt;0.9999999,(1+K483)^(1/M483)-1,""),"")</f>
        <v/>
      </c>
      <c r="O483" s="702" t="str">
        <f>IFERROR(IF(RENTABILIDAD[[#This Row],[AÑOS]]&gt;0.9999999,(1+L483)^(1/M483)-1,""),"")</f>
        <v/>
      </c>
      <c r="P483" s="764" t="str">
        <f>IFERROR(IF(C:C=$U$7,RENTABILIDAD[[#This Row],[INVERSIÓN USD]]/$W$6,RENTABILIDAD[[#This Row],[INVERSIÓN USD]]/$W$7),"")</f>
        <v/>
      </c>
      <c r="Q483" s="620" t="str">
        <f>IFERROR(IF(D:D=$U$6,RENTABILIDAD[[#This Row],[INVERSIÓN COP]]/$V$6,RENTABILIDAD[[#This Row],[INVERSIÓN COP]]/$V$7),"")</f>
        <v/>
      </c>
      <c r="R483" s="764" t="str">
        <f>IFERROR(RENTABILIDAD[[#This Row],[RENTABILIDAD E.A USD]]*RENTABILIDAD[[#This Row],[PESOS COP]],"")</f>
        <v/>
      </c>
      <c r="S483" s="620" t="str">
        <f>IFERROR(RENTABILIDAD[[#This Row],[RENTABILIDAD E.A COP2]]*RENTABILIDAD[[#This Row],[PESOS COP]],"")</f>
        <v/>
      </c>
    </row>
    <row r="484" spans="2:19">
      <c r="B484" s="755" t="str">
        <f>IF('REGISTRO ACCIONES'!L484="COMPRA",'REGISTRO ACCIONES'!J484,"")</f>
        <v/>
      </c>
      <c r="C484" s="756" t="str">
        <f>IF('REGISTRO ACCIONES'!L484="COMPRA",'REGISTRO ACCIONES'!K484,"")</f>
        <v/>
      </c>
      <c r="D48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84" s="757" t="str">
        <f>IF('REGISTRO ACCIONES'!L484="COMPRA",'REGISTRO ACCIONES'!M484,"")</f>
        <v/>
      </c>
      <c r="F484" s="758" t="str">
        <f>IF(RENTABILIDAD[[#This Row],[PORTAFOLIO]]="","",IF('REGISTRO ACCIONES'!L484="COMPRA",'REGISTRO ACCIONES'!P484,""))</f>
        <v/>
      </c>
      <c r="G484" s="759" t="str">
        <f>IF(RENTABILIDAD[[#This Row],[PORTAFOLIO]]="","",IF('REGISTRO ACCIONES'!L484="COMPRA",'REGISTRO ACCIONES'!R484,""))</f>
        <v/>
      </c>
      <c r="H48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84" s="760" t="str">
        <f>IF(RENTABILIDAD[[#This Row],[PORTAFOLIO]]="","",IF(RENTABILIDAD[[#This Row],[INSTRUMENTO]]="","",IFERROR((E484*H484),0)))</f>
        <v/>
      </c>
      <c r="J484" s="761" t="str">
        <f>IF(RENTABILIDAD[[#This Row],[PORTAFOLIO]]="","",IF(RENTABILIDAD[[#This Row],[INSTRUMENTO]]="","",IFERROR((E484*H484)*$X$6,0)))</f>
        <v/>
      </c>
      <c r="K484" s="762">
        <f>IF(RENTABILIDAD[[#This Row],[VALOR ACTUAL COP]]&gt;0,IFERROR((I484-F484)/F484,0),"")</f>
        <v>0</v>
      </c>
      <c r="L484" s="702">
        <f>IF(RENTABILIDAD[[#This Row],[VALOR ACTUAL COP]]&gt;0,IFERROR((J484-G484)/G484,0),"")</f>
        <v>0</v>
      </c>
      <c r="M484" s="763">
        <f t="shared" si="8"/>
        <v>0</v>
      </c>
      <c r="N484" s="747" t="str">
        <f>IFERROR(IF(RENTABILIDAD[[#This Row],[AÑOS]]&gt;0.9999999,(1+K484)^(1/M484)-1,""),"")</f>
        <v/>
      </c>
      <c r="O484" s="702" t="str">
        <f>IFERROR(IF(RENTABILIDAD[[#This Row],[AÑOS]]&gt;0.9999999,(1+L484)^(1/M484)-1,""),"")</f>
        <v/>
      </c>
      <c r="P484" s="764" t="str">
        <f>IFERROR(IF(C:C=$U$7,RENTABILIDAD[[#This Row],[INVERSIÓN USD]]/$W$6,RENTABILIDAD[[#This Row],[INVERSIÓN USD]]/$W$7),"")</f>
        <v/>
      </c>
      <c r="Q484" s="620" t="str">
        <f>IFERROR(IF(D:D=$U$6,RENTABILIDAD[[#This Row],[INVERSIÓN COP]]/$V$6,RENTABILIDAD[[#This Row],[INVERSIÓN COP]]/$V$7),"")</f>
        <v/>
      </c>
      <c r="R484" s="764" t="str">
        <f>IFERROR(RENTABILIDAD[[#This Row],[RENTABILIDAD E.A USD]]*RENTABILIDAD[[#This Row],[PESOS COP]],"")</f>
        <v/>
      </c>
      <c r="S484" s="620" t="str">
        <f>IFERROR(RENTABILIDAD[[#This Row],[RENTABILIDAD E.A COP2]]*RENTABILIDAD[[#This Row],[PESOS COP]],"")</f>
        <v/>
      </c>
    </row>
    <row r="485" spans="2:19">
      <c r="B485" s="755" t="str">
        <f>IF('REGISTRO ACCIONES'!L485="COMPRA",'REGISTRO ACCIONES'!J485,"")</f>
        <v/>
      </c>
      <c r="C485" s="756" t="str">
        <f>IF('REGISTRO ACCIONES'!L485="COMPRA",'REGISTRO ACCIONES'!K485,"")</f>
        <v/>
      </c>
      <c r="D48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85" s="757" t="str">
        <f>IF('REGISTRO ACCIONES'!L485="COMPRA",'REGISTRO ACCIONES'!M485,"")</f>
        <v/>
      </c>
      <c r="F485" s="758" t="str">
        <f>IF(RENTABILIDAD[[#This Row],[PORTAFOLIO]]="","",IF('REGISTRO ACCIONES'!L485="COMPRA",'REGISTRO ACCIONES'!P485,""))</f>
        <v/>
      </c>
      <c r="G485" s="759" t="str">
        <f>IF(RENTABILIDAD[[#This Row],[PORTAFOLIO]]="","",IF('REGISTRO ACCIONES'!L485="COMPRA",'REGISTRO ACCIONES'!R485,""))</f>
        <v/>
      </c>
      <c r="H48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85" s="760" t="str">
        <f>IF(RENTABILIDAD[[#This Row],[PORTAFOLIO]]="","",IF(RENTABILIDAD[[#This Row],[INSTRUMENTO]]="","",IFERROR((E485*H485),0)))</f>
        <v/>
      </c>
      <c r="J485" s="761" t="str">
        <f>IF(RENTABILIDAD[[#This Row],[PORTAFOLIO]]="","",IF(RENTABILIDAD[[#This Row],[INSTRUMENTO]]="","",IFERROR((E485*H485)*$X$6,0)))</f>
        <v/>
      </c>
      <c r="K485" s="762">
        <f>IF(RENTABILIDAD[[#This Row],[VALOR ACTUAL COP]]&gt;0,IFERROR((I485-F485)/F485,0),"")</f>
        <v>0</v>
      </c>
      <c r="L485" s="702">
        <f>IF(RENTABILIDAD[[#This Row],[VALOR ACTUAL COP]]&gt;0,IFERROR((J485-G485)/G485,0),"")</f>
        <v>0</v>
      </c>
      <c r="M485" s="763">
        <f t="shared" si="8"/>
        <v>0</v>
      </c>
      <c r="N485" s="747" t="str">
        <f>IFERROR(IF(RENTABILIDAD[[#This Row],[AÑOS]]&gt;0.9999999,(1+K485)^(1/M485)-1,""),"")</f>
        <v/>
      </c>
      <c r="O485" s="702" t="str">
        <f>IFERROR(IF(RENTABILIDAD[[#This Row],[AÑOS]]&gt;0.9999999,(1+L485)^(1/M485)-1,""),"")</f>
        <v/>
      </c>
      <c r="P485" s="764" t="str">
        <f>IFERROR(IF(C:C=$U$7,RENTABILIDAD[[#This Row],[INVERSIÓN USD]]/$W$6,RENTABILIDAD[[#This Row],[INVERSIÓN USD]]/$W$7),"")</f>
        <v/>
      </c>
      <c r="Q485" s="620" t="str">
        <f>IFERROR(IF(D:D=$U$6,RENTABILIDAD[[#This Row],[INVERSIÓN COP]]/$V$6,RENTABILIDAD[[#This Row],[INVERSIÓN COP]]/$V$7),"")</f>
        <v/>
      </c>
      <c r="R485" s="764" t="str">
        <f>IFERROR(RENTABILIDAD[[#This Row],[RENTABILIDAD E.A USD]]*RENTABILIDAD[[#This Row],[PESOS COP]],"")</f>
        <v/>
      </c>
      <c r="S485" s="620" t="str">
        <f>IFERROR(RENTABILIDAD[[#This Row],[RENTABILIDAD E.A COP2]]*RENTABILIDAD[[#This Row],[PESOS COP]],"")</f>
        <v/>
      </c>
    </row>
    <row r="486" spans="2:19">
      <c r="B486" s="755" t="str">
        <f>IF('REGISTRO ACCIONES'!L486="COMPRA",'REGISTRO ACCIONES'!J486,"")</f>
        <v/>
      </c>
      <c r="C486" s="756" t="str">
        <f>IF('REGISTRO ACCIONES'!L486="COMPRA",'REGISTRO ACCIONES'!K486,"")</f>
        <v/>
      </c>
      <c r="D48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86" s="757" t="str">
        <f>IF('REGISTRO ACCIONES'!L486="COMPRA",'REGISTRO ACCIONES'!M486,"")</f>
        <v/>
      </c>
      <c r="F486" s="758" t="str">
        <f>IF(RENTABILIDAD[[#This Row],[PORTAFOLIO]]="","",IF('REGISTRO ACCIONES'!L486="COMPRA",'REGISTRO ACCIONES'!P486,""))</f>
        <v/>
      </c>
      <c r="G486" s="759" t="str">
        <f>IF(RENTABILIDAD[[#This Row],[PORTAFOLIO]]="","",IF('REGISTRO ACCIONES'!L486="COMPRA",'REGISTRO ACCIONES'!R486,""))</f>
        <v/>
      </c>
      <c r="H48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86" s="760" t="str">
        <f>IF(RENTABILIDAD[[#This Row],[PORTAFOLIO]]="","",IF(RENTABILIDAD[[#This Row],[INSTRUMENTO]]="","",IFERROR((E486*H486),0)))</f>
        <v/>
      </c>
      <c r="J486" s="761" t="str">
        <f>IF(RENTABILIDAD[[#This Row],[PORTAFOLIO]]="","",IF(RENTABILIDAD[[#This Row],[INSTRUMENTO]]="","",IFERROR((E486*H486)*$X$6,0)))</f>
        <v/>
      </c>
      <c r="K486" s="762">
        <f>IF(RENTABILIDAD[[#This Row],[VALOR ACTUAL COP]]&gt;0,IFERROR((I486-F486)/F486,0),"")</f>
        <v>0</v>
      </c>
      <c r="L486" s="702">
        <f>IF(RENTABILIDAD[[#This Row],[VALOR ACTUAL COP]]&gt;0,IFERROR((J486-G486)/G486,0),"")</f>
        <v>0</v>
      </c>
      <c r="M486" s="763">
        <f t="shared" si="8"/>
        <v>0</v>
      </c>
      <c r="N486" s="747" t="str">
        <f>IFERROR(IF(RENTABILIDAD[[#This Row],[AÑOS]]&gt;0.9999999,(1+K486)^(1/M486)-1,""),"")</f>
        <v/>
      </c>
      <c r="O486" s="702" t="str">
        <f>IFERROR(IF(RENTABILIDAD[[#This Row],[AÑOS]]&gt;0.9999999,(1+L486)^(1/M486)-1,""),"")</f>
        <v/>
      </c>
      <c r="P486" s="764" t="str">
        <f>IFERROR(IF(C:C=$U$7,RENTABILIDAD[[#This Row],[INVERSIÓN USD]]/$W$6,RENTABILIDAD[[#This Row],[INVERSIÓN USD]]/$W$7),"")</f>
        <v/>
      </c>
      <c r="Q486" s="620" t="str">
        <f>IFERROR(IF(D:D=$U$6,RENTABILIDAD[[#This Row],[INVERSIÓN COP]]/$V$6,RENTABILIDAD[[#This Row],[INVERSIÓN COP]]/$V$7),"")</f>
        <v/>
      </c>
      <c r="R486" s="764" t="str">
        <f>IFERROR(RENTABILIDAD[[#This Row],[RENTABILIDAD E.A USD]]*RENTABILIDAD[[#This Row],[PESOS COP]],"")</f>
        <v/>
      </c>
      <c r="S486" s="620" t="str">
        <f>IFERROR(RENTABILIDAD[[#This Row],[RENTABILIDAD E.A COP2]]*RENTABILIDAD[[#This Row],[PESOS COP]],"")</f>
        <v/>
      </c>
    </row>
    <row r="487" spans="2:19">
      <c r="B487" s="755" t="str">
        <f>IF('REGISTRO ACCIONES'!L487="COMPRA",'REGISTRO ACCIONES'!J487,"")</f>
        <v/>
      </c>
      <c r="C487" s="756" t="str">
        <f>IF('REGISTRO ACCIONES'!L487="COMPRA",'REGISTRO ACCIONES'!K487,"")</f>
        <v/>
      </c>
      <c r="D48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87" s="757" t="str">
        <f>IF('REGISTRO ACCIONES'!L487="COMPRA",'REGISTRO ACCIONES'!M487,"")</f>
        <v/>
      </c>
      <c r="F487" s="758" t="str">
        <f>IF(RENTABILIDAD[[#This Row],[PORTAFOLIO]]="","",IF('REGISTRO ACCIONES'!L487="COMPRA",'REGISTRO ACCIONES'!P487,""))</f>
        <v/>
      </c>
      <c r="G487" s="759" t="str">
        <f>IF(RENTABILIDAD[[#This Row],[PORTAFOLIO]]="","",IF('REGISTRO ACCIONES'!L487="COMPRA",'REGISTRO ACCIONES'!R487,""))</f>
        <v/>
      </c>
      <c r="H48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87" s="760" t="str">
        <f>IF(RENTABILIDAD[[#This Row],[PORTAFOLIO]]="","",IF(RENTABILIDAD[[#This Row],[INSTRUMENTO]]="","",IFERROR((E487*H487),0)))</f>
        <v/>
      </c>
      <c r="J487" s="761" t="str">
        <f>IF(RENTABILIDAD[[#This Row],[PORTAFOLIO]]="","",IF(RENTABILIDAD[[#This Row],[INSTRUMENTO]]="","",IFERROR((E487*H487)*$X$6,0)))</f>
        <v/>
      </c>
      <c r="K487" s="762">
        <f>IF(RENTABILIDAD[[#This Row],[VALOR ACTUAL COP]]&gt;0,IFERROR((I487-F487)/F487,0),"")</f>
        <v>0</v>
      </c>
      <c r="L487" s="702">
        <f>IF(RENTABILIDAD[[#This Row],[VALOR ACTUAL COP]]&gt;0,IFERROR((J487-G487)/G487,0),"")</f>
        <v>0</v>
      </c>
      <c r="M487" s="763">
        <f t="shared" si="8"/>
        <v>0</v>
      </c>
      <c r="N487" s="747" t="str">
        <f>IFERROR(IF(RENTABILIDAD[[#This Row],[AÑOS]]&gt;0.9999999,(1+K487)^(1/M487)-1,""),"")</f>
        <v/>
      </c>
      <c r="O487" s="702" t="str">
        <f>IFERROR(IF(RENTABILIDAD[[#This Row],[AÑOS]]&gt;0.9999999,(1+L487)^(1/M487)-1,""),"")</f>
        <v/>
      </c>
      <c r="P487" s="764" t="str">
        <f>IFERROR(IF(C:C=$U$7,RENTABILIDAD[[#This Row],[INVERSIÓN USD]]/$W$6,RENTABILIDAD[[#This Row],[INVERSIÓN USD]]/$W$7),"")</f>
        <v/>
      </c>
      <c r="Q487" s="620" t="str">
        <f>IFERROR(IF(D:D=$U$6,RENTABILIDAD[[#This Row],[INVERSIÓN COP]]/$V$6,RENTABILIDAD[[#This Row],[INVERSIÓN COP]]/$V$7),"")</f>
        <v/>
      </c>
      <c r="R487" s="764" t="str">
        <f>IFERROR(RENTABILIDAD[[#This Row],[RENTABILIDAD E.A USD]]*RENTABILIDAD[[#This Row],[PESOS COP]],"")</f>
        <v/>
      </c>
      <c r="S487" s="620" t="str">
        <f>IFERROR(RENTABILIDAD[[#This Row],[RENTABILIDAD E.A COP2]]*RENTABILIDAD[[#This Row],[PESOS COP]],"")</f>
        <v/>
      </c>
    </row>
    <row r="488" spans="2:19">
      <c r="B488" s="755" t="str">
        <f>IF('REGISTRO ACCIONES'!L488="COMPRA",'REGISTRO ACCIONES'!J488,"")</f>
        <v/>
      </c>
      <c r="C488" s="756" t="str">
        <f>IF('REGISTRO ACCIONES'!L488="COMPRA",'REGISTRO ACCIONES'!K488,"")</f>
        <v/>
      </c>
      <c r="D48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88" s="757" t="str">
        <f>IF('REGISTRO ACCIONES'!L488="COMPRA",'REGISTRO ACCIONES'!M488,"")</f>
        <v/>
      </c>
      <c r="F488" s="758" t="str">
        <f>IF(RENTABILIDAD[[#This Row],[PORTAFOLIO]]="","",IF('REGISTRO ACCIONES'!L488="COMPRA",'REGISTRO ACCIONES'!P488,""))</f>
        <v/>
      </c>
      <c r="G488" s="759" t="str">
        <f>IF(RENTABILIDAD[[#This Row],[PORTAFOLIO]]="","",IF('REGISTRO ACCIONES'!L488="COMPRA",'REGISTRO ACCIONES'!R488,""))</f>
        <v/>
      </c>
      <c r="H48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88" s="760" t="str">
        <f>IF(RENTABILIDAD[[#This Row],[PORTAFOLIO]]="","",IF(RENTABILIDAD[[#This Row],[INSTRUMENTO]]="","",IFERROR((E488*H488),0)))</f>
        <v/>
      </c>
      <c r="J488" s="761" t="str">
        <f>IF(RENTABILIDAD[[#This Row],[PORTAFOLIO]]="","",IF(RENTABILIDAD[[#This Row],[INSTRUMENTO]]="","",IFERROR((E488*H488)*$X$6,0)))</f>
        <v/>
      </c>
      <c r="K488" s="762">
        <f>IF(RENTABILIDAD[[#This Row],[VALOR ACTUAL COP]]&gt;0,IFERROR((I488-F488)/F488,0),"")</f>
        <v>0</v>
      </c>
      <c r="L488" s="702">
        <f>IF(RENTABILIDAD[[#This Row],[VALOR ACTUAL COP]]&gt;0,IFERROR((J488-G488)/G488,0),"")</f>
        <v>0</v>
      </c>
      <c r="M488" s="763">
        <f t="shared" si="8"/>
        <v>0</v>
      </c>
      <c r="N488" s="747" t="str">
        <f>IFERROR(IF(RENTABILIDAD[[#This Row],[AÑOS]]&gt;0.9999999,(1+K488)^(1/M488)-1,""),"")</f>
        <v/>
      </c>
      <c r="O488" s="702" t="str">
        <f>IFERROR(IF(RENTABILIDAD[[#This Row],[AÑOS]]&gt;0.9999999,(1+L488)^(1/M488)-1,""),"")</f>
        <v/>
      </c>
      <c r="P488" s="764" t="str">
        <f>IFERROR(IF(C:C=$U$7,RENTABILIDAD[[#This Row],[INVERSIÓN USD]]/$W$6,RENTABILIDAD[[#This Row],[INVERSIÓN USD]]/$W$7),"")</f>
        <v/>
      </c>
      <c r="Q488" s="620" t="str">
        <f>IFERROR(IF(D:D=$U$6,RENTABILIDAD[[#This Row],[INVERSIÓN COP]]/$V$6,RENTABILIDAD[[#This Row],[INVERSIÓN COP]]/$V$7),"")</f>
        <v/>
      </c>
      <c r="R488" s="764" t="str">
        <f>IFERROR(RENTABILIDAD[[#This Row],[RENTABILIDAD E.A USD]]*RENTABILIDAD[[#This Row],[PESOS COP]],"")</f>
        <v/>
      </c>
      <c r="S488" s="620" t="str">
        <f>IFERROR(RENTABILIDAD[[#This Row],[RENTABILIDAD E.A COP2]]*RENTABILIDAD[[#This Row],[PESOS COP]],"")</f>
        <v/>
      </c>
    </row>
    <row r="489" spans="2:19">
      <c r="B489" s="755" t="str">
        <f>IF('REGISTRO ACCIONES'!L489="COMPRA",'REGISTRO ACCIONES'!J489,"")</f>
        <v/>
      </c>
      <c r="C489" s="756" t="str">
        <f>IF('REGISTRO ACCIONES'!L489="COMPRA",'REGISTRO ACCIONES'!K489,"")</f>
        <v/>
      </c>
      <c r="D48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89" s="757" t="str">
        <f>IF('REGISTRO ACCIONES'!L489="COMPRA",'REGISTRO ACCIONES'!M489,"")</f>
        <v/>
      </c>
      <c r="F489" s="758" t="str">
        <f>IF(RENTABILIDAD[[#This Row],[PORTAFOLIO]]="","",IF('REGISTRO ACCIONES'!L489="COMPRA",'REGISTRO ACCIONES'!P489,""))</f>
        <v/>
      </c>
      <c r="G489" s="759" t="str">
        <f>IF(RENTABILIDAD[[#This Row],[PORTAFOLIO]]="","",IF('REGISTRO ACCIONES'!L489="COMPRA",'REGISTRO ACCIONES'!R489,""))</f>
        <v/>
      </c>
      <c r="H48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89" s="760" t="str">
        <f>IF(RENTABILIDAD[[#This Row],[PORTAFOLIO]]="","",IF(RENTABILIDAD[[#This Row],[INSTRUMENTO]]="","",IFERROR((E489*H489),0)))</f>
        <v/>
      </c>
      <c r="J489" s="761" t="str">
        <f>IF(RENTABILIDAD[[#This Row],[PORTAFOLIO]]="","",IF(RENTABILIDAD[[#This Row],[INSTRUMENTO]]="","",IFERROR((E489*H489)*$X$6,0)))</f>
        <v/>
      </c>
      <c r="K489" s="762">
        <f>IF(RENTABILIDAD[[#This Row],[VALOR ACTUAL COP]]&gt;0,IFERROR((I489-F489)/F489,0),"")</f>
        <v>0</v>
      </c>
      <c r="L489" s="702">
        <f>IF(RENTABILIDAD[[#This Row],[VALOR ACTUAL COP]]&gt;0,IFERROR((J489-G489)/G489,0),"")</f>
        <v>0</v>
      </c>
      <c r="M489" s="763">
        <f t="shared" si="8"/>
        <v>0</v>
      </c>
      <c r="N489" s="747" t="str">
        <f>IFERROR(IF(RENTABILIDAD[[#This Row],[AÑOS]]&gt;0.9999999,(1+K489)^(1/M489)-1,""),"")</f>
        <v/>
      </c>
      <c r="O489" s="702" t="str">
        <f>IFERROR(IF(RENTABILIDAD[[#This Row],[AÑOS]]&gt;0.9999999,(1+L489)^(1/M489)-1,""),"")</f>
        <v/>
      </c>
      <c r="P489" s="764" t="str">
        <f>IFERROR(IF(C:C=$U$7,RENTABILIDAD[[#This Row],[INVERSIÓN USD]]/$W$6,RENTABILIDAD[[#This Row],[INVERSIÓN USD]]/$W$7),"")</f>
        <v/>
      </c>
      <c r="Q489" s="620" t="str">
        <f>IFERROR(IF(D:D=$U$6,RENTABILIDAD[[#This Row],[INVERSIÓN COP]]/$V$6,RENTABILIDAD[[#This Row],[INVERSIÓN COP]]/$V$7),"")</f>
        <v/>
      </c>
      <c r="R489" s="764" t="str">
        <f>IFERROR(RENTABILIDAD[[#This Row],[RENTABILIDAD E.A USD]]*RENTABILIDAD[[#This Row],[PESOS COP]],"")</f>
        <v/>
      </c>
      <c r="S489" s="620" t="str">
        <f>IFERROR(RENTABILIDAD[[#This Row],[RENTABILIDAD E.A COP2]]*RENTABILIDAD[[#This Row],[PESOS COP]],"")</f>
        <v/>
      </c>
    </row>
    <row r="490" spans="2:19">
      <c r="B490" s="755" t="str">
        <f>IF('REGISTRO ACCIONES'!L490="COMPRA",'REGISTRO ACCIONES'!J490,"")</f>
        <v/>
      </c>
      <c r="C490" s="756" t="str">
        <f>IF('REGISTRO ACCIONES'!L490="COMPRA",'REGISTRO ACCIONES'!K490,"")</f>
        <v/>
      </c>
      <c r="D49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90" s="757" t="str">
        <f>IF('REGISTRO ACCIONES'!L490="COMPRA",'REGISTRO ACCIONES'!M490,"")</f>
        <v/>
      </c>
      <c r="F490" s="758" t="str">
        <f>IF(RENTABILIDAD[[#This Row],[PORTAFOLIO]]="","",IF('REGISTRO ACCIONES'!L490="COMPRA",'REGISTRO ACCIONES'!P490,""))</f>
        <v/>
      </c>
      <c r="G490" s="759" t="str">
        <f>IF(RENTABILIDAD[[#This Row],[PORTAFOLIO]]="","",IF('REGISTRO ACCIONES'!L490="COMPRA",'REGISTRO ACCIONES'!R490,""))</f>
        <v/>
      </c>
      <c r="H49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90" s="760" t="str">
        <f>IF(RENTABILIDAD[[#This Row],[PORTAFOLIO]]="","",IF(RENTABILIDAD[[#This Row],[INSTRUMENTO]]="","",IFERROR((E490*H490),0)))</f>
        <v/>
      </c>
      <c r="J490" s="761" t="str">
        <f>IF(RENTABILIDAD[[#This Row],[PORTAFOLIO]]="","",IF(RENTABILIDAD[[#This Row],[INSTRUMENTO]]="","",IFERROR((E490*H490)*$X$6,0)))</f>
        <v/>
      </c>
      <c r="K490" s="762">
        <f>IF(RENTABILIDAD[[#This Row],[VALOR ACTUAL COP]]&gt;0,IFERROR((I490-F490)/F490,0),"")</f>
        <v>0</v>
      </c>
      <c r="L490" s="702">
        <f>IF(RENTABILIDAD[[#This Row],[VALOR ACTUAL COP]]&gt;0,IFERROR((J490-G490)/G490,0),"")</f>
        <v>0</v>
      </c>
      <c r="M490" s="763">
        <f t="shared" si="8"/>
        <v>0</v>
      </c>
      <c r="N490" s="747" t="str">
        <f>IFERROR(IF(RENTABILIDAD[[#This Row],[AÑOS]]&gt;0.9999999,(1+K490)^(1/M490)-1,""),"")</f>
        <v/>
      </c>
      <c r="O490" s="702" t="str">
        <f>IFERROR(IF(RENTABILIDAD[[#This Row],[AÑOS]]&gt;0.9999999,(1+L490)^(1/M490)-1,""),"")</f>
        <v/>
      </c>
      <c r="P490" s="764" t="str">
        <f>IFERROR(IF(C:C=$U$7,RENTABILIDAD[[#This Row],[INVERSIÓN USD]]/$W$6,RENTABILIDAD[[#This Row],[INVERSIÓN USD]]/$W$7),"")</f>
        <v/>
      </c>
      <c r="Q490" s="620" t="str">
        <f>IFERROR(IF(D:D=$U$6,RENTABILIDAD[[#This Row],[INVERSIÓN COP]]/$V$6,RENTABILIDAD[[#This Row],[INVERSIÓN COP]]/$V$7),"")</f>
        <v/>
      </c>
      <c r="R490" s="764" t="str">
        <f>IFERROR(RENTABILIDAD[[#This Row],[RENTABILIDAD E.A USD]]*RENTABILIDAD[[#This Row],[PESOS COP]],"")</f>
        <v/>
      </c>
      <c r="S490" s="620" t="str">
        <f>IFERROR(RENTABILIDAD[[#This Row],[RENTABILIDAD E.A COP2]]*RENTABILIDAD[[#This Row],[PESOS COP]],"")</f>
        <v/>
      </c>
    </row>
    <row r="491" spans="2:19">
      <c r="B491" s="755" t="str">
        <f>IF('REGISTRO ACCIONES'!L491="COMPRA",'REGISTRO ACCIONES'!J491,"")</f>
        <v/>
      </c>
      <c r="C491" s="756" t="str">
        <f>IF('REGISTRO ACCIONES'!L491="COMPRA",'REGISTRO ACCIONES'!K491,"")</f>
        <v/>
      </c>
      <c r="D49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91" s="757" t="str">
        <f>IF('REGISTRO ACCIONES'!L491="COMPRA",'REGISTRO ACCIONES'!M491,"")</f>
        <v/>
      </c>
      <c r="F491" s="758" t="str">
        <f>IF(RENTABILIDAD[[#This Row],[PORTAFOLIO]]="","",IF('REGISTRO ACCIONES'!L491="COMPRA",'REGISTRO ACCIONES'!P491,""))</f>
        <v/>
      </c>
      <c r="G491" s="759" t="str">
        <f>IF(RENTABILIDAD[[#This Row],[PORTAFOLIO]]="","",IF('REGISTRO ACCIONES'!L491="COMPRA",'REGISTRO ACCIONES'!R491,""))</f>
        <v/>
      </c>
      <c r="H49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91" s="760" t="str">
        <f>IF(RENTABILIDAD[[#This Row],[PORTAFOLIO]]="","",IF(RENTABILIDAD[[#This Row],[INSTRUMENTO]]="","",IFERROR((E491*H491),0)))</f>
        <v/>
      </c>
      <c r="J491" s="761" t="str">
        <f>IF(RENTABILIDAD[[#This Row],[PORTAFOLIO]]="","",IF(RENTABILIDAD[[#This Row],[INSTRUMENTO]]="","",IFERROR((E491*H491)*$X$6,0)))</f>
        <v/>
      </c>
      <c r="K491" s="762">
        <f>IF(RENTABILIDAD[[#This Row],[VALOR ACTUAL COP]]&gt;0,IFERROR((I491-F491)/F491,0),"")</f>
        <v>0</v>
      </c>
      <c r="L491" s="702">
        <f>IF(RENTABILIDAD[[#This Row],[VALOR ACTUAL COP]]&gt;0,IFERROR((J491-G491)/G491,0),"")</f>
        <v>0</v>
      </c>
      <c r="M491" s="763">
        <f t="shared" si="8"/>
        <v>0</v>
      </c>
      <c r="N491" s="747" t="str">
        <f>IFERROR(IF(RENTABILIDAD[[#This Row],[AÑOS]]&gt;0.9999999,(1+K491)^(1/M491)-1,""),"")</f>
        <v/>
      </c>
      <c r="O491" s="702" t="str">
        <f>IFERROR(IF(RENTABILIDAD[[#This Row],[AÑOS]]&gt;0.9999999,(1+L491)^(1/M491)-1,""),"")</f>
        <v/>
      </c>
      <c r="P491" s="764" t="str">
        <f>IFERROR(IF(C:C=$U$7,RENTABILIDAD[[#This Row],[INVERSIÓN USD]]/$W$6,RENTABILIDAD[[#This Row],[INVERSIÓN USD]]/$W$7),"")</f>
        <v/>
      </c>
      <c r="Q491" s="620" t="str">
        <f>IFERROR(IF(D:D=$U$6,RENTABILIDAD[[#This Row],[INVERSIÓN COP]]/$V$6,RENTABILIDAD[[#This Row],[INVERSIÓN COP]]/$V$7),"")</f>
        <v/>
      </c>
      <c r="R491" s="764" t="str">
        <f>IFERROR(RENTABILIDAD[[#This Row],[RENTABILIDAD E.A USD]]*RENTABILIDAD[[#This Row],[PESOS COP]],"")</f>
        <v/>
      </c>
      <c r="S491" s="620" t="str">
        <f>IFERROR(RENTABILIDAD[[#This Row],[RENTABILIDAD E.A COP2]]*RENTABILIDAD[[#This Row],[PESOS COP]],"")</f>
        <v/>
      </c>
    </row>
    <row r="492" spans="2:19">
      <c r="B492" s="755" t="str">
        <f>IF('REGISTRO ACCIONES'!L492="COMPRA",'REGISTRO ACCIONES'!J492,"")</f>
        <v/>
      </c>
      <c r="C492" s="756" t="str">
        <f>IF('REGISTRO ACCIONES'!L492="COMPRA",'REGISTRO ACCIONES'!K492,"")</f>
        <v/>
      </c>
      <c r="D49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92" s="757" t="str">
        <f>IF('REGISTRO ACCIONES'!L492="COMPRA",'REGISTRO ACCIONES'!M492,"")</f>
        <v/>
      </c>
      <c r="F492" s="758" t="str">
        <f>IF(RENTABILIDAD[[#This Row],[PORTAFOLIO]]="","",IF('REGISTRO ACCIONES'!L492="COMPRA",'REGISTRO ACCIONES'!P492,""))</f>
        <v/>
      </c>
      <c r="G492" s="759" t="str">
        <f>IF(RENTABILIDAD[[#This Row],[PORTAFOLIO]]="","",IF('REGISTRO ACCIONES'!L492="COMPRA",'REGISTRO ACCIONES'!R492,""))</f>
        <v/>
      </c>
      <c r="H49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92" s="760" t="str">
        <f>IF(RENTABILIDAD[[#This Row],[PORTAFOLIO]]="","",IF(RENTABILIDAD[[#This Row],[INSTRUMENTO]]="","",IFERROR((E492*H492),0)))</f>
        <v/>
      </c>
      <c r="J492" s="761" t="str">
        <f>IF(RENTABILIDAD[[#This Row],[PORTAFOLIO]]="","",IF(RENTABILIDAD[[#This Row],[INSTRUMENTO]]="","",IFERROR((E492*H492)*$X$6,0)))</f>
        <v/>
      </c>
      <c r="K492" s="762">
        <f>IF(RENTABILIDAD[[#This Row],[VALOR ACTUAL COP]]&gt;0,IFERROR((I492-F492)/F492,0),"")</f>
        <v>0</v>
      </c>
      <c r="L492" s="702">
        <f>IF(RENTABILIDAD[[#This Row],[VALOR ACTUAL COP]]&gt;0,IFERROR((J492-G492)/G492,0),"")</f>
        <v>0</v>
      </c>
      <c r="M492" s="763">
        <f t="shared" si="8"/>
        <v>0</v>
      </c>
      <c r="N492" s="747" t="str">
        <f>IFERROR(IF(RENTABILIDAD[[#This Row],[AÑOS]]&gt;0.9999999,(1+K492)^(1/M492)-1,""),"")</f>
        <v/>
      </c>
      <c r="O492" s="702" t="str">
        <f>IFERROR(IF(RENTABILIDAD[[#This Row],[AÑOS]]&gt;0.9999999,(1+L492)^(1/M492)-1,""),"")</f>
        <v/>
      </c>
      <c r="P492" s="764" t="str">
        <f>IFERROR(IF(C:C=$U$7,RENTABILIDAD[[#This Row],[INVERSIÓN USD]]/$W$6,RENTABILIDAD[[#This Row],[INVERSIÓN USD]]/$W$7),"")</f>
        <v/>
      </c>
      <c r="Q492" s="620" t="str">
        <f>IFERROR(IF(D:D=$U$6,RENTABILIDAD[[#This Row],[INVERSIÓN COP]]/$V$6,RENTABILIDAD[[#This Row],[INVERSIÓN COP]]/$V$7),"")</f>
        <v/>
      </c>
      <c r="R492" s="764" t="str">
        <f>IFERROR(RENTABILIDAD[[#This Row],[RENTABILIDAD E.A USD]]*RENTABILIDAD[[#This Row],[PESOS COP]],"")</f>
        <v/>
      </c>
      <c r="S492" s="620" t="str">
        <f>IFERROR(RENTABILIDAD[[#This Row],[RENTABILIDAD E.A COP2]]*RENTABILIDAD[[#This Row],[PESOS COP]],"")</f>
        <v/>
      </c>
    </row>
    <row r="493" spans="2:19">
      <c r="B493" s="755" t="str">
        <f>IF('REGISTRO ACCIONES'!L493="COMPRA",'REGISTRO ACCIONES'!J493,"")</f>
        <v/>
      </c>
      <c r="C493" s="756" t="str">
        <f>IF('REGISTRO ACCIONES'!L493="COMPRA",'REGISTRO ACCIONES'!K493,"")</f>
        <v/>
      </c>
      <c r="D49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93" s="757" t="str">
        <f>IF('REGISTRO ACCIONES'!L493="COMPRA",'REGISTRO ACCIONES'!M493,"")</f>
        <v/>
      </c>
      <c r="F493" s="758" t="str">
        <f>IF(RENTABILIDAD[[#This Row],[PORTAFOLIO]]="","",IF('REGISTRO ACCIONES'!L493="COMPRA",'REGISTRO ACCIONES'!P493,""))</f>
        <v/>
      </c>
      <c r="G493" s="759" t="str">
        <f>IF(RENTABILIDAD[[#This Row],[PORTAFOLIO]]="","",IF('REGISTRO ACCIONES'!L493="COMPRA",'REGISTRO ACCIONES'!R493,""))</f>
        <v/>
      </c>
      <c r="H49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93" s="760" t="str">
        <f>IF(RENTABILIDAD[[#This Row],[PORTAFOLIO]]="","",IF(RENTABILIDAD[[#This Row],[INSTRUMENTO]]="","",IFERROR((E493*H493),0)))</f>
        <v/>
      </c>
      <c r="J493" s="761" t="str">
        <f>IF(RENTABILIDAD[[#This Row],[PORTAFOLIO]]="","",IF(RENTABILIDAD[[#This Row],[INSTRUMENTO]]="","",IFERROR((E493*H493)*$X$6,0)))</f>
        <v/>
      </c>
      <c r="K493" s="762">
        <f>IF(RENTABILIDAD[[#This Row],[VALOR ACTUAL COP]]&gt;0,IFERROR((I493-F493)/F493,0),"")</f>
        <v>0</v>
      </c>
      <c r="L493" s="702">
        <f>IF(RENTABILIDAD[[#This Row],[VALOR ACTUAL COP]]&gt;0,IFERROR((J493-G493)/G493,0),"")</f>
        <v>0</v>
      </c>
      <c r="M493" s="763">
        <f t="shared" si="8"/>
        <v>0</v>
      </c>
      <c r="N493" s="747" t="str">
        <f>IFERROR(IF(RENTABILIDAD[[#This Row],[AÑOS]]&gt;0.9999999,(1+K493)^(1/M493)-1,""),"")</f>
        <v/>
      </c>
      <c r="O493" s="702" t="str">
        <f>IFERROR(IF(RENTABILIDAD[[#This Row],[AÑOS]]&gt;0.9999999,(1+L493)^(1/M493)-1,""),"")</f>
        <v/>
      </c>
      <c r="P493" s="764" t="str">
        <f>IFERROR(IF(C:C=$U$7,RENTABILIDAD[[#This Row],[INVERSIÓN USD]]/$W$6,RENTABILIDAD[[#This Row],[INVERSIÓN USD]]/$W$7),"")</f>
        <v/>
      </c>
      <c r="Q493" s="620" t="str">
        <f>IFERROR(IF(D:D=$U$6,RENTABILIDAD[[#This Row],[INVERSIÓN COP]]/$V$6,RENTABILIDAD[[#This Row],[INVERSIÓN COP]]/$V$7),"")</f>
        <v/>
      </c>
      <c r="R493" s="764" t="str">
        <f>IFERROR(RENTABILIDAD[[#This Row],[RENTABILIDAD E.A USD]]*RENTABILIDAD[[#This Row],[PESOS COP]],"")</f>
        <v/>
      </c>
      <c r="S493" s="620" t="str">
        <f>IFERROR(RENTABILIDAD[[#This Row],[RENTABILIDAD E.A COP2]]*RENTABILIDAD[[#This Row],[PESOS COP]],"")</f>
        <v/>
      </c>
    </row>
    <row r="494" spans="2:19">
      <c r="B494" s="755" t="str">
        <f>IF('REGISTRO ACCIONES'!L494="COMPRA",'REGISTRO ACCIONES'!J494,"")</f>
        <v/>
      </c>
      <c r="C494" s="756" t="str">
        <f>IF('REGISTRO ACCIONES'!L494="COMPRA",'REGISTRO ACCIONES'!K494,"")</f>
        <v/>
      </c>
      <c r="D49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94" s="757" t="str">
        <f>IF('REGISTRO ACCIONES'!L494="COMPRA",'REGISTRO ACCIONES'!M494,"")</f>
        <v/>
      </c>
      <c r="F494" s="758" t="str">
        <f>IF(RENTABILIDAD[[#This Row],[PORTAFOLIO]]="","",IF('REGISTRO ACCIONES'!L494="COMPRA",'REGISTRO ACCIONES'!P494,""))</f>
        <v/>
      </c>
      <c r="G494" s="759" t="str">
        <f>IF(RENTABILIDAD[[#This Row],[PORTAFOLIO]]="","",IF('REGISTRO ACCIONES'!L494="COMPRA",'REGISTRO ACCIONES'!R494,""))</f>
        <v/>
      </c>
      <c r="H49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94" s="760" t="str">
        <f>IF(RENTABILIDAD[[#This Row],[PORTAFOLIO]]="","",IF(RENTABILIDAD[[#This Row],[INSTRUMENTO]]="","",IFERROR((E494*H494),0)))</f>
        <v/>
      </c>
      <c r="J494" s="761" t="str">
        <f>IF(RENTABILIDAD[[#This Row],[PORTAFOLIO]]="","",IF(RENTABILIDAD[[#This Row],[INSTRUMENTO]]="","",IFERROR((E494*H494)*$X$6,0)))</f>
        <v/>
      </c>
      <c r="K494" s="762">
        <f>IF(RENTABILIDAD[[#This Row],[VALOR ACTUAL COP]]&gt;0,IFERROR((I494-F494)/F494,0),"")</f>
        <v>0</v>
      </c>
      <c r="L494" s="702">
        <f>IF(RENTABILIDAD[[#This Row],[VALOR ACTUAL COP]]&gt;0,IFERROR((J494-G494)/G494,0),"")</f>
        <v>0</v>
      </c>
      <c r="M494" s="763">
        <f t="shared" si="8"/>
        <v>0</v>
      </c>
      <c r="N494" s="747" t="str">
        <f>IFERROR(IF(RENTABILIDAD[[#This Row],[AÑOS]]&gt;0.9999999,(1+K494)^(1/M494)-1,""),"")</f>
        <v/>
      </c>
      <c r="O494" s="702" t="str">
        <f>IFERROR(IF(RENTABILIDAD[[#This Row],[AÑOS]]&gt;0.9999999,(1+L494)^(1/M494)-1,""),"")</f>
        <v/>
      </c>
      <c r="P494" s="764" t="str">
        <f>IFERROR(IF(C:C=$U$7,RENTABILIDAD[[#This Row],[INVERSIÓN USD]]/$W$6,RENTABILIDAD[[#This Row],[INVERSIÓN USD]]/$W$7),"")</f>
        <v/>
      </c>
      <c r="Q494" s="620" t="str">
        <f>IFERROR(IF(D:D=$U$6,RENTABILIDAD[[#This Row],[INVERSIÓN COP]]/$V$6,RENTABILIDAD[[#This Row],[INVERSIÓN COP]]/$V$7),"")</f>
        <v/>
      </c>
      <c r="R494" s="764" t="str">
        <f>IFERROR(RENTABILIDAD[[#This Row],[RENTABILIDAD E.A USD]]*RENTABILIDAD[[#This Row],[PESOS COP]],"")</f>
        <v/>
      </c>
      <c r="S494" s="620" t="str">
        <f>IFERROR(RENTABILIDAD[[#This Row],[RENTABILIDAD E.A COP2]]*RENTABILIDAD[[#This Row],[PESOS COP]],"")</f>
        <v/>
      </c>
    </row>
    <row r="495" spans="2:19">
      <c r="B495" s="755" t="str">
        <f>IF('REGISTRO ACCIONES'!L495="COMPRA",'REGISTRO ACCIONES'!J495,"")</f>
        <v/>
      </c>
      <c r="C495" s="756" t="str">
        <f>IF('REGISTRO ACCIONES'!L495="COMPRA",'REGISTRO ACCIONES'!K495,"")</f>
        <v/>
      </c>
      <c r="D49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95" s="757" t="str">
        <f>IF('REGISTRO ACCIONES'!L495="COMPRA",'REGISTRO ACCIONES'!M495,"")</f>
        <v/>
      </c>
      <c r="F495" s="758" t="str">
        <f>IF(RENTABILIDAD[[#This Row],[PORTAFOLIO]]="","",IF('REGISTRO ACCIONES'!L495="COMPRA",'REGISTRO ACCIONES'!P495,""))</f>
        <v/>
      </c>
      <c r="G495" s="759" t="str">
        <f>IF(RENTABILIDAD[[#This Row],[PORTAFOLIO]]="","",IF('REGISTRO ACCIONES'!L495="COMPRA",'REGISTRO ACCIONES'!R495,""))</f>
        <v/>
      </c>
      <c r="H49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95" s="760" t="str">
        <f>IF(RENTABILIDAD[[#This Row],[PORTAFOLIO]]="","",IF(RENTABILIDAD[[#This Row],[INSTRUMENTO]]="","",IFERROR((E495*H495),0)))</f>
        <v/>
      </c>
      <c r="J495" s="761" t="str">
        <f>IF(RENTABILIDAD[[#This Row],[PORTAFOLIO]]="","",IF(RENTABILIDAD[[#This Row],[INSTRUMENTO]]="","",IFERROR((E495*H495)*$X$6,0)))</f>
        <v/>
      </c>
      <c r="K495" s="762">
        <f>IF(RENTABILIDAD[[#This Row],[VALOR ACTUAL COP]]&gt;0,IFERROR((I495-F495)/F495,0),"")</f>
        <v>0</v>
      </c>
      <c r="L495" s="702">
        <f>IF(RENTABILIDAD[[#This Row],[VALOR ACTUAL COP]]&gt;0,IFERROR((J495-G495)/G495,0),"")</f>
        <v>0</v>
      </c>
      <c r="M495" s="763">
        <f t="shared" si="8"/>
        <v>0</v>
      </c>
      <c r="N495" s="747" t="str">
        <f>IFERROR(IF(RENTABILIDAD[[#This Row],[AÑOS]]&gt;0.9999999,(1+K495)^(1/M495)-1,""),"")</f>
        <v/>
      </c>
      <c r="O495" s="702" t="str">
        <f>IFERROR(IF(RENTABILIDAD[[#This Row],[AÑOS]]&gt;0.9999999,(1+L495)^(1/M495)-1,""),"")</f>
        <v/>
      </c>
      <c r="P495" s="764" t="str">
        <f>IFERROR(IF(C:C=$U$7,RENTABILIDAD[[#This Row],[INVERSIÓN USD]]/$W$6,RENTABILIDAD[[#This Row],[INVERSIÓN USD]]/$W$7),"")</f>
        <v/>
      </c>
      <c r="Q495" s="620" t="str">
        <f>IFERROR(IF(D:D=$U$6,RENTABILIDAD[[#This Row],[INVERSIÓN COP]]/$V$6,RENTABILIDAD[[#This Row],[INVERSIÓN COP]]/$V$7),"")</f>
        <v/>
      </c>
      <c r="R495" s="764" t="str">
        <f>IFERROR(RENTABILIDAD[[#This Row],[RENTABILIDAD E.A USD]]*RENTABILIDAD[[#This Row],[PESOS COP]],"")</f>
        <v/>
      </c>
      <c r="S495" s="620" t="str">
        <f>IFERROR(RENTABILIDAD[[#This Row],[RENTABILIDAD E.A COP2]]*RENTABILIDAD[[#This Row],[PESOS COP]],"")</f>
        <v/>
      </c>
    </row>
    <row r="496" spans="2:19">
      <c r="B496" s="755" t="str">
        <f>IF('REGISTRO ACCIONES'!L496="COMPRA",'REGISTRO ACCIONES'!J496,"")</f>
        <v/>
      </c>
      <c r="C496" s="756" t="str">
        <f>IF('REGISTRO ACCIONES'!L496="COMPRA",'REGISTRO ACCIONES'!K496,"")</f>
        <v/>
      </c>
      <c r="D49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96" s="757" t="str">
        <f>IF('REGISTRO ACCIONES'!L496="COMPRA",'REGISTRO ACCIONES'!M496,"")</f>
        <v/>
      </c>
      <c r="F496" s="758" t="str">
        <f>IF(RENTABILIDAD[[#This Row],[PORTAFOLIO]]="","",IF('REGISTRO ACCIONES'!L496="COMPRA",'REGISTRO ACCIONES'!P496,""))</f>
        <v/>
      </c>
      <c r="G496" s="759" t="str">
        <f>IF(RENTABILIDAD[[#This Row],[PORTAFOLIO]]="","",IF('REGISTRO ACCIONES'!L496="COMPRA",'REGISTRO ACCIONES'!R496,""))</f>
        <v/>
      </c>
      <c r="H49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96" s="760" t="str">
        <f>IF(RENTABILIDAD[[#This Row],[PORTAFOLIO]]="","",IF(RENTABILIDAD[[#This Row],[INSTRUMENTO]]="","",IFERROR((E496*H496),0)))</f>
        <v/>
      </c>
      <c r="J496" s="761" t="str">
        <f>IF(RENTABILIDAD[[#This Row],[PORTAFOLIO]]="","",IF(RENTABILIDAD[[#This Row],[INSTRUMENTO]]="","",IFERROR((E496*H496)*$X$6,0)))</f>
        <v/>
      </c>
      <c r="K496" s="762">
        <f>IF(RENTABILIDAD[[#This Row],[VALOR ACTUAL COP]]&gt;0,IFERROR((I496-F496)/F496,0),"")</f>
        <v>0</v>
      </c>
      <c r="L496" s="702">
        <f>IF(RENTABILIDAD[[#This Row],[VALOR ACTUAL COP]]&gt;0,IFERROR((J496-G496)/G496,0),"")</f>
        <v>0</v>
      </c>
      <c r="M496" s="763">
        <f t="shared" si="8"/>
        <v>0</v>
      </c>
      <c r="N496" s="747" t="str">
        <f>IFERROR(IF(RENTABILIDAD[[#This Row],[AÑOS]]&gt;0.9999999,(1+K496)^(1/M496)-1,""),"")</f>
        <v/>
      </c>
      <c r="O496" s="702" t="str">
        <f>IFERROR(IF(RENTABILIDAD[[#This Row],[AÑOS]]&gt;0.9999999,(1+L496)^(1/M496)-1,""),"")</f>
        <v/>
      </c>
      <c r="P496" s="764" t="str">
        <f>IFERROR(IF(C:C=$U$7,RENTABILIDAD[[#This Row],[INVERSIÓN USD]]/$W$6,RENTABILIDAD[[#This Row],[INVERSIÓN USD]]/$W$7),"")</f>
        <v/>
      </c>
      <c r="Q496" s="620" t="str">
        <f>IFERROR(IF(D:D=$U$6,RENTABILIDAD[[#This Row],[INVERSIÓN COP]]/$V$6,RENTABILIDAD[[#This Row],[INVERSIÓN COP]]/$V$7),"")</f>
        <v/>
      </c>
      <c r="R496" s="764" t="str">
        <f>IFERROR(RENTABILIDAD[[#This Row],[RENTABILIDAD E.A USD]]*RENTABILIDAD[[#This Row],[PESOS COP]],"")</f>
        <v/>
      </c>
      <c r="S496" s="620" t="str">
        <f>IFERROR(RENTABILIDAD[[#This Row],[RENTABILIDAD E.A COP2]]*RENTABILIDAD[[#This Row],[PESOS COP]],"")</f>
        <v/>
      </c>
    </row>
    <row r="497" spans="2:19">
      <c r="B497" s="755" t="str">
        <f>IF('REGISTRO ACCIONES'!L497="COMPRA",'REGISTRO ACCIONES'!J497,"")</f>
        <v/>
      </c>
      <c r="C497" s="756" t="str">
        <f>IF('REGISTRO ACCIONES'!L497="COMPRA",'REGISTRO ACCIONES'!K497,"")</f>
        <v/>
      </c>
      <c r="D49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97" s="757" t="str">
        <f>IF('REGISTRO ACCIONES'!L497="COMPRA",'REGISTRO ACCIONES'!M497,"")</f>
        <v/>
      </c>
      <c r="F497" s="758" t="str">
        <f>IF(RENTABILIDAD[[#This Row],[PORTAFOLIO]]="","",IF('REGISTRO ACCIONES'!L497="COMPRA",'REGISTRO ACCIONES'!P497,""))</f>
        <v/>
      </c>
      <c r="G497" s="759" t="str">
        <f>IF(RENTABILIDAD[[#This Row],[PORTAFOLIO]]="","",IF('REGISTRO ACCIONES'!L497="COMPRA",'REGISTRO ACCIONES'!R497,""))</f>
        <v/>
      </c>
      <c r="H49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97" s="760" t="str">
        <f>IF(RENTABILIDAD[[#This Row],[PORTAFOLIO]]="","",IF(RENTABILIDAD[[#This Row],[INSTRUMENTO]]="","",IFERROR((E497*H497),0)))</f>
        <v/>
      </c>
      <c r="J497" s="761" t="str">
        <f>IF(RENTABILIDAD[[#This Row],[PORTAFOLIO]]="","",IF(RENTABILIDAD[[#This Row],[INSTRUMENTO]]="","",IFERROR((E497*H497)*$X$6,0)))</f>
        <v/>
      </c>
      <c r="K497" s="762">
        <f>IF(RENTABILIDAD[[#This Row],[VALOR ACTUAL COP]]&gt;0,IFERROR((I497-F497)/F497,0),"")</f>
        <v>0</v>
      </c>
      <c r="L497" s="702">
        <f>IF(RENTABILIDAD[[#This Row],[VALOR ACTUAL COP]]&gt;0,IFERROR((J497-G497)/G497,0),"")</f>
        <v>0</v>
      </c>
      <c r="M497" s="763">
        <f t="shared" si="8"/>
        <v>0</v>
      </c>
      <c r="N497" s="747" t="str">
        <f>IFERROR(IF(RENTABILIDAD[[#This Row],[AÑOS]]&gt;0.9999999,(1+K497)^(1/M497)-1,""),"")</f>
        <v/>
      </c>
      <c r="O497" s="702" t="str">
        <f>IFERROR(IF(RENTABILIDAD[[#This Row],[AÑOS]]&gt;0.9999999,(1+L497)^(1/M497)-1,""),"")</f>
        <v/>
      </c>
      <c r="P497" s="764" t="str">
        <f>IFERROR(IF(C:C=$U$7,RENTABILIDAD[[#This Row],[INVERSIÓN USD]]/$W$6,RENTABILIDAD[[#This Row],[INVERSIÓN USD]]/$W$7),"")</f>
        <v/>
      </c>
      <c r="Q497" s="620" t="str">
        <f>IFERROR(IF(D:D=$U$6,RENTABILIDAD[[#This Row],[INVERSIÓN COP]]/$V$6,RENTABILIDAD[[#This Row],[INVERSIÓN COP]]/$V$7),"")</f>
        <v/>
      </c>
      <c r="R497" s="764" t="str">
        <f>IFERROR(RENTABILIDAD[[#This Row],[RENTABILIDAD E.A USD]]*RENTABILIDAD[[#This Row],[PESOS COP]],"")</f>
        <v/>
      </c>
      <c r="S497" s="620" t="str">
        <f>IFERROR(RENTABILIDAD[[#This Row],[RENTABILIDAD E.A COP2]]*RENTABILIDAD[[#This Row],[PESOS COP]],"")</f>
        <v/>
      </c>
    </row>
    <row r="498" spans="2:19">
      <c r="B498" s="755" t="str">
        <f>IF('REGISTRO ACCIONES'!L498="COMPRA",'REGISTRO ACCIONES'!J498,"")</f>
        <v/>
      </c>
      <c r="C498" s="756" t="str">
        <f>IF('REGISTRO ACCIONES'!L498="COMPRA",'REGISTRO ACCIONES'!K498,"")</f>
        <v/>
      </c>
      <c r="D49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98" s="757" t="str">
        <f>IF('REGISTRO ACCIONES'!L498="COMPRA",'REGISTRO ACCIONES'!M498,"")</f>
        <v/>
      </c>
      <c r="F498" s="758" t="str">
        <f>IF(RENTABILIDAD[[#This Row],[PORTAFOLIO]]="","",IF('REGISTRO ACCIONES'!L498="COMPRA",'REGISTRO ACCIONES'!P498,""))</f>
        <v/>
      </c>
      <c r="G498" s="759" t="str">
        <f>IF(RENTABILIDAD[[#This Row],[PORTAFOLIO]]="","",IF('REGISTRO ACCIONES'!L498="COMPRA",'REGISTRO ACCIONES'!R498,""))</f>
        <v/>
      </c>
      <c r="H49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98" s="760" t="str">
        <f>IF(RENTABILIDAD[[#This Row],[PORTAFOLIO]]="","",IF(RENTABILIDAD[[#This Row],[INSTRUMENTO]]="","",IFERROR((E498*H498),0)))</f>
        <v/>
      </c>
      <c r="J498" s="761" t="str">
        <f>IF(RENTABILIDAD[[#This Row],[PORTAFOLIO]]="","",IF(RENTABILIDAD[[#This Row],[INSTRUMENTO]]="","",IFERROR((E498*H498)*$X$6,0)))</f>
        <v/>
      </c>
      <c r="K498" s="762">
        <f>IF(RENTABILIDAD[[#This Row],[VALOR ACTUAL COP]]&gt;0,IFERROR((I498-F498)/F498,0),"")</f>
        <v>0</v>
      </c>
      <c r="L498" s="702">
        <f>IF(RENTABILIDAD[[#This Row],[VALOR ACTUAL COP]]&gt;0,IFERROR((J498-G498)/G498,0),"")</f>
        <v>0</v>
      </c>
      <c r="M498" s="763">
        <f t="shared" si="8"/>
        <v>0</v>
      </c>
      <c r="N498" s="747" t="str">
        <f>IFERROR(IF(RENTABILIDAD[[#This Row],[AÑOS]]&gt;0.9999999,(1+K498)^(1/M498)-1,""),"")</f>
        <v/>
      </c>
      <c r="O498" s="702" t="str">
        <f>IFERROR(IF(RENTABILIDAD[[#This Row],[AÑOS]]&gt;0.9999999,(1+L498)^(1/M498)-1,""),"")</f>
        <v/>
      </c>
      <c r="P498" s="764" t="str">
        <f>IFERROR(IF(C:C=$U$7,RENTABILIDAD[[#This Row],[INVERSIÓN USD]]/$W$6,RENTABILIDAD[[#This Row],[INVERSIÓN USD]]/$W$7),"")</f>
        <v/>
      </c>
      <c r="Q498" s="620" t="str">
        <f>IFERROR(IF(D:D=$U$6,RENTABILIDAD[[#This Row],[INVERSIÓN COP]]/$V$6,RENTABILIDAD[[#This Row],[INVERSIÓN COP]]/$V$7),"")</f>
        <v/>
      </c>
      <c r="R498" s="764" t="str">
        <f>IFERROR(RENTABILIDAD[[#This Row],[RENTABILIDAD E.A USD]]*RENTABILIDAD[[#This Row],[PESOS COP]],"")</f>
        <v/>
      </c>
      <c r="S498" s="620" t="str">
        <f>IFERROR(RENTABILIDAD[[#This Row],[RENTABILIDAD E.A COP2]]*RENTABILIDAD[[#This Row],[PESOS COP]],"")</f>
        <v/>
      </c>
    </row>
    <row r="499" spans="2:19">
      <c r="B499" s="755" t="str">
        <f>IF('REGISTRO ACCIONES'!L499="COMPRA",'REGISTRO ACCIONES'!J499,"")</f>
        <v/>
      </c>
      <c r="C499" s="756" t="str">
        <f>IF('REGISTRO ACCIONES'!L499="COMPRA",'REGISTRO ACCIONES'!K499,"")</f>
        <v/>
      </c>
      <c r="D49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499" s="757" t="str">
        <f>IF('REGISTRO ACCIONES'!L499="COMPRA",'REGISTRO ACCIONES'!M499,"")</f>
        <v/>
      </c>
      <c r="F499" s="758" t="str">
        <f>IF(RENTABILIDAD[[#This Row],[PORTAFOLIO]]="","",IF('REGISTRO ACCIONES'!L499="COMPRA",'REGISTRO ACCIONES'!P499,""))</f>
        <v/>
      </c>
      <c r="G499" s="759" t="str">
        <f>IF(RENTABILIDAD[[#This Row],[PORTAFOLIO]]="","",IF('REGISTRO ACCIONES'!L499="COMPRA",'REGISTRO ACCIONES'!R499,""))</f>
        <v/>
      </c>
      <c r="H49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499" s="760" t="str">
        <f>IF(RENTABILIDAD[[#This Row],[PORTAFOLIO]]="","",IF(RENTABILIDAD[[#This Row],[INSTRUMENTO]]="","",IFERROR((E499*H499),0)))</f>
        <v/>
      </c>
      <c r="J499" s="761" t="str">
        <f>IF(RENTABILIDAD[[#This Row],[PORTAFOLIO]]="","",IF(RENTABILIDAD[[#This Row],[INSTRUMENTO]]="","",IFERROR((E499*H499)*$X$6,0)))</f>
        <v/>
      </c>
      <c r="K499" s="762">
        <f>IF(RENTABILIDAD[[#This Row],[VALOR ACTUAL COP]]&gt;0,IFERROR((I499-F499)/F499,0),"")</f>
        <v>0</v>
      </c>
      <c r="L499" s="702">
        <f>IF(RENTABILIDAD[[#This Row],[VALOR ACTUAL COP]]&gt;0,IFERROR((J499-G499)/G499,0),"")</f>
        <v>0</v>
      </c>
      <c r="M499" s="763">
        <f t="shared" si="8"/>
        <v>0</v>
      </c>
      <c r="N499" s="747" t="str">
        <f>IFERROR(IF(RENTABILIDAD[[#This Row],[AÑOS]]&gt;0.9999999,(1+K499)^(1/M499)-1,""),"")</f>
        <v/>
      </c>
      <c r="O499" s="702" t="str">
        <f>IFERROR(IF(RENTABILIDAD[[#This Row],[AÑOS]]&gt;0.9999999,(1+L499)^(1/M499)-1,""),"")</f>
        <v/>
      </c>
      <c r="P499" s="764" t="str">
        <f>IFERROR(IF(C:C=$U$7,RENTABILIDAD[[#This Row],[INVERSIÓN USD]]/$W$6,RENTABILIDAD[[#This Row],[INVERSIÓN USD]]/$W$7),"")</f>
        <v/>
      </c>
      <c r="Q499" s="620" t="str">
        <f>IFERROR(IF(D:D=$U$6,RENTABILIDAD[[#This Row],[INVERSIÓN COP]]/$V$6,RENTABILIDAD[[#This Row],[INVERSIÓN COP]]/$V$7),"")</f>
        <v/>
      </c>
      <c r="R499" s="764" t="str">
        <f>IFERROR(RENTABILIDAD[[#This Row],[RENTABILIDAD E.A USD]]*RENTABILIDAD[[#This Row],[PESOS COP]],"")</f>
        <v/>
      </c>
      <c r="S499" s="620" t="str">
        <f>IFERROR(RENTABILIDAD[[#This Row],[RENTABILIDAD E.A COP2]]*RENTABILIDAD[[#This Row],[PESOS COP]],"")</f>
        <v/>
      </c>
    </row>
    <row r="500" spans="2:19">
      <c r="B500" s="755" t="str">
        <f>IF('REGISTRO ACCIONES'!L500="COMPRA",'REGISTRO ACCIONES'!J500,"")</f>
        <v/>
      </c>
      <c r="C500" s="756" t="str">
        <f>IF('REGISTRO ACCIONES'!L500="COMPRA",'REGISTRO ACCIONES'!K500,"")</f>
        <v/>
      </c>
      <c r="D50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00" s="757" t="str">
        <f>IF('REGISTRO ACCIONES'!L500="COMPRA",'REGISTRO ACCIONES'!M500,"")</f>
        <v/>
      </c>
      <c r="F500" s="758" t="str">
        <f>IF(RENTABILIDAD[[#This Row],[PORTAFOLIO]]="","",IF('REGISTRO ACCIONES'!L500="COMPRA",'REGISTRO ACCIONES'!P500,""))</f>
        <v/>
      </c>
      <c r="G500" s="759" t="str">
        <f>IF(RENTABILIDAD[[#This Row],[PORTAFOLIO]]="","",IF('REGISTRO ACCIONES'!L500="COMPRA",'REGISTRO ACCIONES'!R500,""))</f>
        <v/>
      </c>
      <c r="H50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00" s="760" t="str">
        <f>IF(RENTABILIDAD[[#This Row],[PORTAFOLIO]]="","",IF(RENTABILIDAD[[#This Row],[INSTRUMENTO]]="","",IFERROR((E500*H500),0)))</f>
        <v/>
      </c>
      <c r="J500" s="761" t="str">
        <f>IF(RENTABILIDAD[[#This Row],[PORTAFOLIO]]="","",IF(RENTABILIDAD[[#This Row],[INSTRUMENTO]]="","",IFERROR((E500*H500)*$X$6,0)))</f>
        <v/>
      </c>
      <c r="K500" s="762">
        <f>IF(RENTABILIDAD[[#This Row],[VALOR ACTUAL COP]]&gt;0,IFERROR((I500-F500)/F500,0),"")</f>
        <v>0</v>
      </c>
      <c r="L500" s="702">
        <f>IF(RENTABILIDAD[[#This Row],[VALOR ACTUAL COP]]&gt;0,IFERROR((J500-G500)/G500,0),"")</f>
        <v>0</v>
      </c>
      <c r="M500" s="763">
        <f t="shared" si="8"/>
        <v>0</v>
      </c>
      <c r="N500" s="747" t="str">
        <f>IFERROR(IF(RENTABILIDAD[[#This Row],[AÑOS]]&gt;0.9999999,(1+K500)^(1/M500)-1,""),"")</f>
        <v/>
      </c>
      <c r="O500" s="702" t="str">
        <f>IFERROR(IF(RENTABILIDAD[[#This Row],[AÑOS]]&gt;0.9999999,(1+L500)^(1/M500)-1,""),"")</f>
        <v/>
      </c>
      <c r="P500" s="764" t="str">
        <f>IFERROR(IF(C:C=$U$7,RENTABILIDAD[[#This Row],[INVERSIÓN USD]]/$W$6,RENTABILIDAD[[#This Row],[INVERSIÓN USD]]/$W$7),"")</f>
        <v/>
      </c>
      <c r="Q500" s="620" t="str">
        <f>IFERROR(IF(D:D=$U$6,RENTABILIDAD[[#This Row],[INVERSIÓN COP]]/$V$6,RENTABILIDAD[[#This Row],[INVERSIÓN COP]]/$V$7),"")</f>
        <v/>
      </c>
      <c r="R500" s="764" t="str">
        <f>IFERROR(RENTABILIDAD[[#This Row],[RENTABILIDAD E.A USD]]*RENTABILIDAD[[#This Row],[PESOS COP]],"")</f>
        <v/>
      </c>
      <c r="S500" s="620" t="str">
        <f>IFERROR(RENTABILIDAD[[#This Row],[RENTABILIDAD E.A COP2]]*RENTABILIDAD[[#This Row],[PESOS COP]],"")</f>
        <v/>
      </c>
    </row>
    <row r="501" spans="2:19">
      <c r="B501" s="755" t="str">
        <f>IF('REGISTRO ACCIONES'!L501="COMPRA",'REGISTRO ACCIONES'!J501,"")</f>
        <v/>
      </c>
      <c r="C501" s="756" t="str">
        <f>IF('REGISTRO ACCIONES'!L501="COMPRA",'REGISTRO ACCIONES'!K501,"")</f>
        <v/>
      </c>
      <c r="D50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01" s="757" t="str">
        <f>IF('REGISTRO ACCIONES'!L501="COMPRA",'REGISTRO ACCIONES'!M501,"")</f>
        <v/>
      </c>
      <c r="F501" s="758" t="str">
        <f>IF(RENTABILIDAD[[#This Row],[PORTAFOLIO]]="","",IF('REGISTRO ACCIONES'!L501="COMPRA",'REGISTRO ACCIONES'!P501,""))</f>
        <v/>
      </c>
      <c r="G501" s="759" t="str">
        <f>IF(RENTABILIDAD[[#This Row],[PORTAFOLIO]]="","",IF('REGISTRO ACCIONES'!L501="COMPRA",'REGISTRO ACCIONES'!R501,""))</f>
        <v/>
      </c>
      <c r="H50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01" s="760" t="str">
        <f>IF(RENTABILIDAD[[#This Row],[PORTAFOLIO]]="","",IF(RENTABILIDAD[[#This Row],[INSTRUMENTO]]="","",IFERROR((E501*H501),0)))</f>
        <v/>
      </c>
      <c r="J501" s="761" t="str">
        <f>IF(RENTABILIDAD[[#This Row],[PORTAFOLIO]]="","",IF(RENTABILIDAD[[#This Row],[INSTRUMENTO]]="","",IFERROR((E501*H501)*$X$6,0)))</f>
        <v/>
      </c>
      <c r="K501" s="762">
        <f>IF(RENTABILIDAD[[#This Row],[VALOR ACTUAL COP]]&gt;0,IFERROR((I501-F501)/F501,0),"")</f>
        <v>0</v>
      </c>
      <c r="L501" s="702">
        <f>IF(RENTABILIDAD[[#This Row],[VALOR ACTUAL COP]]&gt;0,IFERROR((J501-G501)/G501,0),"")</f>
        <v>0</v>
      </c>
      <c r="M501" s="763">
        <f t="shared" si="8"/>
        <v>0</v>
      </c>
      <c r="N501" s="747" t="str">
        <f>IFERROR(IF(RENTABILIDAD[[#This Row],[AÑOS]]&gt;0.9999999,(1+K501)^(1/M501)-1,""),"")</f>
        <v/>
      </c>
      <c r="O501" s="702" t="str">
        <f>IFERROR(IF(RENTABILIDAD[[#This Row],[AÑOS]]&gt;0.9999999,(1+L501)^(1/M501)-1,""),"")</f>
        <v/>
      </c>
      <c r="P501" s="764" t="str">
        <f>IFERROR(IF(C:C=$U$7,RENTABILIDAD[[#This Row],[INVERSIÓN USD]]/$W$6,RENTABILIDAD[[#This Row],[INVERSIÓN USD]]/$W$7),"")</f>
        <v/>
      </c>
      <c r="Q501" s="620" t="str">
        <f>IFERROR(IF(D:D=$U$6,RENTABILIDAD[[#This Row],[INVERSIÓN COP]]/$V$6,RENTABILIDAD[[#This Row],[INVERSIÓN COP]]/$V$7),"")</f>
        <v/>
      </c>
      <c r="R501" s="764" t="str">
        <f>IFERROR(RENTABILIDAD[[#This Row],[RENTABILIDAD E.A USD]]*RENTABILIDAD[[#This Row],[PESOS COP]],"")</f>
        <v/>
      </c>
      <c r="S501" s="620" t="str">
        <f>IFERROR(RENTABILIDAD[[#This Row],[RENTABILIDAD E.A COP2]]*RENTABILIDAD[[#This Row],[PESOS COP]],"")</f>
        <v/>
      </c>
    </row>
    <row r="502" spans="2:19">
      <c r="B502" s="755" t="str">
        <f>IF('REGISTRO ACCIONES'!L502="COMPRA",'REGISTRO ACCIONES'!J502,"")</f>
        <v/>
      </c>
      <c r="C502" s="756" t="str">
        <f>IF('REGISTRO ACCIONES'!L502="COMPRA",'REGISTRO ACCIONES'!K502,"")</f>
        <v/>
      </c>
      <c r="D50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02" s="757" t="str">
        <f>IF('REGISTRO ACCIONES'!L502="COMPRA",'REGISTRO ACCIONES'!M502,"")</f>
        <v/>
      </c>
      <c r="F502" s="758" t="str">
        <f>IF(RENTABILIDAD[[#This Row],[PORTAFOLIO]]="","",IF('REGISTRO ACCIONES'!L502="COMPRA",'REGISTRO ACCIONES'!P502,""))</f>
        <v/>
      </c>
      <c r="G502" s="759" t="str">
        <f>IF(RENTABILIDAD[[#This Row],[PORTAFOLIO]]="","",IF('REGISTRO ACCIONES'!L502="COMPRA",'REGISTRO ACCIONES'!R502,""))</f>
        <v/>
      </c>
      <c r="H50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02" s="760" t="str">
        <f>IF(RENTABILIDAD[[#This Row],[PORTAFOLIO]]="","",IF(RENTABILIDAD[[#This Row],[INSTRUMENTO]]="","",IFERROR((E502*H502),0)))</f>
        <v/>
      </c>
      <c r="J502" s="761" t="str">
        <f>IF(RENTABILIDAD[[#This Row],[PORTAFOLIO]]="","",IF(RENTABILIDAD[[#This Row],[INSTRUMENTO]]="","",IFERROR((E502*H502)*$X$6,0)))</f>
        <v/>
      </c>
      <c r="K502" s="762">
        <f>IF(RENTABILIDAD[[#This Row],[VALOR ACTUAL COP]]&gt;0,IFERROR((I502-F502)/F502,0),"")</f>
        <v>0</v>
      </c>
      <c r="L502" s="702">
        <f>IF(RENTABILIDAD[[#This Row],[VALOR ACTUAL COP]]&gt;0,IFERROR((J502-G502)/G502,0),"")</f>
        <v>0</v>
      </c>
      <c r="M502" s="763">
        <f t="shared" si="8"/>
        <v>0</v>
      </c>
      <c r="N502" s="747" t="str">
        <f>IFERROR(IF(RENTABILIDAD[[#This Row],[AÑOS]]&gt;0.9999999,(1+K502)^(1/M502)-1,""),"")</f>
        <v/>
      </c>
      <c r="O502" s="702" t="str">
        <f>IFERROR(IF(RENTABILIDAD[[#This Row],[AÑOS]]&gt;0.9999999,(1+L502)^(1/M502)-1,""),"")</f>
        <v/>
      </c>
      <c r="P502" s="764" t="str">
        <f>IFERROR(IF(C:C=$U$7,RENTABILIDAD[[#This Row],[INVERSIÓN USD]]/$W$6,RENTABILIDAD[[#This Row],[INVERSIÓN USD]]/$W$7),"")</f>
        <v/>
      </c>
      <c r="Q502" s="620" t="str">
        <f>IFERROR(IF(D:D=$U$6,RENTABILIDAD[[#This Row],[INVERSIÓN COP]]/$V$6,RENTABILIDAD[[#This Row],[INVERSIÓN COP]]/$V$7),"")</f>
        <v/>
      </c>
      <c r="R502" s="764" t="str">
        <f>IFERROR(RENTABILIDAD[[#This Row],[RENTABILIDAD E.A USD]]*RENTABILIDAD[[#This Row],[PESOS COP]],"")</f>
        <v/>
      </c>
      <c r="S502" s="620" t="str">
        <f>IFERROR(RENTABILIDAD[[#This Row],[RENTABILIDAD E.A COP2]]*RENTABILIDAD[[#This Row],[PESOS COP]],"")</f>
        <v/>
      </c>
    </row>
    <row r="503" spans="2:19">
      <c r="B503" s="755" t="str">
        <f>IF('REGISTRO ACCIONES'!L503="COMPRA",'REGISTRO ACCIONES'!J503,"")</f>
        <v/>
      </c>
      <c r="C503" s="756" t="str">
        <f>IF('REGISTRO ACCIONES'!L503="COMPRA",'REGISTRO ACCIONES'!K503,"")</f>
        <v/>
      </c>
      <c r="D50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03" s="757" t="str">
        <f>IF('REGISTRO ACCIONES'!L503="COMPRA",'REGISTRO ACCIONES'!M503,"")</f>
        <v/>
      </c>
      <c r="F503" s="758" t="str">
        <f>IF(RENTABILIDAD[[#This Row],[PORTAFOLIO]]="","",IF('REGISTRO ACCIONES'!L503="COMPRA",'REGISTRO ACCIONES'!P503,""))</f>
        <v/>
      </c>
      <c r="G503" s="759" t="str">
        <f>IF(RENTABILIDAD[[#This Row],[PORTAFOLIO]]="","",IF('REGISTRO ACCIONES'!L503="COMPRA",'REGISTRO ACCIONES'!R503,""))</f>
        <v/>
      </c>
      <c r="H50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03" s="760" t="str">
        <f>IF(RENTABILIDAD[[#This Row],[PORTAFOLIO]]="","",IF(RENTABILIDAD[[#This Row],[INSTRUMENTO]]="","",IFERROR((E503*H503),0)))</f>
        <v/>
      </c>
      <c r="J503" s="761" t="str">
        <f>IF(RENTABILIDAD[[#This Row],[PORTAFOLIO]]="","",IF(RENTABILIDAD[[#This Row],[INSTRUMENTO]]="","",IFERROR((E503*H503)*$X$6,0)))</f>
        <v/>
      </c>
      <c r="K503" s="762">
        <f>IF(RENTABILIDAD[[#This Row],[VALOR ACTUAL COP]]&gt;0,IFERROR((I503-F503)/F503,0),"")</f>
        <v>0</v>
      </c>
      <c r="L503" s="702">
        <f>IF(RENTABILIDAD[[#This Row],[VALOR ACTUAL COP]]&gt;0,IFERROR((J503-G503)/G503,0),"")</f>
        <v>0</v>
      </c>
      <c r="M503" s="763">
        <f t="shared" si="8"/>
        <v>0</v>
      </c>
      <c r="N503" s="747" t="str">
        <f>IFERROR(IF(RENTABILIDAD[[#This Row],[AÑOS]]&gt;0.9999999,(1+K503)^(1/M503)-1,""),"")</f>
        <v/>
      </c>
      <c r="O503" s="702" t="str">
        <f>IFERROR(IF(RENTABILIDAD[[#This Row],[AÑOS]]&gt;0.9999999,(1+L503)^(1/M503)-1,""),"")</f>
        <v/>
      </c>
      <c r="P503" s="764" t="str">
        <f>IFERROR(IF(C:C=$U$7,RENTABILIDAD[[#This Row],[INVERSIÓN USD]]/$W$6,RENTABILIDAD[[#This Row],[INVERSIÓN USD]]/$W$7),"")</f>
        <v/>
      </c>
      <c r="Q503" s="620" t="str">
        <f>IFERROR(IF(D:D=$U$6,RENTABILIDAD[[#This Row],[INVERSIÓN COP]]/$V$6,RENTABILIDAD[[#This Row],[INVERSIÓN COP]]/$V$7),"")</f>
        <v/>
      </c>
      <c r="R503" s="764" t="str">
        <f>IFERROR(RENTABILIDAD[[#This Row],[RENTABILIDAD E.A USD]]*RENTABILIDAD[[#This Row],[PESOS COP]],"")</f>
        <v/>
      </c>
      <c r="S503" s="620" t="str">
        <f>IFERROR(RENTABILIDAD[[#This Row],[RENTABILIDAD E.A COP2]]*RENTABILIDAD[[#This Row],[PESOS COP]],"")</f>
        <v/>
      </c>
    </row>
    <row r="504" spans="2:19">
      <c r="B504" s="755" t="str">
        <f>IF('REGISTRO ACCIONES'!L504="COMPRA",'REGISTRO ACCIONES'!J504,"")</f>
        <v/>
      </c>
      <c r="C504" s="756" t="str">
        <f>IF('REGISTRO ACCIONES'!L504="COMPRA",'REGISTRO ACCIONES'!K504,"")</f>
        <v/>
      </c>
      <c r="D50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04" s="757" t="str">
        <f>IF('REGISTRO ACCIONES'!L504="COMPRA",'REGISTRO ACCIONES'!M504,"")</f>
        <v/>
      </c>
      <c r="F504" s="758" t="str">
        <f>IF(RENTABILIDAD[[#This Row],[PORTAFOLIO]]="","",IF('REGISTRO ACCIONES'!L504="COMPRA",'REGISTRO ACCIONES'!P504,""))</f>
        <v/>
      </c>
      <c r="G504" s="759" t="str">
        <f>IF(RENTABILIDAD[[#This Row],[PORTAFOLIO]]="","",IF('REGISTRO ACCIONES'!L504="COMPRA",'REGISTRO ACCIONES'!R504,""))</f>
        <v/>
      </c>
      <c r="H50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04" s="760" t="str">
        <f>IF(RENTABILIDAD[[#This Row],[PORTAFOLIO]]="","",IF(RENTABILIDAD[[#This Row],[INSTRUMENTO]]="","",IFERROR((E504*H504),0)))</f>
        <v/>
      </c>
      <c r="J504" s="761" t="str">
        <f>IF(RENTABILIDAD[[#This Row],[PORTAFOLIO]]="","",IF(RENTABILIDAD[[#This Row],[INSTRUMENTO]]="","",IFERROR((E504*H504)*$X$6,0)))</f>
        <v/>
      </c>
      <c r="K504" s="762">
        <f>IF(RENTABILIDAD[[#This Row],[VALOR ACTUAL COP]]&gt;0,IFERROR((I504-F504)/F504,0),"")</f>
        <v>0</v>
      </c>
      <c r="L504" s="702">
        <f>IF(RENTABILIDAD[[#This Row],[VALOR ACTUAL COP]]&gt;0,IFERROR((J504-G504)/G504,0),"")</f>
        <v>0</v>
      </c>
      <c r="M504" s="763">
        <f t="shared" si="8"/>
        <v>0</v>
      </c>
      <c r="N504" s="747" t="str">
        <f>IFERROR(IF(RENTABILIDAD[[#This Row],[AÑOS]]&gt;0.9999999,(1+K504)^(1/M504)-1,""),"")</f>
        <v/>
      </c>
      <c r="O504" s="702" t="str">
        <f>IFERROR(IF(RENTABILIDAD[[#This Row],[AÑOS]]&gt;0.9999999,(1+L504)^(1/M504)-1,""),"")</f>
        <v/>
      </c>
      <c r="P504" s="764" t="str">
        <f>IFERROR(IF(C:C=$U$7,RENTABILIDAD[[#This Row],[INVERSIÓN USD]]/$W$6,RENTABILIDAD[[#This Row],[INVERSIÓN USD]]/$W$7),"")</f>
        <v/>
      </c>
      <c r="Q504" s="620" t="str">
        <f>IFERROR(IF(D:D=$U$6,RENTABILIDAD[[#This Row],[INVERSIÓN COP]]/$V$6,RENTABILIDAD[[#This Row],[INVERSIÓN COP]]/$V$7),"")</f>
        <v/>
      </c>
      <c r="R504" s="764" t="str">
        <f>IFERROR(RENTABILIDAD[[#This Row],[RENTABILIDAD E.A USD]]*RENTABILIDAD[[#This Row],[PESOS COP]],"")</f>
        <v/>
      </c>
      <c r="S504" s="620" t="str">
        <f>IFERROR(RENTABILIDAD[[#This Row],[RENTABILIDAD E.A COP2]]*RENTABILIDAD[[#This Row],[PESOS COP]],"")</f>
        <v/>
      </c>
    </row>
    <row r="505" spans="2:19">
      <c r="B505" s="755" t="str">
        <f>IF('REGISTRO ACCIONES'!L505="COMPRA",'REGISTRO ACCIONES'!J505,"")</f>
        <v/>
      </c>
      <c r="C505" s="756" t="str">
        <f>IF('REGISTRO ACCIONES'!L505="COMPRA",'REGISTRO ACCIONES'!K505,"")</f>
        <v/>
      </c>
      <c r="D50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05" s="757" t="str">
        <f>IF('REGISTRO ACCIONES'!L505="COMPRA",'REGISTRO ACCIONES'!M505,"")</f>
        <v/>
      </c>
      <c r="F505" s="758" t="str">
        <f>IF(RENTABILIDAD[[#This Row],[PORTAFOLIO]]="","",IF('REGISTRO ACCIONES'!L505="COMPRA",'REGISTRO ACCIONES'!P505,""))</f>
        <v/>
      </c>
      <c r="G505" s="759" t="str">
        <f>IF(RENTABILIDAD[[#This Row],[PORTAFOLIO]]="","",IF('REGISTRO ACCIONES'!L505="COMPRA",'REGISTRO ACCIONES'!R505,""))</f>
        <v/>
      </c>
      <c r="H50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05" s="760" t="str">
        <f>IF(RENTABILIDAD[[#This Row],[PORTAFOLIO]]="","",IF(RENTABILIDAD[[#This Row],[INSTRUMENTO]]="","",IFERROR((E505*H505),0)))</f>
        <v/>
      </c>
      <c r="J505" s="761" t="str">
        <f>IF(RENTABILIDAD[[#This Row],[PORTAFOLIO]]="","",IF(RENTABILIDAD[[#This Row],[INSTRUMENTO]]="","",IFERROR((E505*H505)*$X$6,0)))</f>
        <v/>
      </c>
      <c r="K505" s="762">
        <f>IF(RENTABILIDAD[[#This Row],[VALOR ACTUAL COP]]&gt;0,IFERROR((I505-F505)/F505,0),"")</f>
        <v>0</v>
      </c>
      <c r="L505" s="702">
        <f>IF(RENTABILIDAD[[#This Row],[VALOR ACTUAL COP]]&gt;0,IFERROR((J505-G505)/G505,0),"")</f>
        <v>0</v>
      </c>
      <c r="M505" s="763">
        <f t="shared" si="8"/>
        <v>0</v>
      </c>
      <c r="N505" s="747" t="str">
        <f>IFERROR(IF(RENTABILIDAD[[#This Row],[AÑOS]]&gt;0.9999999,(1+K505)^(1/M505)-1,""),"")</f>
        <v/>
      </c>
      <c r="O505" s="702" t="str">
        <f>IFERROR(IF(RENTABILIDAD[[#This Row],[AÑOS]]&gt;0.9999999,(1+L505)^(1/M505)-1,""),"")</f>
        <v/>
      </c>
      <c r="P505" s="764" t="str">
        <f>IFERROR(IF(C:C=$U$7,RENTABILIDAD[[#This Row],[INVERSIÓN USD]]/$W$6,RENTABILIDAD[[#This Row],[INVERSIÓN USD]]/$W$7),"")</f>
        <v/>
      </c>
      <c r="Q505" s="620" t="str">
        <f>IFERROR(IF(D:D=$U$6,RENTABILIDAD[[#This Row],[INVERSIÓN COP]]/$V$6,RENTABILIDAD[[#This Row],[INVERSIÓN COP]]/$V$7),"")</f>
        <v/>
      </c>
      <c r="R505" s="764" t="str">
        <f>IFERROR(RENTABILIDAD[[#This Row],[RENTABILIDAD E.A USD]]*RENTABILIDAD[[#This Row],[PESOS COP]],"")</f>
        <v/>
      </c>
      <c r="S505" s="620" t="str">
        <f>IFERROR(RENTABILIDAD[[#This Row],[RENTABILIDAD E.A COP2]]*RENTABILIDAD[[#This Row],[PESOS COP]],"")</f>
        <v/>
      </c>
    </row>
    <row r="506" spans="2:19">
      <c r="B506" s="755" t="str">
        <f>IF('REGISTRO ACCIONES'!L506="COMPRA",'REGISTRO ACCIONES'!J506,"")</f>
        <v/>
      </c>
      <c r="C506" s="756" t="str">
        <f>IF('REGISTRO ACCIONES'!L506="COMPRA",'REGISTRO ACCIONES'!K506,"")</f>
        <v/>
      </c>
      <c r="D50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06" s="757" t="str">
        <f>IF('REGISTRO ACCIONES'!L506="COMPRA",'REGISTRO ACCIONES'!M506,"")</f>
        <v/>
      </c>
      <c r="F506" s="758" t="str">
        <f>IF(RENTABILIDAD[[#This Row],[PORTAFOLIO]]="","",IF('REGISTRO ACCIONES'!L506="COMPRA",'REGISTRO ACCIONES'!P506,""))</f>
        <v/>
      </c>
      <c r="G506" s="759" t="str">
        <f>IF(RENTABILIDAD[[#This Row],[PORTAFOLIO]]="","",IF('REGISTRO ACCIONES'!L506="COMPRA",'REGISTRO ACCIONES'!R506,""))</f>
        <v/>
      </c>
      <c r="H50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06" s="760" t="str">
        <f>IF(RENTABILIDAD[[#This Row],[PORTAFOLIO]]="","",IF(RENTABILIDAD[[#This Row],[INSTRUMENTO]]="","",IFERROR((E506*H506),0)))</f>
        <v/>
      </c>
      <c r="J506" s="761" t="str">
        <f>IF(RENTABILIDAD[[#This Row],[PORTAFOLIO]]="","",IF(RENTABILIDAD[[#This Row],[INSTRUMENTO]]="","",IFERROR((E506*H506)*$X$6,0)))</f>
        <v/>
      </c>
      <c r="K506" s="762">
        <f>IF(RENTABILIDAD[[#This Row],[VALOR ACTUAL COP]]&gt;0,IFERROR((I506-F506)/F506,0),"")</f>
        <v>0</v>
      </c>
      <c r="L506" s="702">
        <f>IF(RENTABILIDAD[[#This Row],[VALOR ACTUAL COP]]&gt;0,IFERROR((J506-G506)/G506,0),"")</f>
        <v>0</v>
      </c>
      <c r="M506" s="763">
        <f t="shared" si="8"/>
        <v>0</v>
      </c>
      <c r="N506" s="747" t="str">
        <f>IFERROR(IF(RENTABILIDAD[[#This Row],[AÑOS]]&gt;0.9999999,(1+K506)^(1/M506)-1,""),"")</f>
        <v/>
      </c>
      <c r="O506" s="702" t="str">
        <f>IFERROR(IF(RENTABILIDAD[[#This Row],[AÑOS]]&gt;0.9999999,(1+L506)^(1/M506)-1,""),"")</f>
        <v/>
      </c>
      <c r="P506" s="764" t="str">
        <f>IFERROR(IF(C:C=$U$7,RENTABILIDAD[[#This Row],[INVERSIÓN USD]]/$W$6,RENTABILIDAD[[#This Row],[INVERSIÓN USD]]/$W$7),"")</f>
        <v/>
      </c>
      <c r="Q506" s="620" t="str">
        <f>IFERROR(IF(D:D=$U$6,RENTABILIDAD[[#This Row],[INVERSIÓN COP]]/$V$6,RENTABILIDAD[[#This Row],[INVERSIÓN COP]]/$V$7),"")</f>
        <v/>
      </c>
      <c r="R506" s="764" t="str">
        <f>IFERROR(RENTABILIDAD[[#This Row],[RENTABILIDAD E.A USD]]*RENTABILIDAD[[#This Row],[PESOS COP]],"")</f>
        <v/>
      </c>
      <c r="S506" s="620" t="str">
        <f>IFERROR(RENTABILIDAD[[#This Row],[RENTABILIDAD E.A COP2]]*RENTABILIDAD[[#This Row],[PESOS COP]],"")</f>
        <v/>
      </c>
    </row>
    <row r="507" spans="2:19">
      <c r="B507" s="755" t="str">
        <f>IF('REGISTRO ACCIONES'!L507="COMPRA",'REGISTRO ACCIONES'!J507,"")</f>
        <v/>
      </c>
      <c r="C507" s="756" t="str">
        <f>IF('REGISTRO ACCIONES'!L507="COMPRA",'REGISTRO ACCIONES'!K507,"")</f>
        <v/>
      </c>
      <c r="D50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07" s="757" t="str">
        <f>IF('REGISTRO ACCIONES'!L507="COMPRA",'REGISTRO ACCIONES'!M507,"")</f>
        <v/>
      </c>
      <c r="F507" s="758" t="str">
        <f>IF(RENTABILIDAD[[#This Row],[PORTAFOLIO]]="","",IF('REGISTRO ACCIONES'!L507="COMPRA",'REGISTRO ACCIONES'!P507,""))</f>
        <v/>
      </c>
      <c r="G507" s="759" t="str">
        <f>IF(RENTABILIDAD[[#This Row],[PORTAFOLIO]]="","",IF('REGISTRO ACCIONES'!L507="COMPRA",'REGISTRO ACCIONES'!R507,""))</f>
        <v/>
      </c>
      <c r="H50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07" s="760" t="str">
        <f>IF(RENTABILIDAD[[#This Row],[PORTAFOLIO]]="","",IF(RENTABILIDAD[[#This Row],[INSTRUMENTO]]="","",IFERROR((E507*H507),0)))</f>
        <v/>
      </c>
      <c r="J507" s="761" t="str">
        <f>IF(RENTABILIDAD[[#This Row],[PORTAFOLIO]]="","",IF(RENTABILIDAD[[#This Row],[INSTRUMENTO]]="","",IFERROR((E507*H507)*$X$6,0)))</f>
        <v/>
      </c>
      <c r="K507" s="762">
        <f>IF(RENTABILIDAD[[#This Row],[VALOR ACTUAL COP]]&gt;0,IFERROR((I507-F507)/F507,0),"")</f>
        <v>0</v>
      </c>
      <c r="L507" s="702">
        <f>IF(RENTABILIDAD[[#This Row],[VALOR ACTUAL COP]]&gt;0,IFERROR((J507-G507)/G507,0),"")</f>
        <v>0</v>
      </c>
      <c r="M507" s="763">
        <f t="shared" si="8"/>
        <v>0</v>
      </c>
      <c r="N507" s="747" t="str">
        <f>IFERROR(IF(RENTABILIDAD[[#This Row],[AÑOS]]&gt;0.9999999,(1+K507)^(1/M507)-1,""),"")</f>
        <v/>
      </c>
      <c r="O507" s="702" t="str">
        <f>IFERROR(IF(RENTABILIDAD[[#This Row],[AÑOS]]&gt;0.9999999,(1+L507)^(1/M507)-1,""),"")</f>
        <v/>
      </c>
      <c r="P507" s="764" t="str">
        <f>IFERROR(IF(C:C=$U$7,RENTABILIDAD[[#This Row],[INVERSIÓN USD]]/$W$6,RENTABILIDAD[[#This Row],[INVERSIÓN USD]]/$W$7),"")</f>
        <v/>
      </c>
      <c r="Q507" s="620" t="str">
        <f>IFERROR(IF(D:D=$U$6,RENTABILIDAD[[#This Row],[INVERSIÓN COP]]/$V$6,RENTABILIDAD[[#This Row],[INVERSIÓN COP]]/$V$7),"")</f>
        <v/>
      </c>
      <c r="R507" s="764" t="str">
        <f>IFERROR(RENTABILIDAD[[#This Row],[RENTABILIDAD E.A USD]]*RENTABILIDAD[[#This Row],[PESOS COP]],"")</f>
        <v/>
      </c>
      <c r="S507" s="620" t="str">
        <f>IFERROR(RENTABILIDAD[[#This Row],[RENTABILIDAD E.A COP2]]*RENTABILIDAD[[#This Row],[PESOS COP]],"")</f>
        <v/>
      </c>
    </row>
    <row r="508" spans="2:19">
      <c r="B508" s="755" t="str">
        <f>IF('REGISTRO ACCIONES'!L508="COMPRA",'REGISTRO ACCIONES'!J508,"")</f>
        <v/>
      </c>
      <c r="C508" s="756" t="str">
        <f>IF('REGISTRO ACCIONES'!L508="COMPRA",'REGISTRO ACCIONES'!K508,"")</f>
        <v/>
      </c>
      <c r="D50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08" s="757" t="str">
        <f>IF('REGISTRO ACCIONES'!L508="COMPRA",'REGISTRO ACCIONES'!M508,"")</f>
        <v/>
      </c>
      <c r="F508" s="758" t="str">
        <f>IF(RENTABILIDAD[[#This Row],[PORTAFOLIO]]="","",IF('REGISTRO ACCIONES'!L508="COMPRA",'REGISTRO ACCIONES'!P508,""))</f>
        <v/>
      </c>
      <c r="G508" s="759" t="str">
        <f>IF(RENTABILIDAD[[#This Row],[PORTAFOLIO]]="","",IF('REGISTRO ACCIONES'!L508="COMPRA",'REGISTRO ACCIONES'!R508,""))</f>
        <v/>
      </c>
      <c r="H50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08" s="760" t="str">
        <f>IF(RENTABILIDAD[[#This Row],[PORTAFOLIO]]="","",IF(RENTABILIDAD[[#This Row],[INSTRUMENTO]]="","",IFERROR((E508*H508),0)))</f>
        <v/>
      </c>
      <c r="J508" s="761" t="str">
        <f>IF(RENTABILIDAD[[#This Row],[PORTAFOLIO]]="","",IF(RENTABILIDAD[[#This Row],[INSTRUMENTO]]="","",IFERROR((E508*H508)*$X$6,0)))</f>
        <v/>
      </c>
      <c r="K508" s="762">
        <f>IF(RENTABILIDAD[[#This Row],[VALOR ACTUAL COP]]&gt;0,IFERROR((I508-F508)/F508,0),"")</f>
        <v>0</v>
      </c>
      <c r="L508" s="702">
        <f>IF(RENTABILIDAD[[#This Row],[VALOR ACTUAL COP]]&gt;0,IFERROR((J508-G508)/G508,0),"")</f>
        <v>0</v>
      </c>
      <c r="M508" s="763">
        <f t="shared" si="8"/>
        <v>0</v>
      </c>
      <c r="N508" s="747" t="str">
        <f>IFERROR(IF(RENTABILIDAD[[#This Row],[AÑOS]]&gt;0.9999999,(1+K508)^(1/M508)-1,""),"")</f>
        <v/>
      </c>
      <c r="O508" s="702" t="str">
        <f>IFERROR(IF(RENTABILIDAD[[#This Row],[AÑOS]]&gt;0.9999999,(1+L508)^(1/M508)-1,""),"")</f>
        <v/>
      </c>
      <c r="P508" s="764" t="str">
        <f>IFERROR(IF(C:C=$U$7,RENTABILIDAD[[#This Row],[INVERSIÓN USD]]/$W$6,RENTABILIDAD[[#This Row],[INVERSIÓN USD]]/$W$7),"")</f>
        <v/>
      </c>
      <c r="Q508" s="620" t="str">
        <f>IFERROR(IF(D:D=$U$6,RENTABILIDAD[[#This Row],[INVERSIÓN COP]]/$V$6,RENTABILIDAD[[#This Row],[INVERSIÓN COP]]/$V$7),"")</f>
        <v/>
      </c>
      <c r="R508" s="764" t="str">
        <f>IFERROR(RENTABILIDAD[[#This Row],[RENTABILIDAD E.A USD]]*RENTABILIDAD[[#This Row],[PESOS COP]],"")</f>
        <v/>
      </c>
      <c r="S508" s="620" t="str">
        <f>IFERROR(RENTABILIDAD[[#This Row],[RENTABILIDAD E.A COP2]]*RENTABILIDAD[[#This Row],[PESOS COP]],"")</f>
        <v/>
      </c>
    </row>
    <row r="509" spans="2:19">
      <c r="B509" s="755" t="str">
        <f>IF('REGISTRO ACCIONES'!L509="COMPRA",'REGISTRO ACCIONES'!J509,"")</f>
        <v/>
      </c>
      <c r="C509" s="756" t="str">
        <f>IF('REGISTRO ACCIONES'!L509="COMPRA",'REGISTRO ACCIONES'!K509,"")</f>
        <v/>
      </c>
      <c r="D50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09" s="757" t="str">
        <f>IF('REGISTRO ACCIONES'!L509="COMPRA",'REGISTRO ACCIONES'!M509,"")</f>
        <v/>
      </c>
      <c r="F509" s="758" t="str">
        <f>IF(RENTABILIDAD[[#This Row],[PORTAFOLIO]]="","",IF('REGISTRO ACCIONES'!L509="COMPRA",'REGISTRO ACCIONES'!P509,""))</f>
        <v/>
      </c>
      <c r="G509" s="759" t="str">
        <f>IF(RENTABILIDAD[[#This Row],[PORTAFOLIO]]="","",IF('REGISTRO ACCIONES'!L509="COMPRA",'REGISTRO ACCIONES'!R509,""))</f>
        <v/>
      </c>
      <c r="H50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09" s="760" t="str">
        <f>IF(RENTABILIDAD[[#This Row],[PORTAFOLIO]]="","",IF(RENTABILIDAD[[#This Row],[INSTRUMENTO]]="","",IFERROR((E509*H509),0)))</f>
        <v/>
      </c>
      <c r="J509" s="761" t="str">
        <f>IF(RENTABILIDAD[[#This Row],[PORTAFOLIO]]="","",IF(RENTABILIDAD[[#This Row],[INSTRUMENTO]]="","",IFERROR((E509*H509)*$X$6,0)))</f>
        <v/>
      </c>
      <c r="K509" s="762">
        <f>IF(RENTABILIDAD[[#This Row],[VALOR ACTUAL COP]]&gt;0,IFERROR((I509-F509)/F509,0),"")</f>
        <v>0</v>
      </c>
      <c r="L509" s="702">
        <f>IF(RENTABILIDAD[[#This Row],[VALOR ACTUAL COP]]&gt;0,IFERROR((J509-G509)/G509,0),"")</f>
        <v>0</v>
      </c>
      <c r="M509" s="763">
        <f t="shared" si="8"/>
        <v>0</v>
      </c>
      <c r="N509" s="747" t="str">
        <f>IFERROR(IF(RENTABILIDAD[[#This Row],[AÑOS]]&gt;0.9999999,(1+K509)^(1/M509)-1,""),"")</f>
        <v/>
      </c>
      <c r="O509" s="702" t="str">
        <f>IFERROR(IF(RENTABILIDAD[[#This Row],[AÑOS]]&gt;0.9999999,(1+L509)^(1/M509)-1,""),"")</f>
        <v/>
      </c>
      <c r="P509" s="764" t="str">
        <f>IFERROR(IF(C:C=$U$7,RENTABILIDAD[[#This Row],[INVERSIÓN USD]]/$W$6,RENTABILIDAD[[#This Row],[INVERSIÓN USD]]/$W$7),"")</f>
        <v/>
      </c>
      <c r="Q509" s="620" t="str">
        <f>IFERROR(IF(D:D=$U$6,RENTABILIDAD[[#This Row],[INVERSIÓN COP]]/$V$6,RENTABILIDAD[[#This Row],[INVERSIÓN COP]]/$V$7),"")</f>
        <v/>
      </c>
      <c r="R509" s="764" t="str">
        <f>IFERROR(RENTABILIDAD[[#This Row],[RENTABILIDAD E.A USD]]*RENTABILIDAD[[#This Row],[PESOS COP]],"")</f>
        <v/>
      </c>
      <c r="S509" s="620" t="str">
        <f>IFERROR(RENTABILIDAD[[#This Row],[RENTABILIDAD E.A COP2]]*RENTABILIDAD[[#This Row],[PESOS COP]],"")</f>
        <v/>
      </c>
    </row>
    <row r="510" spans="2:19">
      <c r="B510" s="755" t="str">
        <f>IF('REGISTRO ACCIONES'!L510="COMPRA",'REGISTRO ACCIONES'!J510,"")</f>
        <v/>
      </c>
      <c r="C510" s="756" t="str">
        <f>IF('REGISTRO ACCIONES'!L510="COMPRA",'REGISTRO ACCIONES'!K510,"")</f>
        <v/>
      </c>
      <c r="D51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10" s="757" t="str">
        <f>IF('REGISTRO ACCIONES'!L510="COMPRA",'REGISTRO ACCIONES'!M510,"")</f>
        <v/>
      </c>
      <c r="F510" s="758" t="str">
        <f>IF(RENTABILIDAD[[#This Row],[PORTAFOLIO]]="","",IF('REGISTRO ACCIONES'!L510="COMPRA",'REGISTRO ACCIONES'!P510,""))</f>
        <v/>
      </c>
      <c r="G510" s="759" t="str">
        <f>IF(RENTABILIDAD[[#This Row],[PORTAFOLIO]]="","",IF('REGISTRO ACCIONES'!L510="COMPRA",'REGISTRO ACCIONES'!R510,""))</f>
        <v/>
      </c>
      <c r="H51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10" s="760" t="str">
        <f>IF(RENTABILIDAD[[#This Row],[PORTAFOLIO]]="","",IF(RENTABILIDAD[[#This Row],[INSTRUMENTO]]="","",IFERROR((E510*H510),0)))</f>
        <v/>
      </c>
      <c r="J510" s="761" t="str">
        <f>IF(RENTABILIDAD[[#This Row],[PORTAFOLIO]]="","",IF(RENTABILIDAD[[#This Row],[INSTRUMENTO]]="","",IFERROR((E510*H510)*$X$6,0)))</f>
        <v/>
      </c>
      <c r="K510" s="762">
        <f>IF(RENTABILIDAD[[#This Row],[VALOR ACTUAL COP]]&gt;0,IFERROR((I510-F510)/F510,0),"")</f>
        <v>0</v>
      </c>
      <c r="L510" s="702">
        <f>IF(RENTABILIDAD[[#This Row],[VALOR ACTUAL COP]]&gt;0,IFERROR((J510-G510)/G510,0),"")</f>
        <v>0</v>
      </c>
      <c r="M510" s="763">
        <f t="shared" si="8"/>
        <v>0</v>
      </c>
      <c r="N510" s="747" t="str">
        <f>IFERROR(IF(RENTABILIDAD[[#This Row],[AÑOS]]&gt;0.9999999,(1+K510)^(1/M510)-1,""),"")</f>
        <v/>
      </c>
      <c r="O510" s="702" t="str">
        <f>IFERROR(IF(RENTABILIDAD[[#This Row],[AÑOS]]&gt;0.9999999,(1+L510)^(1/M510)-1,""),"")</f>
        <v/>
      </c>
      <c r="P510" s="764" t="str">
        <f>IFERROR(IF(C:C=$U$7,RENTABILIDAD[[#This Row],[INVERSIÓN USD]]/$W$6,RENTABILIDAD[[#This Row],[INVERSIÓN USD]]/$W$7),"")</f>
        <v/>
      </c>
      <c r="Q510" s="620" t="str">
        <f>IFERROR(IF(D:D=$U$6,RENTABILIDAD[[#This Row],[INVERSIÓN COP]]/$V$6,RENTABILIDAD[[#This Row],[INVERSIÓN COP]]/$V$7),"")</f>
        <v/>
      </c>
      <c r="R510" s="764" t="str">
        <f>IFERROR(RENTABILIDAD[[#This Row],[RENTABILIDAD E.A USD]]*RENTABILIDAD[[#This Row],[PESOS COP]],"")</f>
        <v/>
      </c>
      <c r="S510" s="620" t="str">
        <f>IFERROR(RENTABILIDAD[[#This Row],[RENTABILIDAD E.A COP2]]*RENTABILIDAD[[#This Row],[PESOS COP]],"")</f>
        <v/>
      </c>
    </row>
    <row r="511" spans="2:19">
      <c r="B511" s="755" t="str">
        <f>IF('REGISTRO ACCIONES'!L511="COMPRA",'REGISTRO ACCIONES'!J511,"")</f>
        <v/>
      </c>
      <c r="C511" s="756" t="str">
        <f>IF('REGISTRO ACCIONES'!L511="COMPRA",'REGISTRO ACCIONES'!K511,"")</f>
        <v/>
      </c>
      <c r="D51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11" s="757" t="str">
        <f>IF('REGISTRO ACCIONES'!L511="COMPRA",'REGISTRO ACCIONES'!M511,"")</f>
        <v/>
      </c>
      <c r="F511" s="758" t="str">
        <f>IF(RENTABILIDAD[[#This Row],[PORTAFOLIO]]="","",IF('REGISTRO ACCIONES'!L511="COMPRA",'REGISTRO ACCIONES'!P511,""))</f>
        <v/>
      </c>
      <c r="G511" s="759" t="str">
        <f>IF(RENTABILIDAD[[#This Row],[PORTAFOLIO]]="","",IF('REGISTRO ACCIONES'!L511="COMPRA",'REGISTRO ACCIONES'!R511,""))</f>
        <v/>
      </c>
      <c r="H51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11" s="760" t="str">
        <f>IF(RENTABILIDAD[[#This Row],[PORTAFOLIO]]="","",IF(RENTABILIDAD[[#This Row],[INSTRUMENTO]]="","",IFERROR((E511*H511),0)))</f>
        <v/>
      </c>
      <c r="J511" s="761" t="str">
        <f>IF(RENTABILIDAD[[#This Row],[PORTAFOLIO]]="","",IF(RENTABILIDAD[[#This Row],[INSTRUMENTO]]="","",IFERROR((E511*H511)*$X$6,0)))</f>
        <v/>
      </c>
      <c r="K511" s="762">
        <f>IF(RENTABILIDAD[[#This Row],[VALOR ACTUAL COP]]&gt;0,IFERROR((I511-F511)/F511,0),"")</f>
        <v>0</v>
      </c>
      <c r="L511" s="702">
        <f>IF(RENTABILIDAD[[#This Row],[VALOR ACTUAL COP]]&gt;0,IFERROR((J511-G511)/G511,0),"")</f>
        <v>0</v>
      </c>
      <c r="M511" s="763">
        <f t="shared" si="8"/>
        <v>0</v>
      </c>
      <c r="N511" s="747" t="str">
        <f>IFERROR(IF(RENTABILIDAD[[#This Row],[AÑOS]]&gt;0.9999999,(1+K511)^(1/M511)-1,""),"")</f>
        <v/>
      </c>
      <c r="O511" s="702" t="str">
        <f>IFERROR(IF(RENTABILIDAD[[#This Row],[AÑOS]]&gt;0.9999999,(1+L511)^(1/M511)-1,""),"")</f>
        <v/>
      </c>
      <c r="P511" s="764" t="str">
        <f>IFERROR(IF(C:C=$U$7,RENTABILIDAD[[#This Row],[INVERSIÓN USD]]/$W$6,RENTABILIDAD[[#This Row],[INVERSIÓN USD]]/$W$7),"")</f>
        <v/>
      </c>
      <c r="Q511" s="620" t="str">
        <f>IFERROR(IF(D:D=$U$6,RENTABILIDAD[[#This Row],[INVERSIÓN COP]]/$V$6,RENTABILIDAD[[#This Row],[INVERSIÓN COP]]/$V$7),"")</f>
        <v/>
      </c>
      <c r="R511" s="764" t="str">
        <f>IFERROR(RENTABILIDAD[[#This Row],[RENTABILIDAD E.A USD]]*RENTABILIDAD[[#This Row],[PESOS COP]],"")</f>
        <v/>
      </c>
      <c r="S511" s="620" t="str">
        <f>IFERROR(RENTABILIDAD[[#This Row],[RENTABILIDAD E.A COP2]]*RENTABILIDAD[[#This Row],[PESOS COP]],"")</f>
        <v/>
      </c>
    </row>
    <row r="512" spans="2:19">
      <c r="B512" s="755" t="str">
        <f>IF('REGISTRO ACCIONES'!L512="COMPRA",'REGISTRO ACCIONES'!J512,"")</f>
        <v/>
      </c>
      <c r="C512" s="756" t="str">
        <f>IF('REGISTRO ACCIONES'!L512="COMPRA",'REGISTRO ACCIONES'!K512,"")</f>
        <v/>
      </c>
      <c r="D51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12" s="757" t="str">
        <f>IF('REGISTRO ACCIONES'!L512="COMPRA",'REGISTRO ACCIONES'!M512,"")</f>
        <v/>
      </c>
      <c r="F512" s="758" t="str">
        <f>IF(RENTABILIDAD[[#This Row],[PORTAFOLIO]]="","",IF('REGISTRO ACCIONES'!L512="COMPRA",'REGISTRO ACCIONES'!P512,""))</f>
        <v/>
      </c>
      <c r="G512" s="759" t="str">
        <f>IF(RENTABILIDAD[[#This Row],[PORTAFOLIO]]="","",IF('REGISTRO ACCIONES'!L512="COMPRA",'REGISTRO ACCIONES'!R512,""))</f>
        <v/>
      </c>
      <c r="H51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12" s="760" t="str">
        <f>IF(RENTABILIDAD[[#This Row],[PORTAFOLIO]]="","",IF(RENTABILIDAD[[#This Row],[INSTRUMENTO]]="","",IFERROR((E512*H512),0)))</f>
        <v/>
      </c>
      <c r="J512" s="761" t="str">
        <f>IF(RENTABILIDAD[[#This Row],[PORTAFOLIO]]="","",IF(RENTABILIDAD[[#This Row],[INSTRUMENTO]]="","",IFERROR((E512*H512)*$X$6,0)))</f>
        <v/>
      </c>
      <c r="K512" s="762">
        <f>IF(RENTABILIDAD[[#This Row],[VALOR ACTUAL COP]]&gt;0,IFERROR((I512-F512)/F512,0),"")</f>
        <v>0</v>
      </c>
      <c r="L512" s="702">
        <f>IF(RENTABILIDAD[[#This Row],[VALOR ACTUAL COP]]&gt;0,IFERROR((J512-G512)/G512,0),"")</f>
        <v>0</v>
      </c>
      <c r="M512" s="763">
        <f t="shared" si="8"/>
        <v>0</v>
      </c>
      <c r="N512" s="747" t="str">
        <f>IFERROR(IF(RENTABILIDAD[[#This Row],[AÑOS]]&gt;0.9999999,(1+K512)^(1/M512)-1,""),"")</f>
        <v/>
      </c>
      <c r="O512" s="702" t="str">
        <f>IFERROR(IF(RENTABILIDAD[[#This Row],[AÑOS]]&gt;0.9999999,(1+L512)^(1/M512)-1,""),"")</f>
        <v/>
      </c>
      <c r="P512" s="764" t="str">
        <f>IFERROR(IF(C:C=$U$7,RENTABILIDAD[[#This Row],[INVERSIÓN USD]]/$W$6,RENTABILIDAD[[#This Row],[INVERSIÓN USD]]/$W$7),"")</f>
        <v/>
      </c>
      <c r="Q512" s="620" t="str">
        <f>IFERROR(IF(D:D=$U$6,RENTABILIDAD[[#This Row],[INVERSIÓN COP]]/$V$6,RENTABILIDAD[[#This Row],[INVERSIÓN COP]]/$V$7),"")</f>
        <v/>
      </c>
      <c r="R512" s="764" t="str">
        <f>IFERROR(RENTABILIDAD[[#This Row],[RENTABILIDAD E.A USD]]*RENTABILIDAD[[#This Row],[PESOS COP]],"")</f>
        <v/>
      </c>
      <c r="S512" s="620" t="str">
        <f>IFERROR(RENTABILIDAD[[#This Row],[RENTABILIDAD E.A COP2]]*RENTABILIDAD[[#This Row],[PESOS COP]],"")</f>
        <v/>
      </c>
    </row>
    <row r="513" spans="2:19">
      <c r="B513" s="755" t="str">
        <f>IF('REGISTRO ACCIONES'!L513="COMPRA",'REGISTRO ACCIONES'!J513,"")</f>
        <v/>
      </c>
      <c r="C513" s="756" t="str">
        <f>IF('REGISTRO ACCIONES'!L513="COMPRA",'REGISTRO ACCIONES'!K513,"")</f>
        <v/>
      </c>
      <c r="D51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13" s="757" t="str">
        <f>IF('REGISTRO ACCIONES'!L513="COMPRA",'REGISTRO ACCIONES'!M513,"")</f>
        <v/>
      </c>
      <c r="F513" s="758" t="str">
        <f>IF(RENTABILIDAD[[#This Row],[PORTAFOLIO]]="","",IF('REGISTRO ACCIONES'!L513="COMPRA",'REGISTRO ACCIONES'!P513,""))</f>
        <v/>
      </c>
      <c r="G513" s="759" t="str">
        <f>IF(RENTABILIDAD[[#This Row],[PORTAFOLIO]]="","",IF('REGISTRO ACCIONES'!L513="COMPRA",'REGISTRO ACCIONES'!R513,""))</f>
        <v/>
      </c>
      <c r="H51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13" s="760" t="str">
        <f>IF(RENTABILIDAD[[#This Row],[PORTAFOLIO]]="","",IF(RENTABILIDAD[[#This Row],[INSTRUMENTO]]="","",IFERROR((E513*H513),0)))</f>
        <v/>
      </c>
      <c r="J513" s="761" t="str">
        <f>IF(RENTABILIDAD[[#This Row],[PORTAFOLIO]]="","",IF(RENTABILIDAD[[#This Row],[INSTRUMENTO]]="","",IFERROR((E513*H513)*$X$6,0)))</f>
        <v/>
      </c>
      <c r="K513" s="762">
        <f>IF(RENTABILIDAD[[#This Row],[VALOR ACTUAL COP]]&gt;0,IFERROR((I513-F513)/F513,0),"")</f>
        <v>0</v>
      </c>
      <c r="L513" s="702">
        <f>IF(RENTABILIDAD[[#This Row],[VALOR ACTUAL COP]]&gt;0,IFERROR((J513-G513)/G513,0),"")</f>
        <v>0</v>
      </c>
      <c r="M513" s="763">
        <f t="shared" ref="M513:M576" si="9">IFERROR(($Y$6-B513)/365,0)</f>
        <v>0</v>
      </c>
      <c r="N513" s="747" t="str">
        <f>IFERROR(IF(RENTABILIDAD[[#This Row],[AÑOS]]&gt;0.9999999,(1+K513)^(1/M513)-1,""),"")</f>
        <v/>
      </c>
      <c r="O513" s="702" t="str">
        <f>IFERROR(IF(RENTABILIDAD[[#This Row],[AÑOS]]&gt;0.9999999,(1+L513)^(1/M513)-1,""),"")</f>
        <v/>
      </c>
      <c r="P513" s="764" t="str">
        <f>IFERROR(IF(C:C=$U$7,RENTABILIDAD[[#This Row],[INVERSIÓN USD]]/$W$6,RENTABILIDAD[[#This Row],[INVERSIÓN USD]]/$W$7),"")</f>
        <v/>
      </c>
      <c r="Q513" s="620" t="str">
        <f>IFERROR(IF(D:D=$U$6,RENTABILIDAD[[#This Row],[INVERSIÓN COP]]/$V$6,RENTABILIDAD[[#This Row],[INVERSIÓN COP]]/$V$7),"")</f>
        <v/>
      </c>
      <c r="R513" s="764" t="str">
        <f>IFERROR(RENTABILIDAD[[#This Row],[RENTABILIDAD E.A USD]]*RENTABILIDAD[[#This Row],[PESOS COP]],"")</f>
        <v/>
      </c>
      <c r="S513" s="620" t="str">
        <f>IFERROR(RENTABILIDAD[[#This Row],[RENTABILIDAD E.A COP2]]*RENTABILIDAD[[#This Row],[PESOS COP]],"")</f>
        <v/>
      </c>
    </row>
    <row r="514" spans="2:19">
      <c r="B514" s="755" t="str">
        <f>IF('REGISTRO ACCIONES'!L514="COMPRA",'REGISTRO ACCIONES'!J514,"")</f>
        <v/>
      </c>
      <c r="C514" s="756" t="str">
        <f>IF('REGISTRO ACCIONES'!L514="COMPRA",'REGISTRO ACCIONES'!K514,"")</f>
        <v/>
      </c>
      <c r="D51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14" s="757" t="str">
        <f>IF('REGISTRO ACCIONES'!L514="COMPRA",'REGISTRO ACCIONES'!M514,"")</f>
        <v/>
      </c>
      <c r="F514" s="758" t="str">
        <f>IF(RENTABILIDAD[[#This Row],[PORTAFOLIO]]="","",IF('REGISTRO ACCIONES'!L514="COMPRA",'REGISTRO ACCIONES'!P514,""))</f>
        <v/>
      </c>
      <c r="G514" s="759" t="str">
        <f>IF(RENTABILIDAD[[#This Row],[PORTAFOLIO]]="","",IF('REGISTRO ACCIONES'!L514="COMPRA",'REGISTRO ACCIONES'!R514,""))</f>
        <v/>
      </c>
      <c r="H51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14" s="760" t="str">
        <f>IF(RENTABILIDAD[[#This Row],[PORTAFOLIO]]="","",IF(RENTABILIDAD[[#This Row],[INSTRUMENTO]]="","",IFERROR((E514*H514),0)))</f>
        <v/>
      </c>
      <c r="J514" s="761" t="str">
        <f>IF(RENTABILIDAD[[#This Row],[PORTAFOLIO]]="","",IF(RENTABILIDAD[[#This Row],[INSTRUMENTO]]="","",IFERROR((E514*H514)*$X$6,0)))</f>
        <v/>
      </c>
      <c r="K514" s="762">
        <f>IF(RENTABILIDAD[[#This Row],[VALOR ACTUAL COP]]&gt;0,IFERROR((I514-F514)/F514,0),"")</f>
        <v>0</v>
      </c>
      <c r="L514" s="702">
        <f>IF(RENTABILIDAD[[#This Row],[VALOR ACTUAL COP]]&gt;0,IFERROR((J514-G514)/G514,0),"")</f>
        <v>0</v>
      </c>
      <c r="M514" s="763">
        <f t="shared" si="9"/>
        <v>0</v>
      </c>
      <c r="N514" s="747" t="str">
        <f>IFERROR(IF(RENTABILIDAD[[#This Row],[AÑOS]]&gt;0.9999999,(1+K514)^(1/M514)-1,""),"")</f>
        <v/>
      </c>
      <c r="O514" s="702" t="str">
        <f>IFERROR(IF(RENTABILIDAD[[#This Row],[AÑOS]]&gt;0.9999999,(1+L514)^(1/M514)-1,""),"")</f>
        <v/>
      </c>
      <c r="P514" s="764" t="str">
        <f>IFERROR(IF(C:C=$U$7,RENTABILIDAD[[#This Row],[INVERSIÓN USD]]/$W$6,RENTABILIDAD[[#This Row],[INVERSIÓN USD]]/$W$7),"")</f>
        <v/>
      </c>
      <c r="Q514" s="620" t="str">
        <f>IFERROR(IF(D:D=$U$6,RENTABILIDAD[[#This Row],[INVERSIÓN COP]]/$V$6,RENTABILIDAD[[#This Row],[INVERSIÓN COP]]/$V$7),"")</f>
        <v/>
      </c>
      <c r="R514" s="764" t="str">
        <f>IFERROR(RENTABILIDAD[[#This Row],[RENTABILIDAD E.A USD]]*RENTABILIDAD[[#This Row],[PESOS COP]],"")</f>
        <v/>
      </c>
      <c r="S514" s="620" t="str">
        <f>IFERROR(RENTABILIDAD[[#This Row],[RENTABILIDAD E.A COP2]]*RENTABILIDAD[[#This Row],[PESOS COP]],"")</f>
        <v/>
      </c>
    </row>
    <row r="515" spans="2:19">
      <c r="B515" s="755" t="str">
        <f>IF('REGISTRO ACCIONES'!L515="COMPRA",'REGISTRO ACCIONES'!J515,"")</f>
        <v/>
      </c>
      <c r="C515" s="756" t="str">
        <f>IF('REGISTRO ACCIONES'!L515="COMPRA",'REGISTRO ACCIONES'!K515,"")</f>
        <v/>
      </c>
      <c r="D51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15" s="757" t="str">
        <f>IF('REGISTRO ACCIONES'!L515="COMPRA",'REGISTRO ACCIONES'!M515,"")</f>
        <v/>
      </c>
      <c r="F515" s="758" t="str">
        <f>IF(RENTABILIDAD[[#This Row],[PORTAFOLIO]]="","",IF('REGISTRO ACCIONES'!L515="COMPRA",'REGISTRO ACCIONES'!P515,""))</f>
        <v/>
      </c>
      <c r="G515" s="759" t="str">
        <f>IF(RENTABILIDAD[[#This Row],[PORTAFOLIO]]="","",IF('REGISTRO ACCIONES'!L515="COMPRA",'REGISTRO ACCIONES'!R515,""))</f>
        <v/>
      </c>
      <c r="H51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15" s="760" t="str">
        <f>IF(RENTABILIDAD[[#This Row],[PORTAFOLIO]]="","",IF(RENTABILIDAD[[#This Row],[INSTRUMENTO]]="","",IFERROR((E515*H515),0)))</f>
        <v/>
      </c>
      <c r="J515" s="761" t="str">
        <f>IF(RENTABILIDAD[[#This Row],[PORTAFOLIO]]="","",IF(RENTABILIDAD[[#This Row],[INSTRUMENTO]]="","",IFERROR((E515*H515)*$X$6,0)))</f>
        <v/>
      </c>
      <c r="K515" s="762">
        <f>IF(RENTABILIDAD[[#This Row],[VALOR ACTUAL COP]]&gt;0,IFERROR((I515-F515)/F515,0),"")</f>
        <v>0</v>
      </c>
      <c r="L515" s="702">
        <f>IF(RENTABILIDAD[[#This Row],[VALOR ACTUAL COP]]&gt;0,IFERROR((J515-G515)/G515,0),"")</f>
        <v>0</v>
      </c>
      <c r="M515" s="763">
        <f t="shared" si="9"/>
        <v>0</v>
      </c>
      <c r="N515" s="747" t="str">
        <f>IFERROR(IF(RENTABILIDAD[[#This Row],[AÑOS]]&gt;0.9999999,(1+K515)^(1/M515)-1,""),"")</f>
        <v/>
      </c>
      <c r="O515" s="702" t="str">
        <f>IFERROR(IF(RENTABILIDAD[[#This Row],[AÑOS]]&gt;0.9999999,(1+L515)^(1/M515)-1,""),"")</f>
        <v/>
      </c>
      <c r="P515" s="764" t="str">
        <f>IFERROR(IF(C:C=$U$7,RENTABILIDAD[[#This Row],[INVERSIÓN USD]]/$W$6,RENTABILIDAD[[#This Row],[INVERSIÓN USD]]/$W$7),"")</f>
        <v/>
      </c>
      <c r="Q515" s="620" t="str">
        <f>IFERROR(IF(D:D=$U$6,RENTABILIDAD[[#This Row],[INVERSIÓN COP]]/$V$6,RENTABILIDAD[[#This Row],[INVERSIÓN COP]]/$V$7),"")</f>
        <v/>
      </c>
      <c r="R515" s="764" t="str">
        <f>IFERROR(RENTABILIDAD[[#This Row],[RENTABILIDAD E.A USD]]*RENTABILIDAD[[#This Row],[PESOS COP]],"")</f>
        <v/>
      </c>
      <c r="S515" s="620" t="str">
        <f>IFERROR(RENTABILIDAD[[#This Row],[RENTABILIDAD E.A COP2]]*RENTABILIDAD[[#This Row],[PESOS COP]],"")</f>
        <v/>
      </c>
    </row>
    <row r="516" spans="2:19">
      <c r="B516" s="755" t="str">
        <f>IF('REGISTRO ACCIONES'!L516="COMPRA",'REGISTRO ACCIONES'!J516,"")</f>
        <v/>
      </c>
      <c r="C516" s="756" t="str">
        <f>IF('REGISTRO ACCIONES'!L516="COMPRA",'REGISTRO ACCIONES'!K516,"")</f>
        <v/>
      </c>
      <c r="D51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16" s="757" t="str">
        <f>IF('REGISTRO ACCIONES'!L516="COMPRA",'REGISTRO ACCIONES'!M516,"")</f>
        <v/>
      </c>
      <c r="F516" s="758" t="str">
        <f>IF(RENTABILIDAD[[#This Row],[PORTAFOLIO]]="","",IF('REGISTRO ACCIONES'!L516="COMPRA",'REGISTRO ACCIONES'!P516,""))</f>
        <v/>
      </c>
      <c r="G516" s="759" t="str">
        <f>IF(RENTABILIDAD[[#This Row],[PORTAFOLIO]]="","",IF('REGISTRO ACCIONES'!L516="COMPRA",'REGISTRO ACCIONES'!R516,""))</f>
        <v/>
      </c>
      <c r="H51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16" s="760" t="str">
        <f>IF(RENTABILIDAD[[#This Row],[PORTAFOLIO]]="","",IF(RENTABILIDAD[[#This Row],[INSTRUMENTO]]="","",IFERROR((E516*H516),0)))</f>
        <v/>
      </c>
      <c r="J516" s="761" t="str">
        <f>IF(RENTABILIDAD[[#This Row],[PORTAFOLIO]]="","",IF(RENTABILIDAD[[#This Row],[INSTRUMENTO]]="","",IFERROR((E516*H516)*$X$6,0)))</f>
        <v/>
      </c>
      <c r="K516" s="762">
        <f>IF(RENTABILIDAD[[#This Row],[VALOR ACTUAL COP]]&gt;0,IFERROR((I516-F516)/F516,0),"")</f>
        <v>0</v>
      </c>
      <c r="L516" s="702">
        <f>IF(RENTABILIDAD[[#This Row],[VALOR ACTUAL COP]]&gt;0,IFERROR((J516-G516)/G516,0),"")</f>
        <v>0</v>
      </c>
      <c r="M516" s="763">
        <f t="shared" si="9"/>
        <v>0</v>
      </c>
      <c r="N516" s="747" t="str">
        <f>IFERROR(IF(RENTABILIDAD[[#This Row],[AÑOS]]&gt;0.9999999,(1+K516)^(1/M516)-1,""),"")</f>
        <v/>
      </c>
      <c r="O516" s="702" t="str">
        <f>IFERROR(IF(RENTABILIDAD[[#This Row],[AÑOS]]&gt;0.9999999,(1+L516)^(1/M516)-1,""),"")</f>
        <v/>
      </c>
      <c r="P516" s="764" t="str">
        <f>IFERROR(IF(C:C=$U$7,RENTABILIDAD[[#This Row],[INVERSIÓN USD]]/$W$6,RENTABILIDAD[[#This Row],[INVERSIÓN USD]]/$W$7),"")</f>
        <v/>
      </c>
      <c r="Q516" s="620" t="str">
        <f>IFERROR(IF(D:D=$U$6,RENTABILIDAD[[#This Row],[INVERSIÓN COP]]/$V$6,RENTABILIDAD[[#This Row],[INVERSIÓN COP]]/$V$7),"")</f>
        <v/>
      </c>
      <c r="R516" s="764" t="str">
        <f>IFERROR(RENTABILIDAD[[#This Row],[RENTABILIDAD E.A USD]]*RENTABILIDAD[[#This Row],[PESOS COP]],"")</f>
        <v/>
      </c>
      <c r="S516" s="620" t="str">
        <f>IFERROR(RENTABILIDAD[[#This Row],[RENTABILIDAD E.A COP2]]*RENTABILIDAD[[#This Row],[PESOS COP]],"")</f>
        <v/>
      </c>
    </row>
    <row r="517" spans="2:19">
      <c r="B517" s="755" t="str">
        <f>IF('REGISTRO ACCIONES'!L517="COMPRA",'REGISTRO ACCIONES'!J517,"")</f>
        <v/>
      </c>
      <c r="C517" s="756" t="str">
        <f>IF('REGISTRO ACCIONES'!L517="COMPRA",'REGISTRO ACCIONES'!K517,"")</f>
        <v/>
      </c>
      <c r="D51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17" s="757" t="str">
        <f>IF('REGISTRO ACCIONES'!L517="COMPRA",'REGISTRO ACCIONES'!M517,"")</f>
        <v/>
      </c>
      <c r="F517" s="758" t="str">
        <f>IF(RENTABILIDAD[[#This Row],[PORTAFOLIO]]="","",IF('REGISTRO ACCIONES'!L517="COMPRA",'REGISTRO ACCIONES'!P517,""))</f>
        <v/>
      </c>
      <c r="G517" s="759" t="str">
        <f>IF(RENTABILIDAD[[#This Row],[PORTAFOLIO]]="","",IF('REGISTRO ACCIONES'!L517="COMPRA",'REGISTRO ACCIONES'!R517,""))</f>
        <v/>
      </c>
      <c r="H51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17" s="760" t="str">
        <f>IF(RENTABILIDAD[[#This Row],[PORTAFOLIO]]="","",IF(RENTABILIDAD[[#This Row],[INSTRUMENTO]]="","",IFERROR((E517*H517),0)))</f>
        <v/>
      </c>
      <c r="J517" s="761" t="str">
        <f>IF(RENTABILIDAD[[#This Row],[PORTAFOLIO]]="","",IF(RENTABILIDAD[[#This Row],[INSTRUMENTO]]="","",IFERROR((E517*H517)*$X$6,0)))</f>
        <v/>
      </c>
      <c r="K517" s="762">
        <f>IF(RENTABILIDAD[[#This Row],[VALOR ACTUAL COP]]&gt;0,IFERROR((I517-F517)/F517,0),"")</f>
        <v>0</v>
      </c>
      <c r="L517" s="702">
        <f>IF(RENTABILIDAD[[#This Row],[VALOR ACTUAL COP]]&gt;0,IFERROR((J517-G517)/G517,0),"")</f>
        <v>0</v>
      </c>
      <c r="M517" s="763">
        <f t="shared" si="9"/>
        <v>0</v>
      </c>
      <c r="N517" s="747" t="str">
        <f>IFERROR(IF(RENTABILIDAD[[#This Row],[AÑOS]]&gt;0.9999999,(1+K517)^(1/M517)-1,""),"")</f>
        <v/>
      </c>
      <c r="O517" s="702" t="str">
        <f>IFERROR(IF(RENTABILIDAD[[#This Row],[AÑOS]]&gt;0.9999999,(1+L517)^(1/M517)-1,""),"")</f>
        <v/>
      </c>
      <c r="P517" s="764" t="str">
        <f>IFERROR(IF(C:C=$U$7,RENTABILIDAD[[#This Row],[INVERSIÓN USD]]/$W$6,RENTABILIDAD[[#This Row],[INVERSIÓN USD]]/$W$7),"")</f>
        <v/>
      </c>
      <c r="Q517" s="620" t="str">
        <f>IFERROR(IF(D:D=$U$6,RENTABILIDAD[[#This Row],[INVERSIÓN COP]]/$V$6,RENTABILIDAD[[#This Row],[INVERSIÓN COP]]/$V$7),"")</f>
        <v/>
      </c>
      <c r="R517" s="764" t="str">
        <f>IFERROR(RENTABILIDAD[[#This Row],[RENTABILIDAD E.A USD]]*RENTABILIDAD[[#This Row],[PESOS COP]],"")</f>
        <v/>
      </c>
      <c r="S517" s="620" t="str">
        <f>IFERROR(RENTABILIDAD[[#This Row],[RENTABILIDAD E.A COP2]]*RENTABILIDAD[[#This Row],[PESOS COP]],"")</f>
        <v/>
      </c>
    </row>
    <row r="518" spans="2:19">
      <c r="B518" s="755" t="str">
        <f>IF('REGISTRO ACCIONES'!L518="COMPRA",'REGISTRO ACCIONES'!J518,"")</f>
        <v/>
      </c>
      <c r="C518" s="756" t="str">
        <f>IF('REGISTRO ACCIONES'!L518="COMPRA",'REGISTRO ACCIONES'!K518,"")</f>
        <v/>
      </c>
      <c r="D51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18" s="757" t="str">
        <f>IF('REGISTRO ACCIONES'!L518="COMPRA",'REGISTRO ACCIONES'!M518,"")</f>
        <v/>
      </c>
      <c r="F518" s="758" t="str">
        <f>IF(RENTABILIDAD[[#This Row],[PORTAFOLIO]]="","",IF('REGISTRO ACCIONES'!L518="COMPRA",'REGISTRO ACCIONES'!P518,""))</f>
        <v/>
      </c>
      <c r="G518" s="759" t="str">
        <f>IF(RENTABILIDAD[[#This Row],[PORTAFOLIO]]="","",IF('REGISTRO ACCIONES'!L518="COMPRA",'REGISTRO ACCIONES'!R518,""))</f>
        <v/>
      </c>
      <c r="H51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18" s="760" t="str">
        <f>IF(RENTABILIDAD[[#This Row],[PORTAFOLIO]]="","",IF(RENTABILIDAD[[#This Row],[INSTRUMENTO]]="","",IFERROR((E518*H518),0)))</f>
        <v/>
      </c>
      <c r="J518" s="761" t="str">
        <f>IF(RENTABILIDAD[[#This Row],[PORTAFOLIO]]="","",IF(RENTABILIDAD[[#This Row],[INSTRUMENTO]]="","",IFERROR((E518*H518)*$X$6,0)))</f>
        <v/>
      </c>
      <c r="K518" s="762">
        <f>IF(RENTABILIDAD[[#This Row],[VALOR ACTUAL COP]]&gt;0,IFERROR((I518-F518)/F518,0),"")</f>
        <v>0</v>
      </c>
      <c r="L518" s="702">
        <f>IF(RENTABILIDAD[[#This Row],[VALOR ACTUAL COP]]&gt;0,IFERROR((J518-G518)/G518,0),"")</f>
        <v>0</v>
      </c>
      <c r="M518" s="763">
        <f t="shared" si="9"/>
        <v>0</v>
      </c>
      <c r="N518" s="747" t="str">
        <f>IFERROR(IF(RENTABILIDAD[[#This Row],[AÑOS]]&gt;0.9999999,(1+K518)^(1/M518)-1,""),"")</f>
        <v/>
      </c>
      <c r="O518" s="702" t="str">
        <f>IFERROR(IF(RENTABILIDAD[[#This Row],[AÑOS]]&gt;0.9999999,(1+L518)^(1/M518)-1,""),"")</f>
        <v/>
      </c>
      <c r="P518" s="764" t="str">
        <f>IFERROR(IF(C:C=$U$7,RENTABILIDAD[[#This Row],[INVERSIÓN USD]]/$W$6,RENTABILIDAD[[#This Row],[INVERSIÓN USD]]/$W$7),"")</f>
        <v/>
      </c>
      <c r="Q518" s="620" t="str">
        <f>IFERROR(IF(D:D=$U$6,RENTABILIDAD[[#This Row],[INVERSIÓN COP]]/$V$6,RENTABILIDAD[[#This Row],[INVERSIÓN COP]]/$V$7),"")</f>
        <v/>
      </c>
      <c r="R518" s="764" t="str">
        <f>IFERROR(RENTABILIDAD[[#This Row],[RENTABILIDAD E.A USD]]*RENTABILIDAD[[#This Row],[PESOS COP]],"")</f>
        <v/>
      </c>
      <c r="S518" s="620" t="str">
        <f>IFERROR(RENTABILIDAD[[#This Row],[RENTABILIDAD E.A COP2]]*RENTABILIDAD[[#This Row],[PESOS COP]],"")</f>
        <v/>
      </c>
    </row>
    <row r="519" spans="2:19">
      <c r="B519" s="755" t="str">
        <f>IF('REGISTRO ACCIONES'!L519="COMPRA",'REGISTRO ACCIONES'!J519,"")</f>
        <v/>
      </c>
      <c r="C519" s="756" t="str">
        <f>IF('REGISTRO ACCIONES'!L519="COMPRA",'REGISTRO ACCIONES'!K519,"")</f>
        <v/>
      </c>
      <c r="D51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19" s="757" t="str">
        <f>IF('REGISTRO ACCIONES'!L519="COMPRA",'REGISTRO ACCIONES'!M519,"")</f>
        <v/>
      </c>
      <c r="F519" s="758" t="str">
        <f>IF(RENTABILIDAD[[#This Row],[PORTAFOLIO]]="","",IF('REGISTRO ACCIONES'!L519="COMPRA",'REGISTRO ACCIONES'!P519,""))</f>
        <v/>
      </c>
      <c r="G519" s="759" t="str">
        <f>IF(RENTABILIDAD[[#This Row],[PORTAFOLIO]]="","",IF('REGISTRO ACCIONES'!L519="COMPRA",'REGISTRO ACCIONES'!R519,""))</f>
        <v/>
      </c>
      <c r="H51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19" s="760" t="str">
        <f>IF(RENTABILIDAD[[#This Row],[PORTAFOLIO]]="","",IF(RENTABILIDAD[[#This Row],[INSTRUMENTO]]="","",IFERROR((E519*H519),0)))</f>
        <v/>
      </c>
      <c r="J519" s="761" t="str">
        <f>IF(RENTABILIDAD[[#This Row],[PORTAFOLIO]]="","",IF(RENTABILIDAD[[#This Row],[INSTRUMENTO]]="","",IFERROR((E519*H519)*$X$6,0)))</f>
        <v/>
      </c>
      <c r="K519" s="762">
        <f>IF(RENTABILIDAD[[#This Row],[VALOR ACTUAL COP]]&gt;0,IFERROR((I519-F519)/F519,0),"")</f>
        <v>0</v>
      </c>
      <c r="L519" s="702">
        <f>IF(RENTABILIDAD[[#This Row],[VALOR ACTUAL COP]]&gt;0,IFERROR((J519-G519)/G519,0),"")</f>
        <v>0</v>
      </c>
      <c r="M519" s="763">
        <f t="shared" si="9"/>
        <v>0</v>
      </c>
      <c r="N519" s="747" t="str">
        <f>IFERROR(IF(RENTABILIDAD[[#This Row],[AÑOS]]&gt;0.9999999,(1+K519)^(1/M519)-1,""),"")</f>
        <v/>
      </c>
      <c r="O519" s="702" t="str">
        <f>IFERROR(IF(RENTABILIDAD[[#This Row],[AÑOS]]&gt;0.9999999,(1+L519)^(1/M519)-1,""),"")</f>
        <v/>
      </c>
      <c r="P519" s="764" t="str">
        <f>IFERROR(IF(C:C=$U$7,RENTABILIDAD[[#This Row],[INVERSIÓN USD]]/$W$6,RENTABILIDAD[[#This Row],[INVERSIÓN USD]]/$W$7),"")</f>
        <v/>
      </c>
      <c r="Q519" s="620" t="str">
        <f>IFERROR(IF(D:D=$U$6,RENTABILIDAD[[#This Row],[INVERSIÓN COP]]/$V$6,RENTABILIDAD[[#This Row],[INVERSIÓN COP]]/$V$7),"")</f>
        <v/>
      </c>
      <c r="R519" s="764" t="str">
        <f>IFERROR(RENTABILIDAD[[#This Row],[RENTABILIDAD E.A USD]]*RENTABILIDAD[[#This Row],[PESOS COP]],"")</f>
        <v/>
      </c>
      <c r="S519" s="620" t="str">
        <f>IFERROR(RENTABILIDAD[[#This Row],[RENTABILIDAD E.A COP2]]*RENTABILIDAD[[#This Row],[PESOS COP]],"")</f>
        <v/>
      </c>
    </row>
    <row r="520" spans="2:19">
      <c r="B520" s="755" t="str">
        <f>IF('REGISTRO ACCIONES'!L520="COMPRA",'REGISTRO ACCIONES'!J520,"")</f>
        <v/>
      </c>
      <c r="C520" s="756" t="str">
        <f>IF('REGISTRO ACCIONES'!L520="COMPRA",'REGISTRO ACCIONES'!K520,"")</f>
        <v/>
      </c>
      <c r="D52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20" s="757" t="str">
        <f>IF('REGISTRO ACCIONES'!L520="COMPRA",'REGISTRO ACCIONES'!M520,"")</f>
        <v/>
      </c>
      <c r="F520" s="758" t="str">
        <f>IF(RENTABILIDAD[[#This Row],[PORTAFOLIO]]="","",IF('REGISTRO ACCIONES'!L520="COMPRA",'REGISTRO ACCIONES'!P520,""))</f>
        <v/>
      </c>
      <c r="G520" s="759" t="str">
        <f>IF(RENTABILIDAD[[#This Row],[PORTAFOLIO]]="","",IF('REGISTRO ACCIONES'!L520="COMPRA",'REGISTRO ACCIONES'!R520,""))</f>
        <v/>
      </c>
      <c r="H52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20" s="760" t="str">
        <f>IF(RENTABILIDAD[[#This Row],[PORTAFOLIO]]="","",IF(RENTABILIDAD[[#This Row],[INSTRUMENTO]]="","",IFERROR((E520*H520),0)))</f>
        <v/>
      </c>
      <c r="J520" s="761" t="str">
        <f>IF(RENTABILIDAD[[#This Row],[PORTAFOLIO]]="","",IF(RENTABILIDAD[[#This Row],[INSTRUMENTO]]="","",IFERROR((E520*H520)*$X$6,0)))</f>
        <v/>
      </c>
      <c r="K520" s="762">
        <f>IF(RENTABILIDAD[[#This Row],[VALOR ACTUAL COP]]&gt;0,IFERROR((I520-F520)/F520,0),"")</f>
        <v>0</v>
      </c>
      <c r="L520" s="702">
        <f>IF(RENTABILIDAD[[#This Row],[VALOR ACTUAL COP]]&gt;0,IFERROR((J520-G520)/G520,0),"")</f>
        <v>0</v>
      </c>
      <c r="M520" s="763">
        <f t="shared" si="9"/>
        <v>0</v>
      </c>
      <c r="N520" s="747" t="str">
        <f>IFERROR(IF(RENTABILIDAD[[#This Row],[AÑOS]]&gt;0.9999999,(1+K520)^(1/M520)-1,""),"")</f>
        <v/>
      </c>
      <c r="O520" s="702" t="str">
        <f>IFERROR(IF(RENTABILIDAD[[#This Row],[AÑOS]]&gt;0.9999999,(1+L520)^(1/M520)-1,""),"")</f>
        <v/>
      </c>
      <c r="P520" s="764" t="str">
        <f>IFERROR(IF(C:C=$U$7,RENTABILIDAD[[#This Row],[INVERSIÓN USD]]/$W$6,RENTABILIDAD[[#This Row],[INVERSIÓN USD]]/$W$7),"")</f>
        <v/>
      </c>
      <c r="Q520" s="620" t="str">
        <f>IFERROR(IF(D:D=$U$6,RENTABILIDAD[[#This Row],[INVERSIÓN COP]]/$V$6,RENTABILIDAD[[#This Row],[INVERSIÓN COP]]/$V$7),"")</f>
        <v/>
      </c>
      <c r="R520" s="764" t="str">
        <f>IFERROR(RENTABILIDAD[[#This Row],[RENTABILIDAD E.A USD]]*RENTABILIDAD[[#This Row],[PESOS COP]],"")</f>
        <v/>
      </c>
      <c r="S520" s="620" t="str">
        <f>IFERROR(RENTABILIDAD[[#This Row],[RENTABILIDAD E.A COP2]]*RENTABILIDAD[[#This Row],[PESOS COP]],"")</f>
        <v/>
      </c>
    </row>
    <row r="521" spans="2:19">
      <c r="B521" s="755" t="str">
        <f>IF('REGISTRO ACCIONES'!L521="COMPRA",'REGISTRO ACCIONES'!J521,"")</f>
        <v/>
      </c>
      <c r="C521" s="756" t="str">
        <f>IF('REGISTRO ACCIONES'!L521="COMPRA",'REGISTRO ACCIONES'!K521,"")</f>
        <v/>
      </c>
      <c r="D52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21" s="757" t="str">
        <f>IF('REGISTRO ACCIONES'!L521="COMPRA",'REGISTRO ACCIONES'!M521,"")</f>
        <v/>
      </c>
      <c r="F521" s="758" t="str">
        <f>IF(RENTABILIDAD[[#This Row],[PORTAFOLIO]]="","",IF('REGISTRO ACCIONES'!L521="COMPRA",'REGISTRO ACCIONES'!P521,""))</f>
        <v/>
      </c>
      <c r="G521" s="759" t="str">
        <f>IF(RENTABILIDAD[[#This Row],[PORTAFOLIO]]="","",IF('REGISTRO ACCIONES'!L521="COMPRA",'REGISTRO ACCIONES'!R521,""))</f>
        <v/>
      </c>
      <c r="H52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21" s="760" t="str">
        <f>IF(RENTABILIDAD[[#This Row],[PORTAFOLIO]]="","",IF(RENTABILIDAD[[#This Row],[INSTRUMENTO]]="","",IFERROR((E521*H521),0)))</f>
        <v/>
      </c>
      <c r="J521" s="761" t="str">
        <f>IF(RENTABILIDAD[[#This Row],[PORTAFOLIO]]="","",IF(RENTABILIDAD[[#This Row],[INSTRUMENTO]]="","",IFERROR((E521*H521)*$X$6,0)))</f>
        <v/>
      </c>
      <c r="K521" s="762">
        <f>IF(RENTABILIDAD[[#This Row],[VALOR ACTUAL COP]]&gt;0,IFERROR((I521-F521)/F521,0),"")</f>
        <v>0</v>
      </c>
      <c r="L521" s="702">
        <f>IF(RENTABILIDAD[[#This Row],[VALOR ACTUAL COP]]&gt;0,IFERROR((J521-G521)/G521,0),"")</f>
        <v>0</v>
      </c>
      <c r="M521" s="763">
        <f t="shared" si="9"/>
        <v>0</v>
      </c>
      <c r="N521" s="747" t="str">
        <f>IFERROR(IF(RENTABILIDAD[[#This Row],[AÑOS]]&gt;0.9999999,(1+K521)^(1/M521)-1,""),"")</f>
        <v/>
      </c>
      <c r="O521" s="702" t="str">
        <f>IFERROR(IF(RENTABILIDAD[[#This Row],[AÑOS]]&gt;0.9999999,(1+L521)^(1/M521)-1,""),"")</f>
        <v/>
      </c>
      <c r="P521" s="764" t="str">
        <f>IFERROR(IF(C:C=$U$7,RENTABILIDAD[[#This Row],[INVERSIÓN USD]]/$W$6,RENTABILIDAD[[#This Row],[INVERSIÓN USD]]/$W$7),"")</f>
        <v/>
      </c>
      <c r="Q521" s="620" t="str">
        <f>IFERROR(IF(D:D=$U$6,RENTABILIDAD[[#This Row],[INVERSIÓN COP]]/$V$6,RENTABILIDAD[[#This Row],[INVERSIÓN COP]]/$V$7),"")</f>
        <v/>
      </c>
      <c r="R521" s="764" t="str">
        <f>IFERROR(RENTABILIDAD[[#This Row],[RENTABILIDAD E.A USD]]*RENTABILIDAD[[#This Row],[PESOS COP]],"")</f>
        <v/>
      </c>
      <c r="S521" s="620" t="str">
        <f>IFERROR(RENTABILIDAD[[#This Row],[RENTABILIDAD E.A COP2]]*RENTABILIDAD[[#This Row],[PESOS COP]],"")</f>
        <v/>
      </c>
    </row>
    <row r="522" spans="2:19">
      <c r="B522" s="755" t="str">
        <f>IF('REGISTRO ACCIONES'!L522="COMPRA",'REGISTRO ACCIONES'!J522,"")</f>
        <v/>
      </c>
      <c r="C522" s="756" t="str">
        <f>IF('REGISTRO ACCIONES'!L522="COMPRA",'REGISTRO ACCIONES'!K522,"")</f>
        <v/>
      </c>
      <c r="D52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22" s="757" t="str">
        <f>IF('REGISTRO ACCIONES'!L522="COMPRA",'REGISTRO ACCIONES'!M522,"")</f>
        <v/>
      </c>
      <c r="F522" s="758" t="str">
        <f>IF(RENTABILIDAD[[#This Row],[PORTAFOLIO]]="","",IF('REGISTRO ACCIONES'!L522="COMPRA",'REGISTRO ACCIONES'!P522,""))</f>
        <v/>
      </c>
      <c r="G522" s="759" t="str">
        <f>IF(RENTABILIDAD[[#This Row],[PORTAFOLIO]]="","",IF('REGISTRO ACCIONES'!L522="COMPRA",'REGISTRO ACCIONES'!R522,""))</f>
        <v/>
      </c>
      <c r="H52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22" s="760" t="str">
        <f>IF(RENTABILIDAD[[#This Row],[PORTAFOLIO]]="","",IF(RENTABILIDAD[[#This Row],[INSTRUMENTO]]="","",IFERROR((E522*H522),0)))</f>
        <v/>
      </c>
      <c r="J522" s="761" t="str">
        <f>IF(RENTABILIDAD[[#This Row],[PORTAFOLIO]]="","",IF(RENTABILIDAD[[#This Row],[INSTRUMENTO]]="","",IFERROR((E522*H522)*$X$6,0)))</f>
        <v/>
      </c>
      <c r="K522" s="762">
        <f>IF(RENTABILIDAD[[#This Row],[VALOR ACTUAL COP]]&gt;0,IFERROR((I522-F522)/F522,0),"")</f>
        <v>0</v>
      </c>
      <c r="L522" s="702">
        <f>IF(RENTABILIDAD[[#This Row],[VALOR ACTUAL COP]]&gt;0,IFERROR((J522-G522)/G522,0),"")</f>
        <v>0</v>
      </c>
      <c r="M522" s="763">
        <f t="shared" si="9"/>
        <v>0</v>
      </c>
      <c r="N522" s="747" t="str">
        <f>IFERROR(IF(RENTABILIDAD[[#This Row],[AÑOS]]&gt;0.9999999,(1+K522)^(1/M522)-1,""),"")</f>
        <v/>
      </c>
      <c r="O522" s="702" t="str">
        <f>IFERROR(IF(RENTABILIDAD[[#This Row],[AÑOS]]&gt;0.9999999,(1+L522)^(1/M522)-1,""),"")</f>
        <v/>
      </c>
      <c r="P522" s="764" t="str">
        <f>IFERROR(IF(C:C=$U$7,RENTABILIDAD[[#This Row],[INVERSIÓN USD]]/$W$6,RENTABILIDAD[[#This Row],[INVERSIÓN USD]]/$W$7),"")</f>
        <v/>
      </c>
      <c r="Q522" s="620" t="str">
        <f>IFERROR(IF(D:D=$U$6,RENTABILIDAD[[#This Row],[INVERSIÓN COP]]/$V$6,RENTABILIDAD[[#This Row],[INVERSIÓN COP]]/$V$7),"")</f>
        <v/>
      </c>
      <c r="R522" s="764" t="str">
        <f>IFERROR(RENTABILIDAD[[#This Row],[RENTABILIDAD E.A USD]]*RENTABILIDAD[[#This Row],[PESOS COP]],"")</f>
        <v/>
      </c>
      <c r="S522" s="620" t="str">
        <f>IFERROR(RENTABILIDAD[[#This Row],[RENTABILIDAD E.A COP2]]*RENTABILIDAD[[#This Row],[PESOS COP]],"")</f>
        <v/>
      </c>
    </row>
    <row r="523" spans="2:19">
      <c r="B523" s="755" t="str">
        <f>IF('REGISTRO ACCIONES'!L523="COMPRA",'REGISTRO ACCIONES'!J523,"")</f>
        <v/>
      </c>
      <c r="C523" s="756" t="str">
        <f>IF('REGISTRO ACCIONES'!L523="COMPRA",'REGISTRO ACCIONES'!K523,"")</f>
        <v/>
      </c>
      <c r="D52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23" s="757" t="str">
        <f>IF('REGISTRO ACCIONES'!L523="COMPRA",'REGISTRO ACCIONES'!M523,"")</f>
        <v/>
      </c>
      <c r="F523" s="758" t="str">
        <f>IF(RENTABILIDAD[[#This Row],[PORTAFOLIO]]="","",IF('REGISTRO ACCIONES'!L523="COMPRA",'REGISTRO ACCIONES'!P523,""))</f>
        <v/>
      </c>
      <c r="G523" s="759" t="str">
        <f>IF(RENTABILIDAD[[#This Row],[PORTAFOLIO]]="","",IF('REGISTRO ACCIONES'!L523="COMPRA",'REGISTRO ACCIONES'!R523,""))</f>
        <v/>
      </c>
      <c r="H52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23" s="760" t="str">
        <f>IF(RENTABILIDAD[[#This Row],[PORTAFOLIO]]="","",IF(RENTABILIDAD[[#This Row],[INSTRUMENTO]]="","",IFERROR((E523*H523),0)))</f>
        <v/>
      </c>
      <c r="J523" s="761" t="str">
        <f>IF(RENTABILIDAD[[#This Row],[PORTAFOLIO]]="","",IF(RENTABILIDAD[[#This Row],[INSTRUMENTO]]="","",IFERROR((E523*H523)*$X$6,0)))</f>
        <v/>
      </c>
      <c r="K523" s="762">
        <f>IF(RENTABILIDAD[[#This Row],[VALOR ACTUAL COP]]&gt;0,IFERROR((I523-F523)/F523,0),"")</f>
        <v>0</v>
      </c>
      <c r="L523" s="702">
        <f>IF(RENTABILIDAD[[#This Row],[VALOR ACTUAL COP]]&gt;0,IFERROR((J523-G523)/G523,0),"")</f>
        <v>0</v>
      </c>
      <c r="M523" s="763">
        <f t="shared" si="9"/>
        <v>0</v>
      </c>
      <c r="N523" s="747" t="str">
        <f>IFERROR(IF(RENTABILIDAD[[#This Row],[AÑOS]]&gt;0.9999999,(1+K523)^(1/M523)-1,""),"")</f>
        <v/>
      </c>
      <c r="O523" s="702" t="str">
        <f>IFERROR(IF(RENTABILIDAD[[#This Row],[AÑOS]]&gt;0.9999999,(1+L523)^(1/M523)-1,""),"")</f>
        <v/>
      </c>
      <c r="P523" s="764" t="str">
        <f>IFERROR(IF(C:C=$U$7,RENTABILIDAD[[#This Row],[INVERSIÓN USD]]/$W$6,RENTABILIDAD[[#This Row],[INVERSIÓN USD]]/$W$7),"")</f>
        <v/>
      </c>
      <c r="Q523" s="620" t="str">
        <f>IFERROR(IF(D:D=$U$6,RENTABILIDAD[[#This Row],[INVERSIÓN COP]]/$V$6,RENTABILIDAD[[#This Row],[INVERSIÓN COP]]/$V$7),"")</f>
        <v/>
      </c>
      <c r="R523" s="764" t="str">
        <f>IFERROR(RENTABILIDAD[[#This Row],[RENTABILIDAD E.A USD]]*RENTABILIDAD[[#This Row],[PESOS COP]],"")</f>
        <v/>
      </c>
      <c r="S523" s="620" t="str">
        <f>IFERROR(RENTABILIDAD[[#This Row],[RENTABILIDAD E.A COP2]]*RENTABILIDAD[[#This Row],[PESOS COP]],"")</f>
        <v/>
      </c>
    </row>
    <row r="524" spans="2:19">
      <c r="B524" s="755" t="str">
        <f>IF('REGISTRO ACCIONES'!L524="COMPRA",'REGISTRO ACCIONES'!J524,"")</f>
        <v/>
      </c>
      <c r="C524" s="756" t="str">
        <f>IF('REGISTRO ACCIONES'!L524="COMPRA",'REGISTRO ACCIONES'!K524,"")</f>
        <v/>
      </c>
      <c r="D52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24" s="757" t="str">
        <f>IF('REGISTRO ACCIONES'!L524="COMPRA",'REGISTRO ACCIONES'!M524,"")</f>
        <v/>
      </c>
      <c r="F524" s="758" t="str">
        <f>IF(RENTABILIDAD[[#This Row],[PORTAFOLIO]]="","",IF('REGISTRO ACCIONES'!L524="COMPRA",'REGISTRO ACCIONES'!P524,""))</f>
        <v/>
      </c>
      <c r="G524" s="759" t="str">
        <f>IF(RENTABILIDAD[[#This Row],[PORTAFOLIO]]="","",IF('REGISTRO ACCIONES'!L524="COMPRA",'REGISTRO ACCIONES'!R524,""))</f>
        <v/>
      </c>
      <c r="H52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24" s="760" t="str">
        <f>IF(RENTABILIDAD[[#This Row],[PORTAFOLIO]]="","",IF(RENTABILIDAD[[#This Row],[INSTRUMENTO]]="","",IFERROR((E524*H524),0)))</f>
        <v/>
      </c>
      <c r="J524" s="761" t="str">
        <f>IF(RENTABILIDAD[[#This Row],[PORTAFOLIO]]="","",IF(RENTABILIDAD[[#This Row],[INSTRUMENTO]]="","",IFERROR((E524*H524)*$X$6,0)))</f>
        <v/>
      </c>
      <c r="K524" s="762">
        <f>IF(RENTABILIDAD[[#This Row],[VALOR ACTUAL COP]]&gt;0,IFERROR((I524-F524)/F524,0),"")</f>
        <v>0</v>
      </c>
      <c r="L524" s="702">
        <f>IF(RENTABILIDAD[[#This Row],[VALOR ACTUAL COP]]&gt;0,IFERROR((J524-G524)/G524,0),"")</f>
        <v>0</v>
      </c>
      <c r="M524" s="763">
        <f t="shared" si="9"/>
        <v>0</v>
      </c>
      <c r="N524" s="747" t="str">
        <f>IFERROR(IF(RENTABILIDAD[[#This Row],[AÑOS]]&gt;0.9999999,(1+K524)^(1/M524)-1,""),"")</f>
        <v/>
      </c>
      <c r="O524" s="702" t="str">
        <f>IFERROR(IF(RENTABILIDAD[[#This Row],[AÑOS]]&gt;0.9999999,(1+L524)^(1/M524)-1,""),"")</f>
        <v/>
      </c>
      <c r="P524" s="764" t="str">
        <f>IFERROR(IF(C:C=$U$7,RENTABILIDAD[[#This Row],[INVERSIÓN USD]]/$W$6,RENTABILIDAD[[#This Row],[INVERSIÓN USD]]/$W$7),"")</f>
        <v/>
      </c>
      <c r="Q524" s="620" t="str">
        <f>IFERROR(IF(D:D=$U$6,RENTABILIDAD[[#This Row],[INVERSIÓN COP]]/$V$6,RENTABILIDAD[[#This Row],[INVERSIÓN COP]]/$V$7),"")</f>
        <v/>
      </c>
      <c r="R524" s="764" t="str">
        <f>IFERROR(RENTABILIDAD[[#This Row],[RENTABILIDAD E.A USD]]*RENTABILIDAD[[#This Row],[PESOS COP]],"")</f>
        <v/>
      </c>
      <c r="S524" s="620" t="str">
        <f>IFERROR(RENTABILIDAD[[#This Row],[RENTABILIDAD E.A COP2]]*RENTABILIDAD[[#This Row],[PESOS COP]],"")</f>
        <v/>
      </c>
    </row>
    <row r="525" spans="2:19">
      <c r="B525" s="755" t="str">
        <f>IF('REGISTRO ACCIONES'!L525="COMPRA",'REGISTRO ACCIONES'!J525,"")</f>
        <v/>
      </c>
      <c r="C525" s="756" t="str">
        <f>IF('REGISTRO ACCIONES'!L525="COMPRA",'REGISTRO ACCIONES'!K525,"")</f>
        <v/>
      </c>
      <c r="D52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25" s="757" t="str">
        <f>IF('REGISTRO ACCIONES'!L525="COMPRA",'REGISTRO ACCIONES'!M525,"")</f>
        <v/>
      </c>
      <c r="F525" s="758" t="str">
        <f>IF(RENTABILIDAD[[#This Row],[PORTAFOLIO]]="","",IF('REGISTRO ACCIONES'!L525="COMPRA",'REGISTRO ACCIONES'!P525,""))</f>
        <v/>
      </c>
      <c r="G525" s="759" t="str">
        <f>IF(RENTABILIDAD[[#This Row],[PORTAFOLIO]]="","",IF('REGISTRO ACCIONES'!L525="COMPRA",'REGISTRO ACCIONES'!R525,""))</f>
        <v/>
      </c>
      <c r="H52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25" s="760" t="str">
        <f>IF(RENTABILIDAD[[#This Row],[PORTAFOLIO]]="","",IF(RENTABILIDAD[[#This Row],[INSTRUMENTO]]="","",IFERROR((E525*H525),0)))</f>
        <v/>
      </c>
      <c r="J525" s="761" t="str">
        <f>IF(RENTABILIDAD[[#This Row],[PORTAFOLIO]]="","",IF(RENTABILIDAD[[#This Row],[INSTRUMENTO]]="","",IFERROR((E525*H525)*$X$6,0)))</f>
        <v/>
      </c>
      <c r="K525" s="762">
        <f>IF(RENTABILIDAD[[#This Row],[VALOR ACTUAL COP]]&gt;0,IFERROR((I525-F525)/F525,0),"")</f>
        <v>0</v>
      </c>
      <c r="L525" s="702">
        <f>IF(RENTABILIDAD[[#This Row],[VALOR ACTUAL COP]]&gt;0,IFERROR((J525-G525)/G525,0),"")</f>
        <v>0</v>
      </c>
      <c r="M525" s="763">
        <f t="shared" si="9"/>
        <v>0</v>
      </c>
      <c r="N525" s="747" t="str">
        <f>IFERROR(IF(RENTABILIDAD[[#This Row],[AÑOS]]&gt;0.9999999,(1+K525)^(1/M525)-1,""),"")</f>
        <v/>
      </c>
      <c r="O525" s="702" t="str">
        <f>IFERROR(IF(RENTABILIDAD[[#This Row],[AÑOS]]&gt;0.9999999,(1+L525)^(1/M525)-1,""),"")</f>
        <v/>
      </c>
      <c r="P525" s="764" t="str">
        <f>IFERROR(IF(C:C=$U$7,RENTABILIDAD[[#This Row],[INVERSIÓN USD]]/$W$6,RENTABILIDAD[[#This Row],[INVERSIÓN USD]]/$W$7),"")</f>
        <v/>
      </c>
      <c r="Q525" s="620" t="str">
        <f>IFERROR(IF(D:D=$U$6,RENTABILIDAD[[#This Row],[INVERSIÓN COP]]/$V$6,RENTABILIDAD[[#This Row],[INVERSIÓN COP]]/$V$7),"")</f>
        <v/>
      </c>
      <c r="R525" s="764" t="str">
        <f>IFERROR(RENTABILIDAD[[#This Row],[RENTABILIDAD E.A USD]]*RENTABILIDAD[[#This Row],[PESOS COP]],"")</f>
        <v/>
      </c>
      <c r="S525" s="620" t="str">
        <f>IFERROR(RENTABILIDAD[[#This Row],[RENTABILIDAD E.A COP2]]*RENTABILIDAD[[#This Row],[PESOS COP]],"")</f>
        <v/>
      </c>
    </row>
    <row r="526" spans="2:19">
      <c r="B526" s="755" t="str">
        <f>IF('REGISTRO ACCIONES'!L526="COMPRA",'REGISTRO ACCIONES'!J526,"")</f>
        <v/>
      </c>
      <c r="C526" s="756" t="str">
        <f>IF('REGISTRO ACCIONES'!L526="COMPRA",'REGISTRO ACCIONES'!K526,"")</f>
        <v/>
      </c>
      <c r="D52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26" s="757" t="str">
        <f>IF('REGISTRO ACCIONES'!L526="COMPRA",'REGISTRO ACCIONES'!M526,"")</f>
        <v/>
      </c>
      <c r="F526" s="758" t="str">
        <f>IF(RENTABILIDAD[[#This Row],[PORTAFOLIO]]="","",IF('REGISTRO ACCIONES'!L526="COMPRA",'REGISTRO ACCIONES'!P526,""))</f>
        <v/>
      </c>
      <c r="G526" s="759" t="str">
        <f>IF(RENTABILIDAD[[#This Row],[PORTAFOLIO]]="","",IF('REGISTRO ACCIONES'!L526="COMPRA",'REGISTRO ACCIONES'!R526,""))</f>
        <v/>
      </c>
      <c r="H52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26" s="760" t="str">
        <f>IF(RENTABILIDAD[[#This Row],[PORTAFOLIO]]="","",IF(RENTABILIDAD[[#This Row],[INSTRUMENTO]]="","",IFERROR((E526*H526),0)))</f>
        <v/>
      </c>
      <c r="J526" s="761" t="str">
        <f>IF(RENTABILIDAD[[#This Row],[PORTAFOLIO]]="","",IF(RENTABILIDAD[[#This Row],[INSTRUMENTO]]="","",IFERROR((E526*H526)*$X$6,0)))</f>
        <v/>
      </c>
      <c r="K526" s="762">
        <f>IF(RENTABILIDAD[[#This Row],[VALOR ACTUAL COP]]&gt;0,IFERROR((I526-F526)/F526,0),"")</f>
        <v>0</v>
      </c>
      <c r="L526" s="702">
        <f>IF(RENTABILIDAD[[#This Row],[VALOR ACTUAL COP]]&gt;0,IFERROR((J526-G526)/G526,0),"")</f>
        <v>0</v>
      </c>
      <c r="M526" s="763">
        <f t="shared" si="9"/>
        <v>0</v>
      </c>
      <c r="N526" s="747" t="str">
        <f>IFERROR(IF(RENTABILIDAD[[#This Row],[AÑOS]]&gt;0.9999999,(1+K526)^(1/M526)-1,""),"")</f>
        <v/>
      </c>
      <c r="O526" s="702" t="str">
        <f>IFERROR(IF(RENTABILIDAD[[#This Row],[AÑOS]]&gt;0.9999999,(1+L526)^(1/M526)-1,""),"")</f>
        <v/>
      </c>
      <c r="P526" s="764" t="str">
        <f>IFERROR(IF(C:C=$U$7,RENTABILIDAD[[#This Row],[INVERSIÓN USD]]/$W$6,RENTABILIDAD[[#This Row],[INVERSIÓN USD]]/$W$7),"")</f>
        <v/>
      </c>
      <c r="Q526" s="620" t="str">
        <f>IFERROR(IF(D:D=$U$6,RENTABILIDAD[[#This Row],[INVERSIÓN COP]]/$V$6,RENTABILIDAD[[#This Row],[INVERSIÓN COP]]/$V$7),"")</f>
        <v/>
      </c>
      <c r="R526" s="764" t="str">
        <f>IFERROR(RENTABILIDAD[[#This Row],[RENTABILIDAD E.A USD]]*RENTABILIDAD[[#This Row],[PESOS COP]],"")</f>
        <v/>
      </c>
      <c r="S526" s="620" t="str">
        <f>IFERROR(RENTABILIDAD[[#This Row],[RENTABILIDAD E.A COP2]]*RENTABILIDAD[[#This Row],[PESOS COP]],"")</f>
        <v/>
      </c>
    </row>
    <row r="527" spans="2:19">
      <c r="B527" s="755" t="str">
        <f>IF('REGISTRO ACCIONES'!L527="COMPRA",'REGISTRO ACCIONES'!J527,"")</f>
        <v/>
      </c>
      <c r="C527" s="756" t="str">
        <f>IF('REGISTRO ACCIONES'!L527="COMPRA",'REGISTRO ACCIONES'!K527,"")</f>
        <v/>
      </c>
      <c r="D52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27" s="757" t="str">
        <f>IF('REGISTRO ACCIONES'!L527="COMPRA",'REGISTRO ACCIONES'!M527,"")</f>
        <v/>
      </c>
      <c r="F527" s="758" t="str">
        <f>IF(RENTABILIDAD[[#This Row],[PORTAFOLIO]]="","",IF('REGISTRO ACCIONES'!L527="COMPRA",'REGISTRO ACCIONES'!P527,""))</f>
        <v/>
      </c>
      <c r="G527" s="759" t="str">
        <f>IF(RENTABILIDAD[[#This Row],[PORTAFOLIO]]="","",IF('REGISTRO ACCIONES'!L527="COMPRA",'REGISTRO ACCIONES'!R527,""))</f>
        <v/>
      </c>
      <c r="H52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27" s="760" t="str">
        <f>IF(RENTABILIDAD[[#This Row],[PORTAFOLIO]]="","",IF(RENTABILIDAD[[#This Row],[INSTRUMENTO]]="","",IFERROR((E527*H527),0)))</f>
        <v/>
      </c>
      <c r="J527" s="761" t="str">
        <f>IF(RENTABILIDAD[[#This Row],[PORTAFOLIO]]="","",IF(RENTABILIDAD[[#This Row],[INSTRUMENTO]]="","",IFERROR((E527*H527)*$X$6,0)))</f>
        <v/>
      </c>
      <c r="K527" s="762">
        <f>IF(RENTABILIDAD[[#This Row],[VALOR ACTUAL COP]]&gt;0,IFERROR((I527-F527)/F527,0),"")</f>
        <v>0</v>
      </c>
      <c r="L527" s="702">
        <f>IF(RENTABILIDAD[[#This Row],[VALOR ACTUAL COP]]&gt;0,IFERROR((J527-G527)/G527,0),"")</f>
        <v>0</v>
      </c>
      <c r="M527" s="763">
        <f t="shared" si="9"/>
        <v>0</v>
      </c>
      <c r="N527" s="747" t="str">
        <f>IFERROR(IF(RENTABILIDAD[[#This Row],[AÑOS]]&gt;0.9999999,(1+K527)^(1/M527)-1,""),"")</f>
        <v/>
      </c>
      <c r="O527" s="702" t="str">
        <f>IFERROR(IF(RENTABILIDAD[[#This Row],[AÑOS]]&gt;0.9999999,(1+L527)^(1/M527)-1,""),"")</f>
        <v/>
      </c>
      <c r="P527" s="764" t="str">
        <f>IFERROR(IF(C:C=$U$7,RENTABILIDAD[[#This Row],[INVERSIÓN USD]]/$W$6,RENTABILIDAD[[#This Row],[INVERSIÓN USD]]/$W$7),"")</f>
        <v/>
      </c>
      <c r="Q527" s="620" t="str">
        <f>IFERROR(IF(D:D=$U$6,RENTABILIDAD[[#This Row],[INVERSIÓN COP]]/$V$6,RENTABILIDAD[[#This Row],[INVERSIÓN COP]]/$V$7),"")</f>
        <v/>
      </c>
      <c r="R527" s="764" t="str">
        <f>IFERROR(RENTABILIDAD[[#This Row],[RENTABILIDAD E.A USD]]*RENTABILIDAD[[#This Row],[PESOS COP]],"")</f>
        <v/>
      </c>
      <c r="S527" s="620" t="str">
        <f>IFERROR(RENTABILIDAD[[#This Row],[RENTABILIDAD E.A COP2]]*RENTABILIDAD[[#This Row],[PESOS COP]],"")</f>
        <v/>
      </c>
    </row>
    <row r="528" spans="2:19">
      <c r="B528" s="755" t="str">
        <f>IF('REGISTRO ACCIONES'!L528="COMPRA",'REGISTRO ACCIONES'!J528,"")</f>
        <v/>
      </c>
      <c r="C528" s="756" t="str">
        <f>IF('REGISTRO ACCIONES'!L528="COMPRA",'REGISTRO ACCIONES'!K528,"")</f>
        <v/>
      </c>
      <c r="D52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28" s="757" t="str">
        <f>IF('REGISTRO ACCIONES'!L528="COMPRA",'REGISTRO ACCIONES'!M528,"")</f>
        <v/>
      </c>
      <c r="F528" s="758" t="str">
        <f>IF(RENTABILIDAD[[#This Row],[PORTAFOLIO]]="","",IF('REGISTRO ACCIONES'!L528="COMPRA",'REGISTRO ACCIONES'!P528,""))</f>
        <v/>
      </c>
      <c r="G528" s="759" t="str">
        <f>IF(RENTABILIDAD[[#This Row],[PORTAFOLIO]]="","",IF('REGISTRO ACCIONES'!L528="COMPRA",'REGISTRO ACCIONES'!R528,""))</f>
        <v/>
      </c>
      <c r="H52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28" s="760" t="str">
        <f>IF(RENTABILIDAD[[#This Row],[PORTAFOLIO]]="","",IF(RENTABILIDAD[[#This Row],[INSTRUMENTO]]="","",IFERROR((E528*H528),0)))</f>
        <v/>
      </c>
      <c r="J528" s="761" t="str">
        <f>IF(RENTABILIDAD[[#This Row],[PORTAFOLIO]]="","",IF(RENTABILIDAD[[#This Row],[INSTRUMENTO]]="","",IFERROR((E528*H528)*$X$6,0)))</f>
        <v/>
      </c>
      <c r="K528" s="762">
        <f>IF(RENTABILIDAD[[#This Row],[VALOR ACTUAL COP]]&gt;0,IFERROR((I528-F528)/F528,0),"")</f>
        <v>0</v>
      </c>
      <c r="L528" s="702">
        <f>IF(RENTABILIDAD[[#This Row],[VALOR ACTUAL COP]]&gt;0,IFERROR((J528-G528)/G528,0),"")</f>
        <v>0</v>
      </c>
      <c r="M528" s="763">
        <f t="shared" si="9"/>
        <v>0</v>
      </c>
      <c r="N528" s="747" t="str">
        <f>IFERROR(IF(RENTABILIDAD[[#This Row],[AÑOS]]&gt;0.9999999,(1+K528)^(1/M528)-1,""),"")</f>
        <v/>
      </c>
      <c r="O528" s="702" t="str">
        <f>IFERROR(IF(RENTABILIDAD[[#This Row],[AÑOS]]&gt;0.9999999,(1+L528)^(1/M528)-1,""),"")</f>
        <v/>
      </c>
      <c r="P528" s="764" t="str">
        <f>IFERROR(IF(C:C=$U$7,RENTABILIDAD[[#This Row],[INVERSIÓN USD]]/$W$6,RENTABILIDAD[[#This Row],[INVERSIÓN USD]]/$W$7),"")</f>
        <v/>
      </c>
      <c r="Q528" s="620" t="str">
        <f>IFERROR(IF(D:D=$U$6,RENTABILIDAD[[#This Row],[INVERSIÓN COP]]/$V$6,RENTABILIDAD[[#This Row],[INVERSIÓN COP]]/$V$7),"")</f>
        <v/>
      </c>
      <c r="R528" s="764" t="str">
        <f>IFERROR(RENTABILIDAD[[#This Row],[RENTABILIDAD E.A USD]]*RENTABILIDAD[[#This Row],[PESOS COP]],"")</f>
        <v/>
      </c>
      <c r="S528" s="620" t="str">
        <f>IFERROR(RENTABILIDAD[[#This Row],[RENTABILIDAD E.A COP2]]*RENTABILIDAD[[#This Row],[PESOS COP]],"")</f>
        <v/>
      </c>
    </row>
    <row r="529" spans="2:19">
      <c r="B529" s="755" t="str">
        <f>IF('REGISTRO ACCIONES'!L529="COMPRA",'REGISTRO ACCIONES'!J529,"")</f>
        <v/>
      </c>
      <c r="C529" s="756" t="str">
        <f>IF('REGISTRO ACCIONES'!L529="COMPRA",'REGISTRO ACCIONES'!K529,"")</f>
        <v/>
      </c>
      <c r="D52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29" s="757" t="str">
        <f>IF('REGISTRO ACCIONES'!L529="COMPRA",'REGISTRO ACCIONES'!M529,"")</f>
        <v/>
      </c>
      <c r="F529" s="758" t="str">
        <f>IF(RENTABILIDAD[[#This Row],[PORTAFOLIO]]="","",IF('REGISTRO ACCIONES'!L529="COMPRA",'REGISTRO ACCIONES'!P529,""))</f>
        <v/>
      </c>
      <c r="G529" s="759" t="str">
        <f>IF(RENTABILIDAD[[#This Row],[PORTAFOLIO]]="","",IF('REGISTRO ACCIONES'!L529="COMPRA",'REGISTRO ACCIONES'!R529,""))</f>
        <v/>
      </c>
      <c r="H52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29" s="760" t="str">
        <f>IF(RENTABILIDAD[[#This Row],[PORTAFOLIO]]="","",IF(RENTABILIDAD[[#This Row],[INSTRUMENTO]]="","",IFERROR((E529*H529),0)))</f>
        <v/>
      </c>
      <c r="J529" s="761" t="str">
        <f>IF(RENTABILIDAD[[#This Row],[PORTAFOLIO]]="","",IF(RENTABILIDAD[[#This Row],[INSTRUMENTO]]="","",IFERROR((E529*H529)*$X$6,0)))</f>
        <v/>
      </c>
      <c r="K529" s="762">
        <f>IF(RENTABILIDAD[[#This Row],[VALOR ACTUAL COP]]&gt;0,IFERROR((I529-F529)/F529,0),"")</f>
        <v>0</v>
      </c>
      <c r="L529" s="702">
        <f>IF(RENTABILIDAD[[#This Row],[VALOR ACTUAL COP]]&gt;0,IFERROR((J529-G529)/G529,0),"")</f>
        <v>0</v>
      </c>
      <c r="M529" s="763">
        <f t="shared" si="9"/>
        <v>0</v>
      </c>
      <c r="N529" s="747" t="str">
        <f>IFERROR(IF(RENTABILIDAD[[#This Row],[AÑOS]]&gt;0.9999999,(1+K529)^(1/M529)-1,""),"")</f>
        <v/>
      </c>
      <c r="O529" s="702" t="str">
        <f>IFERROR(IF(RENTABILIDAD[[#This Row],[AÑOS]]&gt;0.9999999,(1+L529)^(1/M529)-1,""),"")</f>
        <v/>
      </c>
      <c r="P529" s="764" t="str">
        <f>IFERROR(IF(C:C=$U$7,RENTABILIDAD[[#This Row],[INVERSIÓN USD]]/$W$6,RENTABILIDAD[[#This Row],[INVERSIÓN USD]]/$W$7),"")</f>
        <v/>
      </c>
      <c r="Q529" s="620" t="str">
        <f>IFERROR(IF(D:D=$U$6,RENTABILIDAD[[#This Row],[INVERSIÓN COP]]/$V$6,RENTABILIDAD[[#This Row],[INVERSIÓN COP]]/$V$7),"")</f>
        <v/>
      </c>
      <c r="R529" s="764" t="str">
        <f>IFERROR(RENTABILIDAD[[#This Row],[RENTABILIDAD E.A USD]]*RENTABILIDAD[[#This Row],[PESOS COP]],"")</f>
        <v/>
      </c>
      <c r="S529" s="620" t="str">
        <f>IFERROR(RENTABILIDAD[[#This Row],[RENTABILIDAD E.A COP2]]*RENTABILIDAD[[#This Row],[PESOS COP]],"")</f>
        <v/>
      </c>
    </row>
    <row r="530" spans="2:19">
      <c r="B530" s="755" t="str">
        <f>IF('REGISTRO ACCIONES'!L530="COMPRA",'REGISTRO ACCIONES'!J530,"")</f>
        <v/>
      </c>
      <c r="C530" s="756" t="str">
        <f>IF('REGISTRO ACCIONES'!L530="COMPRA",'REGISTRO ACCIONES'!K530,"")</f>
        <v/>
      </c>
      <c r="D53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30" s="757" t="str">
        <f>IF('REGISTRO ACCIONES'!L530="COMPRA",'REGISTRO ACCIONES'!M530,"")</f>
        <v/>
      </c>
      <c r="F530" s="758" t="str">
        <f>IF(RENTABILIDAD[[#This Row],[PORTAFOLIO]]="","",IF('REGISTRO ACCIONES'!L530="COMPRA",'REGISTRO ACCIONES'!P530,""))</f>
        <v/>
      </c>
      <c r="G530" s="759" t="str">
        <f>IF(RENTABILIDAD[[#This Row],[PORTAFOLIO]]="","",IF('REGISTRO ACCIONES'!L530="COMPRA",'REGISTRO ACCIONES'!R530,""))</f>
        <v/>
      </c>
      <c r="H53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30" s="760" t="str">
        <f>IF(RENTABILIDAD[[#This Row],[PORTAFOLIO]]="","",IF(RENTABILIDAD[[#This Row],[INSTRUMENTO]]="","",IFERROR((E530*H530),0)))</f>
        <v/>
      </c>
      <c r="J530" s="761" t="str">
        <f>IF(RENTABILIDAD[[#This Row],[PORTAFOLIO]]="","",IF(RENTABILIDAD[[#This Row],[INSTRUMENTO]]="","",IFERROR((E530*H530)*$X$6,0)))</f>
        <v/>
      </c>
      <c r="K530" s="762">
        <f>IF(RENTABILIDAD[[#This Row],[VALOR ACTUAL COP]]&gt;0,IFERROR((I530-F530)/F530,0),"")</f>
        <v>0</v>
      </c>
      <c r="L530" s="702">
        <f>IF(RENTABILIDAD[[#This Row],[VALOR ACTUAL COP]]&gt;0,IFERROR((J530-G530)/G530,0),"")</f>
        <v>0</v>
      </c>
      <c r="M530" s="763">
        <f t="shared" si="9"/>
        <v>0</v>
      </c>
      <c r="N530" s="747" t="str">
        <f>IFERROR(IF(RENTABILIDAD[[#This Row],[AÑOS]]&gt;0.9999999,(1+K530)^(1/M530)-1,""),"")</f>
        <v/>
      </c>
      <c r="O530" s="702" t="str">
        <f>IFERROR(IF(RENTABILIDAD[[#This Row],[AÑOS]]&gt;0.9999999,(1+L530)^(1/M530)-1,""),"")</f>
        <v/>
      </c>
      <c r="P530" s="764" t="str">
        <f>IFERROR(IF(C:C=$U$7,RENTABILIDAD[[#This Row],[INVERSIÓN USD]]/$W$6,RENTABILIDAD[[#This Row],[INVERSIÓN USD]]/$W$7),"")</f>
        <v/>
      </c>
      <c r="Q530" s="620" t="str">
        <f>IFERROR(IF(D:D=$U$6,RENTABILIDAD[[#This Row],[INVERSIÓN COP]]/$V$6,RENTABILIDAD[[#This Row],[INVERSIÓN COP]]/$V$7),"")</f>
        <v/>
      </c>
      <c r="R530" s="764" t="str">
        <f>IFERROR(RENTABILIDAD[[#This Row],[RENTABILIDAD E.A USD]]*RENTABILIDAD[[#This Row],[PESOS COP]],"")</f>
        <v/>
      </c>
      <c r="S530" s="620" t="str">
        <f>IFERROR(RENTABILIDAD[[#This Row],[RENTABILIDAD E.A COP2]]*RENTABILIDAD[[#This Row],[PESOS COP]],"")</f>
        <v/>
      </c>
    </row>
    <row r="531" spans="2:19">
      <c r="B531" s="755" t="str">
        <f>IF('REGISTRO ACCIONES'!L531="COMPRA",'REGISTRO ACCIONES'!J531,"")</f>
        <v/>
      </c>
      <c r="C531" s="756" t="str">
        <f>IF('REGISTRO ACCIONES'!L531="COMPRA",'REGISTRO ACCIONES'!K531,"")</f>
        <v/>
      </c>
      <c r="D53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31" s="757" t="str">
        <f>IF('REGISTRO ACCIONES'!L531="COMPRA",'REGISTRO ACCIONES'!M531,"")</f>
        <v/>
      </c>
      <c r="F531" s="758" t="str">
        <f>IF(RENTABILIDAD[[#This Row],[PORTAFOLIO]]="","",IF('REGISTRO ACCIONES'!L531="COMPRA",'REGISTRO ACCIONES'!P531,""))</f>
        <v/>
      </c>
      <c r="G531" s="759" t="str">
        <f>IF(RENTABILIDAD[[#This Row],[PORTAFOLIO]]="","",IF('REGISTRO ACCIONES'!L531="COMPRA",'REGISTRO ACCIONES'!R531,""))</f>
        <v/>
      </c>
      <c r="H53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31" s="760" t="str">
        <f>IF(RENTABILIDAD[[#This Row],[PORTAFOLIO]]="","",IF(RENTABILIDAD[[#This Row],[INSTRUMENTO]]="","",IFERROR((E531*H531),0)))</f>
        <v/>
      </c>
      <c r="J531" s="761" t="str">
        <f>IF(RENTABILIDAD[[#This Row],[PORTAFOLIO]]="","",IF(RENTABILIDAD[[#This Row],[INSTRUMENTO]]="","",IFERROR((E531*H531)*$X$6,0)))</f>
        <v/>
      </c>
      <c r="K531" s="762">
        <f>IF(RENTABILIDAD[[#This Row],[VALOR ACTUAL COP]]&gt;0,IFERROR((I531-F531)/F531,0),"")</f>
        <v>0</v>
      </c>
      <c r="L531" s="702">
        <f>IF(RENTABILIDAD[[#This Row],[VALOR ACTUAL COP]]&gt;0,IFERROR((J531-G531)/G531,0),"")</f>
        <v>0</v>
      </c>
      <c r="M531" s="763">
        <f t="shared" si="9"/>
        <v>0</v>
      </c>
      <c r="N531" s="747" t="str">
        <f>IFERROR(IF(RENTABILIDAD[[#This Row],[AÑOS]]&gt;0.9999999,(1+K531)^(1/M531)-1,""),"")</f>
        <v/>
      </c>
      <c r="O531" s="702" t="str">
        <f>IFERROR(IF(RENTABILIDAD[[#This Row],[AÑOS]]&gt;0.9999999,(1+L531)^(1/M531)-1,""),"")</f>
        <v/>
      </c>
      <c r="P531" s="764" t="str">
        <f>IFERROR(IF(C:C=$U$7,RENTABILIDAD[[#This Row],[INVERSIÓN USD]]/$W$6,RENTABILIDAD[[#This Row],[INVERSIÓN USD]]/$W$7),"")</f>
        <v/>
      </c>
      <c r="Q531" s="620" t="str">
        <f>IFERROR(IF(D:D=$U$6,RENTABILIDAD[[#This Row],[INVERSIÓN COP]]/$V$6,RENTABILIDAD[[#This Row],[INVERSIÓN COP]]/$V$7),"")</f>
        <v/>
      </c>
      <c r="R531" s="764" t="str">
        <f>IFERROR(RENTABILIDAD[[#This Row],[RENTABILIDAD E.A USD]]*RENTABILIDAD[[#This Row],[PESOS COP]],"")</f>
        <v/>
      </c>
      <c r="S531" s="620" t="str">
        <f>IFERROR(RENTABILIDAD[[#This Row],[RENTABILIDAD E.A COP2]]*RENTABILIDAD[[#This Row],[PESOS COP]],"")</f>
        <v/>
      </c>
    </row>
    <row r="532" spans="2:19">
      <c r="B532" s="755" t="str">
        <f>IF('REGISTRO ACCIONES'!L532="COMPRA",'REGISTRO ACCIONES'!J532,"")</f>
        <v/>
      </c>
      <c r="C532" s="756" t="str">
        <f>IF('REGISTRO ACCIONES'!L532="COMPRA",'REGISTRO ACCIONES'!K532,"")</f>
        <v/>
      </c>
      <c r="D53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32" s="757" t="str">
        <f>IF('REGISTRO ACCIONES'!L532="COMPRA",'REGISTRO ACCIONES'!M532,"")</f>
        <v/>
      </c>
      <c r="F532" s="758" t="str">
        <f>IF(RENTABILIDAD[[#This Row],[PORTAFOLIO]]="","",IF('REGISTRO ACCIONES'!L532="COMPRA",'REGISTRO ACCIONES'!P532,""))</f>
        <v/>
      </c>
      <c r="G532" s="759" t="str">
        <f>IF(RENTABILIDAD[[#This Row],[PORTAFOLIO]]="","",IF('REGISTRO ACCIONES'!L532="COMPRA",'REGISTRO ACCIONES'!R532,""))</f>
        <v/>
      </c>
      <c r="H53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32" s="760" t="str">
        <f>IF(RENTABILIDAD[[#This Row],[PORTAFOLIO]]="","",IF(RENTABILIDAD[[#This Row],[INSTRUMENTO]]="","",IFERROR((E532*H532),0)))</f>
        <v/>
      </c>
      <c r="J532" s="761" t="str">
        <f>IF(RENTABILIDAD[[#This Row],[PORTAFOLIO]]="","",IF(RENTABILIDAD[[#This Row],[INSTRUMENTO]]="","",IFERROR((E532*H532)*$X$6,0)))</f>
        <v/>
      </c>
      <c r="K532" s="762">
        <f>IF(RENTABILIDAD[[#This Row],[VALOR ACTUAL COP]]&gt;0,IFERROR((I532-F532)/F532,0),"")</f>
        <v>0</v>
      </c>
      <c r="L532" s="702">
        <f>IF(RENTABILIDAD[[#This Row],[VALOR ACTUAL COP]]&gt;0,IFERROR((J532-G532)/G532,0),"")</f>
        <v>0</v>
      </c>
      <c r="M532" s="763">
        <f t="shared" si="9"/>
        <v>0</v>
      </c>
      <c r="N532" s="747" t="str">
        <f>IFERROR(IF(RENTABILIDAD[[#This Row],[AÑOS]]&gt;0.9999999,(1+K532)^(1/M532)-1,""),"")</f>
        <v/>
      </c>
      <c r="O532" s="702" t="str">
        <f>IFERROR(IF(RENTABILIDAD[[#This Row],[AÑOS]]&gt;0.9999999,(1+L532)^(1/M532)-1,""),"")</f>
        <v/>
      </c>
      <c r="P532" s="764" t="str">
        <f>IFERROR(IF(C:C=$U$7,RENTABILIDAD[[#This Row],[INVERSIÓN USD]]/$W$6,RENTABILIDAD[[#This Row],[INVERSIÓN USD]]/$W$7),"")</f>
        <v/>
      </c>
      <c r="Q532" s="620" t="str">
        <f>IFERROR(IF(D:D=$U$6,RENTABILIDAD[[#This Row],[INVERSIÓN COP]]/$V$6,RENTABILIDAD[[#This Row],[INVERSIÓN COP]]/$V$7),"")</f>
        <v/>
      </c>
      <c r="R532" s="764" t="str">
        <f>IFERROR(RENTABILIDAD[[#This Row],[RENTABILIDAD E.A USD]]*RENTABILIDAD[[#This Row],[PESOS COP]],"")</f>
        <v/>
      </c>
      <c r="S532" s="620" t="str">
        <f>IFERROR(RENTABILIDAD[[#This Row],[RENTABILIDAD E.A COP2]]*RENTABILIDAD[[#This Row],[PESOS COP]],"")</f>
        <v/>
      </c>
    </row>
    <row r="533" spans="2:19">
      <c r="B533" s="755" t="str">
        <f>IF('REGISTRO ACCIONES'!L533="COMPRA",'REGISTRO ACCIONES'!J533,"")</f>
        <v/>
      </c>
      <c r="C533" s="756" t="str">
        <f>IF('REGISTRO ACCIONES'!L533="COMPRA",'REGISTRO ACCIONES'!K533,"")</f>
        <v/>
      </c>
      <c r="D53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33" s="757" t="str">
        <f>IF('REGISTRO ACCIONES'!L533="COMPRA",'REGISTRO ACCIONES'!M533,"")</f>
        <v/>
      </c>
      <c r="F533" s="758" t="str">
        <f>IF(RENTABILIDAD[[#This Row],[PORTAFOLIO]]="","",IF('REGISTRO ACCIONES'!L533="COMPRA",'REGISTRO ACCIONES'!P533,""))</f>
        <v/>
      </c>
      <c r="G533" s="759" t="str">
        <f>IF(RENTABILIDAD[[#This Row],[PORTAFOLIO]]="","",IF('REGISTRO ACCIONES'!L533="COMPRA",'REGISTRO ACCIONES'!R533,""))</f>
        <v/>
      </c>
      <c r="H53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33" s="760" t="str">
        <f>IF(RENTABILIDAD[[#This Row],[PORTAFOLIO]]="","",IF(RENTABILIDAD[[#This Row],[INSTRUMENTO]]="","",IFERROR((E533*H533),0)))</f>
        <v/>
      </c>
      <c r="J533" s="761" t="str">
        <f>IF(RENTABILIDAD[[#This Row],[PORTAFOLIO]]="","",IF(RENTABILIDAD[[#This Row],[INSTRUMENTO]]="","",IFERROR((E533*H533)*$X$6,0)))</f>
        <v/>
      </c>
      <c r="K533" s="762">
        <f>IF(RENTABILIDAD[[#This Row],[VALOR ACTUAL COP]]&gt;0,IFERROR((I533-F533)/F533,0),"")</f>
        <v>0</v>
      </c>
      <c r="L533" s="702">
        <f>IF(RENTABILIDAD[[#This Row],[VALOR ACTUAL COP]]&gt;0,IFERROR((J533-G533)/G533,0),"")</f>
        <v>0</v>
      </c>
      <c r="M533" s="763">
        <f t="shared" si="9"/>
        <v>0</v>
      </c>
      <c r="N533" s="747" t="str">
        <f>IFERROR(IF(RENTABILIDAD[[#This Row],[AÑOS]]&gt;0.9999999,(1+K533)^(1/M533)-1,""),"")</f>
        <v/>
      </c>
      <c r="O533" s="702" t="str">
        <f>IFERROR(IF(RENTABILIDAD[[#This Row],[AÑOS]]&gt;0.9999999,(1+L533)^(1/M533)-1,""),"")</f>
        <v/>
      </c>
      <c r="P533" s="764" t="str">
        <f>IFERROR(IF(C:C=$U$7,RENTABILIDAD[[#This Row],[INVERSIÓN USD]]/$W$6,RENTABILIDAD[[#This Row],[INVERSIÓN USD]]/$W$7),"")</f>
        <v/>
      </c>
      <c r="Q533" s="620" t="str">
        <f>IFERROR(IF(D:D=$U$6,RENTABILIDAD[[#This Row],[INVERSIÓN COP]]/$V$6,RENTABILIDAD[[#This Row],[INVERSIÓN COP]]/$V$7),"")</f>
        <v/>
      </c>
      <c r="R533" s="764" t="str">
        <f>IFERROR(RENTABILIDAD[[#This Row],[RENTABILIDAD E.A USD]]*RENTABILIDAD[[#This Row],[PESOS COP]],"")</f>
        <v/>
      </c>
      <c r="S533" s="620" t="str">
        <f>IFERROR(RENTABILIDAD[[#This Row],[RENTABILIDAD E.A COP2]]*RENTABILIDAD[[#This Row],[PESOS COP]],"")</f>
        <v/>
      </c>
    </row>
    <row r="534" spans="2:19">
      <c r="B534" s="755" t="str">
        <f>IF('REGISTRO ACCIONES'!L534="COMPRA",'REGISTRO ACCIONES'!J534,"")</f>
        <v/>
      </c>
      <c r="C534" s="756" t="str">
        <f>IF('REGISTRO ACCIONES'!L534="COMPRA",'REGISTRO ACCIONES'!K534,"")</f>
        <v/>
      </c>
      <c r="D53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34" s="757" t="str">
        <f>IF('REGISTRO ACCIONES'!L534="COMPRA",'REGISTRO ACCIONES'!M534,"")</f>
        <v/>
      </c>
      <c r="F534" s="758" t="str">
        <f>IF(RENTABILIDAD[[#This Row],[PORTAFOLIO]]="","",IF('REGISTRO ACCIONES'!L534="COMPRA",'REGISTRO ACCIONES'!P534,""))</f>
        <v/>
      </c>
      <c r="G534" s="759" t="str">
        <f>IF(RENTABILIDAD[[#This Row],[PORTAFOLIO]]="","",IF('REGISTRO ACCIONES'!L534="COMPRA",'REGISTRO ACCIONES'!R534,""))</f>
        <v/>
      </c>
      <c r="H53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34" s="760" t="str">
        <f>IF(RENTABILIDAD[[#This Row],[PORTAFOLIO]]="","",IF(RENTABILIDAD[[#This Row],[INSTRUMENTO]]="","",IFERROR((E534*H534),0)))</f>
        <v/>
      </c>
      <c r="J534" s="761" t="str">
        <f>IF(RENTABILIDAD[[#This Row],[PORTAFOLIO]]="","",IF(RENTABILIDAD[[#This Row],[INSTRUMENTO]]="","",IFERROR((E534*H534)*$X$6,0)))</f>
        <v/>
      </c>
      <c r="K534" s="762">
        <f>IF(RENTABILIDAD[[#This Row],[VALOR ACTUAL COP]]&gt;0,IFERROR((I534-F534)/F534,0),"")</f>
        <v>0</v>
      </c>
      <c r="L534" s="702">
        <f>IF(RENTABILIDAD[[#This Row],[VALOR ACTUAL COP]]&gt;0,IFERROR((J534-G534)/G534,0),"")</f>
        <v>0</v>
      </c>
      <c r="M534" s="763">
        <f t="shared" si="9"/>
        <v>0</v>
      </c>
      <c r="N534" s="747" t="str">
        <f>IFERROR(IF(RENTABILIDAD[[#This Row],[AÑOS]]&gt;0.9999999,(1+K534)^(1/M534)-1,""),"")</f>
        <v/>
      </c>
      <c r="O534" s="702" t="str">
        <f>IFERROR(IF(RENTABILIDAD[[#This Row],[AÑOS]]&gt;0.9999999,(1+L534)^(1/M534)-1,""),"")</f>
        <v/>
      </c>
      <c r="P534" s="764" t="str">
        <f>IFERROR(IF(C:C=$U$7,RENTABILIDAD[[#This Row],[INVERSIÓN USD]]/$W$6,RENTABILIDAD[[#This Row],[INVERSIÓN USD]]/$W$7),"")</f>
        <v/>
      </c>
      <c r="Q534" s="620" t="str">
        <f>IFERROR(IF(D:D=$U$6,RENTABILIDAD[[#This Row],[INVERSIÓN COP]]/$V$6,RENTABILIDAD[[#This Row],[INVERSIÓN COP]]/$V$7),"")</f>
        <v/>
      </c>
      <c r="R534" s="764" t="str">
        <f>IFERROR(RENTABILIDAD[[#This Row],[RENTABILIDAD E.A USD]]*RENTABILIDAD[[#This Row],[PESOS COP]],"")</f>
        <v/>
      </c>
      <c r="S534" s="620" t="str">
        <f>IFERROR(RENTABILIDAD[[#This Row],[RENTABILIDAD E.A COP2]]*RENTABILIDAD[[#This Row],[PESOS COP]],"")</f>
        <v/>
      </c>
    </row>
    <row r="535" spans="2:19">
      <c r="B535" s="755" t="str">
        <f>IF('REGISTRO ACCIONES'!L535="COMPRA",'REGISTRO ACCIONES'!J535,"")</f>
        <v/>
      </c>
      <c r="C535" s="756" t="str">
        <f>IF('REGISTRO ACCIONES'!L535="COMPRA",'REGISTRO ACCIONES'!K535,"")</f>
        <v/>
      </c>
      <c r="D53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35" s="757" t="str">
        <f>IF('REGISTRO ACCIONES'!L535="COMPRA",'REGISTRO ACCIONES'!M535,"")</f>
        <v/>
      </c>
      <c r="F535" s="758" t="str">
        <f>IF(RENTABILIDAD[[#This Row],[PORTAFOLIO]]="","",IF('REGISTRO ACCIONES'!L535="COMPRA",'REGISTRO ACCIONES'!P535,""))</f>
        <v/>
      </c>
      <c r="G535" s="759" t="str">
        <f>IF(RENTABILIDAD[[#This Row],[PORTAFOLIO]]="","",IF('REGISTRO ACCIONES'!L535="COMPRA",'REGISTRO ACCIONES'!R535,""))</f>
        <v/>
      </c>
      <c r="H53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35" s="760" t="str">
        <f>IF(RENTABILIDAD[[#This Row],[PORTAFOLIO]]="","",IF(RENTABILIDAD[[#This Row],[INSTRUMENTO]]="","",IFERROR((E535*H535),0)))</f>
        <v/>
      </c>
      <c r="J535" s="761" t="str">
        <f>IF(RENTABILIDAD[[#This Row],[PORTAFOLIO]]="","",IF(RENTABILIDAD[[#This Row],[INSTRUMENTO]]="","",IFERROR((E535*H535)*$X$6,0)))</f>
        <v/>
      </c>
      <c r="K535" s="762">
        <f>IF(RENTABILIDAD[[#This Row],[VALOR ACTUAL COP]]&gt;0,IFERROR((I535-F535)/F535,0),"")</f>
        <v>0</v>
      </c>
      <c r="L535" s="702">
        <f>IF(RENTABILIDAD[[#This Row],[VALOR ACTUAL COP]]&gt;0,IFERROR((J535-G535)/G535,0),"")</f>
        <v>0</v>
      </c>
      <c r="M535" s="763">
        <f t="shared" si="9"/>
        <v>0</v>
      </c>
      <c r="N535" s="747" t="str">
        <f>IFERROR(IF(RENTABILIDAD[[#This Row],[AÑOS]]&gt;0.9999999,(1+K535)^(1/M535)-1,""),"")</f>
        <v/>
      </c>
      <c r="O535" s="702" t="str">
        <f>IFERROR(IF(RENTABILIDAD[[#This Row],[AÑOS]]&gt;0.9999999,(1+L535)^(1/M535)-1,""),"")</f>
        <v/>
      </c>
      <c r="P535" s="764" t="str">
        <f>IFERROR(IF(C:C=$U$7,RENTABILIDAD[[#This Row],[INVERSIÓN USD]]/$W$6,RENTABILIDAD[[#This Row],[INVERSIÓN USD]]/$W$7),"")</f>
        <v/>
      </c>
      <c r="Q535" s="620" t="str">
        <f>IFERROR(IF(D:D=$U$6,RENTABILIDAD[[#This Row],[INVERSIÓN COP]]/$V$6,RENTABILIDAD[[#This Row],[INVERSIÓN COP]]/$V$7),"")</f>
        <v/>
      </c>
      <c r="R535" s="764" t="str">
        <f>IFERROR(RENTABILIDAD[[#This Row],[RENTABILIDAD E.A USD]]*RENTABILIDAD[[#This Row],[PESOS COP]],"")</f>
        <v/>
      </c>
      <c r="S535" s="620" t="str">
        <f>IFERROR(RENTABILIDAD[[#This Row],[RENTABILIDAD E.A COP2]]*RENTABILIDAD[[#This Row],[PESOS COP]],"")</f>
        <v/>
      </c>
    </row>
    <row r="536" spans="2:19">
      <c r="B536" s="755" t="str">
        <f>IF('REGISTRO ACCIONES'!L536="COMPRA",'REGISTRO ACCIONES'!J536,"")</f>
        <v/>
      </c>
      <c r="C536" s="756" t="str">
        <f>IF('REGISTRO ACCIONES'!L536="COMPRA",'REGISTRO ACCIONES'!K536,"")</f>
        <v/>
      </c>
      <c r="D53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36" s="757" t="str">
        <f>IF('REGISTRO ACCIONES'!L536="COMPRA",'REGISTRO ACCIONES'!M536,"")</f>
        <v/>
      </c>
      <c r="F536" s="758" t="str">
        <f>IF(RENTABILIDAD[[#This Row],[PORTAFOLIO]]="","",IF('REGISTRO ACCIONES'!L536="COMPRA",'REGISTRO ACCIONES'!P536,""))</f>
        <v/>
      </c>
      <c r="G536" s="759" t="str">
        <f>IF(RENTABILIDAD[[#This Row],[PORTAFOLIO]]="","",IF('REGISTRO ACCIONES'!L536="COMPRA",'REGISTRO ACCIONES'!R536,""))</f>
        <v/>
      </c>
      <c r="H53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36" s="760" t="str">
        <f>IF(RENTABILIDAD[[#This Row],[PORTAFOLIO]]="","",IF(RENTABILIDAD[[#This Row],[INSTRUMENTO]]="","",IFERROR((E536*H536),0)))</f>
        <v/>
      </c>
      <c r="J536" s="761" t="str">
        <f>IF(RENTABILIDAD[[#This Row],[PORTAFOLIO]]="","",IF(RENTABILIDAD[[#This Row],[INSTRUMENTO]]="","",IFERROR((E536*H536)*$X$6,0)))</f>
        <v/>
      </c>
      <c r="K536" s="762">
        <f>IF(RENTABILIDAD[[#This Row],[VALOR ACTUAL COP]]&gt;0,IFERROR((I536-F536)/F536,0),"")</f>
        <v>0</v>
      </c>
      <c r="L536" s="702">
        <f>IF(RENTABILIDAD[[#This Row],[VALOR ACTUAL COP]]&gt;0,IFERROR((J536-G536)/G536,0),"")</f>
        <v>0</v>
      </c>
      <c r="M536" s="763">
        <f t="shared" si="9"/>
        <v>0</v>
      </c>
      <c r="N536" s="747" t="str">
        <f>IFERROR(IF(RENTABILIDAD[[#This Row],[AÑOS]]&gt;0.9999999,(1+K536)^(1/M536)-1,""),"")</f>
        <v/>
      </c>
      <c r="O536" s="702" t="str">
        <f>IFERROR(IF(RENTABILIDAD[[#This Row],[AÑOS]]&gt;0.9999999,(1+L536)^(1/M536)-1,""),"")</f>
        <v/>
      </c>
      <c r="P536" s="764" t="str">
        <f>IFERROR(IF(C:C=$U$7,RENTABILIDAD[[#This Row],[INVERSIÓN USD]]/$W$6,RENTABILIDAD[[#This Row],[INVERSIÓN USD]]/$W$7),"")</f>
        <v/>
      </c>
      <c r="Q536" s="620" t="str">
        <f>IFERROR(IF(D:D=$U$6,RENTABILIDAD[[#This Row],[INVERSIÓN COP]]/$V$6,RENTABILIDAD[[#This Row],[INVERSIÓN COP]]/$V$7),"")</f>
        <v/>
      </c>
      <c r="R536" s="764" t="str">
        <f>IFERROR(RENTABILIDAD[[#This Row],[RENTABILIDAD E.A USD]]*RENTABILIDAD[[#This Row],[PESOS COP]],"")</f>
        <v/>
      </c>
      <c r="S536" s="620" t="str">
        <f>IFERROR(RENTABILIDAD[[#This Row],[RENTABILIDAD E.A COP2]]*RENTABILIDAD[[#This Row],[PESOS COP]],"")</f>
        <v/>
      </c>
    </row>
    <row r="537" spans="2:19">
      <c r="B537" s="755" t="str">
        <f>IF('REGISTRO ACCIONES'!L537="COMPRA",'REGISTRO ACCIONES'!J537,"")</f>
        <v/>
      </c>
      <c r="C537" s="756" t="str">
        <f>IF('REGISTRO ACCIONES'!L537="COMPRA",'REGISTRO ACCIONES'!K537,"")</f>
        <v/>
      </c>
      <c r="D53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37" s="757" t="str">
        <f>IF('REGISTRO ACCIONES'!L537="COMPRA",'REGISTRO ACCIONES'!M537,"")</f>
        <v/>
      </c>
      <c r="F537" s="758" t="str">
        <f>IF(RENTABILIDAD[[#This Row],[PORTAFOLIO]]="","",IF('REGISTRO ACCIONES'!L537="COMPRA",'REGISTRO ACCIONES'!P537,""))</f>
        <v/>
      </c>
      <c r="G537" s="759" t="str">
        <f>IF(RENTABILIDAD[[#This Row],[PORTAFOLIO]]="","",IF('REGISTRO ACCIONES'!L537="COMPRA",'REGISTRO ACCIONES'!R537,""))</f>
        <v/>
      </c>
      <c r="H53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37" s="760" t="str">
        <f>IF(RENTABILIDAD[[#This Row],[PORTAFOLIO]]="","",IF(RENTABILIDAD[[#This Row],[INSTRUMENTO]]="","",IFERROR((E537*H537),0)))</f>
        <v/>
      </c>
      <c r="J537" s="761" t="str">
        <f>IF(RENTABILIDAD[[#This Row],[PORTAFOLIO]]="","",IF(RENTABILIDAD[[#This Row],[INSTRUMENTO]]="","",IFERROR((E537*H537)*$X$6,0)))</f>
        <v/>
      </c>
      <c r="K537" s="762">
        <f>IF(RENTABILIDAD[[#This Row],[VALOR ACTUAL COP]]&gt;0,IFERROR((I537-F537)/F537,0),"")</f>
        <v>0</v>
      </c>
      <c r="L537" s="702">
        <f>IF(RENTABILIDAD[[#This Row],[VALOR ACTUAL COP]]&gt;0,IFERROR((J537-G537)/G537,0),"")</f>
        <v>0</v>
      </c>
      <c r="M537" s="763">
        <f t="shared" si="9"/>
        <v>0</v>
      </c>
      <c r="N537" s="747" t="str">
        <f>IFERROR(IF(RENTABILIDAD[[#This Row],[AÑOS]]&gt;0.9999999,(1+K537)^(1/M537)-1,""),"")</f>
        <v/>
      </c>
      <c r="O537" s="702" t="str">
        <f>IFERROR(IF(RENTABILIDAD[[#This Row],[AÑOS]]&gt;0.9999999,(1+L537)^(1/M537)-1,""),"")</f>
        <v/>
      </c>
      <c r="P537" s="764" t="str">
        <f>IFERROR(IF(C:C=$U$7,RENTABILIDAD[[#This Row],[INVERSIÓN USD]]/$W$6,RENTABILIDAD[[#This Row],[INVERSIÓN USD]]/$W$7),"")</f>
        <v/>
      </c>
      <c r="Q537" s="620" t="str">
        <f>IFERROR(IF(D:D=$U$6,RENTABILIDAD[[#This Row],[INVERSIÓN COP]]/$V$6,RENTABILIDAD[[#This Row],[INVERSIÓN COP]]/$V$7),"")</f>
        <v/>
      </c>
      <c r="R537" s="764" t="str">
        <f>IFERROR(RENTABILIDAD[[#This Row],[RENTABILIDAD E.A USD]]*RENTABILIDAD[[#This Row],[PESOS COP]],"")</f>
        <v/>
      </c>
      <c r="S537" s="620" t="str">
        <f>IFERROR(RENTABILIDAD[[#This Row],[RENTABILIDAD E.A COP2]]*RENTABILIDAD[[#This Row],[PESOS COP]],"")</f>
        <v/>
      </c>
    </row>
    <row r="538" spans="2:19">
      <c r="B538" s="755" t="str">
        <f>IF('REGISTRO ACCIONES'!L538="COMPRA",'REGISTRO ACCIONES'!J538,"")</f>
        <v/>
      </c>
      <c r="C538" s="756" t="str">
        <f>IF('REGISTRO ACCIONES'!L538="COMPRA",'REGISTRO ACCIONES'!K538,"")</f>
        <v/>
      </c>
      <c r="D53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38" s="757" t="str">
        <f>IF('REGISTRO ACCIONES'!L538="COMPRA",'REGISTRO ACCIONES'!M538,"")</f>
        <v/>
      </c>
      <c r="F538" s="758" t="str">
        <f>IF(RENTABILIDAD[[#This Row],[PORTAFOLIO]]="","",IF('REGISTRO ACCIONES'!L538="COMPRA",'REGISTRO ACCIONES'!P538,""))</f>
        <v/>
      </c>
      <c r="G538" s="759" t="str">
        <f>IF(RENTABILIDAD[[#This Row],[PORTAFOLIO]]="","",IF('REGISTRO ACCIONES'!L538="COMPRA",'REGISTRO ACCIONES'!R538,""))</f>
        <v/>
      </c>
      <c r="H53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38" s="760" t="str">
        <f>IF(RENTABILIDAD[[#This Row],[PORTAFOLIO]]="","",IF(RENTABILIDAD[[#This Row],[INSTRUMENTO]]="","",IFERROR((E538*H538),0)))</f>
        <v/>
      </c>
      <c r="J538" s="761" t="str">
        <f>IF(RENTABILIDAD[[#This Row],[PORTAFOLIO]]="","",IF(RENTABILIDAD[[#This Row],[INSTRUMENTO]]="","",IFERROR((E538*H538)*$X$6,0)))</f>
        <v/>
      </c>
      <c r="K538" s="762">
        <f>IF(RENTABILIDAD[[#This Row],[VALOR ACTUAL COP]]&gt;0,IFERROR((I538-F538)/F538,0),"")</f>
        <v>0</v>
      </c>
      <c r="L538" s="702">
        <f>IF(RENTABILIDAD[[#This Row],[VALOR ACTUAL COP]]&gt;0,IFERROR((J538-G538)/G538,0),"")</f>
        <v>0</v>
      </c>
      <c r="M538" s="763">
        <f t="shared" si="9"/>
        <v>0</v>
      </c>
      <c r="N538" s="747" t="str">
        <f>IFERROR(IF(RENTABILIDAD[[#This Row],[AÑOS]]&gt;0.9999999,(1+K538)^(1/M538)-1,""),"")</f>
        <v/>
      </c>
      <c r="O538" s="702" t="str">
        <f>IFERROR(IF(RENTABILIDAD[[#This Row],[AÑOS]]&gt;0.9999999,(1+L538)^(1/M538)-1,""),"")</f>
        <v/>
      </c>
      <c r="P538" s="764" t="str">
        <f>IFERROR(IF(C:C=$U$7,RENTABILIDAD[[#This Row],[INVERSIÓN USD]]/$W$6,RENTABILIDAD[[#This Row],[INVERSIÓN USD]]/$W$7),"")</f>
        <v/>
      </c>
      <c r="Q538" s="620" t="str">
        <f>IFERROR(IF(D:D=$U$6,RENTABILIDAD[[#This Row],[INVERSIÓN COP]]/$V$6,RENTABILIDAD[[#This Row],[INVERSIÓN COP]]/$V$7),"")</f>
        <v/>
      </c>
      <c r="R538" s="764" t="str">
        <f>IFERROR(RENTABILIDAD[[#This Row],[RENTABILIDAD E.A USD]]*RENTABILIDAD[[#This Row],[PESOS COP]],"")</f>
        <v/>
      </c>
      <c r="S538" s="620" t="str">
        <f>IFERROR(RENTABILIDAD[[#This Row],[RENTABILIDAD E.A COP2]]*RENTABILIDAD[[#This Row],[PESOS COP]],"")</f>
        <v/>
      </c>
    </row>
    <row r="539" spans="2:19">
      <c r="B539" s="755" t="str">
        <f>IF('REGISTRO ACCIONES'!L539="COMPRA",'REGISTRO ACCIONES'!J539,"")</f>
        <v/>
      </c>
      <c r="C539" s="756" t="str">
        <f>IF('REGISTRO ACCIONES'!L539="COMPRA",'REGISTRO ACCIONES'!K539,"")</f>
        <v/>
      </c>
      <c r="D53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39" s="757" t="str">
        <f>IF('REGISTRO ACCIONES'!L539="COMPRA",'REGISTRO ACCIONES'!M539,"")</f>
        <v/>
      </c>
      <c r="F539" s="758" t="str">
        <f>IF(RENTABILIDAD[[#This Row],[PORTAFOLIO]]="","",IF('REGISTRO ACCIONES'!L539="COMPRA",'REGISTRO ACCIONES'!P539,""))</f>
        <v/>
      </c>
      <c r="G539" s="759" t="str">
        <f>IF(RENTABILIDAD[[#This Row],[PORTAFOLIO]]="","",IF('REGISTRO ACCIONES'!L539="COMPRA",'REGISTRO ACCIONES'!R539,""))</f>
        <v/>
      </c>
      <c r="H53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39" s="760" t="str">
        <f>IF(RENTABILIDAD[[#This Row],[PORTAFOLIO]]="","",IF(RENTABILIDAD[[#This Row],[INSTRUMENTO]]="","",IFERROR((E539*H539),0)))</f>
        <v/>
      </c>
      <c r="J539" s="761" t="str">
        <f>IF(RENTABILIDAD[[#This Row],[PORTAFOLIO]]="","",IF(RENTABILIDAD[[#This Row],[INSTRUMENTO]]="","",IFERROR((E539*H539)*$X$6,0)))</f>
        <v/>
      </c>
      <c r="K539" s="762">
        <f>IF(RENTABILIDAD[[#This Row],[VALOR ACTUAL COP]]&gt;0,IFERROR((I539-F539)/F539,0),"")</f>
        <v>0</v>
      </c>
      <c r="L539" s="702">
        <f>IF(RENTABILIDAD[[#This Row],[VALOR ACTUAL COP]]&gt;0,IFERROR((J539-G539)/G539,0),"")</f>
        <v>0</v>
      </c>
      <c r="M539" s="763">
        <f t="shared" si="9"/>
        <v>0</v>
      </c>
      <c r="N539" s="747" t="str">
        <f>IFERROR(IF(RENTABILIDAD[[#This Row],[AÑOS]]&gt;0.9999999,(1+K539)^(1/M539)-1,""),"")</f>
        <v/>
      </c>
      <c r="O539" s="702" t="str">
        <f>IFERROR(IF(RENTABILIDAD[[#This Row],[AÑOS]]&gt;0.9999999,(1+L539)^(1/M539)-1,""),"")</f>
        <v/>
      </c>
      <c r="P539" s="764" t="str">
        <f>IFERROR(IF(C:C=$U$7,RENTABILIDAD[[#This Row],[INVERSIÓN USD]]/$W$6,RENTABILIDAD[[#This Row],[INVERSIÓN USD]]/$W$7),"")</f>
        <v/>
      </c>
      <c r="Q539" s="620" t="str">
        <f>IFERROR(IF(D:D=$U$6,RENTABILIDAD[[#This Row],[INVERSIÓN COP]]/$V$6,RENTABILIDAD[[#This Row],[INVERSIÓN COP]]/$V$7),"")</f>
        <v/>
      </c>
      <c r="R539" s="764" t="str">
        <f>IFERROR(RENTABILIDAD[[#This Row],[RENTABILIDAD E.A USD]]*RENTABILIDAD[[#This Row],[PESOS COP]],"")</f>
        <v/>
      </c>
      <c r="S539" s="620" t="str">
        <f>IFERROR(RENTABILIDAD[[#This Row],[RENTABILIDAD E.A COP2]]*RENTABILIDAD[[#This Row],[PESOS COP]],"")</f>
        <v/>
      </c>
    </row>
    <row r="540" spans="2:19">
      <c r="B540" s="755" t="str">
        <f>IF('REGISTRO ACCIONES'!L540="COMPRA",'REGISTRO ACCIONES'!J540,"")</f>
        <v/>
      </c>
      <c r="C540" s="756" t="str">
        <f>IF('REGISTRO ACCIONES'!L540="COMPRA",'REGISTRO ACCIONES'!K540,"")</f>
        <v/>
      </c>
      <c r="D54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40" s="757" t="str">
        <f>IF('REGISTRO ACCIONES'!L540="COMPRA",'REGISTRO ACCIONES'!M540,"")</f>
        <v/>
      </c>
      <c r="F540" s="758" t="str">
        <f>IF(RENTABILIDAD[[#This Row],[PORTAFOLIO]]="","",IF('REGISTRO ACCIONES'!L540="COMPRA",'REGISTRO ACCIONES'!P540,""))</f>
        <v/>
      </c>
      <c r="G540" s="759" t="str">
        <f>IF(RENTABILIDAD[[#This Row],[PORTAFOLIO]]="","",IF('REGISTRO ACCIONES'!L540="COMPRA",'REGISTRO ACCIONES'!R540,""))</f>
        <v/>
      </c>
      <c r="H54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40" s="760" t="str">
        <f>IF(RENTABILIDAD[[#This Row],[PORTAFOLIO]]="","",IF(RENTABILIDAD[[#This Row],[INSTRUMENTO]]="","",IFERROR((E540*H540),0)))</f>
        <v/>
      </c>
      <c r="J540" s="761" t="str">
        <f>IF(RENTABILIDAD[[#This Row],[PORTAFOLIO]]="","",IF(RENTABILIDAD[[#This Row],[INSTRUMENTO]]="","",IFERROR((E540*H540)*$X$6,0)))</f>
        <v/>
      </c>
      <c r="K540" s="762">
        <f>IF(RENTABILIDAD[[#This Row],[VALOR ACTUAL COP]]&gt;0,IFERROR((I540-F540)/F540,0),"")</f>
        <v>0</v>
      </c>
      <c r="L540" s="702">
        <f>IF(RENTABILIDAD[[#This Row],[VALOR ACTUAL COP]]&gt;0,IFERROR((J540-G540)/G540,0),"")</f>
        <v>0</v>
      </c>
      <c r="M540" s="763">
        <f t="shared" si="9"/>
        <v>0</v>
      </c>
      <c r="N540" s="747" t="str">
        <f>IFERROR(IF(RENTABILIDAD[[#This Row],[AÑOS]]&gt;0.9999999,(1+K540)^(1/M540)-1,""),"")</f>
        <v/>
      </c>
      <c r="O540" s="702" t="str">
        <f>IFERROR(IF(RENTABILIDAD[[#This Row],[AÑOS]]&gt;0.9999999,(1+L540)^(1/M540)-1,""),"")</f>
        <v/>
      </c>
      <c r="P540" s="764" t="str">
        <f>IFERROR(IF(C:C=$U$7,RENTABILIDAD[[#This Row],[INVERSIÓN USD]]/$W$6,RENTABILIDAD[[#This Row],[INVERSIÓN USD]]/$W$7),"")</f>
        <v/>
      </c>
      <c r="Q540" s="620" t="str">
        <f>IFERROR(IF(D:D=$U$6,RENTABILIDAD[[#This Row],[INVERSIÓN COP]]/$V$6,RENTABILIDAD[[#This Row],[INVERSIÓN COP]]/$V$7),"")</f>
        <v/>
      </c>
      <c r="R540" s="764" t="str">
        <f>IFERROR(RENTABILIDAD[[#This Row],[RENTABILIDAD E.A USD]]*RENTABILIDAD[[#This Row],[PESOS COP]],"")</f>
        <v/>
      </c>
      <c r="S540" s="620" t="str">
        <f>IFERROR(RENTABILIDAD[[#This Row],[RENTABILIDAD E.A COP2]]*RENTABILIDAD[[#This Row],[PESOS COP]],"")</f>
        <v/>
      </c>
    </row>
    <row r="541" spans="2:19">
      <c r="B541" s="755" t="str">
        <f>IF('REGISTRO ACCIONES'!L541="COMPRA",'REGISTRO ACCIONES'!J541,"")</f>
        <v/>
      </c>
      <c r="C541" s="756" t="str">
        <f>IF('REGISTRO ACCIONES'!L541="COMPRA",'REGISTRO ACCIONES'!K541,"")</f>
        <v/>
      </c>
      <c r="D54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41" s="757" t="str">
        <f>IF('REGISTRO ACCIONES'!L541="COMPRA",'REGISTRO ACCIONES'!M541,"")</f>
        <v/>
      </c>
      <c r="F541" s="758" t="str">
        <f>IF(RENTABILIDAD[[#This Row],[PORTAFOLIO]]="","",IF('REGISTRO ACCIONES'!L541="COMPRA",'REGISTRO ACCIONES'!P541,""))</f>
        <v/>
      </c>
      <c r="G541" s="759" t="str">
        <f>IF(RENTABILIDAD[[#This Row],[PORTAFOLIO]]="","",IF('REGISTRO ACCIONES'!L541="COMPRA",'REGISTRO ACCIONES'!R541,""))</f>
        <v/>
      </c>
      <c r="H54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41" s="760" t="str">
        <f>IF(RENTABILIDAD[[#This Row],[PORTAFOLIO]]="","",IF(RENTABILIDAD[[#This Row],[INSTRUMENTO]]="","",IFERROR((E541*H541),0)))</f>
        <v/>
      </c>
      <c r="J541" s="761" t="str">
        <f>IF(RENTABILIDAD[[#This Row],[PORTAFOLIO]]="","",IF(RENTABILIDAD[[#This Row],[INSTRUMENTO]]="","",IFERROR((E541*H541)*$X$6,0)))</f>
        <v/>
      </c>
      <c r="K541" s="762">
        <f>IF(RENTABILIDAD[[#This Row],[VALOR ACTUAL COP]]&gt;0,IFERROR((I541-F541)/F541,0),"")</f>
        <v>0</v>
      </c>
      <c r="L541" s="702">
        <f>IF(RENTABILIDAD[[#This Row],[VALOR ACTUAL COP]]&gt;0,IFERROR((J541-G541)/G541,0),"")</f>
        <v>0</v>
      </c>
      <c r="M541" s="763">
        <f t="shared" si="9"/>
        <v>0</v>
      </c>
      <c r="N541" s="747" t="str">
        <f>IFERROR(IF(RENTABILIDAD[[#This Row],[AÑOS]]&gt;0.9999999,(1+K541)^(1/M541)-1,""),"")</f>
        <v/>
      </c>
      <c r="O541" s="702" t="str">
        <f>IFERROR(IF(RENTABILIDAD[[#This Row],[AÑOS]]&gt;0.9999999,(1+L541)^(1/M541)-1,""),"")</f>
        <v/>
      </c>
      <c r="P541" s="764" t="str">
        <f>IFERROR(IF(C:C=$U$7,RENTABILIDAD[[#This Row],[INVERSIÓN USD]]/$W$6,RENTABILIDAD[[#This Row],[INVERSIÓN USD]]/$W$7),"")</f>
        <v/>
      </c>
      <c r="Q541" s="620" t="str">
        <f>IFERROR(IF(D:D=$U$6,RENTABILIDAD[[#This Row],[INVERSIÓN COP]]/$V$6,RENTABILIDAD[[#This Row],[INVERSIÓN COP]]/$V$7),"")</f>
        <v/>
      </c>
      <c r="R541" s="764" t="str">
        <f>IFERROR(RENTABILIDAD[[#This Row],[RENTABILIDAD E.A USD]]*RENTABILIDAD[[#This Row],[PESOS COP]],"")</f>
        <v/>
      </c>
      <c r="S541" s="620" t="str">
        <f>IFERROR(RENTABILIDAD[[#This Row],[RENTABILIDAD E.A COP2]]*RENTABILIDAD[[#This Row],[PESOS COP]],"")</f>
        <v/>
      </c>
    </row>
    <row r="542" spans="2:19">
      <c r="B542" s="755" t="str">
        <f>IF('REGISTRO ACCIONES'!L542="COMPRA",'REGISTRO ACCIONES'!J542,"")</f>
        <v/>
      </c>
      <c r="C542" s="756" t="str">
        <f>IF('REGISTRO ACCIONES'!L542="COMPRA",'REGISTRO ACCIONES'!K542,"")</f>
        <v/>
      </c>
      <c r="D54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42" s="757" t="str">
        <f>IF('REGISTRO ACCIONES'!L542="COMPRA",'REGISTRO ACCIONES'!M542,"")</f>
        <v/>
      </c>
      <c r="F542" s="758" t="str">
        <f>IF(RENTABILIDAD[[#This Row],[PORTAFOLIO]]="","",IF('REGISTRO ACCIONES'!L542="COMPRA",'REGISTRO ACCIONES'!P542,""))</f>
        <v/>
      </c>
      <c r="G542" s="759" t="str">
        <f>IF(RENTABILIDAD[[#This Row],[PORTAFOLIO]]="","",IF('REGISTRO ACCIONES'!L542="COMPRA",'REGISTRO ACCIONES'!R542,""))</f>
        <v/>
      </c>
      <c r="H54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42" s="760" t="str">
        <f>IF(RENTABILIDAD[[#This Row],[PORTAFOLIO]]="","",IF(RENTABILIDAD[[#This Row],[INSTRUMENTO]]="","",IFERROR((E542*H542),0)))</f>
        <v/>
      </c>
      <c r="J542" s="761" t="str">
        <f>IF(RENTABILIDAD[[#This Row],[PORTAFOLIO]]="","",IF(RENTABILIDAD[[#This Row],[INSTRUMENTO]]="","",IFERROR((E542*H542)*$X$6,0)))</f>
        <v/>
      </c>
      <c r="K542" s="762">
        <f>IF(RENTABILIDAD[[#This Row],[VALOR ACTUAL COP]]&gt;0,IFERROR((I542-F542)/F542,0),"")</f>
        <v>0</v>
      </c>
      <c r="L542" s="702">
        <f>IF(RENTABILIDAD[[#This Row],[VALOR ACTUAL COP]]&gt;0,IFERROR((J542-G542)/G542,0),"")</f>
        <v>0</v>
      </c>
      <c r="M542" s="763">
        <f t="shared" si="9"/>
        <v>0</v>
      </c>
      <c r="N542" s="747" t="str">
        <f>IFERROR(IF(RENTABILIDAD[[#This Row],[AÑOS]]&gt;0.9999999,(1+K542)^(1/M542)-1,""),"")</f>
        <v/>
      </c>
      <c r="O542" s="702" t="str">
        <f>IFERROR(IF(RENTABILIDAD[[#This Row],[AÑOS]]&gt;0.9999999,(1+L542)^(1/M542)-1,""),"")</f>
        <v/>
      </c>
      <c r="P542" s="764" t="str">
        <f>IFERROR(IF(C:C=$U$7,RENTABILIDAD[[#This Row],[INVERSIÓN USD]]/$W$6,RENTABILIDAD[[#This Row],[INVERSIÓN USD]]/$W$7),"")</f>
        <v/>
      </c>
      <c r="Q542" s="620" t="str">
        <f>IFERROR(IF(D:D=$U$6,RENTABILIDAD[[#This Row],[INVERSIÓN COP]]/$V$6,RENTABILIDAD[[#This Row],[INVERSIÓN COP]]/$V$7),"")</f>
        <v/>
      </c>
      <c r="R542" s="764" t="str">
        <f>IFERROR(RENTABILIDAD[[#This Row],[RENTABILIDAD E.A USD]]*RENTABILIDAD[[#This Row],[PESOS COP]],"")</f>
        <v/>
      </c>
      <c r="S542" s="620" t="str">
        <f>IFERROR(RENTABILIDAD[[#This Row],[RENTABILIDAD E.A COP2]]*RENTABILIDAD[[#This Row],[PESOS COP]],"")</f>
        <v/>
      </c>
    </row>
    <row r="543" spans="2:19">
      <c r="B543" s="755" t="str">
        <f>IF('REGISTRO ACCIONES'!L543="COMPRA",'REGISTRO ACCIONES'!J543,"")</f>
        <v/>
      </c>
      <c r="C543" s="756" t="str">
        <f>IF('REGISTRO ACCIONES'!L543="COMPRA",'REGISTRO ACCIONES'!K543,"")</f>
        <v/>
      </c>
      <c r="D54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43" s="757" t="str">
        <f>IF('REGISTRO ACCIONES'!L543="COMPRA",'REGISTRO ACCIONES'!M543,"")</f>
        <v/>
      </c>
      <c r="F543" s="758" t="str">
        <f>IF(RENTABILIDAD[[#This Row],[PORTAFOLIO]]="","",IF('REGISTRO ACCIONES'!L543="COMPRA",'REGISTRO ACCIONES'!P543,""))</f>
        <v/>
      </c>
      <c r="G543" s="759" t="str">
        <f>IF(RENTABILIDAD[[#This Row],[PORTAFOLIO]]="","",IF('REGISTRO ACCIONES'!L543="COMPRA",'REGISTRO ACCIONES'!R543,""))</f>
        <v/>
      </c>
      <c r="H54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43" s="760" t="str">
        <f>IF(RENTABILIDAD[[#This Row],[PORTAFOLIO]]="","",IF(RENTABILIDAD[[#This Row],[INSTRUMENTO]]="","",IFERROR((E543*H543),0)))</f>
        <v/>
      </c>
      <c r="J543" s="761" t="str">
        <f>IF(RENTABILIDAD[[#This Row],[PORTAFOLIO]]="","",IF(RENTABILIDAD[[#This Row],[INSTRUMENTO]]="","",IFERROR((E543*H543)*$X$6,0)))</f>
        <v/>
      </c>
      <c r="K543" s="762">
        <f>IF(RENTABILIDAD[[#This Row],[VALOR ACTUAL COP]]&gt;0,IFERROR((I543-F543)/F543,0),"")</f>
        <v>0</v>
      </c>
      <c r="L543" s="702">
        <f>IF(RENTABILIDAD[[#This Row],[VALOR ACTUAL COP]]&gt;0,IFERROR((J543-G543)/G543,0),"")</f>
        <v>0</v>
      </c>
      <c r="M543" s="763">
        <f t="shared" si="9"/>
        <v>0</v>
      </c>
      <c r="N543" s="747" t="str">
        <f>IFERROR(IF(RENTABILIDAD[[#This Row],[AÑOS]]&gt;0.9999999,(1+K543)^(1/M543)-1,""),"")</f>
        <v/>
      </c>
      <c r="O543" s="702" t="str">
        <f>IFERROR(IF(RENTABILIDAD[[#This Row],[AÑOS]]&gt;0.9999999,(1+L543)^(1/M543)-1,""),"")</f>
        <v/>
      </c>
      <c r="P543" s="764" t="str">
        <f>IFERROR(IF(C:C=$U$7,RENTABILIDAD[[#This Row],[INVERSIÓN USD]]/$W$6,RENTABILIDAD[[#This Row],[INVERSIÓN USD]]/$W$7),"")</f>
        <v/>
      </c>
      <c r="Q543" s="620" t="str">
        <f>IFERROR(IF(D:D=$U$6,RENTABILIDAD[[#This Row],[INVERSIÓN COP]]/$V$6,RENTABILIDAD[[#This Row],[INVERSIÓN COP]]/$V$7),"")</f>
        <v/>
      </c>
      <c r="R543" s="764" t="str">
        <f>IFERROR(RENTABILIDAD[[#This Row],[RENTABILIDAD E.A USD]]*RENTABILIDAD[[#This Row],[PESOS COP]],"")</f>
        <v/>
      </c>
      <c r="S543" s="620" t="str">
        <f>IFERROR(RENTABILIDAD[[#This Row],[RENTABILIDAD E.A COP2]]*RENTABILIDAD[[#This Row],[PESOS COP]],"")</f>
        <v/>
      </c>
    </row>
    <row r="544" spans="2:19">
      <c r="B544" s="755" t="str">
        <f>IF('REGISTRO ACCIONES'!L544="COMPRA",'REGISTRO ACCIONES'!J544,"")</f>
        <v/>
      </c>
      <c r="C544" s="756" t="str">
        <f>IF('REGISTRO ACCIONES'!L544="COMPRA",'REGISTRO ACCIONES'!K544,"")</f>
        <v/>
      </c>
      <c r="D54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44" s="757" t="str">
        <f>IF('REGISTRO ACCIONES'!L544="COMPRA",'REGISTRO ACCIONES'!M544,"")</f>
        <v/>
      </c>
      <c r="F544" s="758" t="str">
        <f>IF(RENTABILIDAD[[#This Row],[PORTAFOLIO]]="","",IF('REGISTRO ACCIONES'!L544="COMPRA",'REGISTRO ACCIONES'!P544,""))</f>
        <v/>
      </c>
      <c r="G544" s="759" t="str">
        <f>IF(RENTABILIDAD[[#This Row],[PORTAFOLIO]]="","",IF('REGISTRO ACCIONES'!L544="COMPRA",'REGISTRO ACCIONES'!R544,""))</f>
        <v/>
      </c>
      <c r="H54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44" s="760" t="str">
        <f>IF(RENTABILIDAD[[#This Row],[PORTAFOLIO]]="","",IF(RENTABILIDAD[[#This Row],[INSTRUMENTO]]="","",IFERROR((E544*H544),0)))</f>
        <v/>
      </c>
      <c r="J544" s="761" t="str">
        <f>IF(RENTABILIDAD[[#This Row],[PORTAFOLIO]]="","",IF(RENTABILIDAD[[#This Row],[INSTRUMENTO]]="","",IFERROR((E544*H544)*$X$6,0)))</f>
        <v/>
      </c>
      <c r="K544" s="762">
        <f>IF(RENTABILIDAD[[#This Row],[VALOR ACTUAL COP]]&gt;0,IFERROR((I544-F544)/F544,0),"")</f>
        <v>0</v>
      </c>
      <c r="L544" s="702">
        <f>IF(RENTABILIDAD[[#This Row],[VALOR ACTUAL COP]]&gt;0,IFERROR((J544-G544)/G544,0),"")</f>
        <v>0</v>
      </c>
      <c r="M544" s="763">
        <f t="shared" si="9"/>
        <v>0</v>
      </c>
      <c r="N544" s="747" t="str">
        <f>IFERROR(IF(RENTABILIDAD[[#This Row],[AÑOS]]&gt;0.9999999,(1+K544)^(1/M544)-1,""),"")</f>
        <v/>
      </c>
      <c r="O544" s="702" t="str">
        <f>IFERROR(IF(RENTABILIDAD[[#This Row],[AÑOS]]&gt;0.9999999,(1+L544)^(1/M544)-1,""),"")</f>
        <v/>
      </c>
      <c r="P544" s="764" t="str">
        <f>IFERROR(IF(C:C=$U$7,RENTABILIDAD[[#This Row],[INVERSIÓN USD]]/$W$6,RENTABILIDAD[[#This Row],[INVERSIÓN USD]]/$W$7),"")</f>
        <v/>
      </c>
      <c r="Q544" s="620" t="str">
        <f>IFERROR(IF(D:D=$U$6,RENTABILIDAD[[#This Row],[INVERSIÓN COP]]/$V$6,RENTABILIDAD[[#This Row],[INVERSIÓN COP]]/$V$7),"")</f>
        <v/>
      </c>
      <c r="R544" s="764" t="str">
        <f>IFERROR(RENTABILIDAD[[#This Row],[RENTABILIDAD E.A USD]]*RENTABILIDAD[[#This Row],[PESOS COP]],"")</f>
        <v/>
      </c>
      <c r="S544" s="620" t="str">
        <f>IFERROR(RENTABILIDAD[[#This Row],[RENTABILIDAD E.A COP2]]*RENTABILIDAD[[#This Row],[PESOS COP]],"")</f>
        <v/>
      </c>
    </row>
    <row r="545" spans="2:19">
      <c r="B545" s="755" t="str">
        <f>IF('REGISTRO ACCIONES'!L545="COMPRA",'REGISTRO ACCIONES'!J545,"")</f>
        <v/>
      </c>
      <c r="C545" s="756" t="str">
        <f>IF('REGISTRO ACCIONES'!L545="COMPRA",'REGISTRO ACCIONES'!K545,"")</f>
        <v/>
      </c>
      <c r="D54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45" s="757" t="str">
        <f>IF('REGISTRO ACCIONES'!L545="COMPRA",'REGISTRO ACCIONES'!M545,"")</f>
        <v/>
      </c>
      <c r="F545" s="758" t="str">
        <f>IF(RENTABILIDAD[[#This Row],[PORTAFOLIO]]="","",IF('REGISTRO ACCIONES'!L545="COMPRA",'REGISTRO ACCIONES'!P545,""))</f>
        <v/>
      </c>
      <c r="G545" s="759" t="str">
        <f>IF(RENTABILIDAD[[#This Row],[PORTAFOLIO]]="","",IF('REGISTRO ACCIONES'!L545="COMPRA",'REGISTRO ACCIONES'!R545,""))</f>
        <v/>
      </c>
      <c r="H54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45" s="760" t="str">
        <f>IF(RENTABILIDAD[[#This Row],[PORTAFOLIO]]="","",IF(RENTABILIDAD[[#This Row],[INSTRUMENTO]]="","",IFERROR((E545*H545),0)))</f>
        <v/>
      </c>
      <c r="J545" s="761" t="str">
        <f>IF(RENTABILIDAD[[#This Row],[PORTAFOLIO]]="","",IF(RENTABILIDAD[[#This Row],[INSTRUMENTO]]="","",IFERROR((E545*H545)*$X$6,0)))</f>
        <v/>
      </c>
      <c r="K545" s="762">
        <f>IF(RENTABILIDAD[[#This Row],[VALOR ACTUAL COP]]&gt;0,IFERROR((I545-F545)/F545,0),"")</f>
        <v>0</v>
      </c>
      <c r="L545" s="702">
        <f>IF(RENTABILIDAD[[#This Row],[VALOR ACTUAL COP]]&gt;0,IFERROR((J545-G545)/G545,0),"")</f>
        <v>0</v>
      </c>
      <c r="M545" s="763">
        <f t="shared" si="9"/>
        <v>0</v>
      </c>
      <c r="N545" s="747" t="str">
        <f>IFERROR(IF(RENTABILIDAD[[#This Row],[AÑOS]]&gt;0.9999999,(1+K545)^(1/M545)-1,""),"")</f>
        <v/>
      </c>
      <c r="O545" s="702" t="str">
        <f>IFERROR(IF(RENTABILIDAD[[#This Row],[AÑOS]]&gt;0.9999999,(1+L545)^(1/M545)-1,""),"")</f>
        <v/>
      </c>
      <c r="P545" s="764" t="str">
        <f>IFERROR(IF(C:C=$U$7,RENTABILIDAD[[#This Row],[INVERSIÓN USD]]/$W$6,RENTABILIDAD[[#This Row],[INVERSIÓN USD]]/$W$7),"")</f>
        <v/>
      </c>
      <c r="Q545" s="620" t="str">
        <f>IFERROR(IF(D:D=$U$6,RENTABILIDAD[[#This Row],[INVERSIÓN COP]]/$V$6,RENTABILIDAD[[#This Row],[INVERSIÓN COP]]/$V$7),"")</f>
        <v/>
      </c>
      <c r="R545" s="764" t="str">
        <f>IFERROR(RENTABILIDAD[[#This Row],[RENTABILIDAD E.A USD]]*RENTABILIDAD[[#This Row],[PESOS COP]],"")</f>
        <v/>
      </c>
      <c r="S545" s="620" t="str">
        <f>IFERROR(RENTABILIDAD[[#This Row],[RENTABILIDAD E.A COP2]]*RENTABILIDAD[[#This Row],[PESOS COP]],"")</f>
        <v/>
      </c>
    </row>
    <row r="546" spans="2:19">
      <c r="B546" s="755" t="str">
        <f>IF('REGISTRO ACCIONES'!L546="COMPRA",'REGISTRO ACCIONES'!J546,"")</f>
        <v/>
      </c>
      <c r="C546" s="756" t="str">
        <f>IF('REGISTRO ACCIONES'!L546="COMPRA",'REGISTRO ACCIONES'!K546,"")</f>
        <v/>
      </c>
      <c r="D54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46" s="757" t="str">
        <f>IF('REGISTRO ACCIONES'!L546="COMPRA",'REGISTRO ACCIONES'!M546,"")</f>
        <v/>
      </c>
      <c r="F546" s="758" t="str">
        <f>IF(RENTABILIDAD[[#This Row],[PORTAFOLIO]]="","",IF('REGISTRO ACCIONES'!L546="COMPRA",'REGISTRO ACCIONES'!P546,""))</f>
        <v/>
      </c>
      <c r="G546" s="759" t="str">
        <f>IF(RENTABILIDAD[[#This Row],[PORTAFOLIO]]="","",IF('REGISTRO ACCIONES'!L546="COMPRA",'REGISTRO ACCIONES'!R546,""))</f>
        <v/>
      </c>
      <c r="H54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46" s="760" t="str">
        <f>IF(RENTABILIDAD[[#This Row],[PORTAFOLIO]]="","",IF(RENTABILIDAD[[#This Row],[INSTRUMENTO]]="","",IFERROR((E546*H546),0)))</f>
        <v/>
      </c>
      <c r="J546" s="761" t="str">
        <f>IF(RENTABILIDAD[[#This Row],[PORTAFOLIO]]="","",IF(RENTABILIDAD[[#This Row],[INSTRUMENTO]]="","",IFERROR((E546*H546)*$X$6,0)))</f>
        <v/>
      </c>
      <c r="K546" s="762">
        <f>IF(RENTABILIDAD[[#This Row],[VALOR ACTUAL COP]]&gt;0,IFERROR((I546-F546)/F546,0),"")</f>
        <v>0</v>
      </c>
      <c r="L546" s="702">
        <f>IF(RENTABILIDAD[[#This Row],[VALOR ACTUAL COP]]&gt;0,IFERROR((J546-G546)/G546,0),"")</f>
        <v>0</v>
      </c>
      <c r="M546" s="763">
        <f t="shared" si="9"/>
        <v>0</v>
      </c>
      <c r="N546" s="747" t="str">
        <f>IFERROR(IF(RENTABILIDAD[[#This Row],[AÑOS]]&gt;0.9999999,(1+K546)^(1/M546)-1,""),"")</f>
        <v/>
      </c>
      <c r="O546" s="702" t="str">
        <f>IFERROR(IF(RENTABILIDAD[[#This Row],[AÑOS]]&gt;0.9999999,(1+L546)^(1/M546)-1,""),"")</f>
        <v/>
      </c>
      <c r="P546" s="764" t="str">
        <f>IFERROR(IF(C:C=$U$7,RENTABILIDAD[[#This Row],[INVERSIÓN USD]]/$W$6,RENTABILIDAD[[#This Row],[INVERSIÓN USD]]/$W$7),"")</f>
        <v/>
      </c>
      <c r="Q546" s="620" t="str">
        <f>IFERROR(IF(D:D=$U$6,RENTABILIDAD[[#This Row],[INVERSIÓN COP]]/$V$6,RENTABILIDAD[[#This Row],[INVERSIÓN COP]]/$V$7),"")</f>
        <v/>
      </c>
      <c r="R546" s="764" t="str">
        <f>IFERROR(RENTABILIDAD[[#This Row],[RENTABILIDAD E.A USD]]*RENTABILIDAD[[#This Row],[PESOS COP]],"")</f>
        <v/>
      </c>
      <c r="S546" s="620" t="str">
        <f>IFERROR(RENTABILIDAD[[#This Row],[RENTABILIDAD E.A COP2]]*RENTABILIDAD[[#This Row],[PESOS COP]],"")</f>
        <v/>
      </c>
    </row>
    <row r="547" spans="2:19">
      <c r="B547" s="755" t="str">
        <f>IF('REGISTRO ACCIONES'!L547="COMPRA",'REGISTRO ACCIONES'!J547,"")</f>
        <v/>
      </c>
      <c r="C547" s="756" t="str">
        <f>IF('REGISTRO ACCIONES'!L547="COMPRA",'REGISTRO ACCIONES'!K547,"")</f>
        <v/>
      </c>
      <c r="D54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47" s="757" t="str">
        <f>IF('REGISTRO ACCIONES'!L547="COMPRA",'REGISTRO ACCIONES'!M547,"")</f>
        <v/>
      </c>
      <c r="F547" s="758" t="str">
        <f>IF(RENTABILIDAD[[#This Row],[PORTAFOLIO]]="","",IF('REGISTRO ACCIONES'!L547="COMPRA",'REGISTRO ACCIONES'!P547,""))</f>
        <v/>
      </c>
      <c r="G547" s="759" t="str">
        <f>IF(RENTABILIDAD[[#This Row],[PORTAFOLIO]]="","",IF('REGISTRO ACCIONES'!L547="COMPRA",'REGISTRO ACCIONES'!R547,""))</f>
        <v/>
      </c>
      <c r="H54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47" s="760" t="str">
        <f>IF(RENTABILIDAD[[#This Row],[PORTAFOLIO]]="","",IF(RENTABILIDAD[[#This Row],[INSTRUMENTO]]="","",IFERROR((E547*H547),0)))</f>
        <v/>
      </c>
      <c r="J547" s="761" t="str">
        <f>IF(RENTABILIDAD[[#This Row],[PORTAFOLIO]]="","",IF(RENTABILIDAD[[#This Row],[INSTRUMENTO]]="","",IFERROR((E547*H547)*$X$6,0)))</f>
        <v/>
      </c>
      <c r="K547" s="762">
        <f>IF(RENTABILIDAD[[#This Row],[VALOR ACTUAL COP]]&gt;0,IFERROR((I547-F547)/F547,0),"")</f>
        <v>0</v>
      </c>
      <c r="L547" s="702">
        <f>IF(RENTABILIDAD[[#This Row],[VALOR ACTUAL COP]]&gt;0,IFERROR((J547-G547)/G547,0),"")</f>
        <v>0</v>
      </c>
      <c r="M547" s="763">
        <f t="shared" si="9"/>
        <v>0</v>
      </c>
      <c r="N547" s="747" t="str">
        <f>IFERROR(IF(RENTABILIDAD[[#This Row],[AÑOS]]&gt;0.9999999,(1+K547)^(1/M547)-1,""),"")</f>
        <v/>
      </c>
      <c r="O547" s="702" t="str">
        <f>IFERROR(IF(RENTABILIDAD[[#This Row],[AÑOS]]&gt;0.9999999,(1+L547)^(1/M547)-1,""),"")</f>
        <v/>
      </c>
      <c r="P547" s="764" t="str">
        <f>IFERROR(IF(C:C=$U$7,RENTABILIDAD[[#This Row],[INVERSIÓN USD]]/$W$6,RENTABILIDAD[[#This Row],[INVERSIÓN USD]]/$W$7),"")</f>
        <v/>
      </c>
      <c r="Q547" s="620" t="str">
        <f>IFERROR(IF(D:D=$U$6,RENTABILIDAD[[#This Row],[INVERSIÓN COP]]/$V$6,RENTABILIDAD[[#This Row],[INVERSIÓN COP]]/$V$7),"")</f>
        <v/>
      </c>
      <c r="R547" s="764" t="str">
        <f>IFERROR(RENTABILIDAD[[#This Row],[RENTABILIDAD E.A USD]]*RENTABILIDAD[[#This Row],[PESOS COP]],"")</f>
        <v/>
      </c>
      <c r="S547" s="620" t="str">
        <f>IFERROR(RENTABILIDAD[[#This Row],[RENTABILIDAD E.A COP2]]*RENTABILIDAD[[#This Row],[PESOS COP]],"")</f>
        <v/>
      </c>
    </row>
    <row r="548" spans="2:19">
      <c r="B548" s="755" t="str">
        <f>IF('REGISTRO ACCIONES'!L548="COMPRA",'REGISTRO ACCIONES'!J548,"")</f>
        <v/>
      </c>
      <c r="C548" s="756" t="str">
        <f>IF('REGISTRO ACCIONES'!L548="COMPRA",'REGISTRO ACCIONES'!K548,"")</f>
        <v/>
      </c>
      <c r="D54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48" s="757" t="str">
        <f>IF('REGISTRO ACCIONES'!L548="COMPRA",'REGISTRO ACCIONES'!M548,"")</f>
        <v/>
      </c>
      <c r="F548" s="758" t="str">
        <f>IF(RENTABILIDAD[[#This Row],[PORTAFOLIO]]="","",IF('REGISTRO ACCIONES'!L548="COMPRA",'REGISTRO ACCIONES'!P548,""))</f>
        <v/>
      </c>
      <c r="G548" s="759" t="str">
        <f>IF(RENTABILIDAD[[#This Row],[PORTAFOLIO]]="","",IF('REGISTRO ACCIONES'!L548="COMPRA",'REGISTRO ACCIONES'!R548,""))</f>
        <v/>
      </c>
      <c r="H54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48" s="760" t="str">
        <f>IF(RENTABILIDAD[[#This Row],[PORTAFOLIO]]="","",IF(RENTABILIDAD[[#This Row],[INSTRUMENTO]]="","",IFERROR((E548*H548),0)))</f>
        <v/>
      </c>
      <c r="J548" s="761" t="str">
        <f>IF(RENTABILIDAD[[#This Row],[PORTAFOLIO]]="","",IF(RENTABILIDAD[[#This Row],[INSTRUMENTO]]="","",IFERROR((E548*H548)*$X$6,0)))</f>
        <v/>
      </c>
      <c r="K548" s="762">
        <f>IF(RENTABILIDAD[[#This Row],[VALOR ACTUAL COP]]&gt;0,IFERROR((I548-F548)/F548,0),"")</f>
        <v>0</v>
      </c>
      <c r="L548" s="702">
        <f>IF(RENTABILIDAD[[#This Row],[VALOR ACTUAL COP]]&gt;0,IFERROR((J548-G548)/G548,0),"")</f>
        <v>0</v>
      </c>
      <c r="M548" s="763">
        <f t="shared" si="9"/>
        <v>0</v>
      </c>
      <c r="N548" s="747" t="str">
        <f>IFERROR(IF(RENTABILIDAD[[#This Row],[AÑOS]]&gt;0.9999999,(1+K548)^(1/M548)-1,""),"")</f>
        <v/>
      </c>
      <c r="O548" s="702" t="str">
        <f>IFERROR(IF(RENTABILIDAD[[#This Row],[AÑOS]]&gt;0.9999999,(1+L548)^(1/M548)-1,""),"")</f>
        <v/>
      </c>
      <c r="P548" s="764" t="str">
        <f>IFERROR(IF(C:C=$U$7,RENTABILIDAD[[#This Row],[INVERSIÓN USD]]/$W$6,RENTABILIDAD[[#This Row],[INVERSIÓN USD]]/$W$7),"")</f>
        <v/>
      </c>
      <c r="Q548" s="620" t="str">
        <f>IFERROR(IF(D:D=$U$6,RENTABILIDAD[[#This Row],[INVERSIÓN COP]]/$V$6,RENTABILIDAD[[#This Row],[INVERSIÓN COP]]/$V$7),"")</f>
        <v/>
      </c>
      <c r="R548" s="764" t="str">
        <f>IFERROR(RENTABILIDAD[[#This Row],[RENTABILIDAD E.A USD]]*RENTABILIDAD[[#This Row],[PESOS COP]],"")</f>
        <v/>
      </c>
      <c r="S548" s="620" t="str">
        <f>IFERROR(RENTABILIDAD[[#This Row],[RENTABILIDAD E.A COP2]]*RENTABILIDAD[[#This Row],[PESOS COP]],"")</f>
        <v/>
      </c>
    </row>
    <row r="549" spans="2:19">
      <c r="B549" s="755" t="str">
        <f>IF('REGISTRO ACCIONES'!L549="COMPRA",'REGISTRO ACCIONES'!J549,"")</f>
        <v/>
      </c>
      <c r="C549" s="756" t="str">
        <f>IF('REGISTRO ACCIONES'!L549="COMPRA",'REGISTRO ACCIONES'!K549,"")</f>
        <v/>
      </c>
      <c r="D54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49" s="757" t="str">
        <f>IF('REGISTRO ACCIONES'!L549="COMPRA",'REGISTRO ACCIONES'!M549,"")</f>
        <v/>
      </c>
      <c r="F549" s="758" t="str">
        <f>IF(RENTABILIDAD[[#This Row],[PORTAFOLIO]]="","",IF('REGISTRO ACCIONES'!L549="COMPRA",'REGISTRO ACCIONES'!P549,""))</f>
        <v/>
      </c>
      <c r="G549" s="759" t="str">
        <f>IF(RENTABILIDAD[[#This Row],[PORTAFOLIO]]="","",IF('REGISTRO ACCIONES'!L549="COMPRA",'REGISTRO ACCIONES'!R549,""))</f>
        <v/>
      </c>
      <c r="H54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49" s="760" t="str">
        <f>IF(RENTABILIDAD[[#This Row],[PORTAFOLIO]]="","",IF(RENTABILIDAD[[#This Row],[INSTRUMENTO]]="","",IFERROR((E549*H549),0)))</f>
        <v/>
      </c>
      <c r="J549" s="761" t="str">
        <f>IF(RENTABILIDAD[[#This Row],[PORTAFOLIO]]="","",IF(RENTABILIDAD[[#This Row],[INSTRUMENTO]]="","",IFERROR((E549*H549)*$X$6,0)))</f>
        <v/>
      </c>
      <c r="K549" s="762">
        <f>IF(RENTABILIDAD[[#This Row],[VALOR ACTUAL COP]]&gt;0,IFERROR((I549-F549)/F549,0),"")</f>
        <v>0</v>
      </c>
      <c r="L549" s="702">
        <f>IF(RENTABILIDAD[[#This Row],[VALOR ACTUAL COP]]&gt;0,IFERROR((J549-G549)/G549,0),"")</f>
        <v>0</v>
      </c>
      <c r="M549" s="763">
        <f t="shared" si="9"/>
        <v>0</v>
      </c>
      <c r="N549" s="747" t="str">
        <f>IFERROR(IF(RENTABILIDAD[[#This Row],[AÑOS]]&gt;0.9999999,(1+K549)^(1/M549)-1,""),"")</f>
        <v/>
      </c>
      <c r="O549" s="702" t="str">
        <f>IFERROR(IF(RENTABILIDAD[[#This Row],[AÑOS]]&gt;0.9999999,(1+L549)^(1/M549)-1,""),"")</f>
        <v/>
      </c>
      <c r="P549" s="764" t="str">
        <f>IFERROR(IF(C:C=$U$7,RENTABILIDAD[[#This Row],[INVERSIÓN USD]]/$W$6,RENTABILIDAD[[#This Row],[INVERSIÓN USD]]/$W$7),"")</f>
        <v/>
      </c>
      <c r="Q549" s="620" t="str">
        <f>IFERROR(IF(D:D=$U$6,RENTABILIDAD[[#This Row],[INVERSIÓN COP]]/$V$6,RENTABILIDAD[[#This Row],[INVERSIÓN COP]]/$V$7),"")</f>
        <v/>
      </c>
      <c r="R549" s="764" t="str">
        <f>IFERROR(RENTABILIDAD[[#This Row],[RENTABILIDAD E.A USD]]*RENTABILIDAD[[#This Row],[PESOS COP]],"")</f>
        <v/>
      </c>
      <c r="S549" s="620" t="str">
        <f>IFERROR(RENTABILIDAD[[#This Row],[RENTABILIDAD E.A COP2]]*RENTABILIDAD[[#This Row],[PESOS COP]],"")</f>
        <v/>
      </c>
    </row>
    <row r="550" spans="2:19">
      <c r="B550" s="755" t="str">
        <f>IF('REGISTRO ACCIONES'!L550="COMPRA",'REGISTRO ACCIONES'!J550,"")</f>
        <v/>
      </c>
      <c r="C550" s="756" t="str">
        <f>IF('REGISTRO ACCIONES'!L550="COMPRA",'REGISTRO ACCIONES'!K550,"")</f>
        <v/>
      </c>
      <c r="D55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50" s="757" t="str">
        <f>IF('REGISTRO ACCIONES'!L550="COMPRA",'REGISTRO ACCIONES'!M550,"")</f>
        <v/>
      </c>
      <c r="F550" s="758" t="str">
        <f>IF(RENTABILIDAD[[#This Row],[PORTAFOLIO]]="","",IF('REGISTRO ACCIONES'!L550="COMPRA",'REGISTRO ACCIONES'!P550,""))</f>
        <v/>
      </c>
      <c r="G550" s="759" t="str">
        <f>IF(RENTABILIDAD[[#This Row],[PORTAFOLIO]]="","",IF('REGISTRO ACCIONES'!L550="COMPRA",'REGISTRO ACCIONES'!R550,""))</f>
        <v/>
      </c>
      <c r="H55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50" s="760" t="str">
        <f>IF(RENTABILIDAD[[#This Row],[PORTAFOLIO]]="","",IF(RENTABILIDAD[[#This Row],[INSTRUMENTO]]="","",IFERROR((E550*H550),0)))</f>
        <v/>
      </c>
      <c r="J550" s="761" t="str">
        <f>IF(RENTABILIDAD[[#This Row],[PORTAFOLIO]]="","",IF(RENTABILIDAD[[#This Row],[INSTRUMENTO]]="","",IFERROR((E550*H550)*$X$6,0)))</f>
        <v/>
      </c>
      <c r="K550" s="762">
        <f>IF(RENTABILIDAD[[#This Row],[VALOR ACTUAL COP]]&gt;0,IFERROR((I550-F550)/F550,0),"")</f>
        <v>0</v>
      </c>
      <c r="L550" s="702">
        <f>IF(RENTABILIDAD[[#This Row],[VALOR ACTUAL COP]]&gt;0,IFERROR((J550-G550)/G550,0),"")</f>
        <v>0</v>
      </c>
      <c r="M550" s="763">
        <f t="shared" si="9"/>
        <v>0</v>
      </c>
      <c r="N550" s="747" t="str">
        <f>IFERROR(IF(RENTABILIDAD[[#This Row],[AÑOS]]&gt;0.9999999,(1+K550)^(1/M550)-1,""),"")</f>
        <v/>
      </c>
      <c r="O550" s="702" t="str">
        <f>IFERROR(IF(RENTABILIDAD[[#This Row],[AÑOS]]&gt;0.9999999,(1+L550)^(1/M550)-1,""),"")</f>
        <v/>
      </c>
      <c r="P550" s="764" t="str">
        <f>IFERROR(IF(C:C=$U$7,RENTABILIDAD[[#This Row],[INVERSIÓN USD]]/$W$6,RENTABILIDAD[[#This Row],[INVERSIÓN USD]]/$W$7),"")</f>
        <v/>
      </c>
      <c r="Q550" s="620" t="str">
        <f>IFERROR(IF(D:D=$U$6,RENTABILIDAD[[#This Row],[INVERSIÓN COP]]/$V$6,RENTABILIDAD[[#This Row],[INVERSIÓN COP]]/$V$7),"")</f>
        <v/>
      </c>
      <c r="R550" s="764" t="str">
        <f>IFERROR(RENTABILIDAD[[#This Row],[RENTABILIDAD E.A USD]]*RENTABILIDAD[[#This Row],[PESOS COP]],"")</f>
        <v/>
      </c>
      <c r="S550" s="620" t="str">
        <f>IFERROR(RENTABILIDAD[[#This Row],[RENTABILIDAD E.A COP2]]*RENTABILIDAD[[#This Row],[PESOS COP]],"")</f>
        <v/>
      </c>
    </row>
    <row r="551" spans="2:19">
      <c r="B551" s="755" t="str">
        <f>IF('REGISTRO ACCIONES'!L551="COMPRA",'REGISTRO ACCIONES'!J551,"")</f>
        <v/>
      </c>
      <c r="C551" s="756" t="str">
        <f>IF('REGISTRO ACCIONES'!L551="COMPRA",'REGISTRO ACCIONES'!K551,"")</f>
        <v/>
      </c>
      <c r="D55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51" s="757" t="str">
        <f>IF('REGISTRO ACCIONES'!L551="COMPRA",'REGISTRO ACCIONES'!M551,"")</f>
        <v/>
      </c>
      <c r="F551" s="758" t="str">
        <f>IF(RENTABILIDAD[[#This Row],[PORTAFOLIO]]="","",IF('REGISTRO ACCIONES'!L551="COMPRA",'REGISTRO ACCIONES'!P551,""))</f>
        <v/>
      </c>
      <c r="G551" s="759" t="str">
        <f>IF(RENTABILIDAD[[#This Row],[PORTAFOLIO]]="","",IF('REGISTRO ACCIONES'!L551="COMPRA",'REGISTRO ACCIONES'!R551,""))</f>
        <v/>
      </c>
      <c r="H55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51" s="760" t="str">
        <f>IF(RENTABILIDAD[[#This Row],[PORTAFOLIO]]="","",IF(RENTABILIDAD[[#This Row],[INSTRUMENTO]]="","",IFERROR((E551*H551),0)))</f>
        <v/>
      </c>
      <c r="J551" s="761" t="str">
        <f>IF(RENTABILIDAD[[#This Row],[PORTAFOLIO]]="","",IF(RENTABILIDAD[[#This Row],[INSTRUMENTO]]="","",IFERROR((E551*H551)*$X$6,0)))</f>
        <v/>
      </c>
      <c r="K551" s="762">
        <f>IF(RENTABILIDAD[[#This Row],[VALOR ACTUAL COP]]&gt;0,IFERROR((I551-F551)/F551,0),"")</f>
        <v>0</v>
      </c>
      <c r="L551" s="702">
        <f>IF(RENTABILIDAD[[#This Row],[VALOR ACTUAL COP]]&gt;0,IFERROR((J551-G551)/G551,0),"")</f>
        <v>0</v>
      </c>
      <c r="M551" s="763">
        <f t="shared" si="9"/>
        <v>0</v>
      </c>
      <c r="N551" s="747" t="str">
        <f>IFERROR(IF(RENTABILIDAD[[#This Row],[AÑOS]]&gt;0.9999999,(1+K551)^(1/M551)-1,""),"")</f>
        <v/>
      </c>
      <c r="O551" s="702" t="str">
        <f>IFERROR(IF(RENTABILIDAD[[#This Row],[AÑOS]]&gt;0.9999999,(1+L551)^(1/M551)-1,""),"")</f>
        <v/>
      </c>
      <c r="P551" s="764" t="str">
        <f>IFERROR(IF(C:C=$U$7,RENTABILIDAD[[#This Row],[INVERSIÓN USD]]/$W$6,RENTABILIDAD[[#This Row],[INVERSIÓN USD]]/$W$7),"")</f>
        <v/>
      </c>
      <c r="Q551" s="620" t="str">
        <f>IFERROR(IF(D:D=$U$6,RENTABILIDAD[[#This Row],[INVERSIÓN COP]]/$V$6,RENTABILIDAD[[#This Row],[INVERSIÓN COP]]/$V$7),"")</f>
        <v/>
      </c>
      <c r="R551" s="764" t="str">
        <f>IFERROR(RENTABILIDAD[[#This Row],[RENTABILIDAD E.A USD]]*RENTABILIDAD[[#This Row],[PESOS COP]],"")</f>
        <v/>
      </c>
      <c r="S551" s="620" t="str">
        <f>IFERROR(RENTABILIDAD[[#This Row],[RENTABILIDAD E.A COP2]]*RENTABILIDAD[[#This Row],[PESOS COP]],"")</f>
        <v/>
      </c>
    </row>
    <row r="552" spans="2:19">
      <c r="B552" s="755" t="str">
        <f>IF('REGISTRO ACCIONES'!L552="COMPRA",'REGISTRO ACCIONES'!J552,"")</f>
        <v/>
      </c>
      <c r="C552" s="756" t="str">
        <f>IF('REGISTRO ACCIONES'!L552="COMPRA",'REGISTRO ACCIONES'!K552,"")</f>
        <v/>
      </c>
      <c r="D55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52" s="757" t="str">
        <f>IF('REGISTRO ACCIONES'!L552="COMPRA",'REGISTRO ACCIONES'!M552,"")</f>
        <v/>
      </c>
      <c r="F552" s="758" t="str">
        <f>IF(RENTABILIDAD[[#This Row],[PORTAFOLIO]]="","",IF('REGISTRO ACCIONES'!L552="COMPRA",'REGISTRO ACCIONES'!P552,""))</f>
        <v/>
      </c>
      <c r="G552" s="759" t="str">
        <f>IF(RENTABILIDAD[[#This Row],[PORTAFOLIO]]="","",IF('REGISTRO ACCIONES'!L552="COMPRA",'REGISTRO ACCIONES'!R552,""))</f>
        <v/>
      </c>
      <c r="H55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52" s="760" t="str">
        <f>IF(RENTABILIDAD[[#This Row],[PORTAFOLIO]]="","",IF(RENTABILIDAD[[#This Row],[INSTRUMENTO]]="","",IFERROR((E552*H552),0)))</f>
        <v/>
      </c>
      <c r="J552" s="761" t="str">
        <f>IF(RENTABILIDAD[[#This Row],[PORTAFOLIO]]="","",IF(RENTABILIDAD[[#This Row],[INSTRUMENTO]]="","",IFERROR((E552*H552)*$X$6,0)))</f>
        <v/>
      </c>
      <c r="K552" s="762">
        <f>IF(RENTABILIDAD[[#This Row],[VALOR ACTUAL COP]]&gt;0,IFERROR((I552-F552)/F552,0),"")</f>
        <v>0</v>
      </c>
      <c r="L552" s="702">
        <f>IF(RENTABILIDAD[[#This Row],[VALOR ACTUAL COP]]&gt;0,IFERROR((J552-G552)/G552,0),"")</f>
        <v>0</v>
      </c>
      <c r="M552" s="763">
        <f t="shared" si="9"/>
        <v>0</v>
      </c>
      <c r="N552" s="747" t="str">
        <f>IFERROR(IF(RENTABILIDAD[[#This Row],[AÑOS]]&gt;0.9999999,(1+K552)^(1/M552)-1,""),"")</f>
        <v/>
      </c>
      <c r="O552" s="702" t="str">
        <f>IFERROR(IF(RENTABILIDAD[[#This Row],[AÑOS]]&gt;0.9999999,(1+L552)^(1/M552)-1,""),"")</f>
        <v/>
      </c>
      <c r="P552" s="764" t="str">
        <f>IFERROR(IF(C:C=$U$7,RENTABILIDAD[[#This Row],[INVERSIÓN USD]]/$W$6,RENTABILIDAD[[#This Row],[INVERSIÓN USD]]/$W$7),"")</f>
        <v/>
      </c>
      <c r="Q552" s="620" t="str">
        <f>IFERROR(IF(D:D=$U$6,RENTABILIDAD[[#This Row],[INVERSIÓN COP]]/$V$6,RENTABILIDAD[[#This Row],[INVERSIÓN COP]]/$V$7),"")</f>
        <v/>
      </c>
      <c r="R552" s="764" t="str">
        <f>IFERROR(RENTABILIDAD[[#This Row],[RENTABILIDAD E.A USD]]*RENTABILIDAD[[#This Row],[PESOS COP]],"")</f>
        <v/>
      </c>
      <c r="S552" s="620" t="str">
        <f>IFERROR(RENTABILIDAD[[#This Row],[RENTABILIDAD E.A COP2]]*RENTABILIDAD[[#This Row],[PESOS COP]],"")</f>
        <v/>
      </c>
    </row>
    <row r="553" spans="2:19">
      <c r="B553" s="755" t="str">
        <f>IF('REGISTRO ACCIONES'!L553="COMPRA",'REGISTRO ACCIONES'!J553,"")</f>
        <v/>
      </c>
      <c r="C553" s="756" t="str">
        <f>IF('REGISTRO ACCIONES'!L553="COMPRA",'REGISTRO ACCIONES'!K553,"")</f>
        <v/>
      </c>
      <c r="D55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53" s="757" t="str">
        <f>IF('REGISTRO ACCIONES'!L553="COMPRA",'REGISTRO ACCIONES'!M553,"")</f>
        <v/>
      </c>
      <c r="F553" s="758" t="str">
        <f>IF(RENTABILIDAD[[#This Row],[PORTAFOLIO]]="","",IF('REGISTRO ACCIONES'!L553="COMPRA",'REGISTRO ACCIONES'!P553,""))</f>
        <v/>
      </c>
      <c r="G553" s="759" t="str">
        <f>IF(RENTABILIDAD[[#This Row],[PORTAFOLIO]]="","",IF('REGISTRO ACCIONES'!L553="COMPRA",'REGISTRO ACCIONES'!R553,""))</f>
        <v/>
      </c>
      <c r="H55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53" s="760" t="str">
        <f>IF(RENTABILIDAD[[#This Row],[PORTAFOLIO]]="","",IF(RENTABILIDAD[[#This Row],[INSTRUMENTO]]="","",IFERROR((E553*H553),0)))</f>
        <v/>
      </c>
      <c r="J553" s="761" t="str">
        <f>IF(RENTABILIDAD[[#This Row],[PORTAFOLIO]]="","",IF(RENTABILIDAD[[#This Row],[INSTRUMENTO]]="","",IFERROR((E553*H553)*$X$6,0)))</f>
        <v/>
      </c>
      <c r="K553" s="762">
        <f>IF(RENTABILIDAD[[#This Row],[VALOR ACTUAL COP]]&gt;0,IFERROR((I553-F553)/F553,0),"")</f>
        <v>0</v>
      </c>
      <c r="L553" s="702">
        <f>IF(RENTABILIDAD[[#This Row],[VALOR ACTUAL COP]]&gt;0,IFERROR((J553-G553)/G553,0),"")</f>
        <v>0</v>
      </c>
      <c r="M553" s="763">
        <f t="shared" si="9"/>
        <v>0</v>
      </c>
      <c r="N553" s="747" t="str">
        <f>IFERROR(IF(RENTABILIDAD[[#This Row],[AÑOS]]&gt;0.9999999,(1+K553)^(1/M553)-1,""),"")</f>
        <v/>
      </c>
      <c r="O553" s="702" t="str">
        <f>IFERROR(IF(RENTABILIDAD[[#This Row],[AÑOS]]&gt;0.9999999,(1+L553)^(1/M553)-1,""),"")</f>
        <v/>
      </c>
      <c r="P553" s="764" t="str">
        <f>IFERROR(IF(C:C=$U$7,RENTABILIDAD[[#This Row],[INVERSIÓN USD]]/$W$6,RENTABILIDAD[[#This Row],[INVERSIÓN USD]]/$W$7),"")</f>
        <v/>
      </c>
      <c r="Q553" s="620" t="str">
        <f>IFERROR(IF(D:D=$U$6,RENTABILIDAD[[#This Row],[INVERSIÓN COP]]/$V$6,RENTABILIDAD[[#This Row],[INVERSIÓN COP]]/$V$7),"")</f>
        <v/>
      </c>
      <c r="R553" s="764" t="str">
        <f>IFERROR(RENTABILIDAD[[#This Row],[RENTABILIDAD E.A USD]]*RENTABILIDAD[[#This Row],[PESOS COP]],"")</f>
        <v/>
      </c>
      <c r="S553" s="620" t="str">
        <f>IFERROR(RENTABILIDAD[[#This Row],[RENTABILIDAD E.A COP2]]*RENTABILIDAD[[#This Row],[PESOS COP]],"")</f>
        <v/>
      </c>
    </row>
    <row r="554" spans="2:19">
      <c r="B554" s="755" t="str">
        <f>IF('REGISTRO ACCIONES'!L554="COMPRA",'REGISTRO ACCIONES'!J554,"")</f>
        <v/>
      </c>
      <c r="C554" s="756" t="str">
        <f>IF('REGISTRO ACCIONES'!L554="COMPRA",'REGISTRO ACCIONES'!K554,"")</f>
        <v/>
      </c>
      <c r="D55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54" s="757" t="str">
        <f>IF('REGISTRO ACCIONES'!L554="COMPRA",'REGISTRO ACCIONES'!M554,"")</f>
        <v/>
      </c>
      <c r="F554" s="758" t="str">
        <f>IF(RENTABILIDAD[[#This Row],[PORTAFOLIO]]="","",IF('REGISTRO ACCIONES'!L554="COMPRA",'REGISTRO ACCIONES'!P554,""))</f>
        <v/>
      </c>
      <c r="G554" s="759" t="str">
        <f>IF(RENTABILIDAD[[#This Row],[PORTAFOLIO]]="","",IF('REGISTRO ACCIONES'!L554="COMPRA",'REGISTRO ACCIONES'!R554,""))</f>
        <v/>
      </c>
      <c r="H55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54" s="760" t="str">
        <f>IF(RENTABILIDAD[[#This Row],[PORTAFOLIO]]="","",IF(RENTABILIDAD[[#This Row],[INSTRUMENTO]]="","",IFERROR((E554*H554),0)))</f>
        <v/>
      </c>
      <c r="J554" s="761" t="str">
        <f>IF(RENTABILIDAD[[#This Row],[PORTAFOLIO]]="","",IF(RENTABILIDAD[[#This Row],[INSTRUMENTO]]="","",IFERROR((E554*H554)*$X$6,0)))</f>
        <v/>
      </c>
      <c r="K554" s="762">
        <f>IF(RENTABILIDAD[[#This Row],[VALOR ACTUAL COP]]&gt;0,IFERROR((I554-F554)/F554,0),"")</f>
        <v>0</v>
      </c>
      <c r="L554" s="702">
        <f>IF(RENTABILIDAD[[#This Row],[VALOR ACTUAL COP]]&gt;0,IFERROR((J554-G554)/G554,0),"")</f>
        <v>0</v>
      </c>
      <c r="M554" s="763">
        <f t="shared" si="9"/>
        <v>0</v>
      </c>
      <c r="N554" s="747" t="str">
        <f>IFERROR(IF(RENTABILIDAD[[#This Row],[AÑOS]]&gt;0.9999999,(1+K554)^(1/M554)-1,""),"")</f>
        <v/>
      </c>
      <c r="O554" s="702" t="str">
        <f>IFERROR(IF(RENTABILIDAD[[#This Row],[AÑOS]]&gt;0.9999999,(1+L554)^(1/M554)-1,""),"")</f>
        <v/>
      </c>
      <c r="P554" s="764" t="str">
        <f>IFERROR(IF(C:C=$U$7,RENTABILIDAD[[#This Row],[INVERSIÓN USD]]/$W$6,RENTABILIDAD[[#This Row],[INVERSIÓN USD]]/$W$7),"")</f>
        <v/>
      </c>
      <c r="Q554" s="620" t="str">
        <f>IFERROR(IF(D:D=$U$6,RENTABILIDAD[[#This Row],[INVERSIÓN COP]]/$V$6,RENTABILIDAD[[#This Row],[INVERSIÓN COP]]/$V$7),"")</f>
        <v/>
      </c>
      <c r="R554" s="764" t="str">
        <f>IFERROR(RENTABILIDAD[[#This Row],[RENTABILIDAD E.A USD]]*RENTABILIDAD[[#This Row],[PESOS COP]],"")</f>
        <v/>
      </c>
      <c r="S554" s="620" t="str">
        <f>IFERROR(RENTABILIDAD[[#This Row],[RENTABILIDAD E.A COP2]]*RENTABILIDAD[[#This Row],[PESOS COP]],"")</f>
        <v/>
      </c>
    </row>
    <row r="555" spans="2:19">
      <c r="B555" s="755" t="str">
        <f>IF('REGISTRO ACCIONES'!L555="COMPRA",'REGISTRO ACCIONES'!J555,"")</f>
        <v/>
      </c>
      <c r="C555" s="756" t="str">
        <f>IF('REGISTRO ACCIONES'!L555="COMPRA",'REGISTRO ACCIONES'!K555,"")</f>
        <v/>
      </c>
      <c r="D55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55" s="757" t="str">
        <f>IF('REGISTRO ACCIONES'!L555="COMPRA",'REGISTRO ACCIONES'!M555,"")</f>
        <v/>
      </c>
      <c r="F555" s="758" t="str">
        <f>IF(RENTABILIDAD[[#This Row],[PORTAFOLIO]]="","",IF('REGISTRO ACCIONES'!L555="COMPRA",'REGISTRO ACCIONES'!P555,""))</f>
        <v/>
      </c>
      <c r="G555" s="759" t="str">
        <f>IF(RENTABILIDAD[[#This Row],[PORTAFOLIO]]="","",IF('REGISTRO ACCIONES'!L555="COMPRA",'REGISTRO ACCIONES'!R555,""))</f>
        <v/>
      </c>
      <c r="H55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55" s="760" t="str">
        <f>IF(RENTABILIDAD[[#This Row],[PORTAFOLIO]]="","",IF(RENTABILIDAD[[#This Row],[INSTRUMENTO]]="","",IFERROR((E555*H555),0)))</f>
        <v/>
      </c>
      <c r="J555" s="761" t="str">
        <f>IF(RENTABILIDAD[[#This Row],[PORTAFOLIO]]="","",IF(RENTABILIDAD[[#This Row],[INSTRUMENTO]]="","",IFERROR((E555*H555)*$X$6,0)))</f>
        <v/>
      </c>
      <c r="K555" s="762">
        <f>IF(RENTABILIDAD[[#This Row],[VALOR ACTUAL COP]]&gt;0,IFERROR((I555-F555)/F555,0),"")</f>
        <v>0</v>
      </c>
      <c r="L555" s="702">
        <f>IF(RENTABILIDAD[[#This Row],[VALOR ACTUAL COP]]&gt;0,IFERROR((J555-G555)/G555,0),"")</f>
        <v>0</v>
      </c>
      <c r="M555" s="763">
        <f t="shared" si="9"/>
        <v>0</v>
      </c>
      <c r="N555" s="747" t="str">
        <f>IFERROR(IF(RENTABILIDAD[[#This Row],[AÑOS]]&gt;0.9999999,(1+K555)^(1/M555)-1,""),"")</f>
        <v/>
      </c>
      <c r="O555" s="702" t="str">
        <f>IFERROR(IF(RENTABILIDAD[[#This Row],[AÑOS]]&gt;0.9999999,(1+L555)^(1/M555)-1,""),"")</f>
        <v/>
      </c>
      <c r="P555" s="764" t="str">
        <f>IFERROR(IF(C:C=$U$7,RENTABILIDAD[[#This Row],[INVERSIÓN USD]]/$W$6,RENTABILIDAD[[#This Row],[INVERSIÓN USD]]/$W$7),"")</f>
        <v/>
      </c>
      <c r="Q555" s="620" t="str">
        <f>IFERROR(IF(D:D=$U$6,RENTABILIDAD[[#This Row],[INVERSIÓN COP]]/$V$6,RENTABILIDAD[[#This Row],[INVERSIÓN COP]]/$V$7),"")</f>
        <v/>
      </c>
      <c r="R555" s="764" t="str">
        <f>IFERROR(RENTABILIDAD[[#This Row],[RENTABILIDAD E.A USD]]*RENTABILIDAD[[#This Row],[PESOS COP]],"")</f>
        <v/>
      </c>
      <c r="S555" s="620" t="str">
        <f>IFERROR(RENTABILIDAD[[#This Row],[RENTABILIDAD E.A COP2]]*RENTABILIDAD[[#This Row],[PESOS COP]],"")</f>
        <v/>
      </c>
    </row>
    <row r="556" spans="2:19">
      <c r="B556" s="755" t="str">
        <f>IF('REGISTRO ACCIONES'!L556="COMPRA",'REGISTRO ACCIONES'!J556,"")</f>
        <v/>
      </c>
      <c r="C556" s="756" t="str">
        <f>IF('REGISTRO ACCIONES'!L556="COMPRA",'REGISTRO ACCIONES'!K556,"")</f>
        <v/>
      </c>
      <c r="D55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56" s="757" t="str">
        <f>IF('REGISTRO ACCIONES'!L556="COMPRA",'REGISTRO ACCIONES'!M556,"")</f>
        <v/>
      </c>
      <c r="F556" s="758" t="str">
        <f>IF(RENTABILIDAD[[#This Row],[PORTAFOLIO]]="","",IF('REGISTRO ACCIONES'!L556="COMPRA",'REGISTRO ACCIONES'!P556,""))</f>
        <v/>
      </c>
      <c r="G556" s="759" t="str">
        <f>IF(RENTABILIDAD[[#This Row],[PORTAFOLIO]]="","",IF('REGISTRO ACCIONES'!L556="COMPRA",'REGISTRO ACCIONES'!R556,""))</f>
        <v/>
      </c>
      <c r="H55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56" s="760" t="str">
        <f>IF(RENTABILIDAD[[#This Row],[PORTAFOLIO]]="","",IF(RENTABILIDAD[[#This Row],[INSTRUMENTO]]="","",IFERROR((E556*H556),0)))</f>
        <v/>
      </c>
      <c r="J556" s="761" t="str">
        <f>IF(RENTABILIDAD[[#This Row],[PORTAFOLIO]]="","",IF(RENTABILIDAD[[#This Row],[INSTRUMENTO]]="","",IFERROR((E556*H556)*$X$6,0)))</f>
        <v/>
      </c>
      <c r="K556" s="762">
        <f>IF(RENTABILIDAD[[#This Row],[VALOR ACTUAL COP]]&gt;0,IFERROR((I556-F556)/F556,0),"")</f>
        <v>0</v>
      </c>
      <c r="L556" s="702">
        <f>IF(RENTABILIDAD[[#This Row],[VALOR ACTUAL COP]]&gt;0,IFERROR((J556-G556)/G556,0),"")</f>
        <v>0</v>
      </c>
      <c r="M556" s="763">
        <f t="shared" si="9"/>
        <v>0</v>
      </c>
      <c r="N556" s="747" t="str">
        <f>IFERROR(IF(RENTABILIDAD[[#This Row],[AÑOS]]&gt;0.9999999,(1+K556)^(1/M556)-1,""),"")</f>
        <v/>
      </c>
      <c r="O556" s="702" t="str">
        <f>IFERROR(IF(RENTABILIDAD[[#This Row],[AÑOS]]&gt;0.9999999,(1+L556)^(1/M556)-1,""),"")</f>
        <v/>
      </c>
      <c r="P556" s="764" t="str">
        <f>IFERROR(IF(C:C=$U$7,RENTABILIDAD[[#This Row],[INVERSIÓN USD]]/$W$6,RENTABILIDAD[[#This Row],[INVERSIÓN USD]]/$W$7),"")</f>
        <v/>
      </c>
      <c r="Q556" s="620" t="str">
        <f>IFERROR(IF(D:D=$U$6,RENTABILIDAD[[#This Row],[INVERSIÓN COP]]/$V$6,RENTABILIDAD[[#This Row],[INVERSIÓN COP]]/$V$7),"")</f>
        <v/>
      </c>
      <c r="R556" s="764" t="str">
        <f>IFERROR(RENTABILIDAD[[#This Row],[RENTABILIDAD E.A USD]]*RENTABILIDAD[[#This Row],[PESOS COP]],"")</f>
        <v/>
      </c>
      <c r="S556" s="620" t="str">
        <f>IFERROR(RENTABILIDAD[[#This Row],[RENTABILIDAD E.A COP2]]*RENTABILIDAD[[#This Row],[PESOS COP]],"")</f>
        <v/>
      </c>
    </row>
    <row r="557" spans="2:19">
      <c r="B557" s="755" t="str">
        <f>IF('REGISTRO ACCIONES'!L557="COMPRA",'REGISTRO ACCIONES'!J557,"")</f>
        <v/>
      </c>
      <c r="C557" s="756" t="str">
        <f>IF('REGISTRO ACCIONES'!L557="COMPRA",'REGISTRO ACCIONES'!K557,"")</f>
        <v/>
      </c>
      <c r="D55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57" s="757" t="str">
        <f>IF('REGISTRO ACCIONES'!L557="COMPRA",'REGISTRO ACCIONES'!M557,"")</f>
        <v/>
      </c>
      <c r="F557" s="758" t="str">
        <f>IF(RENTABILIDAD[[#This Row],[PORTAFOLIO]]="","",IF('REGISTRO ACCIONES'!L557="COMPRA",'REGISTRO ACCIONES'!P557,""))</f>
        <v/>
      </c>
      <c r="G557" s="759" t="str">
        <f>IF(RENTABILIDAD[[#This Row],[PORTAFOLIO]]="","",IF('REGISTRO ACCIONES'!L557="COMPRA",'REGISTRO ACCIONES'!R557,""))</f>
        <v/>
      </c>
      <c r="H55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57" s="760" t="str">
        <f>IF(RENTABILIDAD[[#This Row],[PORTAFOLIO]]="","",IF(RENTABILIDAD[[#This Row],[INSTRUMENTO]]="","",IFERROR((E557*H557),0)))</f>
        <v/>
      </c>
      <c r="J557" s="761" t="str">
        <f>IF(RENTABILIDAD[[#This Row],[PORTAFOLIO]]="","",IF(RENTABILIDAD[[#This Row],[INSTRUMENTO]]="","",IFERROR((E557*H557)*$X$6,0)))</f>
        <v/>
      </c>
      <c r="K557" s="762">
        <f>IF(RENTABILIDAD[[#This Row],[VALOR ACTUAL COP]]&gt;0,IFERROR((I557-F557)/F557,0),"")</f>
        <v>0</v>
      </c>
      <c r="L557" s="702">
        <f>IF(RENTABILIDAD[[#This Row],[VALOR ACTUAL COP]]&gt;0,IFERROR((J557-G557)/G557,0),"")</f>
        <v>0</v>
      </c>
      <c r="M557" s="763">
        <f t="shared" si="9"/>
        <v>0</v>
      </c>
      <c r="N557" s="747" t="str">
        <f>IFERROR(IF(RENTABILIDAD[[#This Row],[AÑOS]]&gt;0.9999999,(1+K557)^(1/M557)-1,""),"")</f>
        <v/>
      </c>
      <c r="O557" s="702" t="str">
        <f>IFERROR(IF(RENTABILIDAD[[#This Row],[AÑOS]]&gt;0.9999999,(1+L557)^(1/M557)-1,""),"")</f>
        <v/>
      </c>
      <c r="P557" s="764" t="str">
        <f>IFERROR(IF(C:C=$U$7,RENTABILIDAD[[#This Row],[INVERSIÓN USD]]/$W$6,RENTABILIDAD[[#This Row],[INVERSIÓN USD]]/$W$7),"")</f>
        <v/>
      </c>
      <c r="Q557" s="620" t="str">
        <f>IFERROR(IF(D:D=$U$6,RENTABILIDAD[[#This Row],[INVERSIÓN COP]]/$V$6,RENTABILIDAD[[#This Row],[INVERSIÓN COP]]/$V$7),"")</f>
        <v/>
      </c>
      <c r="R557" s="764" t="str">
        <f>IFERROR(RENTABILIDAD[[#This Row],[RENTABILIDAD E.A USD]]*RENTABILIDAD[[#This Row],[PESOS COP]],"")</f>
        <v/>
      </c>
      <c r="S557" s="620" t="str">
        <f>IFERROR(RENTABILIDAD[[#This Row],[RENTABILIDAD E.A COP2]]*RENTABILIDAD[[#This Row],[PESOS COP]],"")</f>
        <v/>
      </c>
    </row>
    <row r="558" spans="2:19">
      <c r="B558" s="755" t="str">
        <f>IF('REGISTRO ACCIONES'!L558="COMPRA",'REGISTRO ACCIONES'!J558,"")</f>
        <v/>
      </c>
      <c r="C558" s="756" t="str">
        <f>IF('REGISTRO ACCIONES'!L558="COMPRA",'REGISTRO ACCIONES'!K558,"")</f>
        <v/>
      </c>
      <c r="D55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58" s="757" t="str">
        <f>IF('REGISTRO ACCIONES'!L558="COMPRA",'REGISTRO ACCIONES'!M558,"")</f>
        <v/>
      </c>
      <c r="F558" s="758" t="str">
        <f>IF(RENTABILIDAD[[#This Row],[PORTAFOLIO]]="","",IF('REGISTRO ACCIONES'!L558="COMPRA",'REGISTRO ACCIONES'!P558,""))</f>
        <v/>
      </c>
      <c r="G558" s="759" t="str">
        <f>IF(RENTABILIDAD[[#This Row],[PORTAFOLIO]]="","",IF('REGISTRO ACCIONES'!L558="COMPRA",'REGISTRO ACCIONES'!R558,""))</f>
        <v/>
      </c>
      <c r="H55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58" s="760" t="str">
        <f>IF(RENTABILIDAD[[#This Row],[PORTAFOLIO]]="","",IF(RENTABILIDAD[[#This Row],[INSTRUMENTO]]="","",IFERROR((E558*H558),0)))</f>
        <v/>
      </c>
      <c r="J558" s="761" t="str">
        <f>IF(RENTABILIDAD[[#This Row],[PORTAFOLIO]]="","",IF(RENTABILIDAD[[#This Row],[INSTRUMENTO]]="","",IFERROR((E558*H558)*$X$6,0)))</f>
        <v/>
      </c>
      <c r="K558" s="762">
        <f>IF(RENTABILIDAD[[#This Row],[VALOR ACTUAL COP]]&gt;0,IFERROR((I558-F558)/F558,0),"")</f>
        <v>0</v>
      </c>
      <c r="L558" s="702">
        <f>IF(RENTABILIDAD[[#This Row],[VALOR ACTUAL COP]]&gt;0,IFERROR((J558-G558)/G558,0),"")</f>
        <v>0</v>
      </c>
      <c r="M558" s="763">
        <f t="shared" si="9"/>
        <v>0</v>
      </c>
      <c r="N558" s="747" t="str">
        <f>IFERROR(IF(RENTABILIDAD[[#This Row],[AÑOS]]&gt;0.9999999,(1+K558)^(1/M558)-1,""),"")</f>
        <v/>
      </c>
      <c r="O558" s="702" t="str">
        <f>IFERROR(IF(RENTABILIDAD[[#This Row],[AÑOS]]&gt;0.9999999,(1+L558)^(1/M558)-1,""),"")</f>
        <v/>
      </c>
      <c r="P558" s="764" t="str">
        <f>IFERROR(IF(C:C=$U$7,RENTABILIDAD[[#This Row],[INVERSIÓN USD]]/$W$6,RENTABILIDAD[[#This Row],[INVERSIÓN USD]]/$W$7),"")</f>
        <v/>
      </c>
      <c r="Q558" s="620" t="str">
        <f>IFERROR(IF(D:D=$U$6,RENTABILIDAD[[#This Row],[INVERSIÓN COP]]/$V$6,RENTABILIDAD[[#This Row],[INVERSIÓN COP]]/$V$7),"")</f>
        <v/>
      </c>
      <c r="R558" s="764" t="str">
        <f>IFERROR(RENTABILIDAD[[#This Row],[RENTABILIDAD E.A USD]]*RENTABILIDAD[[#This Row],[PESOS COP]],"")</f>
        <v/>
      </c>
      <c r="S558" s="620" t="str">
        <f>IFERROR(RENTABILIDAD[[#This Row],[RENTABILIDAD E.A COP2]]*RENTABILIDAD[[#This Row],[PESOS COP]],"")</f>
        <v/>
      </c>
    </row>
    <row r="559" spans="2:19">
      <c r="B559" s="755" t="str">
        <f>IF('REGISTRO ACCIONES'!L559="COMPRA",'REGISTRO ACCIONES'!J559,"")</f>
        <v/>
      </c>
      <c r="C559" s="756" t="str">
        <f>IF('REGISTRO ACCIONES'!L559="COMPRA",'REGISTRO ACCIONES'!K559,"")</f>
        <v/>
      </c>
      <c r="D55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59" s="757" t="str">
        <f>IF('REGISTRO ACCIONES'!L559="COMPRA",'REGISTRO ACCIONES'!M559,"")</f>
        <v/>
      </c>
      <c r="F559" s="758" t="str">
        <f>IF(RENTABILIDAD[[#This Row],[PORTAFOLIO]]="","",IF('REGISTRO ACCIONES'!L559="COMPRA",'REGISTRO ACCIONES'!P559,""))</f>
        <v/>
      </c>
      <c r="G559" s="759" t="str">
        <f>IF(RENTABILIDAD[[#This Row],[PORTAFOLIO]]="","",IF('REGISTRO ACCIONES'!L559="COMPRA",'REGISTRO ACCIONES'!R559,""))</f>
        <v/>
      </c>
      <c r="H55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59" s="760" t="str">
        <f>IF(RENTABILIDAD[[#This Row],[PORTAFOLIO]]="","",IF(RENTABILIDAD[[#This Row],[INSTRUMENTO]]="","",IFERROR((E559*H559),0)))</f>
        <v/>
      </c>
      <c r="J559" s="761" t="str">
        <f>IF(RENTABILIDAD[[#This Row],[PORTAFOLIO]]="","",IF(RENTABILIDAD[[#This Row],[INSTRUMENTO]]="","",IFERROR((E559*H559)*$X$6,0)))</f>
        <v/>
      </c>
      <c r="K559" s="762">
        <f>IF(RENTABILIDAD[[#This Row],[VALOR ACTUAL COP]]&gt;0,IFERROR((I559-F559)/F559,0),"")</f>
        <v>0</v>
      </c>
      <c r="L559" s="702">
        <f>IF(RENTABILIDAD[[#This Row],[VALOR ACTUAL COP]]&gt;0,IFERROR((J559-G559)/G559,0),"")</f>
        <v>0</v>
      </c>
      <c r="M559" s="763">
        <f t="shared" si="9"/>
        <v>0</v>
      </c>
      <c r="N559" s="747" t="str">
        <f>IFERROR(IF(RENTABILIDAD[[#This Row],[AÑOS]]&gt;0.9999999,(1+K559)^(1/M559)-1,""),"")</f>
        <v/>
      </c>
      <c r="O559" s="702" t="str">
        <f>IFERROR(IF(RENTABILIDAD[[#This Row],[AÑOS]]&gt;0.9999999,(1+L559)^(1/M559)-1,""),"")</f>
        <v/>
      </c>
      <c r="P559" s="764" t="str">
        <f>IFERROR(IF(C:C=$U$7,RENTABILIDAD[[#This Row],[INVERSIÓN USD]]/$W$6,RENTABILIDAD[[#This Row],[INVERSIÓN USD]]/$W$7),"")</f>
        <v/>
      </c>
      <c r="Q559" s="620" t="str">
        <f>IFERROR(IF(D:D=$U$6,RENTABILIDAD[[#This Row],[INVERSIÓN COP]]/$V$6,RENTABILIDAD[[#This Row],[INVERSIÓN COP]]/$V$7),"")</f>
        <v/>
      </c>
      <c r="R559" s="764" t="str">
        <f>IFERROR(RENTABILIDAD[[#This Row],[RENTABILIDAD E.A USD]]*RENTABILIDAD[[#This Row],[PESOS COP]],"")</f>
        <v/>
      </c>
      <c r="S559" s="620" t="str">
        <f>IFERROR(RENTABILIDAD[[#This Row],[RENTABILIDAD E.A COP2]]*RENTABILIDAD[[#This Row],[PESOS COP]],"")</f>
        <v/>
      </c>
    </row>
    <row r="560" spans="2:19">
      <c r="B560" s="755" t="str">
        <f>IF('REGISTRO ACCIONES'!L560="COMPRA",'REGISTRO ACCIONES'!J560,"")</f>
        <v/>
      </c>
      <c r="C560" s="756" t="str">
        <f>IF('REGISTRO ACCIONES'!L560="COMPRA",'REGISTRO ACCIONES'!K560,"")</f>
        <v/>
      </c>
      <c r="D56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60" s="757" t="str">
        <f>IF('REGISTRO ACCIONES'!L560="COMPRA",'REGISTRO ACCIONES'!M560,"")</f>
        <v/>
      </c>
      <c r="F560" s="758" t="str">
        <f>IF(RENTABILIDAD[[#This Row],[PORTAFOLIO]]="","",IF('REGISTRO ACCIONES'!L560="COMPRA",'REGISTRO ACCIONES'!P560,""))</f>
        <v/>
      </c>
      <c r="G560" s="759" t="str">
        <f>IF(RENTABILIDAD[[#This Row],[PORTAFOLIO]]="","",IF('REGISTRO ACCIONES'!L560="COMPRA",'REGISTRO ACCIONES'!R560,""))</f>
        <v/>
      </c>
      <c r="H56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60" s="760" t="str">
        <f>IF(RENTABILIDAD[[#This Row],[PORTAFOLIO]]="","",IF(RENTABILIDAD[[#This Row],[INSTRUMENTO]]="","",IFERROR((E560*H560),0)))</f>
        <v/>
      </c>
      <c r="J560" s="761" t="str">
        <f>IF(RENTABILIDAD[[#This Row],[PORTAFOLIO]]="","",IF(RENTABILIDAD[[#This Row],[INSTRUMENTO]]="","",IFERROR((E560*H560)*$X$6,0)))</f>
        <v/>
      </c>
      <c r="K560" s="762">
        <f>IF(RENTABILIDAD[[#This Row],[VALOR ACTUAL COP]]&gt;0,IFERROR((I560-F560)/F560,0),"")</f>
        <v>0</v>
      </c>
      <c r="L560" s="702">
        <f>IF(RENTABILIDAD[[#This Row],[VALOR ACTUAL COP]]&gt;0,IFERROR((J560-G560)/G560,0),"")</f>
        <v>0</v>
      </c>
      <c r="M560" s="763">
        <f t="shared" si="9"/>
        <v>0</v>
      </c>
      <c r="N560" s="747" t="str">
        <f>IFERROR(IF(RENTABILIDAD[[#This Row],[AÑOS]]&gt;0.9999999,(1+K560)^(1/M560)-1,""),"")</f>
        <v/>
      </c>
      <c r="O560" s="702" t="str">
        <f>IFERROR(IF(RENTABILIDAD[[#This Row],[AÑOS]]&gt;0.9999999,(1+L560)^(1/M560)-1,""),"")</f>
        <v/>
      </c>
      <c r="P560" s="764" t="str">
        <f>IFERROR(IF(C:C=$U$7,RENTABILIDAD[[#This Row],[INVERSIÓN USD]]/$W$6,RENTABILIDAD[[#This Row],[INVERSIÓN USD]]/$W$7),"")</f>
        <v/>
      </c>
      <c r="Q560" s="620" t="str">
        <f>IFERROR(IF(D:D=$U$6,RENTABILIDAD[[#This Row],[INVERSIÓN COP]]/$V$6,RENTABILIDAD[[#This Row],[INVERSIÓN COP]]/$V$7),"")</f>
        <v/>
      </c>
      <c r="R560" s="764" t="str">
        <f>IFERROR(RENTABILIDAD[[#This Row],[RENTABILIDAD E.A USD]]*RENTABILIDAD[[#This Row],[PESOS COP]],"")</f>
        <v/>
      </c>
      <c r="S560" s="620" t="str">
        <f>IFERROR(RENTABILIDAD[[#This Row],[RENTABILIDAD E.A COP2]]*RENTABILIDAD[[#This Row],[PESOS COP]],"")</f>
        <v/>
      </c>
    </row>
    <row r="561" spans="2:19">
      <c r="B561" s="755" t="str">
        <f>IF('REGISTRO ACCIONES'!L561="COMPRA",'REGISTRO ACCIONES'!J561,"")</f>
        <v/>
      </c>
      <c r="C561" s="756" t="str">
        <f>IF('REGISTRO ACCIONES'!L561="COMPRA",'REGISTRO ACCIONES'!K561,"")</f>
        <v/>
      </c>
      <c r="D56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61" s="757" t="str">
        <f>IF('REGISTRO ACCIONES'!L561="COMPRA",'REGISTRO ACCIONES'!M561,"")</f>
        <v/>
      </c>
      <c r="F561" s="758" t="str">
        <f>IF(RENTABILIDAD[[#This Row],[PORTAFOLIO]]="","",IF('REGISTRO ACCIONES'!L561="COMPRA",'REGISTRO ACCIONES'!P561,""))</f>
        <v/>
      </c>
      <c r="G561" s="759" t="str">
        <f>IF(RENTABILIDAD[[#This Row],[PORTAFOLIO]]="","",IF('REGISTRO ACCIONES'!L561="COMPRA",'REGISTRO ACCIONES'!R561,""))</f>
        <v/>
      </c>
      <c r="H56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61" s="760" t="str">
        <f>IF(RENTABILIDAD[[#This Row],[PORTAFOLIO]]="","",IF(RENTABILIDAD[[#This Row],[INSTRUMENTO]]="","",IFERROR((E561*H561),0)))</f>
        <v/>
      </c>
      <c r="J561" s="761" t="str">
        <f>IF(RENTABILIDAD[[#This Row],[PORTAFOLIO]]="","",IF(RENTABILIDAD[[#This Row],[INSTRUMENTO]]="","",IFERROR((E561*H561)*$X$6,0)))</f>
        <v/>
      </c>
      <c r="K561" s="762">
        <f>IF(RENTABILIDAD[[#This Row],[VALOR ACTUAL COP]]&gt;0,IFERROR((I561-F561)/F561,0),"")</f>
        <v>0</v>
      </c>
      <c r="L561" s="702">
        <f>IF(RENTABILIDAD[[#This Row],[VALOR ACTUAL COP]]&gt;0,IFERROR((J561-G561)/G561,0),"")</f>
        <v>0</v>
      </c>
      <c r="M561" s="763">
        <f t="shared" si="9"/>
        <v>0</v>
      </c>
      <c r="N561" s="747" t="str">
        <f>IFERROR(IF(RENTABILIDAD[[#This Row],[AÑOS]]&gt;0.9999999,(1+K561)^(1/M561)-1,""),"")</f>
        <v/>
      </c>
      <c r="O561" s="702" t="str">
        <f>IFERROR(IF(RENTABILIDAD[[#This Row],[AÑOS]]&gt;0.9999999,(1+L561)^(1/M561)-1,""),"")</f>
        <v/>
      </c>
      <c r="P561" s="764" t="str">
        <f>IFERROR(IF(C:C=$U$7,RENTABILIDAD[[#This Row],[INVERSIÓN USD]]/$W$6,RENTABILIDAD[[#This Row],[INVERSIÓN USD]]/$W$7),"")</f>
        <v/>
      </c>
      <c r="Q561" s="620" t="str">
        <f>IFERROR(IF(D:D=$U$6,RENTABILIDAD[[#This Row],[INVERSIÓN COP]]/$V$6,RENTABILIDAD[[#This Row],[INVERSIÓN COP]]/$V$7),"")</f>
        <v/>
      </c>
      <c r="R561" s="764" t="str">
        <f>IFERROR(RENTABILIDAD[[#This Row],[RENTABILIDAD E.A USD]]*RENTABILIDAD[[#This Row],[PESOS COP]],"")</f>
        <v/>
      </c>
      <c r="S561" s="620" t="str">
        <f>IFERROR(RENTABILIDAD[[#This Row],[RENTABILIDAD E.A COP2]]*RENTABILIDAD[[#This Row],[PESOS COP]],"")</f>
        <v/>
      </c>
    </row>
    <row r="562" spans="2:19">
      <c r="B562" s="755" t="str">
        <f>IF('REGISTRO ACCIONES'!L562="COMPRA",'REGISTRO ACCIONES'!J562,"")</f>
        <v/>
      </c>
      <c r="C562" s="756" t="str">
        <f>IF('REGISTRO ACCIONES'!L562="COMPRA",'REGISTRO ACCIONES'!K562,"")</f>
        <v/>
      </c>
      <c r="D56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62" s="757" t="str">
        <f>IF('REGISTRO ACCIONES'!L562="COMPRA",'REGISTRO ACCIONES'!M562,"")</f>
        <v/>
      </c>
      <c r="F562" s="758" t="str">
        <f>IF(RENTABILIDAD[[#This Row],[PORTAFOLIO]]="","",IF('REGISTRO ACCIONES'!L562="COMPRA",'REGISTRO ACCIONES'!P562,""))</f>
        <v/>
      </c>
      <c r="G562" s="759" t="str">
        <f>IF(RENTABILIDAD[[#This Row],[PORTAFOLIO]]="","",IF('REGISTRO ACCIONES'!L562="COMPRA",'REGISTRO ACCIONES'!R562,""))</f>
        <v/>
      </c>
      <c r="H56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62" s="760" t="str">
        <f>IF(RENTABILIDAD[[#This Row],[PORTAFOLIO]]="","",IF(RENTABILIDAD[[#This Row],[INSTRUMENTO]]="","",IFERROR((E562*H562),0)))</f>
        <v/>
      </c>
      <c r="J562" s="761" t="str">
        <f>IF(RENTABILIDAD[[#This Row],[PORTAFOLIO]]="","",IF(RENTABILIDAD[[#This Row],[INSTRUMENTO]]="","",IFERROR((E562*H562)*$X$6,0)))</f>
        <v/>
      </c>
      <c r="K562" s="762">
        <f>IF(RENTABILIDAD[[#This Row],[VALOR ACTUAL COP]]&gt;0,IFERROR((I562-F562)/F562,0),"")</f>
        <v>0</v>
      </c>
      <c r="L562" s="702">
        <f>IF(RENTABILIDAD[[#This Row],[VALOR ACTUAL COP]]&gt;0,IFERROR((J562-G562)/G562,0),"")</f>
        <v>0</v>
      </c>
      <c r="M562" s="763">
        <f t="shared" si="9"/>
        <v>0</v>
      </c>
      <c r="N562" s="747" t="str">
        <f>IFERROR(IF(RENTABILIDAD[[#This Row],[AÑOS]]&gt;0.9999999,(1+K562)^(1/M562)-1,""),"")</f>
        <v/>
      </c>
      <c r="O562" s="702" t="str">
        <f>IFERROR(IF(RENTABILIDAD[[#This Row],[AÑOS]]&gt;0.9999999,(1+L562)^(1/M562)-1,""),"")</f>
        <v/>
      </c>
      <c r="P562" s="764" t="str">
        <f>IFERROR(IF(C:C=$U$7,RENTABILIDAD[[#This Row],[INVERSIÓN USD]]/$W$6,RENTABILIDAD[[#This Row],[INVERSIÓN USD]]/$W$7),"")</f>
        <v/>
      </c>
      <c r="Q562" s="620" t="str">
        <f>IFERROR(IF(D:D=$U$6,RENTABILIDAD[[#This Row],[INVERSIÓN COP]]/$V$6,RENTABILIDAD[[#This Row],[INVERSIÓN COP]]/$V$7),"")</f>
        <v/>
      </c>
      <c r="R562" s="764" t="str">
        <f>IFERROR(RENTABILIDAD[[#This Row],[RENTABILIDAD E.A USD]]*RENTABILIDAD[[#This Row],[PESOS COP]],"")</f>
        <v/>
      </c>
      <c r="S562" s="620" t="str">
        <f>IFERROR(RENTABILIDAD[[#This Row],[RENTABILIDAD E.A COP2]]*RENTABILIDAD[[#This Row],[PESOS COP]],"")</f>
        <v/>
      </c>
    </row>
    <row r="563" spans="2:19">
      <c r="B563" s="755" t="str">
        <f>IF('REGISTRO ACCIONES'!L563="COMPRA",'REGISTRO ACCIONES'!J563,"")</f>
        <v/>
      </c>
      <c r="C563" s="756" t="str">
        <f>IF('REGISTRO ACCIONES'!L563="COMPRA",'REGISTRO ACCIONES'!K563,"")</f>
        <v/>
      </c>
      <c r="D56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63" s="757" t="str">
        <f>IF('REGISTRO ACCIONES'!L563="COMPRA",'REGISTRO ACCIONES'!M563,"")</f>
        <v/>
      </c>
      <c r="F563" s="758" t="str">
        <f>IF(RENTABILIDAD[[#This Row],[PORTAFOLIO]]="","",IF('REGISTRO ACCIONES'!L563="COMPRA",'REGISTRO ACCIONES'!P563,""))</f>
        <v/>
      </c>
      <c r="G563" s="759" t="str">
        <f>IF(RENTABILIDAD[[#This Row],[PORTAFOLIO]]="","",IF('REGISTRO ACCIONES'!L563="COMPRA",'REGISTRO ACCIONES'!R563,""))</f>
        <v/>
      </c>
      <c r="H56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63" s="760" t="str">
        <f>IF(RENTABILIDAD[[#This Row],[PORTAFOLIO]]="","",IF(RENTABILIDAD[[#This Row],[INSTRUMENTO]]="","",IFERROR((E563*H563),0)))</f>
        <v/>
      </c>
      <c r="J563" s="761" t="str">
        <f>IF(RENTABILIDAD[[#This Row],[PORTAFOLIO]]="","",IF(RENTABILIDAD[[#This Row],[INSTRUMENTO]]="","",IFERROR((E563*H563)*$X$6,0)))</f>
        <v/>
      </c>
      <c r="K563" s="762">
        <f>IF(RENTABILIDAD[[#This Row],[VALOR ACTUAL COP]]&gt;0,IFERROR((I563-F563)/F563,0),"")</f>
        <v>0</v>
      </c>
      <c r="L563" s="702">
        <f>IF(RENTABILIDAD[[#This Row],[VALOR ACTUAL COP]]&gt;0,IFERROR((J563-G563)/G563,0),"")</f>
        <v>0</v>
      </c>
      <c r="M563" s="763">
        <f t="shared" si="9"/>
        <v>0</v>
      </c>
      <c r="N563" s="747" t="str">
        <f>IFERROR(IF(RENTABILIDAD[[#This Row],[AÑOS]]&gt;0.9999999,(1+K563)^(1/M563)-1,""),"")</f>
        <v/>
      </c>
      <c r="O563" s="702" t="str">
        <f>IFERROR(IF(RENTABILIDAD[[#This Row],[AÑOS]]&gt;0.9999999,(1+L563)^(1/M563)-1,""),"")</f>
        <v/>
      </c>
      <c r="P563" s="764" t="str">
        <f>IFERROR(IF(C:C=$U$7,RENTABILIDAD[[#This Row],[INVERSIÓN USD]]/$W$6,RENTABILIDAD[[#This Row],[INVERSIÓN USD]]/$W$7),"")</f>
        <v/>
      </c>
      <c r="Q563" s="620" t="str">
        <f>IFERROR(IF(D:D=$U$6,RENTABILIDAD[[#This Row],[INVERSIÓN COP]]/$V$6,RENTABILIDAD[[#This Row],[INVERSIÓN COP]]/$V$7),"")</f>
        <v/>
      </c>
      <c r="R563" s="764" t="str">
        <f>IFERROR(RENTABILIDAD[[#This Row],[RENTABILIDAD E.A USD]]*RENTABILIDAD[[#This Row],[PESOS COP]],"")</f>
        <v/>
      </c>
      <c r="S563" s="620" t="str">
        <f>IFERROR(RENTABILIDAD[[#This Row],[RENTABILIDAD E.A COP2]]*RENTABILIDAD[[#This Row],[PESOS COP]],"")</f>
        <v/>
      </c>
    </row>
    <row r="564" spans="2:19">
      <c r="B564" s="755" t="str">
        <f>IF('REGISTRO ACCIONES'!L564="COMPRA",'REGISTRO ACCIONES'!J564,"")</f>
        <v/>
      </c>
      <c r="C564" s="756" t="str">
        <f>IF('REGISTRO ACCIONES'!L564="COMPRA",'REGISTRO ACCIONES'!K564,"")</f>
        <v/>
      </c>
      <c r="D56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64" s="757" t="str">
        <f>IF('REGISTRO ACCIONES'!L564="COMPRA",'REGISTRO ACCIONES'!M564,"")</f>
        <v/>
      </c>
      <c r="F564" s="758" t="str">
        <f>IF(RENTABILIDAD[[#This Row],[PORTAFOLIO]]="","",IF('REGISTRO ACCIONES'!L564="COMPRA",'REGISTRO ACCIONES'!P564,""))</f>
        <v/>
      </c>
      <c r="G564" s="759" t="str">
        <f>IF(RENTABILIDAD[[#This Row],[PORTAFOLIO]]="","",IF('REGISTRO ACCIONES'!L564="COMPRA",'REGISTRO ACCIONES'!R564,""))</f>
        <v/>
      </c>
      <c r="H56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64" s="760" t="str">
        <f>IF(RENTABILIDAD[[#This Row],[PORTAFOLIO]]="","",IF(RENTABILIDAD[[#This Row],[INSTRUMENTO]]="","",IFERROR((E564*H564),0)))</f>
        <v/>
      </c>
      <c r="J564" s="761" t="str">
        <f>IF(RENTABILIDAD[[#This Row],[PORTAFOLIO]]="","",IF(RENTABILIDAD[[#This Row],[INSTRUMENTO]]="","",IFERROR((E564*H564)*$X$6,0)))</f>
        <v/>
      </c>
      <c r="K564" s="762">
        <f>IF(RENTABILIDAD[[#This Row],[VALOR ACTUAL COP]]&gt;0,IFERROR((I564-F564)/F564,0),"")</f>
        <v>0</v>
      </c>
      <c r="L564" s="702">
        <f>IF(RENTABILIDAD[[#This Row],[VALOR ACTUAL COP]]&gt;0,IFERROR((J564-G564)/G564,0),"")</f>
        <v>0</v>
      </c>
      <c r="M564" s="763">
        <f t="shared" si="9"/>
        <v>0</v>
      </c>
      <c r="N564" s="747" t="str">
        <f>IFERROR(IF(RENTABILIDAD[[#This Row],[AÑOS]]&gt;0.9999999,(1+K564)^(1/M564)-1,""),"")</f>
        <v/>
      </c>
      <c r="O564" s="702" t="str">
        <f>IFERROR(IF(RENTABILIDAD[[#This Row],[AÑOS]]&gt;0.9999999,(1+L564)^(1/M564)-1,""),"")</f>
        <v/>
      </c>
      <c r="P564" s="764" t="str">
        <f>IFERROR(IF(C:C=$U$7,RENTABILIDAD[[#This Row],[INVERSIÓN USD]]/$W$6,RENTABILIDAD[[#This Row],[INVERSIÓN USD]]/$W$7),"")</f>
        <v/>
      </c>
      <c r="Q564" s="620" t="str">
        <f>IFERROR(IF(D:D=$U$6,RENTABILIDAD[[#This Row],[INVERSIÓN COP]]/$V$6,RENTABILIDAD[[#This Row],[INVERSIÓN COP]]/$V$7),"")</f>
        <v/>
      </c>
      <c r="R564" s="764" t="str">
        <f>IFERROR(RENTABILIDAD[[#This Row],[RENTABILIDAD E.A USD]]*RENTABILIDAD[[#This Row],[PESOS COP]],"")</f>
        <v/>
      </c>
      <c r="S564" s="620" t="str">
        <f>IFERROR(RENTABILIDAD[[#This Row],[RENTABILIDAD E.A COP2]]*RENTABILIDAD[[#This Row],[PESOS COP]],"")</f>
        <v/>
      </c>
    </row>
    <row r="565" spans="2:19">
      <c r="B565" s="755" t="str">
        <f>IF('REGISTRO ACCIONES'!L565="COMPRA",'REGISTRO ACCIONES'!J565,"")</f>
        <v/>
      </c>
      <c r="C565" s="756" t="str">
        <f>IF('REGISTRO ACCIONES'!L565="COMPRA",'REGISTRO ACCIONES'!K565,"")</f>
        <v/>
      </c>
      <c r="D56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65" s="757" t="str">
        <f>IF('REGISTRO ACCIONES'!L565="COMPRA",'REGISTRO ACCIONES'!M565,"")</f>
        <v/>
      </c>
      <c r="F565" s="758" t="str">
        <f>IF(RENTABILIDAD[[#This Row],[PORTAFOLIO]]="","",IF('REGISTRO ACCIONES'!L565="COMPRA",'REGISTRO ACCIONES'!P565,""))</f>
        <v/>
      </c>
      <c r="G565" s="759" t="str">
        <f>IF(RENTABILIDAD[[#This Row],[PORTAFOLIO]]="","",IF('REGISTRO ACCIONES'!L565="COMPRA",'REGISTRO ACCIONES'!R565,""))</f>
        <v/>
      </c>
      <c r="H56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65" s="760" t="str">
        <f>IF(RENTABILIDAD[[#This Row],[PORTAFOLIO]]="","",IF(RENTABILIDAD[[#This Row],[INSTRUMENTO]]="","",IFERROR((E565*H565),0)))</f>
        <v/>
      </c>
      <c r="J565" s="761" t="str">
        <f>IF(RENTABILIDAD[[#This Row],[PORTAFOLIO]]="","",IF(RENTABILIDAD[[#This Row],[INSTRUMENTO]]="","",IFERROR((E565*H565)*$X$6,0)))</f>
        <v/>
      </c>
      <c r="K565" s="762">
        <f>IF(RENTABILIDAD[[#This Row],[VALOR ACTUAL COP]]&gt;0,IFERROR((I565-F565)/F565,0),"")</f>
        <v>0</v>
      </c>
      <c r="L565" s="702">
        <f>IF(RENTABILIDAD[[#This Row],[VALOR ACTUAL COP]]&gt;0,IFERROR((J565-G565)/G565,0),"")</f>
        <v>0</v>
      </c>
      <c r="M565" s="763">
        <f t="shared" si="9"/>
        <v>0</v>
      </c>
      <c r="N565" s="747" t="str">
        <f>IFERROR(IF(RENTABILIDAD[[#This Row],[AÑOS]]&gt;0.9999999,(1+K565)^(1/M565)-1,""),"")</f>
        <v/>
      </c>
      <c r="O565" s="702" t="str">
        <f>IFERROR(IF(RENTABILIDAD[[#This Row],[AÑOS]]&gt;0.9999999,(1+L565)^(1/M565)-1,""),"")</f>
        <v/>
      </c>
      <c r="P565" s="764" t="str">
        <f>IFERROR(IF(C:C=$U$7,RENTABILIDAD[[#This Row],[INVERSIÓN USD]]/$W$6,RENTABILIDAD[[#This Row],[INVERSIÓN USD]]/$W$7),"")</f>
        <v/>
      </c>
      <c r="Q565" s="620" t="str">
        <f>IFERROR(IF(D:D=$U$6,RENTABILIDAD[[#This Row],[INVERSIÓN COP]]/$V$6,RENTABILIDAD[[#This Row],[INVERSIÓN COP]]/$V$7),"")</f>
        <v/>
      </c>
      <c r="R565" s="764" t="str">
        <f>IFERROR(RENTABILIDAD[[#This Row],[RENTABILIDAD E.A USD]]*RENTABILIDAD[[#This Row],[PESOS COP]],"")</f>
        <v/>
      </c>
      <c r="S565" s="620" t="str">
        <f>IFERROR(RENTABILIDAD[[#This Row],[RENTABILIDAD E.A COP2]]*RENTABILIDAD[[#This Row],[PESOS COP]],"")</f>
        <v/>
      </c>
    </row>
    <row r="566" spans="2:19">
      <c r="B566" s="755" t="str">
        <f>IF('REGISTRO ACCIONES'!L566="COMPRA",'REGISTRO ACCIONES'!J566,"")</f>
        <v/>
      </c>
      <c r="C566" s="756" t="str">
        <f>IF('REGISTRO ACCIONES'!L566="COMPRA",'REGISTRO ACCIONES'!K566,"")</f>
        <v/>
      </c>
      <c r="D56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66" s="757" t="str">
        <f>IF('REGISTRO ACCIONES'!L566="COMPRA",'REGISTRO ACCIONES'!M566,"")</f>
        <v/>
      </c>
      <c r="F566" s="758" t="str">
        <f>IF(RENTABILIDAD[[#This Row],[PORTAFOLIO]]="","",IF('REGISTRO ACCIONES'!L566="COMPRA",'REGISTRO ACCIONES'!P566,""))</f>
        <v/>
      </c>
      <c r="G566" s="759" t="str">
        <f>IF(RENTABILIDAD[[#This Row],[PORTAFOLIO]]="","",IF('REGISTRO ACCIONES'!L566="COMPRA",'REGISTRO ACCIONES'!R566,""))</f>
        <v/>
      </c>
      <c r="H56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66" s="760" t="str">
        <f>IF(RENTABILIDAD[[#This Row],[PORTAFOLIO]]="","",IF(RENTABILIDAD[[#This Row],[INSTRUMENTO]]="","",IFERROR((E566*H566),0)))</f>
        <v/>
      </c>
      <c r="J566" s="761" t="str">
        <f>IF(RENTABILIDAD[[#This Row],[PORTAFOLIO]]="","",IF(RENTABILIDAD[[#This Row],[INSTRUMENTO]]="","",IFERROR((E566*H566)*$X$6,0)))</f>
        <v/>
      </c>
      <c r="K566" s="762">
        <f>IF(RENTABILIDAD[[#This Row],[VALOR ACTUAL COP]]&gt;0,IFERROR((I566-F566)/F566,0),"")</f>
        <v>0</v>
      </c>
      <c r="L566" s="702">
        <f>IF(RENTABILIDAD[[#This Row],[VALOR ACTUAL COP]]&gt;0,IFERROR((J566-G566)/G566,0),"")</f>
        <v>0</v>
      </c>
      <c r="M566" s="763">
        <f t="shared" si="9"/>
        <v>0</v>
      </c>
      <c r="N566" s="747" t="str">
        <f>IFERROR(IF(RENTABILIDAD[[#This Row],[AÑOS]]&gt;0.9999999,(1+K566)^(1/M566)-1,""),"")</f>
        <v/>
      </c>
      <c r="O566" s="702" t="str">
        <f>IFERROR(IF(RENTABILIDAD[[#This Row],[AÑOS]]&gt;0.9999999,(1+L566)^(1/M566)-1,""),"")</f>
        <v/>
      </c>
      <c r="P566" s="764" t="str">
        <f>IFERROR(IF(C:C=$U$7,RENTABILIDAD[[#This Row],[INVERSIÓN USD]]/$W$6,RENTABILIDAD[[#This Row],[INVERSIÓN USD]]/$W$7),"")</f>
        <v/>
      </c>
      <c r="Q566" s="620" t="str">
        <f>IFERROR(IF(D:D=$U$6,RENTABILIDAD[[#This Row],[INVERSIÓN COP]]/$V$6,RENTABILIDAD[[#This Row],[INVERSIÓN COP]]/$V$7),"")</f>
        <v/>
      </c>
      <c r="R566" s="764" t="str">
        <f>IFERROR(RENTABILIDAD[[#This Row],[RENTABILIDAD E.A USD]]*RENTABILIDAD[[#This Row],[PESOS COP]],"")</f>
        <v/>
      </c>
      <c r="S566" s="620" t="str">
        <f>IFERROR(RENTABILIDAD[[#This Row],[RENTABILIDAD E.A COP2]]*RENTABILIDAD[[#This Row],[PESOS COP]],"")</f>
        <v/>
      </c>
    </row>
    <row r="567" spans="2:19">
      <c r="B567" s="755" t="str">
        <f>IF('REGISTRO ACCIONES'!L567="COMPRA",'REGISTRO ACCIONES'!J567,"")</f>
        <v/>
      </c>
      <c r="C567" s="756" t="str">
        <f>IF('REGISTRO ACCIONES'!L567="COMPRA",'REGISTRO ACCIONES'!K567,"")</f>
        <v/>
      </c>
      <c r="D56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67" s="757" t="str">
        <f>IF('REGISTRO ACCIONES'!L567="COMPRA",'REGISTRO ACCIONES'!M567,"")</f>
        <v/>
      </c>
      <c r="F567" s="758" t="str">
        <f>IF(RENTABILIDAD[[#This Row],[PORTAFOLIO]]="","",IF('REGISTRO ACCIONES'!L567="COMPRA",'REGISTRO ACCIONES'!P567,""))</f>
        <v/>
      </c>
      <c r="G567" s="759" t="str">
        <f>IF(RENTABILIDAD[[#This Row],[PORTAFOLIO]]="","",IF('REGISTRO ACCIONES'!L567="COMPRA",'REGISTRO ACCIONES'!R567,""))</f>
        <v/>
      </c>
      <c r="H56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67" s="760" t="str">
        <f>IF(RENTABILIDAD[[#This Row],[PORTAFOLIO]]="","",IF(RENTABILIDAD[[#This Row],[INSTRUMENTO]]="","",IFERROR((E567*H567),0)))</f>
        <v/>
      </c>
      <c r="J567" s="761" t="str">
        <f>IF(RENTABILIDAD[[#This Row],[PORTAFOLIO]]="","",IF(RENTABILIDAD[[#This Row],[INSTRUMENTO]]="","",IFERROR((E567*H567)*$X$6,0)))</f>
        <v/>
      </c>
      <c r="K567" s="762">
        <f>IF(RENTABILIDAD[[#This Row],[VALOR ACTUAL COP]]&gt;0,IFERROR((I567-F567)/F567,0),"")</f>
        <v>0</v>
      </c>
      <c r="L567" s="702">
        <f>IF(RENTABILIDAD[[#This Row],[VALOR ACTUAL COP]]&gt;0,IFERROR((J567-G567)/G567,0),"")</f>
        <v>0</v>
      </c>
      <c r="M567" s="763">
        <f t="shared" si="9"/>
        <v>0</v>
      </c>
      <c r="N567" s="747" t="str">
        <f>IFERROR(IF(RENTABILIDAD[[#This Row],[AÑOS]]&gt;0.9999999,(1+K567)^(1/M567)-1,""),"")</f>
        <v/>
      </c>
      <c r="O567" s="702" t="str">
        <f>IFERROR(IF(RENTABILIDAD[[#This Row],[AÑOS]]&gt;0.9999999,(1+L567)^(1/M567)-1,""),"")</f>
        <v/>
      </c>
      <c r="P567" s="764" t="str">
        <f>IFERROR(IF(C:C=$U$7,RENTABILIDAD[[#This Row],[INVERSIÓN USD]]/$W$6,RENTABILIDAD[[#This Row],[INVERSIÓN USD]]/$W$7),"")</f>
        <v/>
      </c>
      <c r="Q567" s="620" t="str">
        <f>IFERROR(IF(D:D=$U$6,RENTABILIDAD[[#This Row],[INVERSIÓN COP]]/$V$6,RENTABILIDAD[[#This Row],[INVERSIÓN COP]]/$V$7),"")</f>
        <v/>
      </c>
      <c r="R567" s="764" t="str">
        <f>IFERROR(RENTABILIDAD[[#This Row],[RENTABILIDAD E.A USD]]*RENTABILIDAD[[#This Row],[PESOS COP]],"")</f>
        <v/>
      </c>
      <c r="S567" s="620" t="str">
        <f>IFERROR(RENTABILIDAD[[#This Row],[RENTABILIDAD E.A COP2]]*RENTABILIDAD[[#This Row],[PESOS COP]],"")</f>
        <v/>
      </c>
    </row>
    <row r="568" spans="2:19">
      <c r="B568" s="755" t="str">
        <f>IF('REGISTRO ACCIONES'!L568="COMPRA",'REGISTRO ACCIONES'!J568,"")</f>
        <v/>
      </c>
      <c r="C568" s="756" t="str">
        <f>IF('REGISTRO ACCIONES'!L568="COMPRA",'REGISTRO ACCIONES'!K568,"")</f>
        <v/>
      </c>
      <c r="D56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68" s="757" t="str">
        <f>IF('REGISTRO ACCIONES'!L568="COMPRA",'REGISTRO ACCIONES'!M568,"")</f>
        <v/>
      </c>
      <c r="F568" s="758" t="str">
        <f>IF(RENTABILIDAD[[#This Row],[PORTAFOLIO]]="","",IF('REGISTRO ACCIONES'!L568="COMPRA",'REGISTRO ACCIONES'!P568,""))</f>
        <v/>
      </c>
      <c r="G568" s="759" t="str">
        <f>IF(RENTABILIDAD[[#This Row],[PORTAFOLIO]]="","",IF('REGISTRO ACCIONES'!L568="COMPRA",'REGISTRO ACCIONES'!R568,""))</f>
        <v/>
      </c>
      <c r="H56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68" s="760" t="str">
        <f>IF(RENTABILIDAD[[#This Row],[PORTAFOLIO]]="","",IF(RENTABILIDAD[[#This Row],[INSTRUMENTO]]="","",IFERROR((E568*H568),0)))</f>
        <v/>
      </c>
      <c r="J568" s="761" t="str">
        <f>IF(RENTABILIDAD[[#This Row],[PORTAFOLIO]]="","",IF(RENTABILIDAD[[#This Row],[INSTRUMENTO]]="","",IFERROR((E568*H568)*$X$6,0)))</f>
        <v/>
      </c>
      <c r="K568" s="762">
        <f>IF(RENTABILIDAD[[#This Row],[VALOR ACTUAL COP]]&gt;0,IFERROR((I568-F568)/F568,0),"")</f>
        <v>0</v>
      </c>
      <c r="L568" s="702">
        <f>IF(RENTABILIDAD[[#This Row],[VALOR ACTUAL COP]]&gt;0,IFERROR((J568-G568)/G568,0),"")</f>
        <v>0</v>
      </c>
      <c r="M568" s="763">
        <f t="shared" si="9"/>
        <v>0</v>
      </c>
      <c r="N568" s="747" t="str">
        <f>IFERROR(IF(RENTABILIDAD[[#This Row],[AÑOS]]&gt;0.9999999,(1+K568)^(1/M568)-1,""),"")</f>
        <v/>
      </c>
      <c r="O568" s="702" t="str">
        <f>IFERROR(IF(RENTABILIDAD[[#This Row],[AÑOS]]&gt;0.9999999,(1+L568)^(1/M568)-1,""),"")</f>
        <v/>
      </c>
      <c r="P568" s="764" t="str">
        <f>IFERROR(IF(C:C=$U$7,RENTABILIDAD[[#This Row],[INVERSIÓN USD]]/$W$6,RENTABILIDAD[[#This Row],[INVERSIÓN USD]]/$W$7),"")</f>
        <v/>
      </c>
      <c r="Q568" s="620" t="str">
        <f>IFERROR(IF(D:D=$U$6,RENTABILIDAD[[#This Row],[INVERSIÓN COP]]/$V$6,RENTABILIDAD[[#This Row],[INVERSIÓN COP]]/$V$7),"")</f>
        <v/>
      </c>
      <c r="R568" s="764" t="str">
        <f>IFERROR(RENTABILIDAD[[#This Row],[RENTABILIDAD E.A USD]]*RENTABILIDAD[[#This Row],[PESOS COP]],"")</f>
        <v/>
      </c>
      <c r="S568" s="620" t="str">
        <f>IFERROR(RENTABILIDAD[[#This Row],[RENTABILIDAD E.A COP2]]*RENTABILIDAD[[#This Row],[PESOS COP]],"")</f>
        <v/>
      </c>
    </row>
    <row r="569" spans="2:19">
      <c r="B569" s="755" t="str">
        <f>IF('REGISTRO ACCIONES'!L569="COMPRA",'REGISTRO ACCIONES'!J569,"")</f>
        <v/>
      </c>
      <c r="C569" s="756" t="str">
        <f>IF('REGISTRO ACCIONES'!L569="COMPRA",'REGISTRO ACCIONES'!K569,"")</f>
        <v/>
      </c>
      <c r="D56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69" s="757" t="str">
        <f>IF('REGISTRO ACCIONES'!L569="COMPRA",'REGISTRO ACCIONES'!M569,"")</f>
        <v/>
      </c>
      <c r="F569" s="758" t="str">
        <f>IF(RENTABILIDAD[[#This Row],[PORTAFOLIO]]="","",IF('REGISTRO ACCIONES'!L569="COMPRA",'REGISTRO ACCIONES'!P569,""))</f>
        <v/>
      </c>
      <c r="G569" s="759" t="str">
        <f>IF(RENTABILIDAD[[#This Row],[PORTAFOLIO]]="","",IF('REGISTRO ACCIONES'!L569="COMPRA",'REGISTRO ACCIONES'!R569,""))</f>
        <v/>
      </c>
      <c r="H56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69" s="760" t="str">
        <f>IF(RENTABILIDAD[[#This Row],[PORTAFOLIO]]="","",IF(RENTABILIDAD[[#This Row],[INSTRUMENTO]]="","",IFERROR((E569*H569),0)))</f>
        <v/>
      </c>
      <c r="J569" s="761" t="str">
        <f>IF(RENTABILIDAD[[#This Row],[PORTAFOLIO]]="","",IF(RENTABILIDAD[[#This Row],[INSTRUMENTO]]="","",IFERROR((E569*H569)*$X$6,0)))</f>
        <v/>
      </c>
      <c r="K569" s="762">
        <f>IF(RENTABILIDAD[[#This Row],[VALOR ACTUAL COP]]&gt;0,IFERROR((I569-F569)/F569,0),"")</f>
        <v>0</v>
      </c>
      <c r="L569" s="702">
        <f>IF(RENTABILIDAD[[#This Row],[VALOR ACTUAL COP]]&gt;0,IFERROR((J569-G569)/G569,0),"")</f>
        <v>0</v>
      </c>
      <c r="M569" s="763">
        <f t="shared" si="9"/>
        <v>0</v>
      </c>
      <c r="N569" s="747" t="str">
        <f>IFERROR(IF(RENTABILIDAD[[#This Row],[AÑOS]]&gt;0.9999999,(1+K569)^(1/M569)-1,""),"")</f>
        <v/>
      </c>
      <c r="O569" s="702" t="str">
        <f>IFERROR(IF(RENTABILIDAD[[#This Row],[AÑOS]]&gt;0.9999999,(1+L569)^(1/M569)-1,""),"")</f>
        <v/>
      </c>
      <c r="P569" s="764" t="str">
        <f>IFERROR(IF(C:C=$U$7,RENTABILIDAD[[#This Row],[INVERSIÓN USD]]/$W$6,RENTABILIDAD[[#This Row],[INVERSIÓN USD]]/$W$7),"")</f>
        <v/>
      </c>
      <c r="Q569" s="620" t="str">
        <f>IFERROR(IF(D:D=$U$6,RENTABILIDAD[[#This Row],[INVERSIÓN COP]]/$V$6,RENTABILIDAD[[#This Row],[INVERSIÓN COP]]/$V$7),"")</f>
        <v/>
      </c>
      <c r="R569" s="764" t="str">
        <f>IFERROR(RENTABILIDAD[[#This Row],[RENTABILIDAD E.A USD]]*RENTABILIDAD[[#This Row],[PESOS COP]],"")</f>
        <v/>
      </c>
      <c r="S569" s="620" t="str">
        <f>IFERROR(RENTABILIDAD[[#This Row],[RENTABILIDAD E.A COP2]]*RENTABILIDAD[[#This Row],[PESOS COP]],"")</f>
        <v/>
      </c>
    </row>
    <row r="570" spans="2:19">
      <c r="B570" s="755" t="str">
        <f>IF('REGISTRO ACCIONES'!L570="COMPRA",'REGISTRO ACCIONES'!J570,"")</f>
        <v/>
      </c>
      <c r="C570" s="756" t="str">
        <f>IF('REGISTRO ACCIONES'!L570="COMPRA",'REGISTRO ACCIONES'!K570,"")</f>
        <v/>
      </c>
      <c r="D57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70" s="757" t="str">
        <f>IF('REGISTRO ACCIONES'!L570="COMPRA",'REGISTRO ACCIONES'!M570,"")</f>
        <v/>
      </c>
      <c r="F570" s="758" t="str">
        <f>IF(RENTABILIDAD[[#This Row],[PORTAFOLIO]]="","",IF('REGISTRO ACCIONES'!L570="COMPRA",'REGISTRO ACCIONES'!P570,""))</f>
        <v/>
      </c>
      <c r="G570" s="759" t="str">
        <f>IF(RENTABILIDAD[[#This Row],[PORTAFOLIO]]="","",IF('REGISTRO ACCIONES'!L570="COMPRA",'REGISTRO ACCIONES'!R570,""))</f>
        <v/>
      </c>
      <c r="H57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70" s="760" t="str">
        <f>IF(RENTABILIDAD[[#This Row],[PORTAFOLIO]]="","",IF(RENTABILIDAD[[#This Row],[INSTRUMENTO]]="","",IFERROR((E570*H570),0)))</f>
        <v/>
      </c>
      <c r="J570" s="761" t="str">
        <f>IF(RENTABILIDAD[[#This Row],[PORTAFOLIO]]="","",IF(RENTABILIDAD[[#This Row],[INSTRUMENTO]]="","",IFERROR((E570*H570)*$X$6,0)))</f>
        <v/>
      </c>
      <c r="K570" s="762">
        <f>IF(RENTABILIDAD[[#This Row],[VALOR ACTUAL COP]]&gt;0,IFERROR((I570-F570)/F570,0),"")</f>
        <v>0</v>
      </c>
      <c r="L570" s="702">
        <f>IF(RENTABILIDAD[[#This Row],[VALOR ACTUAL COP]]&gt;0,IFERROR((J570-G570)/G570,0),"")</f>
        <v>0</v>
      </c>
      <c r="M570" s="763">
        <f t="shared" si="9"/>
        <v>0</v>
      </c>
      <c r="N570" s="747" t="str">
        <f>IFERROR(IF(RENTABILIDAD[[#This Row],[AÑOS]]&gt;0.9999999,(1+K570)^(1/M570)-1,""),"")</f>
        <v/>
      </c>
      <c r="O570" s="702" t="str">
        <f>IFERROR(IF(RENTABILIDAD[[#This Row],[AÑOS]]&gt;0.9999999,(1+L570)^(1/M570)-1,""),"")</f>
        <v/>
      </c>
      <c r="P570" s="764" t="str">
        <f>IFERROR(IF(C:C=$U$7,RENTABILIDAD[[#This Row],[INVERSIÓN USD]]/$W$6,RENTABILIDAD[[#This Row],[INVERSIÓN USD]]/$W$7),"")</f>
        <v/>
      </c>
      <c r="Q570" s="620" t="str">
        <f>IFERROR(IF(D:D=$U$6,RENTABILIDAD[[#This Row],[INVERSIÓN COP]]/$V$6,RENTABILIDAD[[#This Row],[INVERSIÓN COP]]/$V$7),"")</f>
        <v/>
      </c>
      <c r="R570" s="764" t="str">
        <f>IFERROR(RENTABILIDAD[[#This Row],[RENTABILIDAD E.A USD]]*RENTABILIDAD[[#This Row],[PESOS COP]],"")</f>
        <v/>
      </c>
      <c r="S570" s="620" t="str">
        <f>IFERROR(RENTABILIDAD[[#This Row],[RENTABILIDAD E.A COP2]]*RENTABILIDAD[[#This Row],[PESOS COP]],"")</f>
        <v/>
      </c>
    </row>
    <row r="571" spans="2:19">
      <c r="B571" s="755" t="str">
        <f>IF('REGISTRO ACCIONES'!L571="COMPRA",'REGISTRO ACCIONES'!J571,"")</f>
        <v/>
      </c>
      <c r="C571" s="756" t="str">
        <f>IF('REGISTRO ACCIONES'!L571="COMPRA",'REGISTRO ACCIONES'!K571,"")</f>
        <v/>
      </c>
      <c r="D57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71" s="757" t="str">
        <f>IF('REGISTRO ACCIONES'!L571="COMPRA",'REGISTRO ACCIONES'!M571,"")</f>
        <v/>
      </c>
      <c r="F571" s="758" t="str">
        <f>IF(RENTABILIDAD[[#This Row],[PORTAFOLIO]]="","",IF('REGISTRO ACCIONES'!L571="COMPRA",'REGISTRO ACCIONES'!P571,""))</f>
        <v/>
      </c>
      <c r="G571" s="759" t="str">
        <f>IF(RENTABILIDAD[[#This Row],[PORTAFOLIO]]="","",IF('REGISTRO ACCIONES'!L571="COMPRA",'REGISTRO ACCIONES'!R571,""))</f>
        <v/>
      </c>
      <c r="H57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71" s="760" t="str">
        <f>IF(RENTABILIDAD[[#This Row],[PORTAFOLIO]]="","",IF(RENTABILIDAD[[#This Row],[INSTRUMENTO]]="","",IFERROR((E571*H571),0)))</f>
        <v/>
      </c>
      <c r="J571" s="761" t="str">
        <f>IF(RENTABILIDAD[[#This Row],[PORTAFOLIO]]="","",IF(RENTABILIDAD[[#This Row],[INSTRUMENTO]]="","",IFERROR((E571*H571)*$X$6,0)))</f>
        <v/>
      </c>
      <c r="K571" s="762">
        <f>IF(RENTABILIDAD[[#This Row],[VALOR ACTUAL COP]]&gt;0,IFERROR((I571-F571)/F571,0),"")</f>
        <v>0</v>
      </c>
      <c r="L571" s="702">
        <f>IF(RENTABILIDAD[[#This Row],[VALOR ACTUAL COP]]&gt;0,IFERROR((J571-G571)/G571,0),"")</f>
        <v>0</v>
      </c>
      <c r="M571" s="763">
        <f t="shared" si="9"/>
        <v>0</v>
      </c>
      <c r="N571" s="747" t="str">
        <f>IFERROR(IF(RENTABILIDAD[[#This Row],[AÑOS]]&gt;0.9999999,(1+K571)^(1/M571)-1,""),"")</f>
        <v/>
      </c>
      <c r="O571" s="702" t="str">
        <f>IFERROR(IF(RENTABILIDAD[[#This Row],[AÑOS]]&gt;0.9999999,(1+L571)^(1/M571)-1,""),"")</f>
        <v/>
      </c>
      <c r="P571" s="764" t="str">
        <f>IFERROR(IF(C:C=$U$7,RENTABILIDAD[[#This Row],[INVERSIÓN USD]]/$W$6,RENTABILIDAD[[#This Row],[INVERSIÓN USD]]/$W$7),"")</f>
        <v/>
      </c>
      <c r="Q571" s="620" t="str">
        <f>IFERROR(IF(D:D=$U$6,RENTABILIDAD[[#This Row],[INVERSIÓN COP]]/$V$6,RENTABILIDAD[[#This Row],[INVERSIÓN COP]]/$V$7),"")</f>
        <v/>
      </c>
      <c r="R571" s="764" t="str">
        <f>IFERROR(RENTABILIDAD[[#This Row],[RENTABILIDAD E.A USD]]*RENTABILIDAD[[#This Row],[PESOS COP]],"")</f>
        <v/>
      </c>
      <c r="S571" s="620" t="str">
        <f>IFERROR(RENTABILIDAD[[#This Row],[RENTABILIDAD E.A COP2]]*RENTABILIDAD[[#This Row],[PESOS COP]],"")</f>
        <v/>
      </c>
    </row>
    <row r="572" spans="2:19">
      <c r="B572" s="755" t="str">
        <f>IF('REGISTRO ACCIONES'!L572="COMPRA",'REGISTRO ACCIONES'!J572,"")</f>
        <v/>
      </c>
      <c r="C572" s="756" t="str">
        <f>IF('REGISTRO ACCIONES'!L572="COMPRA",'REGISTRO ACCIONES'!K572,"")</f>
        <v/>
      </c>
      <c r="D57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72" s="757" t="str">
        <f>IF('REGISTRO ACCIONES'!L572="COMPRA",'REGISTRO ACCIONES'!M572,"")</f>
        <v/>
      </c>
      <c r="F572" s="758" t="str">
        <f>IF(RENTABILIDAD[[#This Row],[PORTAFOLIO]]="","",IF('REGISTRO ACCIONES'!L572="COMPRA",'REGISTRO ACCIONES'!P572,""))</f>
        <v/>
      </c>
      <c r="G572" s="759" t="str">
        <f>IF(RENTABILIDAD[[#This Row],[PORTAFOLIO]]="","",IF('REGISTRO ACCIONES'!L572="COMPRA",'REGISTRO ACCIONES'!R572,""))</f>
        <v/>
      </c>
      <c r="H57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72" s="760" t="str">
        <f>IF(RENTABILIDAD[[#This Row],[PORTAFOLIO]]="","",IF(RENTABILIDAD[[#This Row],[INSTRUMENTO]]="","",IFERROR((E572*H572),0)))</f>
        <v/>
      </c>
      <c r="J572" s="761" t="str">
        <f>IF(RENTABILIDAD[[#This Row],[PORTAFOLIO]]="","",IF(RENTABILIDAD[[#This Row],[INSTRUMENTO]]="","",IFERROR((E572*H572)*$X$6,0)))</f>
        <v/>
      </c>
      <c r="K572" s="762">
        <f>IF(RENTABILIDAD[[#This Row],[VALOR ACTUAL COP]]&gt;0,IFERROR((I572-F572)/F572,0),"")</f>
        <v>0</v>
      </c>
      <c r="L572" s="702">
        <f>IF(RENTABILIDAD[[#This Row],[VALOR ACTUAL COP]]&gt;0,IFERROR((J572-G572)/G572,0),"")</f>
        <v>0</v>
      </c>
      <c r="M572" s="763">
        <f t="shared" si="9"/>
        <v>0</v>
      </c>
      <c r="N572" s="747" t="str">
        <f>IFERROR(IF(RENTABILIDAD[[#This Row],[AÑOS]]&gt;0.9999999,(1+K572)^(1/M572)-1,""),"")</f>
        <v/>
      </c>
      <c r="O572" s="702" t="str">
        <f>IFERROR(IF(RENTABILIDAD[[#This Row],[AÑOS]]&gt;0.9999999,(1+L572)^(1/M572)-1,""),"")</f>
        <v/>
      </c>
      <c r="P572" s="764" t="str">
        <f>IFERROR(IF(C:C=$U$7,RENTABILIDAD[[#This Row],[INVERSIÓN USD]]/$W$6,RENTABILIDAD[[#This Row],[INVERSIÓN USD]]/$W$7),"")</f>
        <v/>
      </c>
      <c r="Q572" s="620" t="str">
        <f>IFERROR(IF(D:D=$U$6,RENTABILIDAD[[#This Row],[INVERSIÓN COP]]/$V$6,RENTABILIDAD[[#This Row],[INVERSIÓN COP]]/$V$7),"")</f>
        <v/>
      </c>
      <c r="R572" s="764" t="str">
        <f>IFERROR(RENTABILIDAD[[#This Row],[RENTABILIDAD E.A USD]]*RENTABILIDAD[[#This Row],[PESOS COP]],"")</f>
        <v/>
      </c>
      <c r="S572" s="620" t="str">
        <f>IFERROR(RENTABILIDAD[[#This Row],[RENTABILIDAD E.A COP2]]*RENTABILIDAD[[#This Row],[PESOS COP]],"")</f>
        <v/>
      </c>
    </row>
    <row r="573" spans="2:19">
      <c r="B573" s="755" t="str">
        <f>IF('REGISTRO ACCIONES'!L573="COMPRA",'REGISTRO ACCIONES'!J573,"")</f>
        <v/>
      </c>
      <c r="C573" s="756" t="str">
        <f>IF('REGISTRO ACCIONES'!L573="COMPRA",'REGISTRO ACCIONES'!K573,"")</f>
        <v/>
      </c>
      <c r="D57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73" s="757" t="str">
        <f>IF('REGISTRO ACCIONES'!L573="COMPRA",'REGISTRO ACCIONES'!M573,"")</f>
        <v/>
      </c>
      <c r="F573" s="758" t="str">
        <f>IF(RENTABILIDAD[[#This Row],[PORTAFOLIO]]="","",IF('REGISTRO ACCIONES'!L573="COMPRA",'REGISTRO ACCIONES'!P573,""))</f>
        <v/>
      </c>
      <c r="G573" s="759" t="str">
        <f>IF(RENTABILIDAD[[#This Row],[PORTAFOLIO]]="","",IF('REGISTRO ACCIONES'!L573="COMPRA",'REGISTRO ACCIONES'!R573,""))</f>
        <v/>
      </c>
      <c r="H57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73" s="760" t="str">
        <f>IF(RENTABILIDAD[[#This Row],[PORTAFOLIO]]="","",IF(RENTABILIDAD[[#This Row],[INSTRUMENTO]]="","",IFERROR((E573*H573),0)))</f>
        <v/>
      </c>
      <c r="J573" s="761" t="str">
        <f>IF(RENTABILIDAD[[#This Row],[PORTAFOLIO]]="","",IF(RENTABILIDAD[[#This Row],[INSTRUMENTO]]="","",IFERROR((E573*H573)*$X$6,0)))</f>
        <v/>
      </c>
      <c r="K573" s="762">
        <f>IF(RENTABILIDAD[[#This Row],[VALOR ACTUAL COP]]&gt;0,IFERROR((I573-F573)/F573,0),"")</f>
        <v>0</v>
      </c>
      <c r="L573" s="702">
        <f>IF(RENTABILIDAD[[#This Row],[VALOR ACTUAL COP]]&gt;0,IFERROR((J573-G573)/G573,0),"")</f>
        <v>0</v>
      </c>
      <c r="M573" s="763">
        <f t="shared" si="9"/>
        <v>0</v>
      </c>
      <c r="N573" s="747" t="str">
        <f>IFERROR(IF(RENTABILIDAD[[#This Row],[AÑOS]]&gt;0.9999999,(1+K573)^(1/M573)-1,""),"")</f>
        <v/>
      </c>
      <c r="O573" s="702" t="str">
        <f>IFERROR(IF(RENTABILIDAD[[#This Row],[AÑOS]]&gt;0.9999999,(1+L573)^(1/M573)-1,""),"")</f>
        <v/>
      </c>
      <c r="P573" s="764" t="str">
        <f>IFERROR(IF(C:C=$U$7,RENTABILIDAD[[#This Row],[INVERSIÓN USD]]/$W$6,RENTABILIDAD[[#This Row],[INVERSIÓN USD]]/$W$7),"")</f>
        <v/>
      </c>
      <c r="Q573" s="620" t="str">
        <f>IFERROR(IF(D:D=$U$6,RENTABILIDAD[[#This Row],[INVERSIÓN COP]]/$V$6,RENTABILIDAD[[#This Row],[INVERSIÓN COP]]/$V$7),"")</f>
        <v/>
      </c>
      <c r="R573" s="764" t="str">
        <f>IFERROR(RENTABILIDAD[[#This Row],[RENTABILIDAD E.A USD]]*RENTABILIDAD[[#This Row],[PESOS COP]],"")</f>
        <v/>
      </c>
      <c r="S573" s="620" t="str">
        <f>IFERROR(RENTABILIDAD[[#This Row],[RENTABILIDAD E.A COP2]]*RENTABILIDAD[[#This Row],[PESOS COP]],"")</f>
        <v/>
      </c>
    </row>
    <row r="574" spans="2:19">
      <c r="B574" s="755" t="str">
        <f>IF('REGISTRO ACCIONES'!L574="COMPRA",'REGISTRO ACCIONES'!J574,"")</f>
        <v/>
      </c>
      <c r="C574" s="756" t="str">
        <f>IF('REGISTRO ACCIONES'!L574="COMPRA",'REGISTRO ACCIONES'!K574,"")</f>
        <v/>
      </c>
      <c r="D57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74" s="757" t="str">
        <f>IF('REGISTRO ACCIONES'!L574="COMPRA",'REGISTRO ACCIONES'!M574,"")</f>
        <v/>
      </c>
      <c r="F574" s="758" t="str">
        <f>IF(RENTABILIDAD[[#This Row],[PORTAFOLIO]]="","",IF('REGISTRO ACCIONES'!L574="COMPRA",'REGISTRO ACCIONES'!P574,""))</f>
        <v/>
      </c>
      <c r="G574" s="759" t="str">
        <f>IF(RENTABILIDAD[[#This Row],[PORTAFOLIO]]="","",IF('REGISTRO ACCIONES'!L574="COMPRA",'REGISTRO ACCIONES'!R574,""))</f>
        <v/>
      </c>
      <c r="H57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74" s="760" t="str">
        <f>IF(RENTABILIDAD[[#This Row],[PORTAFOLIO]]="","",IF(RENTABILIDAD[[#This Row],[INSTRUMENTO]]="","",IFERROR((E574*H574),0)))</f>
        <v/>
      </c>
      <c r="J574" s="761" t="str">
        <f>IF(RENTABILIDAD[[#This Row],[PORTAFOLIO]]="","",IF(RENTABILIDAD[[#This Row],[INSTRUMENTO]]="","",IFERROR((E574*H574)*$X$6,0)))</f>
        <v/>
      </c>
      <c r="K574" s="762">
        <f>IF(RENTABILIDAD[[#This Row],[VALOR ACTUAL COP]]&gt;0,IFERROR((I574-F574)/F574,0),"")</f>
        <v>0</v>
      </c>
      <c r="L574" s="702">
        <f>IF(RENTABILIDAD[[#This Row],[VALOR ACTUAL COP]]&gt;0,IFERROR((J574-G574)/G574,0),"")</f>
        <v>0</v>
      </c>
      <c r="M574" s="763">
        <f t="shared" si="9"/>
        <v>0</v>
      </c>
      <c r="N574" s="747" t="str">
        <f>IFERROR(IF(RENTABILIDAD[[#This Row],[AÑOS]]&gt;0.9999999,(1+K574)^(1/M574)-1,""),"")</f>
        <v/>
      </c>
      <c r="O574" s="702" t="str">
        <f>IFERROR(IF(RENTABILIDAD[[#This Row],[AÑOS]]&gt;0.9999999,(1+L574)^(1/M574)-1,""),"")</f>
        <v/>
      </c>
      <c r="P574" s="764" t="str">
        <f>IFERROR(IF(C:C=$U$7,RENTABILIDAD[[#This Row],[INVERSIÓN USD]]/$W$6,RENTABILIDAD[[#This Row],[INVERSIÓN USD]]/$W$7),"")</f>
        <v/>
      </c>
      <c r="Q574" s="620" t="str">
        <f>IFERROR(IF(D:D=$U$6,RENTABILIDAD[[#This Row],[INVERSIÓN COP]]/$V$6,RENTABILIDAD[[#This Row],[INVERSIÓN COP]]/$V$7),"")</f>
        <v/>
      </c>
      <c r="R574" s="764" t="str">
        <f>IFERROR(RENTABILIDAD[[#This Row],[RENTABILIDAD E.A USD]]*RENTABILIDAD[[#This Row],[PESOS COP]],"")</f>
        <v/>
      </c>
      <c r="S574" s="620" t="str">
        <f>IFERROR(RENTABILIDAD[[#This Row],[RENTABILIDAD E.A COP2]]*RENTABILIDAD[[#This Row],[PESOS COP]],"")</f>
        <v/>
      </c>
    </row>
    <row r="575" spans="2:19">
      <c r="B575" s="755" t="str">
        <f>IF('REGISTRO ACCIONES'!L575="COMPRA",'REGISTRO ACCIONES'!J575,"")</f>
        <v/>
      </c>
      <c r="C575" s="756" t="str">
        <f>IF('REGISTRO ACCIONES'!L575="COMPRA",'REGISTRO ACCIONES'!K575,"")</f>
        <v/>
      </c>
      <c r="D57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75" s="757" t="str">
        <f>IF('REGISTRO ACCIONES'!L575="COMPRA",'REGISTRO ACCIONES'!M575,"")</f>
        <v/>
      </c>
      <c r="F575" s="758" t="str">
        <f>IF(RENTABILIDAD[[#This Row],[PORTAFOLIO]]="","",IF('REGISTRO ACCIONES'!L575="COMPRA",'REGISTRO ACCIONES'!P575,""))</f>
        <v/>
      </c>
      <c r="G575" s="759" t="str">
        <f>IF(RENTABILIDAD[[#This Row],[PORTAFOLIO]]="","",IF('REGISTRO ACCIONES'!L575="COMPRA",'REGISTRO ACCIONES'!R575,""))</f>
        <v/>
      </c>
      <c r="H57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75" s="760" t="str">
        <f>IF(RENTABILIDAD[[#This Row],[PORTAFOLIO]]="","",IF(RENTABILIDAD[[#This Row],[INSTRUMENTO]]="","",IFERROR((E575*H575),0)))</f>
        <v/>
      </c>
      <c r="J575" s="761" t="str">
        <f>IF(RENTABILIDAD[[#This Row],[PORTAFOLIO]]="","",IF(RENTABILIDAD[[#This Row],[INSTRUMENTO]]="","",IFERROR((E575*H575)*$X$6,0)))</f>
        <v/>
      </c>
      <c r="K575" s="762">
        <f>IF(RENTABILIDAD[[#This Row],[VALOR ACTUAL COP]]&gt;0,IFERROR((I575-F575)/F575,0),"")</f>
        <v>0</v>
      </c>
      <c r="L575" s="702">
        <f>IF(RENTABILIDAD[[#This Row],[VALOR ACTUAL COP]]&gt;0,IFERROR((J575-G575)/G575,0),"")</f>
        <v>0</v>
      </c>
      <c r="M575" s="763">
        <f t="shared" si="9"/>
        <v>0</v>
      </c>
      <c r="N575" s="747" t="str">
        <f>IFERROR(IF(RENTABILIDAD[[#This Row],[AÑOS]]&gt;0.9999999,(1+K575)^(1/M575)-1,""),"")</f>
        <v/>
      </c>
      <c r="O575" s="702" t="str">
        <f>IFERROR(IF(RENTABILIDAD[[#This Row],[AÑOS]]&gt;0.9999999,(1+L575)^(1/M575)-1,""),"")</f>
        <v/>
      </c>
      <c r="P575" s="764" t="str">
        <f>IFERROR(IF(C:C=$U$7,RENTABILIDAD[[#This Row],[INVERSIÓN USD]]/$W$6,RENTABILIDAD[[#This Row],[INVERSIÓN USD]]/$W$7),"")</f>
        <v/>
      </c>
      <c r="Q575" s="620" t="str">
        <f>IFERROR(IF(D:D=$U$6,RENTABILIDAD[[#This Row],[INVERSIÓN COP]]/$V$6,RENTABILIDAD[[#This Row],[INVERSIÓN COP]]/$V$7),"")</f>
        <v/>
      </c>
      <c r="R575" s="764" t="str">
        <f>IFERROR(RENTABILIDAD[[#This Row],[RENTABILIDAD E.A USD]]*RENTABILIDAD[[#This Row],[PESOS COP]],"")</f>
        <v/>
      </c>
      <c r="S575" s="620" t="str">
        <f>IFERROR(RENTABILIDAD[[#This Row],[RENTABILIDAD E.A COP2]]*RENTABILIDAD[[#This Row],[PESOS COP]],"")</f>
        <v/>
      </c>
    </row>
    <row r="576" spans="2:19">
      <c r="B576" s="755" t="str">
        <f>IF('REGISTRO ACCIONES'!L576="COMPRA",'REGISTRO ACCIONES'!J576,"")</f>
        <v/>
      </c>
      <c r="C576" s="756" t="str">
        <f>IF('REGISTRO ACCIONES'!L576="COMPRA",'REGISTRO ACCIONES'!K576,"")</f>
        <v/>
      </c>
      <c r="D57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76" s="757" t="str">
        <f>IF('REGISTRO ACCIONES'!L576="COMPRA",'REGISTRO ACCIONES'!M576,"")</f>
        <v/>
      </c>
      <c r="F576" s="758" t="str">
        <f>IF(RENTABILIDAD[[#This Row],[PORTAFOLIO]]="","",IF('REGISTRO ACCIONES'!L576="COMPRA",'REGISTRO ACCIONES'!P576,""))</f>
        <v/>
      </c>
      <c r="G576" s="759" t="str">
        <f>IF(RENTABILIDAD[[#This Row],[PORTAFOLIO]]="","",IF('REGISTRO ACCIONES'!L576="COMPRA",'REGISTRO ACCIONES'!R576,""))</f>
        <v/>
      </c>
      <c r="H57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76" s="760" t="str">
        <f>IF(RENTABILIDAD[[#This Row],[PORTAFOLIO]]="","",IF(RENTABILIDAD[[#This Row],[INSTRUMENTO]]="","",IFERROR((E576*H576),0)))</f>
        <v/>
      </c>
      <c r="J576" s="761" t="str">
        <f>IF(RENTABILIDAD[[#This Row],[PORTAFOLIO]]="","",IF(RENTABILIDAD[[#This Row],[INSTRUMENTO]]="","",IFERROR((E576*H576)*$X$6,0)))</f>
        <v/>
      </c>
      <c r="K576" s="762">
        <f>IF(RENTABILIDAD[[#This Row],[VALOR ACTUAL COP]]&gt;0,IFERROR((I576-F576)/F576,0),"")</f>
        <v>0</v>
      </c>
      <c r="L576" s="702">
        <f>IF(RENTABILIDAD[[#This Row],[VALOR ACTUAL COP]]&gt;0,IFERROR((J576-G576)/G576,0),"")</f>
        <v>0</v>
      </c>
      <c r="M576" s="763">
        <f t="shared" si="9"/>
        <v>0</v>
      </c>
      <c r="N576" s="747" t="str">
        <f>IFERROR(IF(RENTABILIDAD[[#This Row],[AÑOS]]&gt;0.9999999,(1+K576)^(1/M576)-1,""),"")</f>
        <v/>
      </c>
      <c r="O576" s="702" t="str">
        <f>IFERROR(IF(RENTABILIDAD[[#This Row],[AÑOS]]&gt;0.9999999,(1+L576)^(1/M576)-1,""),"")</f>
        <v/>
      </c>
      <c r="P576" s="764" t="str">
        <f>IFERROR(IF(C:C=$U$7,RENTABILIDAD[[#This Row],[INVERSIÓN USD]]/$W$6,RENTABILIDAD[[#This Row],[INVERSIÓN USD]]/$W$7),"")</f>
        <v/>
      </c>
      <c r="Q576" s="620" t="str">
        <f>IFERROR(IF(D:D=$U$6,RENTABILIDAD[[#This Row],[INVERSIÓN COP]]/$V$6,RENTABILIDAD[[#This Row],[INVERSIÓN COP]]/$V$7),"")</f>
        <v/>
      </c>
      <c r="R576" s="764" t="str">
        <f>IFERROR(RENTABILIDAD[[#This Row],[RENTABILIDAD E.A USD]]*RENTABILIDAD[[#This Row],[PESOS COP]],"")</f>
        <v/>
      </c>
      <c r="S576" s="620" t="str">
        <f>IFERROR(RENTABILIDAD[[#This Row],[RENTABILIDAD E.A COP2]]*RENTABILIDAD[[#This Row],[PESOS COP]],"")</f>
        <v/>
      </c>
    </row>
    <row r="577" spans="2:19">
      <c r="B577" s="755" t="str">
        <f>IF('REGISTRO ACCIONES'!L577="COMPRA",'REGISTRO ACCIONES'!J577,"")</f>
        <v/>
      </c>
      <c r="C577" s="756" t="str">
        <f>IF('REGISTRO ACCIONES'!L577="COMPRA",'REGISTRO ACCIONES'!K577,"")</f>
        <v/>
      </c>
      <c r="D57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77" s="757" t="str">
        <f>IF('REGISTRO ACCIONES'!L577="COMPRA",'REGISTRO ACCIONES'!M577,"")</f>
        <v/>
      </c>
      <c r="F577" s="758" t="str">
        <f>IF(RENTABILIDAD[[#This Row],[PORTAFOLIO]]="","",IF('REGISTRO ACCIONES'!L577="COMPRA",'REGISTRO ACCIONES'!P577,""))</f>
        <v/>
      </c>
      <c r="G577" s="759" t="str">
        <f>IF(RENTABILIDAD[[#This Row],[PORTAFOLIO]]="","",IF('REGISTRO ACCIONES'!L577="COMPRA",'REGISTRO ACCIONES'!R577,""))</f>
        <v/>
      </c>
      <c r="H57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77" s="760" t="str">
        <f>IF(RENTABILIDAD[[#This Row],[PORTAFOLIO]]="","",IF(RENTABILIDAD[[#This Row],[INSTRUMENTO]]="","",IFERROR((E577*H577),0)))</f>
        <v/>
      </c>
      <c r="J577" s="761" t="str">
        <f>IF(RENTABILIDAD[[#This Row],[PORTAFOLIO]]="","",IF(RENTABILIDAD[[#This Row],[INSTRUMENTO]]="","",IFERROR((E577*H577)*$X$6,0)))</f>
        <v/>
      </c>
      <c r="K577" s="762">
        <f>IF(RENTABILIDAD[[#This Row],[VALOR ACTUAL COP]]&gt;0,IFERROR((I577-F577)/F577,0),"")</f>
        <v>0</v>
      </c>
      <c r="L577" s="702">
        <f>IF(RENTABILIDAD[[#This Row],[VALOR ACTUAL COP]]&gt;0,IFERROR((J577-G577)/G577,0),"")</f>
        <v>0</v>
      </c>
      <c r="M577" s="763">
        <f t="shared" ref="M577:M640" si="10">IFERROR(($Y$6-B577)/365,0)</f>
        <v>0</v>
      </c>
      <c r="N577" s="747" t="str">
        <f>IFERROR(IF(RENTABILIDAD[[#This Row],[AÑOS]]&gt;0.9999999,(1+K577)^(1/M577)-1,""),"")</f>
        <v/>
      </c>
      <c r="O577" s="702" t="str">
        <f>IFERROR(IF(RENTABILIDAD[[#This Row],[AÑOS]]&gt;0.9999999,(1+L577)^(1/M577)-1,""),"")</f>
        <v/>
      </c>
      <c r="P577" s="764" t="str">
        <f>IFERROR(IF(C:C=$U$7,RENTABILIDAD[[#This Row],[INVERSIÓN USD]]/$W$6,RENTABILIDAD[[#This Row],[INVERSIÓN USD]]/$W$7),"")</f>
        <v/>
      </c>
      <c r="Q577" s="620" t="str">
        <f>IFERROR(IF(D:D=$U$6,RENTABILIDAD[[#This Row],[INVERSIÓN COP]]/$V$6,RENTABILIDAD[[#This Row],[INVERSIÓN COP]]/$V$7),"")</f>
        <v/>
      </c>
      <c r="R577" s="764" t="str">
        <f>IFERROR(RENTABILIDAD[[#This Row],[RENTABILIDAD E.A USD]]*RENTABILIDAD[[#This Row],[PESOS COP]],"")</f>
        <v/>
      </c>
      <c r="S577" s="620" t="str">
        <f>IFERROR(RENTABILIDAD[[#This Row],[RENTABILIDAD E.A COP2]]*RENTABILIDAD[[#This Row],[PESOS COP]],"")</f>
        <v/>
      </c>
    </row>
    <row r="578" spans="2:19">
      <c r="B578" s="755" t="str">
        <f>IF('REGISTRO ACCIONES'!L578="COMPRA",'REGISTRO ACCIONES'!J578,"")</f>
        <v/>
      </c>
      <c r="C578" s="756" t="str">
        <f>IF('REGISTRO ACCIONES'!L578="COMPRA",'REGISTRO ACCIONES'!K578,"")</f>
        <v/>
      </c>
      <c r="D57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78" s="757" t="str">
        <f>IF('REGISTRO ACCIONES'!L578="COMPRA",'REGISTRO ACCIONES'!M578,"")</f>
        <v/>
      </c>
      <c r="F578" s="758" t="str">
        <f>IF(RENTABILIDAD[[#This Row],[PORTAFOLIO]]="","",IF('REGISTRO ACCIONES'!L578="COMPRA",'REGISTRO ACCIONES'!P578,""))</f>
        <v/>
      </c>
      <c r="G578" s="759" t="str">
        <f>IF(RENTABILIDAD[[#This Row],[PORTAFOLIO]]="","",IF('REGISTRO ACCIONES'!L578="COMPRA",'REGISTRO ACCIONES'!R578,""))</f>
        <v/>
      </c>
      <c r="H57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78" s="760" t="str">
        <f>IF(RENTABILIDAD[[#This Row],[PORTAFOLIO]]="","",IF(RENTABILIDAD[[#This Row],[INSTRUMENTO]]="","",IFERROR((E578*H578),0)))</f>
        <v/>
      </c>
      <c r="J578" s="761" t="str">
        <f>IF(RENTABILIDAD[[#This Row],[PORTAFOLIO]]="","",IF(RENTABILIDAD[[#This Row],[INSTRUMENTO]]="","",IFERROR((E578*H578)*$X$6,0)))</f>
        <v/>
      </c>
      <c r="K578" s="762">
        <f>IF(RENTABILIDAD[[#This Row],[VALOR ACTUAL COP]]&gt;0,IFERROR((I578-F578)/F578,0),"")</f>
        <v>0</v>
      </c>
      <c r="L578" s="702">
        <f>IF(RENTABILIDAD[[#This Row],[VALOR ACTUAL COP]]&gt;0,IFERROR((J578-G578)/G578,0),"")</f>
        <v>0</v>
      </c>
      <c r="M578" s="763">
        <f t="shared" si="10"/>
        <v>0</v>
      </c>
      <c r="N578" s="747" t="str">
        <f>IFERROR(IF(RENTABILIDAD[[#This Row],[AÑOS]]&gt;0.9999999,(1+K578)^(1/M578)-1,""),"")</f>
        <v/>
      </c>
      <c r="O578" s="702" t="str">
        <f>IFERROR(IF(RENTABILIDAD[[#This Row],[AÑOS]]&gt;0.9999999,(1+L578)^(1/M578)-1,""),"")</f>
        <v/>
      </c>
      <c r="P578" s="764" t="str">
        <f>IFERROR(IF(C:C=$U$7,RENTABILIDAD[[#This Row],[INVERSIÓN USD]]/$W$6,RENTABILIDAD[[#This Row],[INVERSIÓN USD]]/$W$7),"")</f>
        <v/>
      </c>
      <c r="Q578" s="620" t="str">
        <f>IFERROR(IF(D:D=$U$6,RENTABILIDAD[[#This Row],[INVERSIÓN COP]]/$V$6,RENTABILIDAD[[#This Row],[INVERSIÓN COP]]/$V$7),"")</f>
        <v/>
      </c>
      <c r="R578" s="764" t="str">
        <f>IFERROR(RENTABILIDAD[[#This Row],[RENTABILIDAD E.A USD]]*RENTABILIDAD[[#This Row],[PESOS COP]],"")</f>
        <v/>
      </c>
      <c r="S578" s="620" t="str">
        <f>IFERROR(RENTABILIDAD[[#This Row],[RENTABILIDAD E.A COP2]]*RENTABILIDAD[[#This Row],[PESOS COP]],"")</f>
        <v/>
      </c>
    </row>
    <row r="579" spans="2:19">
      <c r="B579" s="755" t="str">
        <f>IF('REGISTRO ACCIONES'!L579="COMPRA",'REGISTRO ACCIONES'!J579,"")</f>
        <v/>
      </c>
      <c r="C579" s="756" t="str">
        <f>IF('REGISTRO ACCIONES'!L579="COMPRA",'REGISTRO ACCIONES'!K579,"")</f>
        <v/>
      </c>
      <c r="D57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79" s="757" t="str">
        <f>IF('REGISTRO ACCIONES'!L579="COMPRA",'REGISTRO ACCIONES'!M579,"")</f>
        <v/>
      </c>
      <c r="F579" s="758" t="str">
        <f>IF(RENTABILIDAD[[#This Row],[PORTAFOLIO]]="","",IF('REGISTRO ACCIONES'!L579="COMPRA",'REGISTRO ACCIONES'!P579,""))</f>
        <v/>
      </c>
      <c r="G579" s="759" t="str">
        <f>IF(RENTABILIDAD[[#This Row],[PORTAFOLIO]]="","",IF('REGISTRO ACCIONES'!L579="COMPRA",'REGISTRO ACCIONES'!R579,""))</f>
        <v/>
      </c>
      <c r="H57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79" s="760" t="str">
        <f>IF(RENTABILIDAD[[#This Row],[PORTAFOLIO]]="","",IF(RENTABILIDAD[[#This Row],[INSTRUMENTO]]="","",IFERROR((E579*H579),0)))</f>
        <v/>
      </c>
      <c r="J579" s="761" t="str">
        <f>IF(RENTABILIDAD[[#This Row],[PORTAFOLIO]]="","",IF(RENTABILIDAD[[#This Row],[INSTRUMENTO]]="","",IFERROR((E579*H579)*$X$6,0)))</f>
        <v/>
      </c>
      <c r="K579" s="762">
        <f>IF(RENTABILIDAD[[#This Row],[VALOR ACTUAL COP]]&gt;0,IFERROR((I579-F579)/F579,0),"")</f>
        <v>0</v>
      </c>
      <c r="L579" s="702">
        <f>IF(RENTABILIDAD[[#This Row],[VALOR ACTUAL COP]]&gt;0,IFERROR((J579-G579)/G579,0),"")</f>
        <v>0</v>
      </c>
      <c r="M579" s="763">
        <f t="shared" si="10"/>
        <v>0</v>
      </c>
      <c r="N579" s="747" t="str">
        <f>IFERROR(IF(RENTABILIDAD[[#This Row],[AÑOS]]&gt;0.9999999,(1+K579)^(1/M579)-1,""),"")</f>
        <v/>
      </c>
      <c r="O579" s="702" t="str">
        <f>IFERROR(IF(RENTABILIDAD[[#This Row],[AÑOS]]&gt;0.9999999,(1+L579)^(1/M579)-1,""),"")</f>
        <v/>
      </c>
      <c r="P579" s="764" t="str">
        <f>IFERROR(IF(C:C=$U$7,RENTABILIDAD[[#This Row],[INVERSIÓN USD]]/$W$6,RENTABILIDAD[[#This Row],[INVERSIÓN USD]]/$W$7),"")</f>
        <v/>
      </c>
      <c r="Q579" s="620" t="str">
        <f>IFERROR(IF(D:D=$U$6,RENTABILIDAD[[#This Row],[INVERSIÓN COP]]/$V$6,RENTABILIDAD[[#This Row],[INVERSIÓN COP]]/$V$7),"")</f>
        <v/>
      </c>
      <c r="R579" s="764" t="str">
        <f>IFERROR(RENTABILIDAD[[#This Row],[RENTABILIDAD E.A USD]]*RENTABILIDAD[[#This Row],[PESOS COP]],"")</f>
        <v/>
      </c>
      <c r="S579" s="620" t="str">
        <f>IFERROR(RENTABILIDAD[[#This Row],[RENTABILIDAD E.A COP2]]*RENTABILIDAD[[#This Row],[PESOS COP]],"")</f>
        <v/>
      </c>
    </row>
    <row r="580" spans="2:19">
      <c r="B580" s="755" t="str">
        <f>IF('REGISTRO ACCIONES'!L580="COMPRA",'REGISTRO ACCIONES'!J580,"")</f>
        <v/>
      </c>
      <c r="C580" s="756" t="str">
        <f>IF('REGISTRO ACCIONES'!L580="COMPRA",'REGISTRO ACCIONES'!K580,"")</f>
        <v/>
      </c>
      <c r="D58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80" s="757" t="str">
        <f>IF('REGISTRO ACCIONES'!L580="COMPRA",'REGISTRO ACCIONES'!M580,"")</f>
        <v/>
      </c>
      <c r="F580" s="758" t="str">
        <f>IF(RENTABILIDAD[[#This Row],[PORTAFOLIO]]="","",IF('REGISTRO ACCIONES'!L580="COMPRA",'REGISTRO ACCIONES'!P580,""))</f>
        <v/>
      </c>
      <c r="G580" s="759" t="str">
        <f>IF(RENTABILIDAD[[#This Row],[PORTAFOLIO]]="","",IF('REGISTRO ACCIONES'!L580="COMPRA",'REGISTRO ACCIONES'!R580,""))</f>
        <v/>
      </c>
      <c r="H58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80" s="760" t="str">
        <f>IF(RENTABILIDAD[[#This Row],[PORTAFOLIO]]="","",IF(RENTABILIDAD[[#This Row],[INSTRUMENTO]]="","",IFERROR((E580*H580),0)))</f>
        <v/>
      </c>
      <c r="J580" s="761" t="str">
        <f>IF(RENTABILIDAD[[#This Row],[PORTAFOLIO]]="","",IF(RENTABILIDAD[[#This Row],[INSTRUMENTO]]="","",IFERROR((E580*H580)*$X$6,0)))</f>
        <v/>
      </c>
      <c r="K580" s="762">
        <f>IF(RENTABILIDAD[[#This Row],[VALOR ACTUAL COP]]&gt;0,IFERROR((I580-F580)/F580,0),"")</f>
        <v>0</v>
      </c>
      <c r="L580" s="702">
        <f>IF(RENTABILIDAD[[#This Row],[VALOR ACTUAL COP]]&gt;0,IFERROR((J580-G580)/G580,0),"")</f>
        <v>0</v>
      </c>
      <c r="M580" s="763">
        <f t="shared" si="10"/>
        <v>0</v>
      </c>
      <c r="N580" s="747" t="str">
        <f>IFERROR(IF(RENTABILIDAD[[#This Row],[AÑOS]]&gt;0.9999999,(1+K580)^(1/M580)-1,""),"")</f>
        <v/>
      </c>
      <c r="O580" s="702" t="str">
        <f>IFERROR(IF(RENTABILIDAD[[#This Row],[AÑOS]]&gt;0.9999999,(1+L580)^(1/M580)-1,""),"")</f>
        <v/>
      </c>
      <c r="P580" s="764" t="str">
        <f>IFERROR(IF(C:C=$U$7,RENTABILIDAD[[#This Row],[INVERSIÓN USD]]/$W$6,RENTABILIDAD[[#This Row],[INVERSIÓN USD]]/$W$7),"")</f>
        <v/>
      </c>
      <c r="Q580" s="620" t="str">
        <f>IFERROR(IF(D:D=$U$6,RENTABILIDAD[[#This Row],[INVERSIÓN COP]]/$V$6,RENTABILIDAD[[#This Row],[INVERSIÓN COP]]/$V$7),"")</f>
        <v/>
      </c>
      <c r="R580" s="764" t="str">
        <f>IFERROR(RENTABILIDAD[[#This Row],[RENTABILIDAD E.A USD]]*RENTABILIDAD[[#This Row],[PESOS COP]],"")</f>
        <v/>
      </c>
      <c r="S580" s="620" t="str">
        <f>IFERROR(RENTABILIDAD[[#This Row],[RENTABILIDAD E.A COP2]]*RENTABILIDAD[[#This Row],[PESOS COP]],"")</f>
        <v/>
      </c>
    </row>
    <row r="581" spans="2:19">
      <c r="B581" s="755" t="str">
        <f>IF('REGISTRO ACCIONES'!L581="COMPRA",'REGISTRO ACCIONES'!J581,"")</f>
        <v/>
      </c>
      <c r="C581" s="756" t="str">
        <f>IF('REGISTRO ACCIONES'!L581="COMPRA",'REGISTRO ACCIONES'!K581,"")</f>
        <v/>
      </c>
      <c r="D58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81" s="757" t="str">
        <f>IF('REGISTRO ACCIONES'!L581="COMPRA",'REGISTRO ACCIONES'!M581,"")</f>
        <v/>
      </c>
      <c r="F581" s="758" t="str">
        <f>IF(RENTABILIDAD[[#This Row],[PORTAFOLIO]]="","",IF('REGISTRO ACCIONES'!L581="COMPRA",'REGISTRO ACCIONES'!P581,""))</f>
        <v/>
      </c>
      <c r="G581" s="759" t="str">
        <f>IF(RENTABILIDAD[[#This Row],[PORTAFOLIO]]="","",IF('REGISTRO ACCIONES'!L581="COMPRA",'REGISTRO ACCIONES'!R581,""))</f>
        <v/>
      </c>
      <c r="H58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81" s="760" t="str">
        <f>IF(RENTABILIDAD[[#This Row],[PORTAFOLIO]]="","",IF(RENTABILIDAD[[#This Row],[INSTRUMENTO]]="","",IFERROR((E581*H581),0)))</f>
        <v/>
      </c>
      <c r="J581" s="761" t="str">
        <f>IF(RENTABILIDAD[[#This Row],[PORTAFOLIO]]="","",IF(RENTABILIDAD[[#This Row],[INSTRUMENTO]]="","",IFERROR((E581*H581)*$X$6,0)))</f>
        <v/>
      </c>
      <c r="K581" s="762">
        <f>IF(RENTABILIDAD[[#This Row],[VALOR ACTUAL COP]]&gt;0,IFERROR((I581-F581)/F581,0),"")</f>
        <v>0</v>
      </c>
      <c r="L581" s="702">
        <f>IF(RENTABILIDAD[[#This Row],[VALOR ACTUAL COP]]&gt;0,IFERROR((J581-G581)/G581,0),"")</f>
        <v>0</v>
      </c>
      <c r="M581" s="763">
        <f t="shared" si="10"/>
        <v>0</v>
      </c>
      <c r="N581" s="747" t="str">
        <f>IFERROR(IF(RENTABILIDAD[[#This Row],[AÑOS]]&gt;0.9999999,(1+K581)^(1/M581)-1,""),"")</f>
        <v/>
      </c>
      <c r="O581" s="702" t="str">
        <f>IFERROR(IF(RENTABILIDAD[[#This Row],[AÑOS]]&gt;0.9999999,(1+L581)^(1/M581)-1,""),"")</f>
        <v/>
      </c>
      <c r="P581" s="764" t="str">
        <f>IFERROR(IF(C:C=$U$7,RENTABILIDAD[[#This Row],[INVERSIÓN USD]]/$W$6,RENTABILIDAD[[#This Row],[INVERSIÓN USD]]/$W$7),"")</f>
        <v/>
      </c>
      <c r="Q581" s="620" t="str">
        <f>IFERROR(IF(D:D=$U$6,RENTABILIDAD[[#This Row],[INVERSIÓN COP]]/$V$6,RENTABILIDAD[[#This Row],[INVERSIÓN COP]]/$V$7),"")</f>
        <v/>
      </c>
      <c r="R581" s="764" t="str">
        <f>IFERROR(RENTABILIDAD[[#This Row],[RENTABILIDAD E.A USD]]*RENTABILIDAD[[#This Row],[PESOS COP]],"")</f>
        <v/>
      </c>
      <c r="S581" s="620" t="str">
        <f>IFERROR(RENTABILIDAD[[#This Row],[RENTABILIDAD E.A COP2]]*RENTABILIDAD[[#This Row],[PESOS COP]],"")</f>
        <v/>
      </c>
    </row>
    <row r="582" spans="2:19">
      <c r="B582" s="755" t="str">
        <f>IF('REGISTRO ACCIONES'!L582="COMPRA",'REGISTRO ACCIONES'!J582,"")</f>
        <v/>
      </c>
      <c r="C582" s="756" t="str">
        <f>IF('REGISTRO ACCIONES'!L582="COMPRA",'REGISTRO ACCIONES'!K582,"")</f>
        <v/>
      </c>
      <c r="D58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82" s="757" t="str">
        <f>IF('REGISTRO ACCIONES'!L582="COMPRA",'REGISTRO ACCIONES'!M582,"")</f>
        <v/>
      </c>
      <c r="F582" s="758" t="str">
        <f>IF(RENTABILIDAD[[#This Row],[PORTAFOLIO]]="","",IF('REGISTRO ACCIONES'!L582="COMPRA",'REGISTRO ACCIONES'!P582,""))</f>
        <v/>
      </c>
      <c r="G582" s="759" t="str">
        <f>IF(RENTABILIDAD[[#This Row],[PORTAFOLIO]]="","",IF('REGISTRO ACCIONES'!L582="COMPRA",'REGISTRO ACCIONES'!R582,""))</f>
        <v/>
      </c>
      <c r="H58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82" s="760" t="str">
        <f>IF(RENTABILIDAD[[#This Row],[PORTAFOLIO]]="","",IF(RENTABILIDAD[[#This Row],[INSTRUMENTO]]="","",IFERROR((E582*H582),0)))</f>
        <v/>
      </c>
      <c r="J582" s="761" t="str">
        <f>IF(RENTABILIDAD[[#This Row],[PORTAFOLIO]]="","",IF(RENTABILIDAD[[#This Row],[INSTRUMENTO]]="","",IFERROR((E582*H582)*$X$6,0)))</f>
        <v/>
      </c>
      <c r="K582" s="762">
        <f>IF(RENTABILIDAD[[#This Row],[VALOR ACTUAL COP]]&gt;0,IFERROR((I582-F582)/F582,0),"")</f>
        <v>0</v>
      </c>
      <c r="L582" s="702">
        <f>IF(RENTABILIDAD[[#This Row],[VALOR ACTUAL COP]]&gt;0,IFERROR((J582-G582)/G582,0),"")</f>
        <v>0</v>
      </c>
      <c r="M582" s="763">
        <f t="shared" si="10"/>
        <v>0</v>
      </c>
      <c r="N582" s="747" t="str">
        <f>IFERROR(IF(RENTABILIDAD[[#This Row],[AÑOS]]&gt;0.9999999,(1+K582)^(1/M582)-1,""),"")</f>
        <v/>
      </c>
      <c r="O582" s="702" t="str">
        <f>IFERROR(IF(RENTABILIDAD[[#This Row],[AÑOS]]&gt;0.9999999,(1+L582)^(1/M582)-1,""),"")</f>
        <v/>
      </c>
      <c r="P582" s="764" t="str">
        <f>IFERROR(IF(C:C=$U$7,RENTABILIDAD[[#This Row],[INVERSIÓN USD]]/$W$6,RENTABILIDAD[[#This Row],[INVERSIÓN USD]]/$W$7),"")</f>
        <v/>
      </c>
      <c r="Q582" s="620" t="str">
        <f>IFERROR(IF(D:D=$U$6,RENTABILIDAD[[#This Row],[INVERSIÓN COP]]/$V$6,RENTABILIDAD[[#This Row],[INVERSIÓN COP]]/$V$7),"")</f>
        <v/>
      </c>
      <c r="R582" s="764" t="str">
        <f>IFERROR(RENTABILIDAD[[#This Row],[RENTABILIDAD E.A USD]]*RENTABILIDAD[[#This Row],[PESOS COP]],"")</f>
        <v/>
      </c>
      <c r="S582" s="620" t="str">
        <f>IFERROR(RENTABILIDAD[[#This Row],[RENTABILIDAD E.A COP2]]*RENTABILIDAD[[#This Row],[PESOS COP]],"")</f>
        <v/>
      </c>
    </row>
    <row r="583" spans="2:19">
      <c r="B583" s="755" t="str">
        <f>IF('REGISTRO ACCIONES'!L583="COMPRA",'REGISTRO ACCIONES'!J583,"")</f>
        <v/>
      </c>
      <c r="C583" s="756" t="str">
        <f>IF('REGISTRO ACCIONES'!L583="COMPRA",'REGISTRO ACCIONES'!K583,"")</f>
        <v/>
      </c>
      <c r="D58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83" s="757" t="str">
        <f>IF('REGISTRO ACCIONES'!L583="COMPRA",'REGISTRO ACCIONES'!M583,"")</f>
        <v/>
      </c>
      <c r="F583" s="758" t="str">
        <f>IF(RENTABILIDAD[[#This Row],[PORTAFOLIO]]="","",IF('REGISTRO ACCIONES'!L583="COMPRA",'REGISTRO ACCIONES'!P583,""))</f>
        <v/>
      </c>
      <c r="G583" s="759" t="str">
        <f>IF(RENTABILIDAD[[#This Row],[PORTAFOLIO]]="","",IF('REGISTRO ACCIONES'!L583="COMPRA",'REGISTRO ACCIONES'!R583,""))</f>
        <v/>
      </c>
      <c r="H58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83" s="760" t="str">
        <f>IF(RENTABILIDAD[[#This Row],[PORTAFOLIO]]="","",IF(RENTABILIDAD[[#This Row],[INSTRUMENTO]]="","",IFERROR((E583*H583),0)))</f>
        <v/>
      </c>
      <c r="J583" s="761" t="str">
        <f>IF(RENTABILIDAD[[#This Row],[PORTAFOLIO]]="","",IF(RENTABILIDAD[[#This Row],[INSTRUMENTO]]="","",IFERROR((E583*H583)*$X$6,0)))</f>
        <v/>
      </c>
      <c r="K583" s="762">
        <f>IF(RENTABILIDAD[[#This Row],[VALOR ACTUAL COP]]&gt;0,IFERROR((I583-F583)/F583,0),"")</f>
        <v>0</v>
      </c>
      <c r="L583" s="702">
        <f>IF(RENTABILIDAD[[#This Row],[VALOR ACTUAL COP]]&gt;0,IFERROR((J583-G583)/G583,0),"")</f>
        <v>0</v>
      </c>
      <c r="M583" s="763">
        <f t="shared" si="10"/>
        <v>0</v>
      </c>
      <c r="N583" s="747" t="str">
        <f>IFERROR(IF(RENTABILIDAD[[#This Row],[AÑOS]]&gt;0.9999999,(1+K583)^(1/M583)-1,""),"")</f>
        <v/>
      </c>
      <c r="O583" s="702" t="str">
        <f>IFERROR(IF(RENTABILIDAD[[#This Row],[AÑOS]]&gt;0.9999999,(1+L583)^(1/M583)-1,""),"")</f>
        <v/>
      </c>
      <c r="P583" s="764" t="str">
        <f>IFERROR(IF(C:C=$U$7,RENTABILIDAD[[#This Row],[INVERSIÓN USD]]/$W$6,RENTABILIDAD[[#This Row],[INVERSIÓN USD]]/$W$7),"")</f>
        <v/>
      </c>
      <c r="Q583" s="620" t="str">
        <f>IFERROR(IF(D:D=$U$6,RENTABILIDAD[[#This Row],[INVERSIÓN COP]]/$V$6,RENTABILIDAD[[#This Row],[INVERSIÓN COP]]/$V$7),"")</f>
        <v/>
      </c>
      <c r="R583" s="764" t="str">
        <f>IFERROR(RENTABILIDAD[[#This Row],[RENTABILIDAD E.A USD]]*RENTABILIDAD[[#This Row],[PESOS COP]],"")</f>
        <v/>
      </c>
      <c r="S583" s="620" t="str">
        <f>IFERROR(RENTABILIDAD[[#This Row],[RENTABILIDAD E.A COP2]]*RENTABILIDAD[[#This Row],[PESOS COP]],"")</f>
        <v/>
      </c>
    </row>
    <row r="584" spans="2:19">
      <c r="B584" s="755" t="str">
        <f>IF('REGISTRO ACCIONES'!L584="COMPRA",'REGISTRO ACCIONES'!J584,"")</f>
        <v/>
      </c>
      <c r="C584" s="756" t="str">
        <f>IF('REGISTRO ACCIONES'!L584="COMPRA",'REGISTRO ACCIONES'!K584,"")</f>
        <v/>
      </c>
      <c r="D58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84" s="757" t="str">
        <f>IF('REGISTRO ACCIONES'!L584="COMPRA",'REGISTRO ACCIONES'!M584,"")</f>
        <v/>
      </c>
      <c r="F584" s="758" t="str">
        <f>IF(RENTABILIDAD[[#This Row],[PORTAFOLIO]]="","",IF('REGISTRO ACCIONES'!L584="COMPRA",'REGISTRO ACCIONES'!P584,""))</f>
        <v/>
      </c>
      <c r="G584" s="759" t="str">
        <f>IF(RENTABILIDAD[[#This Row],[PORTAFOLIO]]="","",IF('REGISTRO ACCIONES'!L584="COMPRA",'REGISTRO ACCIONES'!R584,""))</f>
        <v/>
      </c>
      <c r="H58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84" s="760" t="str">
        <f>IF(RENTABILIDAD[[#This Row],[PORTAFOLIO]]="","",IF(RENTABILIDAD[[#This Row],[INSTRUMENTO]]="","",IFERROR((E584*H584),0)))</f>
        <v/>
      </c>
      <c r="J584" s="761" t="str">
        <f>IF(RENTABILIDAD[[#This Row],[PORTAFOLIO]]="","",IF(RENTABILIDAD[[#This Row],[INSTRUMENTO]]="","",IFERROR((E584*H584)*$X$6,0)))</f>
        <v/>
      </c>
      <c r="K584" s="762">
        <f>IF(RENTABILIDAD[[#This Row],[VALOR ACTUAL COP]]&gt;0,IFERROR((I584-F584)/F584,0),"")</f>
        <v>0</v>
      </c>
      <c r="L584" s="702">
        <f>IF(RENTABILIDAD[[#This Row],[VALOR ACTUAL COP]]&gt;0,IFERROR((J584-G584)/G584,0),"")</f>
        <v>0</v>
      </c>
      <c r="M584" s="763">
        <f t="shared" si="10"/>
        <v>0</v>
      </c>
      <c r="N584" s="747" t="str">
        <f>IFERROR(IF(RENTABILIDAD[[#This Row],[AÑOS]]&gt;0.9999999,(1+K584)^(1/M584)-1,""),"")</f>
        <v/>
      </c>
      <c r="O584" s="702" t="str">
        <f>IFERROR(IF(RENTABILIDAD[[#This Row],[AÑOS]]&gt;0.9999999,(1+L584)^(1/M584)-1,""),"")</f>
        <v/>
      </c>
      <c r="P584" s="764" t="str">
        <f>IFERROR(IF(C:C=$U$7,RENTABILIDAD[[#This Row],[INVERSIÓN USD]]/$W$6,RENTABILIDAD[[#This Row],[INVERSIÓN USD]]/$W$7),"")</f>
        <v/>
      </c>
      <c r="Q584" s="620" t="str">
        <f>IFERROR(IF(D:D=$U$6,RENTABILIDAD[[#This Row],[INVERSIÓN COP]]/$V$6,RENTABILIDAD[[#This Row],[INVERSIÓN COP]]/$V$7),"")</f>
        <v/>
      </c>
      <c r="R584" s="764" t="str">
        <f>IFERROR(RENTABILIDAD[[#This Row],[RENTABILIDAD E.A USD]]*RENTABILIDAD[[#This Row],[PESOS COP]],"")</f>
        <v/>
      </c>
      <c r="S584" s="620" t="str">
        <f>IFERROR(RENTABILIDAD[[#This Row],[RENTABILIDAD E.A COP2]]*RENTABILIDAD[[#This Row],[PESOS COP]],"")</f>
        <v/>
      </c>
    </row>
    <row r="585" spans="2:19">
      <c r="B585" s="755" t="str">
        <f>IF('REGISTRO ACCIONES'!L585="COMPRA",'REGISTRO ACCIONES'!J585,"")</f>
        <v/>
      </c>
      <c r="C585" s="756" t="str">
        <f>IF('REGISTRO ACCIONES'!L585="COMPRA",'REGISTRO ACCIONES'!K585,"")</f>
        <v/>
      </c>
      <c r="D58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85" s="757" t="str">
        <f>IF('REGISTRO ACCIONES'!L585="COMPRA",'REGISTRO ACCIONES'!M585,"")</f>
        <v/>
      </c>
      <c r="F585" s="758" t="str">
        <f>IF(RENTABILIDAD[[#This Row],[PORTAFOLIO]]="","",IF('REGISTRO ACCIONES'!L585="COMPRA",'REGISTRO ACCIONES'!P585,""))</f>
        <v/>
      </c>
      <c r="G585" s="759" t="str">
        <f>IF(RENTABILIDAD[[#This Row],[PORTAFOLIO]]="","",IF('REGISTRO ACCIONES'!L585="COMPRA",'REGISTRO ACCIONES'!R585,""))</f>
        <v/>
      </c>
      <c r="H58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85" s="760" t="str">
        <f>IF(RENTABILIDAD[[#This Row],[PORTAFOLIO]]="","",IF(RENTABILIDAD[[#This Row],[INSTRUMENTO]]="","",IFERROR((E585*H585),0)))</f>
        <v/>
      </c>
      <c r="J585" s="761" t="str">
        <f>IF(RENTABILIDAD[[#This Row],[PORTAFOLIO]]="","",IF(RENTABILIDAD[[#This Row],[INSTRUMENTO]]="","",IFERROR((E585*H585)*$X$6,0)))</f>
        <v/>
      </c>
      <c r="K585" s="762">
        <f>IF(RENTABILIDAD[[#This Row],[VALOR ACTUAL COP]]&gt;0,IFERROR((I585-F585)/F585,0),"")</f>
        <v>0</v>
      </c>
      <c r="L585" s="702">
        <f>IF(RENTABILIDAD[[#This Row],[VALOR ACTUAL COP]]&gt;0,IFERROR((J585-G585)/G585,0),"")</f>
        <v>0</v>
      </c>
      <c r="M585" s="763">
        <f t="shared" si="10"/>
        <v>0</v>
      </c>
      <c r="N585" s="747" t="str">
        <f>IFERROR(IF(RENTABILIDAD[[#This Row],[AÑOS]]&gt;0.9999999,(1+K585)^(1/M585)-1,""),"")</f>
        <v/>
      </c>
      <c r="O585" s="702" t="str">
        <f>IFERROR(IF(RENTABILIDAD[[#This Row],[AÑOS]]&gt;0.9999999,(1+L585)^(1/M585)-1,""),"")</f>
        <v/>
      </c>
      <c r="P585" s="764" t="str">
        <f>IFERROR(IF(C:C=$U$7,RENTABILIDAD[[#This Row],[INVERSIÓN USD]]/$W$6,RENTABILIDAD[[#This Row],[INVERSIÓN USD]]/$W$7),"")</f>
        <v/>
      </c>
      <c r="Q585" s="620" t="str">
        <f>IFERROR(IF(D:D=$U$6,RENTABILIDAD[[#This Row],[INVERSIÓN COP]]/$V$6,RENTABILIDAD[[#This Row],[INVERSIÓN COP]]/$V$7),"")</f>
        <v/>
      </c>
      <c r="R585" s="764" t="str">
        <f>IFERROR(RENTABILIDAD[[#This Row],[RENTABILIDAD E.A USD]]*RENTABILIDAD[[#This Row],[PESOS COP]],"")</f>
        <v/>
      </c>
      <c r="S585" s="620" t="str">
        <f>IFERROR(RENTABILIDAD[[#This Row],[RENTABILIDAD E.A COP2]]*RENTABILIDAD[[#This Row],[PESOS COP]],"")</f>
        <v/>
      </c>
    </row>
    <row r="586" spans="2:19">
      <c r="B586" s="755" t="str">
        <f>IF('REGISTRO ACCIONES'!L586="COMPRA",'REGISTRO ACCIONES'!J586,"")</f>
        <v/>
      </c>
      <c r="C586" s="756" t="str">
        <f>IF('REGISTRO ACCIONES'!L586="COMPRA",'REGISTRO ACCIONES'!K586,"")</f>
        <v/>
      </c>
      <c r="D58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86" s="757" t="str">
        <f>IF('REGISTRO ACCIONES'!L586="COMPRA",'REGISTRO ACCIONES'!M586,"")</f>
        <v/>
      </c>
      <c r="F586" s="758" t="str">
        <f>IF(RENTABILIDAD[[#This Row],[PORTAFOLIO]]="","",IF('REGISTRO ACCIONES'!L586="COMPRA",'REGISTRO ACCIONES'!P586,""))</f>
        <v/>
      </c>
      <c r="G586" s="759" t="str">
        <f>IF(RENTABILIDAD[[#This Row],[PORTAFOLIO]]="","",IF('REGISTRO ACCIONES'!L586="COMPRA",'REGISTRO ACCIONES'!R586,""))</f>
        <v/>
      </c>
      <c r="H58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86" s="760" t="str">
        <f>IF(RENTABILIDAD[[#This Row],[PORTAFOLIO]]="","",IF(RENTABILIDAD[[#This Row],[INSTRUMENTO]]="","",IFERROR((E586*H586),0)))</f>
        <v/>
      </c>
      <c r="J586" s="761" t="str">
        <f>IF(RENTABILIDAD[[#This Row],[PORTAFOLIO]]="","",IF(RENTABILIDAD[[#This Row],[INSTRUMENTO]]="","",IFERROR((E586*H586)*$X$6,0)))</f>
        <v/>
      </c>
      <c r="K586" s="762">
        <f>IF(RENTABILIDAD[[#This Row],[VALOR ACTUAL COP]]&gt;0,IFERROR((I586-F586)/F586,0),"")</f>
        <v>0</v>
      </c>
      <c r="L586" s="702">
        <f>IF(RENTABILIDAD[[#This Row],[VALOR ACTUAL COP]]&gt;0,IFERROR((J586-G586)/G586,0),"")</f>
        <v>0</v>
      </c>
      <c r="M586" s="763">
        <f t="shared" si="10"/>
        <v>0</v>
      </c>
      <c r="N586" s="747" t="str">
        <f>IFERROR(IF(RENTABILIDAD[[#This Row],[AÑOS]]&gt;0.9999999,(1+K586)^(1/M586)-1,""),"")</f>
        <v/>
      </c>
      <c r="O586" s="702" t="str">
        <f>IFERROR(IF(RENTABILIDAD[[#This Row],[AÑOS]]&gt;0.9999999,(1+L586)^(1/M586)-1,""),"")</f>
        <v/>
      </c>
      <c r="P586" s="764" t="str">
        <f>IFERROR(IF(C:C=$U$7,RENTABILIDAD[[#This Row],[INVERSIÓN USD]]/$W$6,RENTABILIDAD[[#This Row],[INVERSIÓN USD]]/$W$7),"")</f>
        <v/>
      </c>
      <c r="Q586" s="620" t="str">
        <f>IFERROR(IF(D:D=$U$6,RENTABILIDAD[[#This Row],[INVERSIÓN COP]]/$V$6,RENTABILIDAD[[#This Row],[INVERSIÓN COP]]/$V$7),"")</f>
        <v/>
      </c>
      <c r="R586" s="764" t="str">
        <f>IFERROR(RENTABILIDAD[[#This Row],[RENTABILIDAD E.A USD]]*RENTABILIDAD[[#This Row],[PESOS COP]],"")</f>
        <v/>
      </c>
      <c r="S586" s="620" t="str">
        <f>IFERROR(RENTABILIDAD[[#This Row],[RENTABILIDAD E.A COP2]]*RENTABILIDAD[[#This Row],[PESOS COP]],"")</f>
        <v/>
      </c>
    </row>
    <row r="587" spans="2:19">
      <c r="B587" s="755" t="str">
        <f>IF('REGISTRO ACCIONES'!L587="COMPRA",'REGISTRO ACCIONES'!J587,"")</f>
        <v/>
      </c>
      <c r="C587" s="756" t="str">
        <f>IF('REGISTRO ACCIONES'!L587="COMPRA",'REGISTRO ACCIONES'!K587,"")</f>
        <v/>
      </c>
      <c r="D58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87" s="757" t="str">
        <f>IF('REGISTRO ACCIONES'!L587="COMPRA",'REGISTRO ACCIONES'!M587,"")</f>
        <v/>
      </c>
      <c r="F587" s="758" t="str">
        <f>IF(RENTABILIDAD[[#This Row],[PORTAFOLIO]]="","",IF('REGISTRO ACCIONES'!L587="COMPRA",'REGISTRO ACCIONES'!P587,""))</f>
        <v/>
      </c>
      <c r="G587" s="759" t="str">
        <f>IF(RENTABILIDAD[[#This Row],[PORTAFOLIO]]="","",IF('REGISTRO ACCIONES'!L587="COMPRA",'REGISTRO ACCIONES'!R587,""))</f>
        <v/>
      </c>
      <c r="H58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87" s="760" t="str">
        <f>IF(RENTABILIDAD[[#This Row],[PORTAFOLIO]]="","",IF(RENTABILIDAD[[#This Row],[INSTRUMENTO]]="","",IFERROR((E587*H587),0)))</f>
        <v/>
      </c>
      <c r="J587" s="761" t="str">
        <f>IF(RENTABILIDAD[[#This Row],[PORTAFOLIO]]="","",IF(RENTABILIDAD[[#This Row],[INSTRUMENTO]]="","",IFERROR((E587*H587)*$X$6,0)))</f>
        <v/>
      </c>
      <c r="K587" s="762">
        <f>IF(RENTABILIDAD[[#This Row],[VALOR ACTUAL COP]]&gt;0,IFERROR((I587-F587)/F587,0),"")</f>
        <v>0</v>
      </c>
      <c r="L587" s="702">
        <f>IF(RENTABILIDAD[[#This Row],[VALOR ACTUAL COP]]&gt;0,IFERROR((J587-G587)/G587,0),"")</f>
        <v>0</v>
      </c>
      <c r="M587" s="763">
        <f t="shared" si="10"/>
        <v>0</v>
      </c>
      <c r="N587" s="747" t="str">
        <f>IFERROR(IF(RENTABILIDAD[[#This Row],[AÑOS]]&gt;0.9999999,(1+K587)^(1/M587)-1,""),"")</f>
        <v/>
      </c>
      <c r="O587" s="702" t="str">
        <f>IFERROR(IF(RENTABILIDAD[[#This Row],[AÑOS]]&gt;0.9999999,(1+L587)^(1/M587)-1,""),"")</f>
        <v/>
      </c>
      <c r="P587" s="764" t="str">
        <f>IFERROR(IF(C:C=$U$7,RENTABILIDAD[[#This Row],[INVERSIÓN USD]]/$W$6,RENTABILIDAD[[#This Row],[INVERSIÓN USD]]/$W$7),"")</f>
        <v/>
      </c>
      <c r="Q587" s="620" t="str">
        <f>IFERROR(IF(D:D=$U$6,RENTABILIDAD[[#This Row],[INVERSIÓN COP]]/$V$6,RENTABILIDAD[[#This Row],[INVERSIÓN COP]]/$V$7),"")</f>
        <v/>
      </c>
      <c r="R587" s="764" t="str">
        <f>IFERROR(RENTABILIDAD[[#This Row],[RENTABILIDAD E.A USD]]*RENTABILIDAD[[#This Row],[PESOS COP]],"")</f>
        <v/>
      </c>
      <c r="S587" s="620" t="str">
        <f>IFERROR(RENTABILIDAD[[#This Row],[RENTABILIDAD E.A COP2]]*RENTABILIDAD[[#This Row],[PESOS COP]],"")</f>
        <v/>
      </c>
    </row>
    <row r="588" spans="2:19">
      <c r="B588" s="755" t="str">
        <f>IF('REGISTRO ACCIONES'!L588="COMPRA",'REGISTRO ACCIONES'!J588,"")</f>
        <v/>
      </c>
      <c r="C588" s="756" t="str">
        <f>IF('REGISTRO ACCIONES'!L588="COMPRA",'REGISTRO ACCIONES'!K588,"")</f>
        <v/>
      </c>
      <c r="D58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88" s="757" t="str">
        <f>IF('REGISTRO ACCIONES'!L588="COMPRA",'REGISTRO ACCIONES'!M588,"")</f>
        <v/>
      </c>
      <c r="F588" s="758" t="str">
        <f>IF(RENTABILIDAD[[#This Row],[PORTAFOLIO]]="","",IF('REGISTRO ACCIONES'!L588="COMPRA",'REGISTRO ACCIONES'!P588,""))</f>
        <v/>
      </c>
      <c r="G588" s="759" t="str">
        <f>IF(RENTABILIDAD[[#This Row],[PORTAFOLIO]]="","",IF('REGISTRO ACCIONES'!L588="COMPRA",'REGISTRO ACCIONES'!R588,""))</f>
        <v/>
      </c>
      <c r="H58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88" s="760" t="str">
        <f>IF(RENTABILIDAD[[#This Row],[PORTAFOLIO]]="","",IF(RENTABILIDAD[[#This Row],[INSTRUMENTO]]="","",IFERROR((E588*H588),0)))</f>
        <v/>
      </c>
      <c r="J588" s="761" t="str">
        <f>IF(RENTABILIDAD[[#This Row],[PORTAFOLIO]]="","",IF(RENTABILIDAD[[#This Row],[INSTRUMENTO]]="","",IFERROR((E588*H588)*$X$6,0)))</f>
        <v/>
      </c>
      <c r="K588" s="762">
        <f>IF(RENTABILIDAD[[#This Row],[VALOR ACTUAL COP]]&gt;0,IFERROR((I588-F588)/F588,0),"")</f>
        <v>0</v>
      </c>
      <c r="L588" s="702">
        <f>IF(RENTABILIDAD[[#This Row],[VALOR ACTUAL COP]]&gt;0,IFERROR((J588-G588)/G588,0),"")</f>
        <v>0</v>
      </c>
      <c r="M588" s="763">
        <f t="shared" si="10"/>
        <v>0</v>
      </c>
      <c r="N588" s="747" t="str">
        <f>IFERROR(IF(RENTABILIDAD[[#This Row],[AÑOS]]&gt;0.9999999,(1+K588)^(1/M588)-1,""),"")</f>
        <v/>
      </c>
      <c r="O588" s="702" t="str">
        <f>IFERROR(IF(RENTABILIDAD[[#This Row],[AÑOS]]&gt;0.9999999,(1+L588)^(1/M588)-1,""),"")</f>
        <v/>
      </c>
      <c r="P588" s="764" t="str">
        <f>IFERROR(IF(C:C=$U$7,RENTABILIDAD[[#This Row],[INVERSIÓN USD]]/$W$6,RENTABILIDAD[[#This Row],[INVERSIÓN USD]]/$W$7),"")</f>
        <v/>
      </c>
      <c r="Q588" s="620" t="str">
        <f>IFERROR(IF(D:D=$U$6,RENTABILIDAD[[#This Row],[INVERSIÓN COP]]/$V$6,RENTABILIDAD[[#This Row],[INVERSIÓN COP]]/$V$7),"")</f>
        <v/>
      </c>
      <c r="R588" s="764" t="str">
        <f>IFERROR(RENTABILIDAD[[#This Row],[RENTABILIDAD E.A USD]]*RENTABILIDAD[[#This Row],[PESOS COP]],"")</f>
        <v/>
      </c>
      <c r="S588" s="620" t="str">
        <f>IFERROR(RENTABILIDAD[[#This Row],[RENTABILIDAD E.A COP2]]*RENTABILIDAD[[#This Row],[PESOS COP]],"")</f>
        <v/>
      </c>
    </row>
    <row r="589" spans="2:19">
      <c r="B589" s="755" t="str">
        <f>IF('REGISTRO ACCIONES'!L589="COMPRA",'REGISTRO ACCIONES'!J589,"")</f>
        <v/>
      </c>
      <c r="C589" s="756" t="str">
        <f>IF('REGISTRO ACCIONES'!L589="COMPRA",'REGISTRO ACCIONES'!K589,"")</f>
        <v/>
      </c>
      <c r="D58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89" s="757" t="str">
        <f>IF('REGISTRO ACCIONES'!L589="COMPRA",'REGISTRO ACCIONES'!M589,"")</f>
        <v/>
      </c>
      <c r="F589" s="758" t="str">
        <f>IF(RENTABILIDAD[[#This Row],[PORTAFOLIO]]="","",IF('REGISTRO ACCIONES'!L589="COMPRA",'REGISTRO ACCIONES'!P589,""))</f>
        <v/>
      </c>
      <c r="G589" s="759" t="str">
        <f>IF(RENTABILIDAD[[#This Row],[PORTAFOLIO]]="","",IF('REGISTRO ACCIONES'!L589="COMPRA",'REGISTRO ACCIONES'!R589,""))</f>
        <v/>
      </c>
      <c r="H58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89" s="760" t="str">
        <f>IF(RENTABILIDAD[[#This Row],[PORTAFOLIO]]="","",IF(RENTABILIDAD[[#This Row],[INSTRUMENTO]]="","",IFERROR((E589*H589),0)))</f>
        <v/>
      </c>
      <c r="J589" s="761" t="str">
        <f>IF(RENTABILIDAD[[#This Row],[PORTAFOLIO]]="","",IF(RENTABILIDAD[[#This Row],[INSTRUMENTO]]="","",IFERROR((E589*H589)*$X$6,0)))</f>
        <v/>
      </c>
      <c r="K589" s="762">
        <f>IF(RENTABILIDAD[[#This Row],[VALOR ACTUAL COP]]&gt;0,IFERROR((I589-F589)/F589,0),"")</f>
        <v>0</v>
      </c>
      <c r="L589" s="702">
        <f>IF(RENTABILIDAD[[#This Row],[VALOR ACTUAL COP]]&gt;0,IFERROR((J589-G589)/G589,0),"")</f>
        <v>0</v>
      </c>
      <c r="M589" s="763">
        <f t="shared" si="10"/>
        <v>0</v>
      </c>
      <c r="N589" s="747" t="str">
        <f>IFERROR(IF(RENTABILIDAD[[#This Row],[AÑOS]]&gt;0.9999999,(1+K589)^(1/M589)-1,""),"")</f>
        <v/>
      </c>
      <c r="O589" s="702" t="str">
        <f>IFERROR(IF(RENTABILIDAD[[#This Row],[AÑOS]]&gt;0.9999999,(1+L589)^(1/M589)-1,""),"")</f>
        <v/>
      </c>
      <c r="P589" s="764" t="str">
        <f>IFERROR(IF(C:C=$U$7,RENTABILIDAD[[#This Row],[INVERSIÓN USD]]/$W$6,RENTABILIDAD[[#This Row],[INVERSIÓN USD]]/$W$7),"")</f>
        <v/>
      </c>
      <c r="Q589" s="620" t="str">
        <f>IFERROR(IF(D:D=$U$6,RENTABILIDAD[[#This Row],[INVERSIÓN COP]]/$V$6,RENTABILIDAD[[#This Row],[INVERSIÓN COP]]/$V$7),"")</f>
        <v/>
      </c>
      <c r="R589" s="764" t="str">
        <f>IFERROR(RENTABILIDAD[[#This Row],[RENTABILIDAD E.A USD]]*RENTABILIDAD[[#This Row],[PESOS COP]],"")</f>
        <v/>
      </c>
      <c r="S589" s="620" t="str">
        <f>IFERROR(RENTABILIDAD[[#This Row],[RENTABILIDAD E.A COP2]]*RENTABILIDAD[[#This Row],[PESOS COP]],"")</f>
        <v/>
      </c>
    </row>
    <row r="590" spans="2:19">
      <c r="B590" s="755" t="str">
        <f>IF('REGISTRO ACCIONES'!L590="COMPRA",'REGISTRO ACCIONES'!J590,"")</f>
        <v/>
      </c>
      <c r="C590" s="756" t="str">
        <f>IF('REGISTRO ACCIONES'!L590="COMPRA",'REGISTRO ACCIONES'!K590,"")</f>
        <v/>
      </c>
      <c r="D59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90" s="757" t="str">
        <f>IF('REGISTRO ACCIONES'!L590="COMPRA",'REGISTRO ACCIONES'!M590,"")</f>
        <v/>
      </c>
      <c r="F590" s="758" t="str">
        <f>IF(RENTABILIDAD[[#This Row],[PORTAFOLIO]]="","",IF('REGISTRO ACCIONES'!L590="COMPRA",'REGISTRO ACCIONES'!P590,""))</f>
        <v/>
      </c>
      <c r="G590" s="759" t="str">
        <f>IF(RENTABILIDAD[[#This Row],[PORTAFOLIO]]="","",IF('REGISTRO ACCIONES'!L590="COMPRA",'REGISTRO ACCIONES'!R590,""))</f>
        <v/>
      </c>
      <c r="H59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90" s="760" t="str">
        <f>IF(RENTABILIDAD[[#This Row],[PORTAFOLIO]]="","",IF(RENTABILIDAD[[#This Row],[INSTRUMENTO]]="","",IFERROR((E590*H590),0)))</f>
        <v/>
      </c>
      <c r="J590" s="761" t="str">
        <f>IF(RENTABILIDAD[[#This Row],[PORTAFOLIO]]="","",IF(RENTABILIDAD[[#This Row],[INSTRUMENTO]]="","",IFERROR((E590*H590)*$X$6,0)))</f>
        <v/>
      </c>
      <c r="K590" s="762">
        <f>IF(RENTABILIDAD[[#This Row],[VALOR ACTUAL COP]]&gt;0,IFERROR((I590-F590)/F590,0),"")</f>
        <v>0</v>
      </c>
      <c r="L590" s="702">
        <f>IF(RENTABILIDAD[[#This Row],[VALOR ACTUAL COP]]&gt;0,IFERROR((J590-G590)/G590,0),"")</f>
        <v>0</v>
      </c>
      <c r="M590" s="763">
        <f t="shared" si="10"/>
        <v>0</v>
      </c>
      <c r="N590" s="747" t="str">
        <f>IFERROR(IF(RENTABILIDAD[[#This Row],[AÑOS]]&gt;0.9999999,(1+K590)^(1/M590)-1,""),"")</f>
        <v/>
      </c>
      <c r="O590" s="702" t="str">
        <f>IFERROR(IF(RENTABILIDAD[[#This Row],[AÑOS]]&gt;0.9999999,(1+L590)^(1/M590)-1,""),"")</f>
        <v/>
      </c>
      <c r="P590" s="764" t="str">
        <f>IFERROR(IF(C:C=$U$7,RENTABILIDAD[[#This Row],[INVERSIÓN USD]]/$W$6,RENTABILIDAD[[#This Row],[INVERSIÓN USD]]/$W$7),"")</f>
        <v/>
      </c>
      <c r="Q590" s="620" t="str">
        <f>IFERROR(IF(D:D=$U$6,RENTABILIDAD[[#This Row],[INVERSIÓN COP]]/$V$6,RENTABILIDAD[[#This Row],[INVERSIÓN COP]]/$V$7),"")</f>
        <v/>
      </c>
      <c r="R590" s="764" t="str">
        <f>IFERROR(RENTABILIDAD[[#This Row],[RENTABILIDAD E.A USD]]*RENTABILIDAD[[#This Row],[PESOS COP]],"")</f>
        <v/>
      </c>
      <c r="S590" s="620" t="str">
        <f>IFERROR(RENTABILIDAD[[#This Row],[RENTABILIDAD E.A COP2]]*RENTABILIDAD[[#This Row],[PESOS COP]],"")</f>
        <v/>
      </c>
    </row>
    <row r="591" spans="2:19">
      <c r="B591" s="755" t="str">
        <f>IF('REGISTRO ACCIONES'!L591="COMPRA",'REGISTRO ACCIONES'!J591,"")</f>
        <v/>
      </c>
      <c r="C591" s="756" t="str">
        <f>IF('REGISTRO ACCIONES'!L591="COMPRA",'REGISTRO ACCIONES'!K591,"")</f>
        <v/>
      </c>
      <c r="D59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91" s="757" t="str">
        <f>IF('REGISTRO ACCIONES'!L591="COMPRA",'REGISTRO ACCIONES'!M591,"")</f>
        <v/>
      </c>
      <c r="F591" s="758" t="str">
        <f>IF(RENTABILIDAD[[#This Row],[PORTAFOLIO]]="","",IF('REGISTRO ACCIONES'!L591="COMPRA",'REGISTRO ACCIONES'!P591,""))</f>
        <v/>
      </c>
      <c r="G591" s="759" t="str">
        <f>IF(RENTABILIDAD[[#This Row],[PORTAFOLIO]]="","",IF('REGISTRO ACCIONES'!L591="COMPRA",'REGISTRO ACCIONES'!R591,""))</f>
        <v/>
      </c>
      <c r="H59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91" s="760" t="str">
        <f>IF(RENTABILIDAD[[#This Row],[PORTAFOLIO]]="","",IF(RENTABILIDAD[[#This Row],[INSTRUMENTO]]="","",IFERROR((E591*H591),0)))</f>
        <v/>
      </c>
      <c r="J591" s="761" t="str">
        <f>IF(RENTABILIDAD[[#This Row],[PORTAFOLIO]]="","",IF(RENTABILIDAD[[#This Row],[INSTRUMENTO]]="","",IFERROR((E591*H591)*$X$6,0)))</f>
        <v/>
      </c>
      <c r="K591" s="762">
        <f>IF(RENTABILIDAD[[#This Row],[VALOR ACTUAL COP]]&gt;0,IFERROR((I591-F591)/F591,0),"")</f>
        <v>0</v>
      </c>
      <c r="L591" s="702">
        <f>IF(RENTABILIDAD[[#This Row],[VALOR ACTUAL COP]]&gt;0,IFERROR((J591-G591)/G591,0),"")</f>
        <v>0</v>
      </c>
      <c r="M591" s="763">
        <f t="shared" si="10"/>
        <v>0</v>
      </c>
      <c r="N591" s="747" t="str">
        <f>IFERROR(IF(RENTABILIDAD[[#This Row],[AÑOS]]&gt;0.9999999,(1+K591)^(1/M591)-1,""),"")</f>
        <v/>
      </c>
      <c r="O591" s="702" t="str">
        <f>IFERROR(IF(RENTABILIDAD[[#This Row],[AÑOS]]&gt;0.9999999,(1+L591)^(1/M591)-1,""),"")</f>
        <v/>
      </c>
      <c r="P591" s="764" t="str">
        <f>IFERROR(IF(C:C=$U$7,RENTABILIDAD[[#This Row],[INVERSIÓN USD]]/$W$6,RENTABILIDAD[[#This Row],[INVERSIÓN USD]]/$W$7),"")</f>
        <v/>
      </c>
      <c r="Q591" s="620" t="str">
        <f>IFERROR(IF(D:D=$U$6,RENTABILIDAD[[#This Row],[INVERSIÓN COP]]/$V$6,RENTABILIDAD[[#This Row],[INVERSIÓN COP]]/$V$7),"")</f>
        <v/>
      </c>
      <c r="R591" s="764" t="str">
        <f>IFERROR(RENTABILIDAD[[#This Row],[RENTABILIDAD E.A USD]]*RENTABILIDAD[[#This Row],[PESOS COP]],"")</f>
        <v/>
      </c>
      <c r="S591" s="620" t="str">
        <f>IFERROR(RENTABILIDAD[[#This Row],[RENTABILIDAD E.A COP2]]*RENTABILIDAD[[#This Row],[PESOS COP]],"")</f>
        <v/>
      </c>
    </row>
    <row r="592" spans="2:19">
      <c r="B592" s="755" t="str">
        <f>IF('REGISTRO ACCIONES'!L592="COMPRA",'REGISTRO ACCIONES'!J592,"")</f>
        <v/>
      </c>
      <c r="C592" s="756" t="str">
        <f>IF('REGISTRO ACCIONES'!L592="COMPRA",'REGISTRO ACCIONES'!K592,"")</f>
        <v/>
      </c>
      <c r="D59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92" s="757" t="str">
        <f>IF('REGISTRO ACCIONES'!L592="COMPRA",'REGISTRO ACCIONES'!M592,"")</f>
        <v/>
      </c>
      <c r="F592" s="758" t="str">
        <f>IF(RENTABILIDAD[[#This Row],[PORTAFOLIO]]="","",IF('REGISTRO ACCIONES'!L592="COMPRA",'REGISTRO ACCIONES'!P592,""))</f>
        <v/>
      </c>
      <c r="G592" s="759" t="str">
        <f>IF(RENTABILIDAD[[#This Row],[PORTAFOLIO]]="","",IF('REGISTRO ACCIONES'!L592="COMPRA",'REGISTRO ACCIONES'!R592,""))</f>
        <v/>
      </c>
      <c r="H59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92" s="760" t="str">
        <f>IF(RENTABILIDAD[[#This Row],[PORTAFOLIO]]="","",IF(RENTABILIDAD[[#This Row],[INSTRUMENTO]]="","",IFERROR((E592*H592),0)))</f>
        <v/>
      </c>
      <c r="J592" s="761" t="str">
        <f>IF(RENTABILIDAD[[#This Row],[PORTAFOLIO]]="","",IF(RENTABILIDAD[[#This Row],[INSTRUMENTO]]="","",IFERROR((E592*H592)*$X$6,0)))</f>
        <v/>
      </c>
      <c r="K592" s="762">
        <f>IF(RENTABILIDAD[[#This Row],[VALOR ACTUAL COP]]&gt;0,IFERROR((I592-F592)/F592,0),"")</f>
        <v>0</v>
      </c>
      <c r="L592" s="702">
        <f>IF(RENTABILIDAD[[#This Row],[VALOR ACTUAL COP]]&gt;0,IFERROR((J592-G592)/G592,0),"")</f>
        <v>0</v>
      </c>
      <c r="M592" s="763">
        <f t="shared" si="10"/>
        <v>0</v>
      </c>
      <c r="N592" s="747" t="str">
        <f>IFERROR(IF(RENTABILIDAD[[#This Row],[AÑOS]]&gt;0.9999999,(1+K592)^(1/M592)-1,""),"")</f>
        <v/>
      </c>
      <c r="O592" s="702" t="str">
        <f>IFERROR(IF(RENTABILIDAD[[#This Row],[AÑOS]]&gt;0.9999999,(1+L592)^(1/M592)-1,""),"")</f>
        <v/>
      </c>
      <c r="P592" s="764" t="str">
        <f>IFERROR(IF(C:C=$U$7,RENTABILIDAD[[#This Row],[INVERSIÓN USD]]/$W$6,RENTABILIDAD[[#This Row],[INVERSIÓN USD]]/$W$7),"")</f>
        <v/>
      </c>
      <c r="Q592" s="620" t="str">
        <f>IFERROR(IF(D:D=$U$6,RENTABILIDAD[[#This Row],[INVERSIÓN COP]]/$V$6,RENTABILIDAD[[#This Row],[INVERSIÓN COP]]/$V$7),"")</f>
        <v/>
      </c>
      <c r="R592" s="764" t="str">
        <f>IFERROR(RENTABILIDAD[[#This Row],[RENTABILIDAD E.A USD]]*RENTABILIDAD[[#This Row],[PESOS COP]],"")</f>
        <v/>
      </c>
      <c r="S592" s="620" t="str">
        <f>IFERROR(RENTABILIDAD[[#This Row],[RENTABILIDAD E.A COP2]]*RENTABILIDAD[[#This Row],[PESOS COP]],"")</f>
        <v/>
      </c>
    </row>
    <row r="593" spans="2:19">
      <c r="B593" s="755" t="str">
        <f>IF('REGISTRO ACCIONES'!L593="COMPRA",'REGISTRO ACCIONES'!J593,"")</f>
        <v/>
      </c>
      <c r="C593" s="756" t="str">
        <f>IF('REGISTRO ACCIONES'!L593="COMPRA",'REGISTRO ACCIONES'!K593,"")</f>
        <v/>
      </c>
      <c r="D59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93" s="757" t="str">
        <f>IF('REGISTRO ACCIONES'!L593="COMPRA",'REGISTRO ACCIONES'!M593,"")</f>
        <v/>
      </c>
      <c r="F593" s="758" t="str">
        <f>IF(RENTABILIDAD[[#This Row],[PORTAFOLIO]]="","",IF('REGISTRO ACCIONES'!L593="COMPRA",'REGISTRO ACCIONES'!P593,""))</f>
        <v/>
      </c>
      <c r="G593" s="759" t="str">
        <f>IF(RENTABILIDAD[[#This Row],[PORTAFOLIO]]="","",IF('REGISTRO ACCIONES'!L593="COMPRA",'REGISTRO ACCIONES'!R593,""))</f>
        <v/>
      </c>
      <c r="H59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93" s="760" t="str">
        <f>IF(RENTABILIDAD[[#This Row],[PORTAFOLIO]]="","",IF(RENTABILIDAD[[#This Row],[INSTRUMENTO]]="","",IFERROR((E593*H593),0)))</f>
        <v/>
      </c>
      <c r="J593" s="761" t="str">
        <f>IF(RENTABILIDAD[[#This Row],[PORTAFOLIO]]="","",IF(RENTABILIDAD[[#This Row],[INSTRUMENTO]]="","",IFERROR((E593*H593)*$X$6,0)))</f>
        <v/>
      </c>
      <c r="K593" s="762">
        <f>IF(RENTABILIDAD[[#This Row],[VALOR ACTUAL COP]]&gt;0,IFERROR((I593-F593)/F593,0),"")</f>
        <v>0</v>
      </c>
      <c r="L593" s="702">
        <f>IF(RENTABILIDAD[[#This Row],[VALOR ACTUAL COP]]&gt;0,IFERROR((J593-G593)/G593,0),"")</f>
        <v>0</v>
      </c>
      <c r="M593" s="763">
        <f t="shared" si="10"/>
        <v>0</v>
      </c>
      <c r="N593" s="747" t="str">
        <f>IFERROR(IF(RENTABILIDAD[[#This Row],[AÑOS]]&gt;0.9999999,(1+K593)^(1/M593)-1,""),"")</f>
        <v/>
      </c>
      <c r="O593" s="702" t="str">
        <f>IFERROR(IF(RENTABILIDAD[[#This Row],[AÑOS]]&gt;0.9999999,(1+L593)^(1/M593)-1,""),"")</f>
        <v/>
      </c>
      <c r="P593" s="764" t="str">
        <f>IFERROR(IF(C:C=$U$7,RENTABILIDAD[[#This Row],[INVERSIÓN USD]]/$W$6,RENTABILIDAD[[#This Row],[INVERSIÓN USD]]/$W$7),"")</f>
        <v/>
      </c>
      <c r="Q593" s="620" t="str">
        <f>IFERROR(IF(D:D=$U$6,RENTABILIDAD[[#This Row],[INVERSIÓN COP]]/$V$6,RENTABILIDAD[[#This Row],[INVERSIÓN COP]]/$V$7),"")</f>
        <v/>
      </c>
      <c r="R593" s="764" t="str">
        <f>IFERROR(RENTABILIDAD[[#This Row],[RENTABILIDAD E.A USD]]*RENTABILIDAD[[#This Row],[PESOS COP]],"")</f>
        <v/>
      </c>
      <c r="S593" s="620" t="str">
        <f>IFERROR(RENTABILIDAD[[#This Row],[RENTABILIDAD E.A COP2]]*RENTABILIDAD[[#This Row],[PESOS COP]],"")</f>
        <v/>
      </c>
    </row>
    <row r="594" spans="2:19">
      <c r="B594" s="755" t="str">
        <f>IF('REGISTRO ACCIONES'!L594="COMPRA",'REGISTRO ACCIONES'!J594,"")</f>
        <v/>
      </c>
      <c r="C594" s="756" t="str">
        <f>IF('REGISTRO ACCIONES'!L594="COMPRA",'REGISTRO ACCIONES'!K594,"")</f>
        <v/>
      </c>
      <c r="D59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94" s="757" t="str">
        <f>IF('REGISTRO ACCIONES'!L594="COMPRA",'REGISTRO ACCIONES'!M594,"")</f>
        <v/>
      </c>
      <c r="F594" s="758" t="str">
        <f>IF(RENTABILIDAD[[#This Row],[PORTAFOLIO]]="","",IF('REGISTRO ACCIONES'!L594="COMPRA",'REGISTRO ACCIONES'!P594,""))</f>
        <v/>
      </c>
      <c r="G594" s="759" t="str">
        <f>IF(RENTABILIDAD[[#This Row],[PORTAFOLIO]]="","",IF('REGISTRO ACCIONES'!L594="COMPRA",'REGISTRO ACCIONES'!R594,""))</f>
        <v/>
      </c>
      <c r="H59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94" s="760" t="str">
        <f>IF(RENTABILIDAD[[#This Row],[PORTAFOLIO]]="","",IF(RENTABILIDAD[[#This Row],[INSTRUMENTO]]="","",IFERROR((E594*H594),0)))</f>
        <v/>
      </c>
      <c r="J594" s="761" t="str">
        <f>IF(RENTABILIDAD[[#This Row],[PORTAFOLIO]]="","",IF(RENTABILIDAD[[#This Row],[INSTRUMENTO]]="","",IFERROR((E594*H594)*$X$6,0)))</f>
        <v/>
      </c>
      <c r="K594" s="762">
        <f>IF(RENTABILIDAD[[#This Row],[VALOR ACTUAL COP]]&gt;0,IFERROR((I594-F594)/F594,0),"")</f>
        <v>0</v>
      </c>
      <c r="L594" s="702">
        <f>IF(RENTABILIDAD[[#This Row],[VALOR ACTUAL COP]]&gt;0,IFERROR((J594-G594)/G594,0),"")</f>
        <v>0</v>
      </c>
      <c r="M594" s="763">
        <f t="shared" si="10"/>
        <v>0</v>
      </c>
      <c r="N594" s="747" t="str">
        <f>IFERROR(IF(RENTABILIDAD[[#This Row],[AÑOS]]&gt;0.9999999,(1+K594)^(1/M594)-1,""),"")</f>
        <v/>
      </c>
      <c r="O594" s="702" t="str">
        <f>IFERROR(IF(RENTABILIDAD[[#This Row],[AÑOS]]&gt;0.9999999,(1+L594)^(1/M594)-1,""),"")</f>
        <v/>
      </c>
      <c r="P594" s="764" t="str">
        <f>IFERROR(IF(C:C=$U$7,RENTABILIDAD[[#This Row],[INVERSIÓN USD]]/$W$6,RENTABILIDAD[[#This Row],[INVERSIÓN USD]]/$W$7),"")</f>
        <v/>
      </c>
      <c r="Q594" s="620" t="str">
        <f>IFERROR(IF(D:D=$U$6,RENTABILIDAD[[#This Row],[INVERSIÓN COP]]/$V$6,RENTABILIDAD[[#This Row],[INVERSIÓN COP]]/$V$7),"")</f>
        <v/>
      </c>
      <c r="R594" s="764" t="str">
        <f>IFERROR(RENTABILIDAD[[#This Row],[RENTABILIDAD E.A USD]]*RENTABILIDAD[[#This Row],[PESOS COP]],"")</f>
        <v/>
      </c>
      <c r="S594" s="620" t="str">
        <f>IFERROR(RENTABILIDAD[[#This Row],[RENTABILIDAD E.A COP2]]*RENTABILIDAD[[#This Row],[PESOS COP]],"")</f>
        <v/>
      </c>
    </row>
    <row r="595" spans="2:19">
      <c r="B595" s="755" t="str">
        <f>IF('REGISTRO ACCIONES'!L595="COMPRA",'REGISTRO ACCIONES'!J595,"")</f>
        <v/>
      </c>
      <c r="C595" s="756" t="str">
        <f>IF('REGISTRO ACCIONES'!L595="COMPRA",'REGISTRO ACCIONES'!K595,"")</f>
        <v/>
      </c>
      <c r="D59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95" s="757" t="str">
        <f>IF('REGISTRO ACCIONES'!L595="COMPRA",'REGISTRO ACCIONES'!M595,"")</f>
        <v/>
      </c>
      <c r="F595" s="758" t="str">
        <f>IF(RENTABILIDAD[[#This Row],[PORTAFOLIO]]="","",IF('REGISTRO ACCIONES'!L595="COMPRA",'REGISTRO ACCIONES'!P595,""))</f>
        <v/>
      </c>
      <c r="G595" s="759" t="str">
        <f>IF(RENTABILIDAD[[#This Row],[PORTAFOLIO]]="","",IF('REGISTRO ACCIONES'!L595="COMPRA",'REGISTRO ACCIONES'!R595,""))</f>
        <v/>
      </c>
      <c r="H59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95" s="760" t="str">
        <f>IF(RENTABILIDAD[[#This Row],[PORTAFOLIO]]="","",IF(RENTABILIDAD[[#This Row],[INSTRUMENTO]]="","",IFERROR((E595*H595),0)))</f>
        <v/>
      </c>
      <c r="J595" s="761" t="str">
        <f>IF(RENTABILIDAD[[#This Row],[PORTAFOLIO]]="","",IF(RENTABILIDAD[[#This Row],[INSTRUMENTO]]="","",IFERROR((E595*H595)*$X$6,0)))</f>
        <v/>
      </c>
      <c r="K595" s="762">
        <f>IF(RENTABILIDAD[[#This Row],[VALOR ACTUAL COP]]&gt;0,IFERROR((I595-F595)/F595,0),"")</f>
        <v>0</v>
      </c>
      <c r="L595" s="702">
        <f>IF(RENTABILIDAD[[#This Row],[VALOR ACTUAL COP]]&gt;0,IFERROR((J595-G595)/G595,0),"")</f>
        <v>0</v>
      </c>
      <c r="M595" s="763">
        <f t="shared" si="10"/>
        <v>0</v>
      </c>
      <c r="N595" s="747" t="str">
        <f>IFERROR(IF(RENTABILIDAD[[#This Row],[AÑOS]]&gt;0.9999999,(1+K595)^(1/M595)-1,""),"")</f>
        <v/>
      </c>
      <c r="O595" s="702" t="str">
        <f>IFERROR(IF(RENTABILIDAD[[#This Row],[AÑOS]]&gt;0.9999999,(1+L595)^(1/M595)-1,""),"")</f>
        <v/>
      </c>
      <c r="P595" s="764" t="str">
        <f>IFERROR(IF(C:C=$U$7,RENTABILIDAD[[#This Row],[INVERSIÓN USD]]/$W$6,RENTABILIDAD[[#This Row],[INVERSIÓN USD]]/$W$7),"")</f>
        <v/>
      </c>
      <c r="Q595" s="620" t="str">
        <f>IFERROR(IF(D:D=$U$6,RENTABILIDAD[[#This Row],[INVERSIÓN COP]]/$V$6,RENTABILIDAD[[#This Row],[INVERSIÓN COP]]/$V$7),"")</f>
        <v/>
      </c>
      <c r="R595" s="764" t="str">
        <f>IFERROR(RENTABILIDAD[[#This Row],[RENTABILIDAD E.A USD]]*RENTABILIDAD[[#This Row],[PESOS COP]],"")</f>
        <v/>
      </c>
      <c r="S595" s="620" t="str">
        <f>IFERROR(RENTABILIDAD[[#This Row],[RENTABILIDAD E.A COP2]]*RENTABILIDAD[[#This Row],[PESOS COP]],"")</f>
        <v/>
      </c>
    </row>
    <row r="596" spans="2:19">
      <c r="B596" s="755" t="str">
        <f>IF('REGISTRO ACCIONES'!L596="COMPRA",'REGISTRO ACCIONES'!J596,"")</f>
        <v/>
      </c>
      <c r="C596" s="756" t="str">
        <f>IF('REGISTRO ACCIONES'!L596="COMPRA",'REGISTRO ACCIONES'!K596,"")</f>
        <v/>
      </c>
      <c r="D59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96" s="757" t="str">
        <f>IF('REGISTRO ACCIONES'!L596="COMPRA",'REGISTRO ACCIONES'!M596,"")</f>
        <v/>
      </c>
      <c r="F596" s="758" t="str">
        <f>IF(RENTABILIDAD[[#This Row],[PORTAFOLIO]]="","",IF('REGISTRO ACCIONES'!L596="COMPRA",'REGISTRO ACCIONES'!P596,""))</f>
        <v/>
      </c>
      <c r="G596" s="759" t="str">
        <f>IF(RENTABILIDAD[[#This Row],[PORTAFOLIO]]="","",IF('REGISTRO ACCIONES'!L596="COMPRA",'REGISTRO ACCIONES'!R596,""))</f>
        <v/>
      </c>
      <c r="H59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96" s="760" t="str">
        <f>IF(RENTABILIDAD[[#This Row],[PORTAFOLIO]]="","",IF(RENTABILIDAD[[#This Row],[INSTRUMENTO]]="","",IFERROR((E596*H596),0)))</f>
        <v/>
      </c>
      <c r="J596" s="761" t="str">
        <f>IF(RENTABILIDAD[[#This Row],[PORTAFOLIO]]="","",IF(RENTABILIDAD[[#This Row],[INSTRUMENTO]]="","",IFERROR((E596*H596)*$X$6,0)))</f>
        <v/>
      </c>
      <c r="K596" s="762">
        <f>IF(RENTABILIDAD[[#This Row],[VALOR ACTUAL COP]]&gt;0,IFERROR((I596-F596)/F596,0),"")</f>
        <v>0</v>
      </c>
      <c r="L596" s="702">
        <f>IF(RENTABILIDAD[[#This Row],[VALOR ACTUAL COP]]&gt;0,IFERROR((J596-G596)/G596,0),"")</f>
        <v>0</v>
      </c>
      <c r="M596" s="763">
        <f t="shared" si="10"/>
        <v>0</v>
      </c>
      <c r="N596" s="747" t="str">
        <f>IFERROR(IF(RENTABILIDAD[[#This Row],[AÑOS]]&gt;0.9999999,(1+K596)^(1/M596)-1,""),"")</f>
        <v/>
      </c>
      <c r="O596" s="702" t="str">
        <f>IFERROR(IF(RENTABILIDAD[[#This Row],[AÑOS]]&gt;0.9999999,(1+L596)^(1/M596)-1,""),"")</f>
        <v/>
      </c>
      <c r="P596" s="764" t="str">
        <f>IFERROR(IF(C:C=$U$7,RENTABILIDAD[[#This Row],[INVERSIÓN USD]]/$W$6,RENTABILIDAD[[#This Row],[INVERSIÓN USD]]/$W$7),"")</f>
        <v/>
      </c>
      <c r="Q596" s="620" t="str">
        <f>IFERROR(IF(D:D=$U$6,RENTABILIDAD[[#This Row],[INVERSIÓN COP]]/$V$6,RENTABILIDAD[[#This Row],[INVERSIÓN COP]]/$V$7),"")</f>
        <v/>
      </c>
      <c r="R596" s="764" t="str">
        <f>IFERROR(RENTABILIDAD[[#This Row],[RENTABILIDAD E.A USD]]*RENTABILIDAD[[#This Row],[PESOS COP]],"")</f>
        <v/>
      </c>
      <c r="S596" s="620" t="str">
        <f>IFERROR(RENTABILIDAD[[#This Row],[RENTABILIDAD E.A COP2]]*RENTABILIDAD[[#This Row],[PESOS COP]],"")</f>
        <v/>
      </c>
    </row>
    <row r="597" spans="2:19">
      <c r="B597" s="755" t="str">
        <f>IF('REGISTRO ACCIONES'!L597="COMPRA",'REGISTRO ACCIONES'!J597,"")</f>
        <v/>
      </c>
      <c r="C597" s="756" t="str">
        <f>IF('REGISTRO ACCIONES'!L597="COMPRA",'REGISTRO ACCIONES'!K597,"")</f>
        <v/>
      </c>
      <c r="D59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97" s="757" t="str">
        <f>IF('REGISTRO ACCIONES'!L597="COMPRA",'REGISTRO ACCIONES'!M597,"")</f>
        <v/>
      </c>
      <c r="F597" s="758" t="str">
        <f>IF(RENTABILIDAD[[#This Row],[PORTAFOLIO]]="","",IF('REGISTRO ACCIONES'!L597="COMPRA",'REGISTRO ACCIONES'!P597,""))</f>
        <v/>
      </c>
      <c r="G597" s="759" t="str">
        <f>IF(RENTABILIDAD[[#This Row],[PORTAFOLIO]]="","",IF('REGISTRO ACCIONES'!L597="COMPRA",'REGISTRO ACCIONES'!R597,""))</f>
        <v/>
      </c>
      <c r="H59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97" s="760" t="str">
        <f>IF(RENTABILIDAD[[#This Row],[PORTAFOLIO]]="","",IF(RENTABILIDAD[[#This Row],[INSTRUMENTO]]="","",IFERROR((E597*H597),0)))</f>
        <v/>
      </c>
      <c r="J597" s="761" t="str">
        <f>IF(RENTABILIDAD[[#This Row],[PORTAFOLIO]]="","",IF(RENTABILIDAD[[#This Row],[INSTRUMENTO]]="","",IFERROR((E597*H597)*$X$6,0)))</f>
        <v/>
      </c>
      <c r="K597" s="762">
        <f>IF(RENTABILIDAD[[#This Row],[VALOR ACTUAL COP]]&gt;0,IFERROR((I597-F597)/F597,0),"")</f>
        <v>0</v>
      </c>
      <c r="L597" s="702">
        <f>IF(RENTABILIDAD[[#This Row],[VALOR ACTUAL COP]]&gt;0,IFERROR((J597-G597)/G597,0),"")</f>
        <v>0</v>
      </c>
      <c r="M597" s="763">
        <f t="shared" si="10"/>
        <v>0</v>
      </c>
      <c r="N597" s="747" t="str">
        <f>IFERROR(IF(RENTABILIDAD[[#This Row],[AÑOS]]&gt;0.9999999,(1+K597)^(1/M597)-1,""),"")</f>
        <v/>
      </c>
      <c r="O597" s="702" t="str">
        <f>IFERROR(IF(RENTABILIDAD[[#This Row],[AÑOS]]&gt;0.9999999,(1+L597)^(1/M597)-1,""),"")</f>
        <v/>
      </c>
      <c r="P597" s="764" t="str">
        <f>IFERROR(IF(C:C=$U$7,RENTABILIDAD[[#This Row],[INVERSIÓN USD]]/$W$6,RENTABILIDAD[[#This Row],[INVERSIÓN USD]]/$W$7),"")</f>
        <v/>
      </c>
      <c r="Q597" s="620" t="str">
        <f>IFERROR(IF(D:D=$U$6,RENTABILIDAD[[#This Row],[INVERSIÓN COP]]/$V$6,RENTABILIDAD[[#This Row],[INVERSIÓN COP]]/$V$7),"")</f>
        <v/>
      </c>
      <c r="R597" s="764" t="str">
        <f>IFERROR(RENTABILIDAD[[#This Row],[RENTABILIDAD E.A USD]]*RENTABILIDAD[[#This Row],[PESOS COP]],"")</f>
        <v/>
      </c>
      <c r="S597" s="620" t="str">
        <f>IFERROR(RENTABILIDAD[[#This Row],[RENTABILIDAD E.A COP2]]*RENTABILIDAD[[#This Row],[PESOS COP]],"")</f>
        <v/>
      </c>
    </row>
    <row r="598" spans="2:19">
      <c r="B598" s="755" t="str">
        <f>IF('REGISTRO ACCIONES'!L598="COMPRA",'REGISTRO ACCIONES'!J598,"")</f>
        <v/>
      </c>
      <c r="C598" s="756" t="str">
        <f>IF('REGISTRO ACCIONES'!L598="COMPRA",'REGISTRO ACCIONES'!K598,"")</f>
        <v/>
      </c>
      <c r="D59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98" s="757" t="str">
        <f>IF('REGISTRO ACCIONES'!L598="COMPRA",'REGISTRO ACCIONES'!M598,"")</f>
        <v/>
      </c>
      <c r="F598" s="758" t="str">
        <f>IF(RENTABILIDAD[[#This Row],[PORTAFOLIO]]="","",IF('REGISTRO ACCIONES'!L598="COMPRA",'REGISTRO ACCIONES'!P598,""))</f>
        <v/>
      </c>
      <c r="G598" s="759" t="str">
        <f>IF(RENTABILIDAD[[#This Row],[PORTAFOLIO]]="","",IF('REGISTRO ACCIONES'!L598="COMPRA",'REGISTRO ACCIONES'!R598,""))</f>
        <v/>
      </c>
      <c r="H59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98" s="760" t="str">
        <f>IF(RENTABILIDAD[[#This Row],[PORTAFOLIO]]="","",IF(RENTABILIDAD[[#This Row],[INSTRUMENTO]]="","",IFERROR((E598*H598),0)))</f>
        <v/>
      </c>
      <c r="J598" s="761" t="str">
        <f>IF(RENTABILIDAD[[#This Row],[PORTAFOLIO]]="","",IF(RENTABILIDAD[[#This Row],[INSTRUMENTO]]="","",IFERROR((E598*H598)*$X$6,0)))</f>
        <v/>
      </c>
      <c r="K598" s="762">
        <f>IF(RENTABILIDAD[[#This Row],[VALOR ACTUAL COP]]&gt;0,IFERROR((I598-F598)/F598,0),"")</f>
        <v>0</v>
      </c>
      <c r="L598" s="702">
        <f>IF(RENTABILIDAD[[#This Row],[VALOR ACTUAL COP]]&gt;0,IFERROR((J598-G598)/G598,0),"")</f>
        <v>0</v>
      </c>
      <c r="M598" s="763">
        <f t="shared" si="10"/>
        <v>0</v>
      </c>
      <c r="N598" s="747" t="str">
        <f>IFERROR(IF(RENTABILIDAD[[#This Row],[AÑOS]]&gt;0.9999999,(1+K598)^(1/M598)-1,""),"")</f>
        <v/>
      </c>
      <c r="O598" s="702" t="str">
        <f>IFERROR(IF(RENTABILIDAD[[#This Row],[AÑOS]]&gt;0.9999999,(1+L598)^(1/M598)-1,""),"")</f>
        <v/>
      </c>
      <c r="P598" s="764" t="str">
        <f>IFERROR(IF(C:C=$U$7,RENTABILIDAD[[#This Row],[INVERSIÓN USD]]/$W$6,RENTABILIDAD[[#This Row],[INVERSIÓN USD]]/$W$7),"")</f>
        <v/>
      </c>
      <c r="Q598" s="620" t="str">
        <f>IFERROR(IF(D:D=$U$6,RENTABILIDAD[[#This Row],[INVERSIÓN COP]]/$V$6,RENTABILIDAD[[#This Row],[INVERSIÓN COP]]/$V$7),"")</f>
        <v/>
      </c>
      <c r="R598" s="764" t="str">
        <f>IFERROR(RENTABILIDAD[[#This Row],[RENTABILIDAD E.A USD]]*RENTABILIDAD[[#This Row],[PESOS COP]],"")</f>
        <v/>
      </c>
      <c r="S598" s="620" t="str">
        <f>IFERROR(RENTABILIDAD[[#This Row],[RENTABILIDAD E.A COP2]]*RENTABILIDAD[[#This Row],[PESOS COP]],"")</f>
        <v/>
      </c>
    </row>
    <row r="599" spans="2:19">
      <c r="B599" s="755" t="str">
        <f>IF('REGISTRO ACCIONES'!L599="COMPRA",'REGISTRO ACCIONES'!J599,"")</f>
        <v/>
      </c>
      <c r="C599" s="756" t="str">
        <f>IF('REGISTRO ACCIONES'!L599="COMPRA",'REGISTRO ACCIONES'!K599,"")</f>
        <v/>
      </c>
      <c r="D59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599" s="757" t="str">
        <f>IF('REGISTRO ACCIONES'!L599="COMPRA",'REGISTRO ACCIONES'!M599,"")</f>
        <v/>
      </c>
      <c r="F599" s="758" t="str">
        <f>IF(RENTABILIDAD[[#This Row],[PORTAFOLIO]]="","",IF('REGISTRO ACCIONES'!L599="COMPRA",'REGISTRO ACCIONES'!P599,""))</f>
        <v/>
      </c>
      <c r="G599" s="759" t="str">
        <f>IF(RENTABILIDAD[[#This Row],[PORTAFOLIO]]="","",IF('REGISTRO ACCIONES'!L599="COMPRA",'REGISTRO ACCIONES'!R599,""))</f>
        <v/>
      </c>
      <c r="H59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599" s="760" t="str">
        <f>IF(RENTABILIDAD[[#This Row],[PORTAFOLIO]]="","",IF(RENTABILIDAD[[#This Row],[INSTRUMENTO]]="","",IFERROR((E599*H599),0)))</f>
        <v/>
      </c>
      <c r="J599" s="761" t="str">
        <f>IF(RENTABILIDAD[[#This Row],[PORTAFOLIO]]="","",IF(RENTABILIDAD[[#This Row],[INSTRUMENTO]]="","",IFERROR((E599*H599)*$X$6,0)))</f>
        <v/>
      </c>
      <c r="K599" s="762">
        <f>IF(RENTABILIDAD[[#This Row],[VALOR ACTUAL COP]]&gt;0,IFERROR((I599-F599)/F599,0),"")</f>
        <v>0</v>
      </c>
      <c r="L599" s="702">
        <f>IF(RENTABILIDAD[[#This Row],[VALOR ACTUAL COP]]&gt;0,IFERROR((J599-G599)/G599,0),"")</f>
        <v>0</v>
      </c>
      <c r="M599" s="763">
        <f t="shared" si="10"/>
        <v>0</v>
      </c>
      <c r="N599" s="747" t="str">
        <f>IFERROR(IF(RENTABILIDAD[[#This Row],[AÑOS]]&gt;0.9999999,(1+K599)^(1/M599)-1,""),"")</f>
        <v/>
      </c>
      <c r="O599" s="702" t="str">
        <f>IFERROR(IF(RENTABILIDAD[[#This Row],[AÑOS]]&gt;0.9999999,(1+L599)^(1/M599)-1,""),"")</f>
        <v/>
      </c>
      <c r="P599" s="764" t="str">
        <f>IFERROR(IF(C:C=$U$7,RENTABILIDAD[[#This Row],[INVERSIÓN USD]]/$W$6,RENTABILIDAD[[#This Row],[INVERSIÓN USD]]/$W$7),"")</f>
        <v/>
      </c>
      <c r="Q599" s="620" t="str">
        <f>IFERROR(IF(D:D=$U$6,RENTABILIDAD[[#This Row],[INVERSIÓN COP]]/$V$6,RENTABILIDAD[[#This Row],[INVERSIÓN COP]]/$V$7),"")</f>
        <v/>
      </c>
      <c r="R599" s="764" t="str">
        <f>IFERROR(RENTABILIDAD[[#This Row],[RENTABILIDAD E.A USD]]*RENTABILIDAD[[#This Row],[PESOS COP]],"")</f>
        <v/>
      </c>
      <c r="S599" s="620" t="str">
        <f>IFERROR(RENTABILIDAD[[#This Row],[RENTABILIDAD E.A COP2]]*RENTABILIDAD[[#This Row],[PESOS COP]],"")</f>
        <v/>
      </c>
    </row>
    <row r="600" spans="2:19">
      <c r="B600" s="755" t="str">
        <f>IF('REGISTRO ACCIONES'!L600="COMPRA",'REGISTRO ACCIONES'!J600,"")</f>
        <v/>
      </c>
      <c r="C600" s="756" t="str">
        <f>IF('REGISTRO ACCIONES'!L600="COMPRA",'REGISTRO ACCIONES'!K600,"")</f>
        <v/>
      </c>
      <c r="D60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00" s="757" t="str">
        <f>IF('REGISTRO ACCIONES'!L600="COMPRA",'REGISTRO ACCIONES'!M600,"")</f>
        <v/>
      </c>
      <c r="F600" s="758" t="str">
        <f>IF(RENTABILIDAD[[#This Row],[PORTAFOLIO]]="","",IF('REGISTRO ACCIONES'!L600="COMPRA",'REGISTRO ACCIONES'!P600,""))</f>
        <v/>
      </c>
      <c r="G600" s="759" t="str">
        <f>IF(RENTABILIDAD[[#This Row],[PORTAFOLIO]]="","",IF('REGISTRO ACCIONES'!L600="COMPRA",'REGISTRO ACCIONES'!R600,""))</f>
        <v/>
      </c>
      <c r="H60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00" s="760" t="str">
        <f>IF(RENTABILIDAD[[#This Row],[PORTAFOLIO]]="","",IF(RENTABILIDAD[[#This Row],[INSTRUMENTO]]="","",IFERROR((E600*H600),0)))</f>
        <v/>
      </c>
      <c r="J600" s="761" t="str">
        <f>IF(RENTABILIDAD[[#This Row],[PORTAFOLIO]]="","",IF(RENTABILIDAD[[#This Row],[INSTRUMENTO]]="","",IFERROR((E600*H600)*$X$6,0)))</f>
        <v/>
      </c>
      <c r="K600" s="762">
        <f>IF(RENTABILIDAD[[#This Row],[VALOR ACTUAL COP]]&gt;0,IFERROR((I600-F600)/F600,0),"")</f>
        <v>0</v>
      </c>
      <c r="L600" s="702">
        <f>IF(RENTABILIDAD[[#This Row],[VALOR ACTUAL COP]]&gt;0,IFERROR((J600-G600)/G600,0),"")</f>
        <v>0</v>
      </c>
      <c r="M600" s="763">
        <f t="shared" si="10"/>
        <v>0</v>
      </c>
      <c r="N600" s="747" t="str">
        <f>IFERROR(IF(RENTABILIDAD[[#This Row],[AÑOS]]&gt;0.9999999,(1+K600)^(1/M600)-1,""),"")</f>
        <v/>
      </c>
      <c r="O600" s="702" t="str">
        <f>IFERROR(IF(RENTABILIDAD[[#This Row],[AÑOS]]&gt;0.9999999,(1+L600)^(1/M600)-1,""),"")</f>
        <v/>
      </c>
      <c r="P600" s="764" t="str">
        <f>IFERROR(IF(C:C=$U$7,RENTABILIDAD[[#This Row],[INVERSIÓN USD]]/$W$6,RENTABILIDAD[[#This Row],[INVERSIÓN USD]]/$W$7),"")</f>
        <v/>
      </c>
      <c r="Q600" s="620" t="str">
        <f>IFERROR(IF(D:D=$U$6,RENTABILIDAD[[#This Row],[INVERSIÓN COP]]/$V$6,RENTABILIDAD[[#This Row],[INVERSIÓN COP]]/$V$7),"")</f>
        <v/>
      </c>
      <c r="R600" s="764" t="str">
        <f>IFERROR(RENTABILIDAD[[#This Row],[RENTABILIDAD E.A USD]]*RENTABILIDAD[[#This Row],[PESOS COP]],"")</f>
        <v/>
      </c>
      <c r="S600" s="620" t="str">
        <f>IFERROR(RENTABILIDAD[[#This Row],[RENTABILIDAD E.A COP2]]*RENTABILIDAD[[#This Row],[PESOS COP]],"")</f>
        <v/>
      </c>
    </row>
    <row r="601" spans="2:19">
      <c r="B601" s="755" t="str">
        <f>IF('REGISTRO ACCIONES'!L601="COMPRA",'REGISTRO ACCIONES'!J601,"")</f>
        <v/>
      </c>
      <c r="C601" s="756" t="str">
        <f>IF('REGISTRO ACCIONES'!L601="COMPRA",'REGISTRO ACCIONES'!K601,"")</f>
        <v/>
      </c>
      <c r="D60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01" s="757" t="str">
        <f>IF('REGISTRO ACCIONES'!L601="COMPRA",'REGISTRO ACCIONES'!M601,"")</f>
        <v/>
      </c>
      <c r="F601" s="758" t="str">
        <f>IF(RENTABILIDAD[[#This Row],[PORTAFOLIO]]="","",IF('REGISTRO ACCIONES'!L601="COMPRA",'REGISTRO ACCIONES'!P601,""))</f>
        <v/>
      </c>
      <c r="G601" s="759" t="str">
        <f>IF(RENTABILIDAD[[#This Row],[PORTAFOLIO]]="","",IF('REGISTRO ACCIONES'!L601="COMPRA",'REGISTRO ACCIONES'!R601,""))</f>
        <v/>
      </c>
      <c r="H60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01" s="760" t="str">
        <f>IF(RENTABILIDAD[[#This Row],[PORTAFOLIO]]="","",IF(RENTABILIDAD[[#This Row],[INSTRUMENTO]]="","",IFERROR((E601*H601),0)))</f>
        <v/>
      </c>
      <c r="J601" s="761" t="str">
        <f>IF(RENTABILIDAD[[#This Row],[PORTAFOLIO]]="","",IF(RENTABILIDAD[[#This Row],[INSTRUMENTO]]="","",IFERROR((E601*H601)*$X$6,0)))</f>
        <v/>
      </c>
      <c r="K601" s="762">
        <f>IF(RENTABILIDAD[[#This Row],[VALOR ACTUAL COP]]&gt;0,IFERROR((I601-F601)/F601,0),"")</f>
        <v>0</v>
      </c>
      <c r="L601" s="702">
        <f>IF(RENTABILIDAD[[#This Row],[VALOR ACTUAL COP]]&gt;0,IFERROR((J601-G601)/G601,0),"")</f>
        <v>0</v>
      </c>
      <c r="M601" s="763">
        <f t="shared" si="10"/>
        <v>0</v>
      </c>
      <c r="N601" s="747" t="str">
        <f>IFERROR(IF(RENTABILIDAD[[#This Row],[AÑOS]]&gt;0.9999999,(1+K601)^(1/M601)-1,""),"")</f>
        <v/>
      </c>
      <c r="O601" s="702" t="str">
        <f>IFERROR(IF(RENTABILIDAD[[#This Row],[AÑOS]]&gt;0.9999999,(1+L601)^(1/M601)-1,""),"")</f>
        <v/>
      </c>
      <c r="P601" s="764" t="str">
        <f>IFERROR(IF(C:C=$U$7,RENTABILIDAD[[#This Row],[INVERSIÓN USD]]/$W$6,RENTABILIDAD[[#This Row],[INVERSIÓN USD]]/$W$7),"")</f>
        <v/>
      </c>
      <c r="Q601" s="620" t="str">
        <f>IFERROR(IF(D:D=$U$6,RENTABILIDAD[[#This Row],[INVERSIÓN COP]]/$V$6,RENTABILIDAD[[#This Row],[INVERSIÓN COP]]/$V$7),"")</f>
        <v/>
      </c>
      <c r="R601" s="764" t="str">
        <f>IFERROR(RENTABILIDAD[[#This Row],[RENTABILIDAD E.A USD]]*RENTABILIDAD[[#This Row],[PESOS COP]],"")</f>
        <v/>
      </c>
      <c r="S601" s="620" t="str">
        <f>IFERROR(RENTABILIDAD[[#This Row],[RENTABILIDAD E.A COP2]]*RENTABILIDAD[[#This Row],[PESOS COP]],"")</f>
        <v/>
      </c>
    </row>
    <row r="602" spans="2:19">
      <c r="B602" s="755" t="str">
        <f>IF('REGISTRO ACCIONES'!L602="COMPRA",'REGISTRO ACCIONES'!J602,"")</f>
        <v/>
      </c>
      <c r="C602" s="756" t="str">
        <f>IF('REGISTRO ACCIONES'!L602="COMPRA",'REGISTRO ACCIONES'!K602,"")</f>
        <v/>
      </c>
      <c r="D60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02" s="757" t="str">
        <f>IF('REGISTRO ACCIONES'!L602="COMPRA",'REGISTRO ACCIONES'!M602,"")</f>
        <v/>
      </c>
      <c r="F602" s="758" t="str">
        <f>IF(RENTABILIDAD[[#This Row],[PORTAFOLIO]]="","",IF('REGISTRO ACCIONES'!L602="COMPRA",'REGISTRO ACCIONES'!P602,""))</f>
        <v/>
      </c>
      <c r="G602" s="759" t="str">
        <f>IF(RENTABILIDAD[[#This Row],[PORTAFOLIO]]="","",IF('REGISTRO ACCIONES'!L602="COMPRA",'REGISTRO ACCIONES'!R602,""))</f>
        <v/>
      </c>
      <c r="H60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02" s="760" t="str">
        <f>IF(RENTABILIDAD[[#This Row],[PORTAFOLIO]]="","",IF(RENTABILIDAD[[#This Row],[INSTRUMENTO]]="","",IFERROR((E602*H602),0)))</f>
        <v/>
      </c>
      <c r="J602" s="761" t="str">
        <f>IF(RENTABILIDAD[[#This Row],[PORTAFOLIO]]="","",IF(RENTABILIDAD[[#This Row],[INSTRUMENTO]]="","",IFERROR((E602*H602)*$X$6,0)))</f>
        <v/>
      </c>
      <c r="K602" s="762">
        <f>IF(RENTABILIDAD[[#This Row],[VALOR ACTUAL COP]]&gt;0,IFERROR((I602-F602)/F602,0),"")</f>
        <v>0</v>
      </c>
      <c r="L602" s="702">
        <f>IF(RENTABILIDAD[[#This Row],[VALOR ACTUAL COP]]&gt;0,IFERROR((J602-G602)/G602,0),"")</f>
        <v>0</v>
      </c>
      <c r="M602" s="763">
        <f t="shared" si="10"/>
        <v>0</v>
      </c>
      <c r="N602" s="747" t="str">
        <f>IFERROR(IF(RENTABILIDAD[[#This Row],[AÑOS]]&gt;0.9999999,(1+K602)^(1/M602)-1,""),"")</f>
        <v/>
      </c>
      <c r="O602" s="702" t="str">
        <f>IFERROR(IF(RENTABILIDAD[[#This Row],[AÑOS]]&gt;0.9999999,(1+L602)^(1/M602)-1,""),"")</f>
        <v/>
      </c>
      <c r="P602" s="764" t="str">
        <f>IFERROR(IF(C:C=$U$7,RENTABILIDAD[[#This Row],[INVERSIÓN USD]]/$W$6,RENTABILIDAD[[#This Row],[INVERSIÓN USD]]/$W$7),"")</f>
        <v/>
      </c>
      <c r="Q602" s="620" t="str">
        <f>IFERROR(IF(D:D=$U$6,RENTABILIDAD[[#This Row],[INVERSIÓN COP]]/$V$6,RENTABILIDAD[[#This Row],[INVERSIÓN COP]]/$V$7),"")</f>
        <v/>
      </c>
      <c r="R602" s="764" t="str">
        <f>IFERROR(RENTABILIDAD[[#This Row],[RENTABILIDAD E.A USD]]*RENTABILIDAD[[#This Row],[PESOS COP]],"")</f>
        <v/>
      </c>
      <c r="S602" s="620" t="str">
        <f>IFERROR(RENTABILIDAD[[#This Row],[RENTABILIDAD E.A COP2]]*RENTABILIDAD[[#This Row],[PESOS COP]],"")</f>
        <v/>
      </c>
    </row>
    <row r="603" spans="2:19">
      <c r="B603" s="755" t="str">
        <f>IF('REGISTRO ACCIONES'!L603="COMPRA",'REGISTRO ACCIONES'!J603,"")</f>
        <v/>
      </c>
      <c r="C603" s="756" t="str">
        <f>IF('REGISTRO ACCIONES'!L603="COMPRA",'REGISTRO ACCIONES'!K603,"")</f>
        <v/>
      </c>
      <c r="D60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03" s="757" t="str">
        <f>IF('REGISTRO ACCIONES'!L603="COMPRA",'REGISTRO ACCIONES'!M603,"")</f>
        <v/>
      </c>
      <c r="F603" s="758" t="str">
        <f>IF(RENTABILIDAD[[#This Row],[PORTAFOLIO]]="","",IF('REGISTRO ACCIONES'!L603="COMPRA",'REGISTRO ACCIONES'!P603,""))</f>
        <v/>
      </c>
      <c r="G603" s="759" t="str">
        <f>IF(RENTABILIDAD[[#This Row],[PORTAFOLIO]]="","",IF('REGISTRO ACCIONES'!L603="COMPRA",'REGISTRO ACCIONES'!R603,""))</f>
        <v/>
      </c>
      <c r="H60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03" s="760" t="str">
        <f>IF(RENTABILIDAD[[#This Row],[PORTAFOLIO]]="","",IF(RENTABILIDAD[[#This Row],[INSTRUMENTO]]="","",IFERROR((E603*H603),0)))</f>
        <v/>
      </c>
      <c r="J603" s="761" t="str">
        <f>IF(RENTABILIDAD[[#This Row],[PORTAFOLIO]]="","",IF(RENTABILIDAD[[#This Row],[INSTRUMENTO]]="","",IFERROR((E603*H603)*$X$6,0)))</f>
        <v/>
      </c>
      <c r="K603" s="762">
        <f>IF(RENTABILIDAD[[#This Row],[VALOR ACTUAL COP]]&gt;0,IFERROR((I603-F603)/F603,0),"")</f>
        <v>0</v>
      </c>
      <c r="L603" s="702">
        <f>IF(RENTABILIDAD[[#This Row],[VALOR ACTUAL COP]]&gt;0,IFERROR((J603-G603)/G603,0),"")</f>
        <v>0</v>
      </c>
      <c r="M603" s="763">
        <f t="shared" si="10"/>
        <v>0</v>
      </c>
      <c r="N603" s="747" t="str">
        <f>IFERROR(IF(RENTABILIDAD[[#This Row],[AÑOS]]&gt;0.9999999,(1+K603)^(1/M603)-1,""),"")</f>
        <v/>
      </c>
      <c r="O603" s="702" t="str">
        <f>IFERROR(IF(RENTABILIDAD[[#This Row],[AÑOS]]&gt;0.9999999,(1+L603)^(1/M603)-1,""),"")</f>
        <v/>
      </c>
      <c r="P603" s="764" t="str">
        <f>IFERROR(IF(C:C=$U$7,RENTABILIDAD[[#This Row],[INVERSIÓN USD]]/$W$6,RENTABILIDAD[[#This Row],[INVERSIÓN USD]]/$W$7),"")</f>
        <v/>
      </c>
      <c r="Q603" s="620" t="str">
        <f>IFERROR(IF(D:D=$U$6,RENTABILIDAD[[#This Row],[INVERSIÓN COP]]/$V$6,RENTABILIDAD[[#This Row],[INVERSIÓN COP]]/$V$7),"")</f>
        <v/>
      </c>
      <c r="R603" s="764" t="str">
        <f>IFERROR(RENTABILIDAD[[#This Row],[RENTABILIDAD E.A USD]]*RENTABILIDAD[[#This Row],[PESOS COP]],"")</f>
        <v/>
      </c>
      <c r="S603" s="620" t="str">
        <f>IFERROR(RENTABILIDAD[[#This Row],[RENTABILIDAD E.A COP2]]*RENTABILIDAD[[#This Row],[PESOS COP]],"")</f>
        <v/>
      </c>
    </row>
    <row r="604" spans="2:19">
      <c r="B604" s="755" t="str">
        <f>IF('REGISTRO ACCIONES'!L604="COMPRA",'REGISTRO ACCIONES'!J604,"")</f>
        <v/>
      </c>
      <c r="C604" s="756" t="str">
        <f>IF('REGISTRO ACCIONES'!L604="COMPRA",'REGISTRO ACCIONES'!K604,"")</f>
        <v/>
      </c>
      <c r="D60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04" s="757" t="str">
        <f>IF('REGISTRO ACCIONES'!L604="COMPRA",'REGISTRO ACCIONES'!M604,"")</f>
        <v/>
      </c>
      <c r="F604" s="758" t="str">
        <f>IF(RENTABILIDAD[[#This Row],[PORTAFOLIO]]="","",IF('REGISTRO ACCIONES'!L604="COMPRA",'REGISTRO ACCIONES'!P604,""))</f>
        <v/>
      </c>
      <c r="G604" s="759" t="str">
        <f>IF(RENTABILIDAD[[#This Row],[PORTAFOLIO]]="","",IF('REGISTRO ACCIONES'!L604="COMPRA",'REGISTRO ACCIONES'!R604,""))</f>
        <v/>
      </c>
      <c r="H60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04" s="760" t="str">
        <f>IF(RENTABILIDAD[[#This Row],[PORTAFOLIO]]="","",IF(RENTABILIDAD[[#This Row],[INSTRUMENTO]]="","",IFERROR((E604*H604),0)))</f>
        <v/>
      </c>
      <c r="J604" s="761" t="str">
        <f>IF(RENTABILIDAD[[#This Row],[PORTAFOLIO]]="","",IF(RENTABILIDAD[[#This Row],[INSTRUMENTO]]="","",IFERROR((E604*H604)*$X$6,0)))</f>
        <v/>
      </c>
      <c r="K604" s="762">
        <f>IF(RENTABILIDAD[[#This Row],[VALOR ACTUAL COP]]&gt;0,IFERROR((I604-F604)/F604,0),"")</f>
        <v>0</v>
      </c>
      <c r="L604" s="702">
        <f>IF(RENTABILIDAD[[#This Row],[VALOR ACTUAL COP]]&gt;0,IFERROR((J604-G604)/G604,0),"")</f>
        <v>0</v>
      </c>
      <c r="M604" s="763">
        <f t="shared" si="10"/>
        <v>0</v>
      </c>
      <c r="N604" s="747" t="str">
        <f>IFERROR(IF(RENTABILIDAD[[#This Row],[AÑOS]]&gt;0.9999999,(1+K604)^(1/M604)-1,""),"")</f>
        <v/>
      </c>
      <c r="O604" s="702" t="str">
        <f>IFERROR(IF(RENTABILIDAD[[#This Row],[AÑOS]]&gt;0.9999999,(1+L604)^(1/M604)-1,""),"")</f>
        <v/>
      </c>
      <c r="P604" s="764" t="str">
        <f>IFERROR(IF(C:C=$U$7,RENTABILIDAD[[#This Row],[INVERSIÓN USD]]/$W$6,RENTABILIDAD[[#This Row],[INVERSIÓN USD]]/$W$7),"")</f>
        <v/>
      </c>
      <c r="Q604" s="620" t="str">
        <f>IFERROR(IF(D:D=$U$6,RENTABILIDAD[[#This Row],[INVERSIÓN COP]]/$V$6,RENTABILIDAD[[#This Row],[INVERSIÓN COP]]/$V$7),"")</f>
        <v/>
      </c>
      <c r="R604" s="764" t="str">
        <f>IFERROR(RENTABILIDAD[[#This Row],[RENTABILIDAD E.A USD]]*RENTABILIDAD[[#This Row],[PESOS COP]],"")</f>
        <v/>
      </c>
      <c r="S604" s="620" t="str">
        <f>IFERROR(RENTABILIDAD[[#This Row],[RENTABILIDAD E.A COP2]]*RENTABILIDAD[[#This Row],[PESOS COP]],"")</f>
        <v/>
      </c>
    </row>
    <row r="605" spans="2:19">
      <c r="B605" s="755" t="str">
        <f>IF('REGISTRO ACCIONES'!L605="COMPRA",'REGISTRO ACCIONES'!J605,"")</f>
        <v/>
      </c>
      <c r="C605" s="756" t="str">
        <f>IF('REGISTRO ACCIONES'!L605="COMPRA",'REGISTRO ACCIONES'!K605,"")</f>
        <v/>
      </c>
      <c r="D60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05" s="757" t="str">
        <f>IF('REGISTRO ACCIONES'!L605="COMPRA",'REGISTRO ACCIONES'!M605,"")</f>
        <v/>
      </c>
      <c r="F605" s="758" t="str">
        <f>IF(RENTABILIDAD[[#This Row],[PORTAFOLIO]]="","",IF('REGISTRO ACCIONES'!L605="COMPRA",'REGISTRO ACCIONES'!P605,""))</f>
        <v/>
      </c>
      <c r="G605" s="759" t="str">
        <f>IF(RENTABILIDAD[[#This Row],[PORTAFOLIO]]="","",IF('REGISTRO ACCIONES'!L605="COMPRA",'REGISTRO ACCIONES'!R605,""))</f>
        <v/>
      </c>
      <c r="H60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05" s="760" t="str">
        <f>IF(RENTABILIDAD[[#This Row],[PORTAFOLIO]]="","",IF(RENTABILIDAD[[#This Row],[INSTRUMENTO]]="","",IFERROR((E605*H605),0)))</f>
        <v/>
      </c>
      <c r="J605" s="761" t="str">
        <f>IF(RENTABILIDAD[[#This Row],[PORTAFOLIO]]="","",IF(RENTABILIDAD[[#This Row],[INSTRUMENTO]]="","",IFERROR((E605*H605)*$X$6,0)))</f>
        <v/>
      </c>
      <c r="K605" s="762">
        <f>IF(RENTABILIDAD[[#This Row],[VALOR ACTUAL COP]]&gt;0,IFERROR((I605-F605)/F605,0),"")</f>
        <v>0</v>
      </c>
      <c r="L605" s="702">
        <f>IF(RENTABILIDAD[[#This Row],[VALOR ACTUAL COP]]&gt;0,IFERROR((J605-G605)/G605,0),"")</f>
        <v>0</v>
      </c>
      <c r="M605" s="763">
        <f t="shared" si="10"/>
        <v>0</v>
      </c>
      <c r="N605" s="747" t="str">
        <f>IFERROR(IF(RENTABILIDAD[[#This Row],[AÑOS]]&gt;0.9999999,(1+K605)^(1/M605)-1,""),"")</f>
        <v/>
      </c>
      <c r="O605" s="702" t="str">
        <f>IFERROR(IF(RENTABILIDAD[[#This Row],[AÑOS]]&gt;0.9999999,(1+L605)^(1/M605)-1,""),"")</f>
        <v/>
      </c>
      <c r="P605" s="764" t="str">
        <f>IFERROR(IF(C:C=$U$7,RENTABILIDAD[[#This Row],[INVERSIÓN USD]]/$W$6,RENTABILIDAD[[#This Row],[INVERSIÓN USD]]/$W$7),"")</f>
        <v/>
      </c>
      <c r="Q605" s="620" t="str">
        <f>IFERROR(IF(D:D=$U$6,RENTABILIDAD[[#This Row],[INVERSIÓN COP]]/$V$6,RENTABILIDAD[[#This Row],[INVERSIÓN COP]]/$V$7),"")</f>
        <v/>
      </c>
      <c r="R605" s="764" t="str">
        <f>IFERROR(RENTABILIDAD[[#This Row],[RENTABILIDAD E.A USD]]*RENTABILIDAD[[#This Row],[PESOS COP]],"")</f>
        <v/>
      </c>
      <c r="S605" s="620" t="str">
        <f>IFERROR(RENTABILIDAD[[#This Row],[RENTABILIDAD E.A COP2]]*RENTABILIDAD[[#This Row],[PESOS COP]],"")</f>
        <v/>
      </c>
    </row>
    <row r="606" spans="2:19">
      <c r="B606" s="755" t="str">
        <f>IF('REGISTRO ACCIONES'!L606="COMPRA",'REGISTRO ACCIONES'!J606,"")</f>
        <v/>
      </c>
      <c r="C606" s="756" t="str">
        <f>IF('REGISTRO ACCIONES'!L606="COMPRA",'REGISTRO ACCIONES'!K606,"")</f>
        <v/>
      </c>
      <c r="D60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06" s="757" t="str">
        <f>IF('REGISTRO ACCIONES'!L606="COMPRA",'REGISTRO ACCIONES'!M606,"")</f>
        <v/>
      </c>
      <c r="F606" s="758" t="str">
        <f>IF(RENTABILIDAD[[#This Row],[PORTAFOLIO]]="","",IF('REGISTRO ACCIONES'!L606="COMPRA",'REGISTRO ACCIONES'!P606,""))</f>
        <v/>
      </c>
      <c r="G606" s="759" t="str">
        <f>IF(RENTABILIDAD[[#This Row],[PORTAFOLIO]]="","",IF('REGISTRO ACCIONES'!L606="COMPRA",'REGISTRO ACCIONES'!R606,""))</f>
        <v/>
      </c>
      <c r="H60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06" s="760" t="str">
        <f>IF(RENTABILIDAD[[#This Row],[PORTAFOLIO]]="","",IF(RENTABILIDAD[[#This Row],[INSTRUMENTO]]="","",IFERROR((E606*H606),0)))</f>
        <v/>
      </c>
      <c r="J606" s="761" t="str">
        <f>IF(RENTABILIDAD[[#This Row],[PORTAFOLIO]]="","",IF(RENTABILIDAD[[#This Row],[INSTRUMENTO]]="","",IFERROR((E606*H606)*$X$6,0)))</f>
        <v/>
      </c>
      <c r="K606" s="762">
        <f>IF(RENTABILIDAD[[#This Row],[VALOR ACTUAL COP]]&gt;0,IFERROR((I606-F606)/F606,0),"")</f>
        <v>0</v>
      </c>
      <c r="L606" s="702">
        <f>IF(RENTABILIDAD[[#This Row],[VALOR ACTUAL COP]]&gt;0,IFERROR((J606-G606)/G606,0),"")</f>
        <v>0</v>
      </c>
      <c r="M606" s="763">
        <f t="shared" si="10"/>
        <v>0</v>
      </c>
      <c r="N606" s="747" t="str">
        <f>IFERROR(IF(RENTABILIDAD[[#This Row],[AÑOS]]&gt;0.9999999,(1+K606)^(1/M606)-1,""),"")</f>
        <v/>
      </c>
      <c r="O606" s="702" t="str">
        <f>IFERROR(IF(RENTABILIDAD[[#This Row],[AÑOS]]&gt;0.9999999,(1+L606)^(1/M606)-1,""),"")</f>
        <v/>
      </c>
      <c r="P606" s="764" t="str">
        <f>IFERROR(IF(C:C=$U$7,RENTABILIDAD[[#This Row],[INVERSIÓN USD]]/$W$6,RENTABILIDAD[[#This Row],[INVERSIÓN USD]]/$W$7),"")</f>
        <v/>
      </c>
      <c r="Q606" s="620" t="str">
        <f>IFERROR(IF(D:D=$U$6,RENTABILIDAD[[#This Row],[INVERSIÓN COP]]/$V$6,RENTABILIDAD[[#This Row],[INVERSIÓN COP]]/$V$7),"")</f>
        <v/>
      </c>
      <c r="R606" s="764" t="str">
        <f>IFERROR(RENTABILIDAD[[#This Row],[RENTABILIDAD E.A USD]]*RENTABILIDAD[[#This Row],[PESOS COP]],"")</f>
        <v/>
      </c>
      <c r="S606" s="620" t="str">
        <f>IFERROR(RENTABILIDAD[[#This Row],[RENTABILIDAD E.A COP2]]*RENTABILIDAD[[#This Row],[PESOS COP]],"")</f>
        <v/>
      </c>
    </row>
    <row r="607" spans="2:19">
      <c r="B607" s="755" t="str">
        <f>IF('REGISTRO ACCIONES'!L607="COMPRA",'REGISTRO ACCIONES'!J607,"")</f>
        <v/>
      </c>
      <c r="C607" s="756" t="str">
        <f>IF('REGISTRO ACCIONES'!L607="COMPRA",'REGISTRO ACCIONES'!K607,"")</f>
        <v/>
      </c>
      <c r="D60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07" s="757" t="str">
        <f>IF('REGISTRO ACCIONES'!L607="COMPRA",'REGISTRO ACCIONES'!M607,"")</f>
        <v/>
      </c>
      <c r="F607" s="758" t="str">
        <f>IF(RENTABILIDAD[[#This Row],[PORTAFOLIO]]="","",IF('REGISTRO ACCIONES'!L607="COMPRA",'REGISTRO ACCIONES'!P607,""))</f>
        <v/>
      </c>
      <c r="G607" s="759" t="str">
        <f>IF(RENTABILIDAD[[#This Row],[PORTAFOLIO]]="","",IF('REGISTRO ACCIONES'!L607="COMPRA",'REGISTRO ACCIONES'!R607,""))</f>
        <v/>
      </c>
      <c r="H60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07" s="760" t="str">
        <f>IF(RENTABILIDAD[[#This Row],[PORTAFOLIO]]="","",IF(RENTABILIDAD[[#This Row],[INSTRUMENTO]]="","",IFERROR((E607*H607),0)))</f>
        <v/>
      </c>
      <c r="J607" s="761" t="str">
        <f>IF(RENTABILIDAD[[#This Row],[PORTAFOLIO]]="","",IF(RENTABILIDAD[[#This Row],[INSTRUMENTO]]="","",IFERROR((E607*H607)*$X$6,0)))</f>
        <v/>
      </c>
      <c r="K607" s="762">
        <f>IF(RENTABILIDAD[[#This Row],[VALOR ACTUAL COP]]&gt;0,IFERROR((I607-F607)/F607,0),"")</f>
        <v>0</v>
      </c>
      <c r="L607" s="702">
        <f>IF(RENTABILIDAD[[#This Row],[VALOR ACTUAL COP]]&gt;0,IFERROR((J607-G607)/G607,0),"")</f>
        <v>0</v>
      </c>
      <c r="M607" s="763">
        <f t="shared" si="10"/>
        <v>0</v>
      </c>
      <c r="N607" s="747" t="str">
        <f>IFERROR(IF(RENTABILIDAD[[#This Row],[AÑOS]]&gt;0.9999999,(1+K607)^(1/M607)-1,""),"")</f>
        <v/>
      </c>
      <c r="O607" s="702" t="str">
        <f>IFERROR(IF(RENTABILIDAD[[#This Row],[AÑOS]]&gt;0.9999999,(1+L607)^(1/M607)-1,""),"")</f>
        <v/>
      </c>
      <c r="P607" s="764" t="str">
        <f>IFERROR(IF(C:C=$U$7,RENTABILIDAD[[#This Row],[INVERSIÓN USD]]/$W$6,RENTABILIDAD[[#This Row],[INVERSIÓN USD]]/$W$7),"")</f>
        <v/>
      </c>
      <c r="Q607" s="620" t="str">
        <f>IFERROR(IF(D:D=$U$6,RENTABILIDAD[[#This Row],[INVERSIÓN COP]]/$V$6,RENTABILIDAD[[#This Row],[INVERSIÓN COP]]/$V$7),"")</f>
        <v/>
      </c>
      <c r="R607" s="764" t="str">
        <f>IFERROR(RENTABILIDAD[[#This Row],[RENTABILIDAD E.A USD]]*RENTABILIDAD[[#This Row],[PESOS COP]],"")</f>
        <v/>
      </c>
      <c r="S607" s="620" t="str">
        <f>IFERROR(RENTABILIDAD[[#This Row],[RENTABILIDAD E.A COP2]]*RENTABILIDAD[[#This Row],[PESOS COP]],"")</f>
        <v/>
      </c>
    </row>
    <row r="608" spans="2:19">
      <c r="B608" s="755" t="str">
        <f>IF('REGISTRO ACCIONES'!L608="COMPRA",'REGISTRO ACCIONES'!J608,"")</f>
        <v/>
      </c>
      <c r="C608" s="756" t="str">
        <f>IF('REGISTRO ACCIONES'!L608="COMPRA",'REGISTRO ACCIONES'!K608,"")</f>
        <v/>
      </c>
      <c r="D60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08" s="757" t="str">
        <f>IF('REGISTRO ACCIONES'!L608="COMPRA",'REGISTRO ACCIONES'!M608,"")</f>
        <v/>
      </c>
      <c r="F608" s="758" t="str">
        <f>IF(RENTABILIDAD[[#This Row],[PORTAFOLIO]]="","",IF('REGISTRO ACCIONES'!L608="COMPRA",'REGISTRO ACCIONES'!P608,""))</f>
        <v/>
      </c>
      <c r="G608" s="759" t="str">
        <f>IF(RENTABILIDAD[[#This Row],[PORTAFOLIO]]="","",IF('REGISTRO ACCIONES'!L608="COMPRA",'REGISTRO ACCIONES'!R608,""))</f>
        <v/>
      </c>
      <c r="H60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08" s="760" t="str">
        <f>IF(RENTABILIDAD[[#This Row],[PORTAFOLIO]]="","",IF(RENTABILIDAD[[#This Row],[INSTRUMENTO]]="","",IFERROR((E608*H608),0)))</f>
        <v/>
      </c>
      <c r="J608" s="761" t="str">
        <f>IF(RENTABILIDAD[[#This Row],[PORTAFOLIO]]="","",IF(RENTABILIDAD[[#This Row],[INSTRUMENTO]]="","",IFERROR((E608*H608)*$X$6,0)))</f>
        <v/>
      </c>
      <c r="K608" s="762">
        <f>IF(RENTABILIDAD[[#This Row],[VALOR ACTUAL COP]]&gt;0,IFERROR((I608-F608)/F608,0),"")</f>
        <v>0</v>
      </c>
      <c r="L608" s="702">
        <f>IF(RENTABILIDAD[[#This Row],[VALOR ACTUAL COP]]&gt;0,IFERROR((J608-G608)/G608,0),"")</f>
        <v>0</v>
      </c>
      <c r="M608" s="763">
        <f t="shared" si="10"/>
        <v>0</v>
      </c>
      <c r="N608" s="747" t="str">
        <f>IFERROR(IF(RENTABILIDAD[[#This Row],[AÑOS]]&gt;0.9999999,(1+K608)^(1/M608)-1,""),"")</f>
        <v/>
      </c>
      <c r="O608" s="702" t="str">
        <f>IFERROR(IF(RENTABILIDAD[[#This Row],[AÑOS]]&gt;0.9999999,(1+L608)^(1/M608)-1,""),"")</f>
        <v/>
      </c>
      <c r="P608" s="764" t="str">
        <f>IFERROR(IF(C:C=$U$7,RENTABILIDAD[[#This Row],[INVERSIÓN USD]]/$W$6,RENTABILIDAD[[#This Row],[INVERSIÓN USD]]/$W$7),"")</f>
        <v/>
      </c>
      <c r="Q608" s="620" t="str">
        <f>IFERROR(IF(D:D=$U$6,RENTABILIDAD[[#This Row],[INVERSIÓN COP]]/$V$6,RENTABILIDAD[[#This Row],[INVERSIÓN COP]]/$V$7),"")</f>
        <v/>
      </c>
      <c r="R608" s="764" t="str">
        <f>IFERROR(RENTABILIDAD[[#This Row],[RENTABILIDAD E.A USD]]*RENTABILIDAD[[#This Row],[PESOS COP]],"")</f>
        <v/>
      </c>
      <c r="S608" s="620" t="str">
        <f>IFERROR(RENTABILIDAD[[#This Row],[RENTABILIDAD E.A COP2]]*RENTABILIDAD[[#This Row],[PESOS COP]],"")</f>
        <v/>
      </c>
    </row>
    <row r="609" spans="2:19">
      <c r="B609" s="755" t="str">
        <f>IF('REGISTRO ACCIONES'!L609="COMPRA",'REGISTRO ACCIONES'!J609,"")</f>
        <v/>
      </c>
      <c r="C609" s="756" t="str">
        <f>IF('REGISTRO ACCIONES'!L609="COMPRA",'REGISTRO ACCIONES'!K609,"")</f>
        <v/>
      </c>
      <c r="D60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09" s="757" t="str">
        <f>IF('REGISTRO ACCIONES'!L609="COMPRA",'REGISTRO ACCIONES'!M609,"")</f>
        <v/>
      </c>
      <c r="F609" s="758" t="str">
        <f>IF(RENTABILIDAD[[#This Row],[PORTAFOLIO]]="","",IF('REGISTRO ACCIONES'!L609="COMPRA",'REGISTRO ACCIONES'!P609,""))</f>
        <v/>
      </c>
      <c r="G609" s="759" t="str">
        <f>IF(RENTABILIDAD[[#This Row],[PORTAFOLIO]]="","",IF('REGISTRO ACCIONES'!L609="COMPRA",'REGISTRO ACCIONES'!R609,""))</f>
        <v/>
      </c>
      <c r="H60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09" s="760" t="str">
        <f>IF(RENTABILIDAD[[#This Row],[PORTAFOLIO]]="","",IF(RENTABILIDAD[[#This Row],[INSTRUMENTO]]="","",IFERROR((E609*H609),0)))</f>
        <v/>
      </c>
      <c r="J609" s="761" t="str">
        <f>IF(RENTABILIDAD[[#This Row],[PORTAFOLIO]]="","",IF(RENTABILIDAD[[#This Row],[INSTRUMENTO]]="","",IFERROR((E609*H609)*$X$6,0)))</f>
        <v/>
      </c>
      <c r="K609" s="762">
        <f>IF(RENTABILIDAD[[#This Row],[VALOR ACTUAL COP]]&gt;0,IFERROR((I609-F609)/F609,0),"")</f>
        <v>0</v>
      </c>
      <c r="L609" s="702">
        <f>IF(RENTABILIDAD[[#This Row],[VALOR ACTUAL COP]]&gt;0,IFERROR((J609-G609)/G609,0),"")</f>
        <v>0</v>
      </c>
      <c r="M609" s="763">
        <f t="shared" si="10"/>
        <v>0</v>
      </c>
      <c r="N609" s="747" t="str">
        <f>IFERROR(IF(RENTABILIDAD[[#This Row],[AÑOS]]&gt;0.9999999,(1+K609)^(1/M609)-1,""),"")</f>
        <v/>
      </c>
      <c r="O609" s="702" t="str">
        <f>IFERROR(IF(RENTABILIDAD[[#This Row],[AÑOS]]&gt;0.9999999,(1+L609)^(1/M609)-1,""),"")</f>
        <v/>
      </c>
      <c r="P609" s="764" t="str">
        <f>IFERROR(IF(C:C=$U$7,RENTABILIDAD[[#This Row],[INVERSIÓN USD]]/$W$6,RENTABILIDAD[[#This Row],[INVERSIÓN USD]]/$W$7),"")</f>
        <v/>
      </c>
      <c r="Q609" s="620" t="str">
        <f>IFERROR(IF(D:D=$U$6,RENTABILIDAD[[#This Row],[INVERSIÓN COP]]/$V$6,RENTABILIDAD[[#This Row],[INVERSIÓN COP]]/$V$7),"")</f>
        <v/>
      </c>
      <c r="R609" s="764" t="str">
        <f>IFERROR(RENTABILIDAD[[#This Row],[RENTABILIDAD E.A USD]]*RENTABILIDAD[[#This Row],[PESOS COP]],"")</f>
        <v/>
      </c>
      <c r="S609" s="620" t="str">
        <f>IFERROR(RENTABILIDAD[[#This Row],[RENTABILIDAD E.A COP2]]*RENTABILIDAD[[#This Row],[PESOS COP]],"")</f>
        <v/>
      </c>
    </row>
    <row r="610" spans="2:19">
      <c r="B610" s="755" t="str">
        <f>IF('REGISTRO ACCIONES'!L610="COMPRA",'REGISTRO ACCIONES'!J610,"")</f>
        <v/>
      </c>
      <c r="C610" s="756" t="str">
        <f>IF('REGISTRO ACCIONES'!L610="COMPRA",'REGISTRO ACCIONES'!K610,"")</f>
        <v/>
      </c>
      <c r="D61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10" s="757" t="str">
        <f>IF('REGISTRO ACCIONES'!L610="COMPRA",'REGISTRO ACCIONES'!M610,"")</f>
        <v/>
      </c>
      <c r="F610" s="758" t="str">
        <f>IF(RENTABILIDAD[[#This Row],[PORTAFOLIO]]="","",IF('REGISTRO ACCIONES'!L610="COMPRA",'REGISTRO ACCIONES'!P610,""))</f>
        <v/>
      </c>
      <c r="G610" s="759" t="str">
        <f>IF(RENTABILIDAD[[#This Row],[PORTAFOLIO]]="","",IF('REGISTRO ACCIONES'!L610="COMPRA",'REGISTRO ACCIONES'!R610,""))</f>
        <v/>
      </c>
      <c r="H61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10" s="760" t="str">
        <f>IF(RENTABILIDAD[[#This Row],[PORTAFOLIO]]="","",IF(RENTABILIDAD[[#This Row],[INSTRUMENTO]]="","",IFERROR((E610*H610),0)))</f>
        <v/>
      </c>
      <c r="J610" s="761" t="str">
        <f>IF(RENTABILIDAD[[#This Row],[PORTAFOLIO]]="","",IF(RENTABILIDAD[[#This Row],[INSTRUMENTO]]="","",IFERROR((E610*H610)*$X$6,0)))</f>
        <v/>
      </c>
      <c r="K610" s="762">
        <f>IF(RENTABILIDAD[[#This Row],[VALOR ACTUAL COP]]&gt;0,IFERROR((I610-F610)/F610,0),"")</f>
        <v>0</v>
      </c>
      <c r="L610" s="702">
        <f>IF(RENTABILIDAD[[#This Row],[VALOR ACTUAL COP]]&gt;0,IFERROR((J610-G610)/G610,0),"")</f>
        <v>0</v>
      </c>
      <c r="M610" s="763">
        <f t="shared" si="10"/>
        <v>0</v>
      </c>
      <c r="N610" s="747" t="str">
        <f>IFERROR(IF(RENTABILIDAD[[#This Row],[AÑOS]]&gt;0.9999999,(1+K610)^(1/M610)-1,""),"")</f>
        <v/>
      </c>
      <c r="O610" s="702" t="str">
        <f>IFERROR(IF(RENTABILIDAD[[#This Row],[AÑOS]]&gt;0.9999999,(1+L610)^(1/M610)-1,""),"")</f>
        <v/>
      </c>
      <c r="P610" s="764" t="str">
        <f>IFERROR(IF(C:C=$U$7,RENTABILIDAD[[#This Row],[INVERSIÓN USD]]/$W$6,RENTABILIDAD[[#This Row],[INVERSIÓN USD]]/$W$7),"")</f>
        <v/>
      </c>
      <c r="Q610" s="620" t="str">
        <f>IFERROR(IF(D:D=$U$6,RENTABILIDAD[[#This Row],[INVERSIÓN COP]]/$V$6,RENTABILIDAD[[#This Row],[INVERSIÓN COP]]/$V$7),"")</f>
        <v/>
      </c>
      <c r="R610" s="764" t="str">
        <f>IFERROR(RENTABILIDAD[[#This Row],[RENTABILIDAD E.A USD]]*RENTABILIDAD[[#This Row],[PESOS COP]],"")</f>
        <v/>
      </c>
      <c r="S610" s="620" t="str">
        <f>IFERROR(RENTABILIDAD[[#This Row],[RENTABILIDAD E.A COP2]]*RENTABILIDAD[[#This Row],[PESOS COP]],"")</f>
        <v/>
      </c>
    </row>
    <row r="611" spans="2:19">
      <c r="B611" s="755" t="str">
        <f>IF('REGISTRO ACCIONES'!L611="COMPRA",'REGISTRO ACCIONES'!J611,"")</f>
        <v/>
      </c>
      <c r="C611" s="756" t="str">
        <f>IF('REGISTRO ACCIONES'!L611="COMPRA",'REGISTRO ACCIONES'!K611,"")</f>
        <v/>
      </c>
      <c r="D61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11" s="757" t="str">
        <f>IF('REGISTRO ACCIONES'!L611="COMPRA",'REGISTRO ACCIONES'!M611,"")</f>
        <v/>
      </c>
      <c r="F611" s="758" t="str">
        <f>IF(RENTABILIDAD[[#This Row],[PORTAFOLIO]]="","",IF('REGISTRO ACCIONES'!L611="COMPRA",'REGISTRO ACCIONES'!P611,""))</f>
        <v/>
      </c>
      <c r="G611" s="759" t="str">
        <f>IF(RENTABILIDAD[[#This Row],[PORTAFOLIO]]="","",IF('REGISTRO ACCIONES'!L611="COMPRA",'REGISTRO ACCIONES'!R611,""))</f>
        <v/>
      </c>
      <c r="H61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11" s="760" t="str">
        <f>IF(RENTABILIDAD[[#This Row],[PORTAFOLIO]]="","",IF(RENTABILIDAD[[#This Row],[INSTRUMENTO]]="","",IFERROR((E611*H611),0)))</f>
        <v/>
      </c>
      <c r="J611" s="761" t="str">
        <f>IF(RENTABILIDAD[[#This Row],[PORTAFOLIO]]="","",IF(RENTABILIDAD[[#This Row],[INSTRUMENTO]]="","",IFERROR((E611*H611)*$X$6,0)))</f>
        <v/>
      </c>
      <c r="K611" s="762">
        <f>IF(RENTABILIDAD[[#This Row],[VALOR ACTUAL COP]]&gt;0,IFERROR((I611-F611)/F611,0),"")</f>
        <v>0</v>
      </c>
      <c r="L611" s="702">
        <f>IF(RENTABILIDAD[[#This Row],[VALOR ACTUAL COP]]&gt;0,IFERROR((J611-G611)/G611,0),"")</f>
        <v>0</v>
      </c>
      <c r="M611" s="763">
        <f t="shared" si="10"/>
        <v>0</v>
      </c>
      <c r="N611" s="747" t="str">
        <f>IFERROR(IF(RENTABILIDAD[[#This Row],[AÑOS]]&gt;0.9999999,(1+K611)^(1/M611)-1,""),"")</f>
        <v/>
      </c>
      <c r="O611" s="702" t="str">
        <f>IFERROR(IF(RENTABILIDAD[[#This Row],[AÑOS]]&gt;0.9999999,(1+L611)^(1/M611)-1,""),"")</f>
        <v/>
      </c>
      <c r="P611" s="764" t="str">
        <f>IFERROR(IF(C:C=$U$7,RENTABILIDAD[[#This Row],[INVERSIÓN USD]]/$W$6,RENTABILIDAD[[#This Row],[INVERSIÓN USD]]/$W$7),"")</f>
        <v/>
      </c>
      <c r="Q611" s="620" t="str">
        <f>IFERROR(IF(D:D=$U$6,RENTABILIDAD[[#This Row],[INVERSIÓN COP]]/$V$6,RENTABILIDAD[[#This Row],[INVERSIÓN COP]]/$V$7),"")</f>
        <v/>
      </c>
      <c r="R611" s="764" t="str">
        <f>IFERROR(RENTABILIDAD[[#This Row],[RENTABILIDAD E.A USD]]*RENTABILIDAD[[#This Row],[PESOS COP]],"")</f>
        <v/>
      </c>
      <c r="S611" s="620" t="str">
        <f>IFERROR(RENTABILIDAD[[#This Row],[RENTABILIDAD E.A COP2]]*RENTABILIDAD[[#This Row],[PESOS COP]],"")</f>
        <v/>
      </c>
    </row>
    <row r="612" spans="2:19">
      <c r="B612" s="755" t="str">
        <f>IF('REGISTRO ACCIONES'!L612="COMPRA",'REGISTRO ACCIONES'!J612,"")</f>
        <v/>
      </c>
      <c r="C612" s="756" t="str">
        <f>IF('REGISTRO ACCIONES'!L612="COMPRA",'REGISTRO ACCIONES'!K612,"")</f>
        <v/>
      </c>
      <c r="D61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12" s="757" t="str">
        <f>IF('REGISTRO ACCIONES'!L612="COMPRA",'REGISTRO ACCIONES'!M612,"")</f>
        <v/>
      </c>
      <c r="F612" s="758" t="str">
        <f>IF(RENTABILIDAD[[#This Row],[PORTAFOLIO]]="","",IF('REGISTRO ACCIONES'!L612="COMPRA",'REGISTRO ACCIONES'!P612,""))</f>
        <v/>
      </c>
      <c r="G612" s="759" t="str">
        <f>IF(RENTABILIDAD[[#This Row],[PORTAFOLIO]]="","",IF('REGISTRO ACCIONES'!L612="COMPRA",'REGISTRO ACCIONES'!R612,""))</f>
        <v/>
      </c>
      <c r="H61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12" s="760" t="str">
        <f>IF(RENTABILIDAD[[#This Row],[PORTAFOLIO]]="","",IF(RENTABILIDAD[[#This Row],[INSTRUMENTO]]="","",IFERROR((E612*H612),0)))</f>
        <v/>
      </c>
      <c r="J612" s="761" t="str">
        <f>IF(RENTABILIDAD[[#This Row],[PORTAFOLIO]]="","",IF(RENTABILIDAD[[#This Row],[INSTRUMENTO]]="","",IFERROR((E612*H612)*$X$6,0)))</f>
        <v/>
      </c>
      <c r="K612" s="762">
        <f>IF(RENTABILIDAD[[#This Row],[VALOR ACTUAL COP]]&gt;0,IFERROR((I612-F612)/F612,0),"")</f>
        <v>0</v>
      </c>
      <c r="L612" s="702">
        <f>IF(RENTABILIDAD[[#This Row],[VALOR ACTUAL COP]]&gt;0,IFERROR((J612-G612)/G612,0),"")</f>
        <v>0</v>
      </c>
      <c r="M612" s="763">
        <f t="shared" si="10"/>
        <v>0</v>
      </c>
      <c r="N612" s="747" t="str">
        <f>IFERROR(IF(RENTABILIDAD[[#This Row],[AÑOS]]&gt;0.9999999,(1+K612)^(1/M612)-1,""),"")</f>
        <v/>
      </c>
      <c r="O612" s="702" t="str">
        <f>IFERROR(IF(RENTABILIDAD[[#This Row],[AÑOS]]&gt;0.9999999,(1+L612)^(1/M612)-1,""),"")</f>
        <v/>
      </c>
      <c r="P612" s="764" t="str">
        <f>IFERROR(IF(C:C=$U$7,RENTABILIDAD[[#This Row],[INVERSIÓN USD]]/$W$6,RENTABILIDAD[[#This Row],[INVERSIÓN USD]]/$W$7),"")</f>
        <v/>
      </c>
      <c r="Q612" s="620" t="str">
        <f>IFERROR(IF(D:D=$U$6,RENTABILIDAD[[#This Row],[INVERSIÓN COP]]/$V$6,RENTABILIDAD[[#This Row],[INVERSIÓN COP]]/$V$7),"")</f>
        <v/>
      </c>
      <c r="R612" s="764" t="str">
        <f>IFERROR(RENTABILIDAD[[#This Row],[RENTABILIDAD E.A USD]]*RENTABILIDAD[[#This Row],[PESOS COP]],"")</f>
        <v/>
      </c>
      <c r="S612" s="620" t="str">
        <f>IFERROR(RENTABILIDAD[[#This Row],[RENTABILIDAD E.A COP2]]*RENTABILIDAD[[#This Row],[PESOS COP]],"")</f>
        <v/>
      </c>
    </row>
    <row r="613" spans="2:19">
      <c r="B613" s="755" t="str">
        <f>IF('REGISTRO ACCIONES'!L613="COMPRA",'REGISTRO ACCIONES'!J613,"")</f>
        <v/>
      </c>
      <c r="C613" s="756" t="str">
        <f>IF('REGISTRO ACCIONES'!L613="COMPRA",'REGISTRO ACCIONES'!K613,"")</f>
        <v/>
      </c>
      <c r="D61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13" s="757" t="str">
        <f>IF('REGISTRO ACCIONES'!L613="COMPRA",'REGISTRO ACCIONES'!M613,"")</f>
        <v/>
      </c>
      <c r="F613" s="758" t="str">
        <f>IF(RENTABILIDAD[[#This Row],[PORTAFOLIO]]="","",IF('REGISTRO ACCIONES'!L613="COMPRA",'REGISTRO ACCIONES'!P613,""))</f>
        <v/>
      </c>
      <c r="G613" s="759" t="str">
        <f>IF(RENTABILIDAD[[#This Row],[PORTAFOLIO]]="","",IF('REGISTRO ACCIONES'!L613="COMPRA",'REGISTRO ACCIONES'!R613,""))</f>
        <v/>
      </c>
      <c r="H61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13" s="760" t="str">
        <f>IF(RENTABILIDAD[[#This Row],[PORTAFOLIO]]="","",IF(RENTABILIDAD[[#This Row],[INSTRUMENTO]]="","",IFERROR((E613*H613),0)))</f>
        <v/>
      </c>
      <c r="J613" s="761" t="str">
        <f>IF(RENTABILIDAD[[#This Row],[PORTAFOLIO]]="","",IF(RENTABILIDAD[[#This Row],[INSTRUMENTO]]="","",IFERROR((E613*H613)*$X$6,0)))</f>
        <v/>
      </c>
      <c r="K613" s="762">
        <f>IF(RENTABILIDAD[[#This Row],[VALOR ACTUAL COP]]&gt;0,IFERROR((I613-F613)/F613,0),"")</f>
        <v>0</v>
      </c>
      <c r="L613" s="702">
        <f>IF(RENTABILIDAD[[#This Row],[VALOR ACTUAL COP]]&gt;0,IFERROR((J613-G613)/G613,0),"")</f>
        <v>0</v>
      </c>
      <c r="M613" s="763">
        <f t="shared" si="10"/>
        <v>0</v>
      </c>
      <c r="N613" s="747" t="str">
        <f>IFERROR(IF(RENTABILIDAD[[#This Row],[AÑOS]]&gt;0.9999999,(1+K613)^(1/M613)-1,""),"")</f>
        <v/>
      </c>
      <c r="O613" s="702" t="str">
        <f>IFERROR(IF(RENTABILIDAD[[#This Row],[AÑOS]]&gt;0.9999999,(1+L613)^(1/M613)-1,""),"")</f>
        <v/>
      </c>
      <c r="P613" s="764" t="str">
        <f>IFERROR(IF(C:C=$U$7,RENTABILIDAD[[#This Row],[INVERSIÓN USD]]/$W$6,RENTABILIDAD[[#This Row],[INVERSIÓN USD]]/$W$7),"")</f>
        <v/>
      </c>
      <c r="Q613" s="620" t="str">
        <f>IFERROR(IF(D:D=$U$6,RENTABILIDAD[[#This Row],[INVERSIÓN COP]]/$V$6,RENTABILIDAD[[#This Row],[INVERSIÓN COP]]/$V$7),"")</f>
        <v/>
      </c>
      <c r="R613" s="764" t="str">
        <f>IFERROR(RENTABILIDAD[[#This Row],[RENTABILIDAD E.A USD]]*RENTABILIDAD[[#This Row],[PESOS COP]],"")</f>
        <v/>
      </c>
      <c r="S613" s="620" t="str">
        <f>IFERROR(RENTABILIDAD[[#This Row],[RENTABILIDAD E.A COP2]]*RENTABILIDAD[[#This Row],[PESOS COP]],"")</f>
        <v/>
      </c>
    </row>
    <row r="614" spans="2:19">
      <c r="B614" s="755" t="str">
        <f>IF('REGISTRO ACCIONES'!L614="COMPRA",'REGISTRO ACCIONES'!J614,"")</f>
        <v/>
      </c>
      <c r="C614" s="756" t="str">
        <f>IF('REGISTRO ACCIONES'!L614="COMPRA",'REGISTRO ACCIONES'!K614,"")</f>
        <v/>
      </c>
      <c r="D61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14" s="757" t="str">
        <f>IF('REGISTRO ACCIONES'!L614="COMPRA",'REGISTRO ACCIONES'!M614,"")</f>
        <v/>
      </c>
      <c r="F614" s="758" t="str">
        <f>IF(RENTABILIDAD[[#This Row],[PORTAFOLIO]]="","",IF('REGISTRO ACCIONES'!L614="COMPRA",'REGISTRO ACCIONES'!P614,""))</f>
        <v/>
      </c>
      <c r="G614" s="759" t="str">
        <f>IF(RENTABILIDAD[[#This Row],[PORTAFOLIO]]="","",IF('REGISTRO ACCIONES'!L614="COMPRA",'REGISTRO ACCIONES'!R614,""))</f>
        <v/>
      </c>
      <c r="H61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14" s="760" t="str">
        <f>IF(RENTABILIDAD[[#This Row],[PORTAFOLIO]]="","",IF(RENTABILIDAD[[#This Row],[INSTRUMENTO]]="","",IFERROR((E614*H614),0)))</f>
        <v/>
      </c>
      <c r="J614" s="761" t="str">
        <f>IF(RENTABILIDAD[[#This Row],[PORTAFOLIO]]="","",IF(RENTABILIDAD[[#This Row],[INSTRUMENTO]]="","",IFERROR((E614*H614)*$X$6,0)))</f>
        <v/>
      </c>
      <c r="K614" s="762">
        <f>IF(RENTABILIDAD[[#This Row],[VALOR ACTUAL COP]]&gt;0,IFERROR((I614-F614)/F614,0),"")</f>
        <v>0</v>
      </c>
      <c r="L614" s="702">
        <f>IF(RENTABILIDAD[[#This Row],[VALOR ACTUAL COP]]&gt;0,IFERROR((J614-G614)/G614,0),"")</f>
        <v>0</v>
      </c>
      <c r="M614" s="763">
        <f t="shared" si="10"/>
        <v>0</v>
      </c>
      <c r="N614" s="747" t="str">
        <f>IFERROR(IF(RENTABILIDAD[[#This Row],[AÑOS]]&gt;0.9999999,(1+K614)^(1/M614)-1,""),"")</f>
        <v/>
      </c>
      <c r="O614" s="702" t="str">
        <f>IFERROR(IF(RENTABILIDAD[[#This Row],[AÑOS]]&gt;0.9999999,(1+L614)^(1/M614)-1,""),"")</f>
        <v/>
      </c>
      <c r="P614" s="764" t="str">
        <f>IFERROR(IF(C:C=$U$7,RENTABILIDAD[[#This Row],[INVERSIÓN USD]]/$W$6,RENTABILIDAD[[#This Row],[INVERSIÓN USD]]/$W$7),"")</f>
        <v/>
      </c>
      <c r="Q614" s="620" t="str">
        <f>IFERROR(IF(D:D=$U$6,RENTABILIDAD[[#This Row],[INVERSIÓN COP]]/$V$6,RENTABILIDAD[[#This Row],[INVERSIÓN COP]]/$V$7),"")</f>
        <v/>
      </c>
      <c r="R614" s="764" t="str">
        <f>IFERROR(RENTABILIDAD[[#This Row],[RENTABILIDAD E.A USD]]*RENTABILIDAD[[#This Row],[PESOS COP]],"")</f>
        <v/>
      </c>
      <c r="S614" s="620" t="str">
        <f>IFERROR(RENTABILIDAD[[#This Row],[RENTABILIDAD E.A COP2]]*RENTABILIDAD[[#This Row],[PESOS COP]],"")</f>
        <v/>
      </c>
    </row>
    <row r="615" spans="2:19">
      <c r="B615" s="755" t="str">
        <f>IF('REGISTRO ACCIONES'!L615="COMPRA",'REGISTRO ACCIONES'!J615,"")</f>
        <v/>
      </c>
      <c r="C615" s="756" t="str">
        <f>IF('REGISTRO ACCIONES'!L615="COMPRA",'REGISTRO ACCIONES'!K615,"")</f>
        <v/>
      </c>
      <c r="D61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15" s="757" t="str">
        <f>IF('REGISTRO ACCIONES'!L615="COMPRA",'REGISTRO ACCIONES'!M615,"")</f>
        <v/>
      </c>
      <c r="F615" s="758" t="str">
        <f>IF(RENTABILIDAD[[#This Row],[PORTAFOLIO]]="","",IF('REGISTRO ACCIONES'!L615="COMPRA",'REGISTRO ACCIONES'!P615,""))</f>
        <v/>
      </c>
      <c r="G615" s="759" t="str">
        <f>IF(RENTABILIDAD[[#This Row],[PORTAFOLIO]]="","",IF('REGISTRO ACCIONES'!L615="COMPRA",'REGISTRO ACCIONES'!R615,""))</f>
        <v/>
      </c>
      <c r="H61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15" s="760" t="str">
        <f>IF(RENTABILIDAD[[#This Row],[PORTAFOLIO]]="","",IF(RENTABILIDAD[[#This Row],[INSTRUMENTO]]="","",IFERROR((E615*H615),0)))</f>
        <v/>
      </c>
      <c r="J615" s="761" t="str">
        <f>IF(RENTABILIDAD[[#This Row],[PORTAFOLIO]]="","",IF(RENTABILIDAD[[#This Row],[INSTRUMENTO]]="","",IFERROR((E615*H615)*$X$6,0)))</f>
        <v/>
      </c>
      <c r="K615" s="762">
        <f>IF(RENTABILIDAD[[#This Row],[VALOR ACTUAL COP]]&gt;0,IFERROR((I615-F615)/F615,0),"")</f>
        <v>0</v>
      </c>
      <c r="L615" s="702">
        <f>IF(RENTABILIDAD[[#This Row],[VALOR ACTUAL COP]]&gt;0,IFERROR((J615-G615)/G615,0),"")</f>
        <v>0</v>
      </c>
      <c r="M615" s="763">
        <f t="shared" si="10"/>
        <v>0</v>
      </c>
      <c r="N615" s="747" t="str">
        <f>IFERROR(IF(RENTABILIDAD[[#This Row],[AÑOS]]&gt;0.9999999,(1+K615)^(1/M615)-1,""),"")</f>
        <v/>
      </c>
      <c r="O615" s="702" t="str">
        <f>IFERROR(IF(RENTABILIDAD[[#This Row],[AÑOS]]&gt;0.9999999,(1+L615)^(1/M615)-1,""),"")</f>
        <v/>
      </c>
      <c r="P615" s="764" t="str">
        <f>IFERROR(IF(C:C=$U$7,RENTABILIDAD[[#This Row],[INVERSIÓN USD]]/$W$6,RENTABILIDAD[[#This Row],[INVERSIÓN USD]]/$W$7),"")</f>
        <v/>
      </c>
      <c r="Q615" s="620" t="str">
        <f>IFERROR(IF(D:D=$U$6,RENTABILIDAD[[#This Row],[INVERSIÓN COP]]/$V$6,RENTABILIDAD[[#This Row],[INVERSIÓN COP]]/$V$7),"")</f>
        <v/>
      </c>
      <c r="R615" s="764" t="str">
        <f>IFERROR(RENTABILIDAD[[#This Row],[RENTABILIDAD E.A USD]]*RENTABILIDAD[[#This Row],[PESOS COP]],"")</f>
        <v/>
      </c>
      <c r="S615" s="620" t="str">
        <f>IFERROR(RENTABILIDAD[[#This Row],[RENTABILIDAD E.A COP2]]*RENTABILIDAD[[#This Row],[PESOS COP]],"")</f>
        <v/>
      </c>
    </row>
    <row r="616" spans="2:19">
      <c r="B616" s="755" t="str">
        <f>IF('REGISTRO ACCIONES'!L616="COMPRA",'REGISTRO ACCIONES'!J616,"")</f>
        <v/>
      </c>
      <c r="C616" s="756" t="str">
        <f>IF('REGISTRO ACCIONES'!L616="COMPRA",'REGISTRO ACCIONES'!K616,"")</f>
        <v/>
      </c>
      <c r="D61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16" s="757" t="str">
        <f>IF('REGISTRO ACCIONES'!L616="COMPRA",'REGISTRO ACCIONES'!M616,"")</f>
        <v/>
      </c>
      <c r="F616" s="758" t="str">
        <f>IF(RENTABILIDAD[[#This Row],[PORTAFOLIO]]="","",IF('REGISTRO ACCIONES'!L616="COMPRA",'REGISTRO ACCIONES'!P616,""))</f>
        <v/>
      </c>
      <c r="G616" s="759" t="str">
        <f>IF(RENTABILIDAD[[#This Row],[PORTAFOLIO]]="","",IF('REGISTRO ACCIONES'!L616="COMPRA",'REGISTRO ACCIONES'!R616,""))</f>
        <v/>
      </c>
      <c r="H61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16" s="760" t="str">
        <f>IF(RENTABILIDAD[[#This Row],[PORTAFOLIO]]="","",IF(RENTABILIDAD[[#This Row],[INSTRUMENTO]]="","",IFERROR((E616*H616),0)))</f>
        <v/>
      </c>
      <c r="J616" s="761" t="str">
        <f>IF(RENTABILIDAD[[#This Row],[PORTAFOLIO]]="","",IF(RENTABILIDAD[[#This Row],[INSTRUMENTO]]="","",IFERROR((E616*H616)*$X$6,0)))</f>
        <v/>
      </c>
      <c r="K616" s="762">
        <f>IF(RENTABILIDAD[[#This Row],[VALOR ACTUAL COP]]&gt;0,IFERROR((I616-F616)/F616,0),"")</f>
        <v>0</v>
      </c>
      <c r="L616" s="702">
        <f>IF(RENTABILIDAD[[#This Row],[VALOR ACTUAL COP]]&gt;0,IFERROR((J616-G616)/G616,0),"")</f>
        <v>0</v>
      </c>
      <c r="M616" s="763">
        <f t="shared" si="10"/>
        <v>0</v>
      </c>
      <c r="N616" s="747" t="str">
        <f>IFERROR(IF(RENTABILIDAD[[#This Row],[AÑOS]]&gt;0.9999999,(1+K616)^(1/M616)-1,""),"")</f>
        <v/>
      </c>
      <c r="O616" s="702" t="str">
        <f>IFERROR(IF(RENTABILIDAD[[#This Row],[AÑOS]]&gt;0.9999999,(1+L616)^(1/M616)-1,""),"")</f>
        <v/>
      </c>
      <c r="P616" s="764" t="str">
        <f>IFERROR(IF(C:C=$U$7,RENTABILIDAD[[#This Row],[INVERSIÓN USD]]/$W$6,RENTABILIDAD[[#This Row],[INVERSIÓN USD]]/$W$7),"")</f>
        <v/>
      </c>
      <c r="Q616" s="620" t="str">
        <f>IFERROR(IF(D:D=$U$6,RENTABILIDAD[[#This Row],[INVERSIÓN COP]]/$V$6,RENTABILIDAD[[#This Row],[INVERSIÓN COP]]/$V$7),"")</f>
        <v/>
      </c>
      <c r="R616" s="764" t="str">
        <f>IFERROR(RENTABILIDAD[[#This Row],[RENTABILIDAD E.A USD]]*RENTABILIDAD[[#This Row],[PESOS COP]],"")</f>
        <v/>
      </c>
      <c r="S616" s="620" t="str">
        <f>IFERROR(RENTABILIDAD[[#This Row],[RENTABILIDAD E.A COP2]]*RENTABILIDAD[[#This Row],[PESOS COP]],"")</f>
        <v/>
      </c>
    </row>
    <row r="617" spans="2:19">
      <c r="B617" s="755" t="str">
        <f>IF('REGISTRO ACCIONES'!L617="COMPRA",'REGISTRO ACCIONES'!J617,"")</f>
        <v/>
      </c>
      <c r="C617" s="756" t="str">
        <f>IF('REGISTRO ACCIONES'!L617="COMPRA",'REGISTRO ACCIONES'!K617,"")</f>
        <v/>
      </c>
      <c r="D61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17" s="757" t="str">
        <f>IF('REGISTRO ACCIONES'!L617="COMPRA",'REGISTRO ACCIONES'!M617,"")</f>
        <v/>
      </c>
      <c r="F617" s="758" t="str">
        <f>IF(RENTABILIDAD[[#This Row],[PORTAFOLIO]]="","",IF('REGISTRO ACCIONES'!L617="COMPRA",'REGISTRO ACCIONES'!P617,""))</f>
        <v/>
      </c>
      <c r="G617" s="759" t="str">
        <f>IF(RENTABILIDAD[[#This Row],[PORTAFOLIO]]="","",IF('REGISTRO ACCIONES'!L617="COMPRA",'REGISTRO ACCIONES'!R617,""))</f>
        <v/>
      </c>
      <c r="H61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17" s="760" t="str">
        <f>IF(RENTABILIDAD[[#This Row],[PORTAFOLIO]]="","",IF(RENTABILIDAD[[#This Row],[INSTRUMENTO]]="","",IFERROR((E617*H617),0)))</f>
        <v/>
      </c>
      <c r="J617" s="761" t="str">
        <f>IF(RENTABILIDAD[[#This Row],[PORTAFOLIO]]="","",IF(RENTABILIDAD[[#This Row],[INSTRUMENTO]]="","",IFERROR((E617*H617)*$X$6,0)))</f>
        <v/>
      </c>
      <c r="K617" s="762">
        <f>IF(RENTABILIDAD[[#This Row],[VALOR ACTUAL COP]]&gt;0,IFERROR((I617-F617)/F617,0),"")</f>
        <v>0</v>
      </c>
      <c r="L617" s="702">
        <f>IF(RENTABILIDAD[[#This Row],[VALOR ACTUAL COP]]&gt;0,IFERROR((J617-G617)/G617,0),"")</f>
        <v>0</v>
      </c>
      <c r="M617" s="763">
        <f t="shared" si="10"/>
        <v>0</v>
      </c>
      <c r="N617" s="747" t="str">
        <f>IFERROR(IF(RENTABILIDAD[[#This Row],[AÑOS]]&gt;0.9999999,(1+K617)^(1/M617)-1,""),"")</f>
        <v/>
      </c>
      <c r="O617" s="702" t="str">
        <f>IFERROR(IF(RENTABILIDAD[[#This Row],[AÑOS]]&gt;0.9999999,(1+L617)^(1/M617)-1,""),"")</f>
        <v/>
      </c>
      <c r="P617" s="764" t="str">
        <f>IFERROR(IF(C:C=$U$7,RENTABILIDAD[[#This Row],[INVERSIÓN USD]]/$W$6,RENTABILIDAD[[#This Row],[INVERSIÓN USD]]/$W$7),"")</f>
        <v/>
      </c>
      <c r="Q617" s="620" t="str">
        <f>IFERROR(IF(D:D=$U$6,RENTABILIDAD[[#This Row],[INVERSIÓN COP]]/$V$6,RENTABILIDAD[[#This Row],[INVERSIÓN COP]]/$V$7),"")</f>
        <v/>
      </c>
      <c r="R617" s="764" t="str">
        <f>IFERROR(RENTABILIDAD[[#This Row],[RENTABILIDAD E.A USD]]*RENTABILIDAD[[#This Row],[PESOS COP]],"")</f>
        <v/>
      </c>
      <c r="S617" s="620" t="str">
        <f>IFERROR(RENTABILIDAD[[#This Row],[RENTABILIDAD E.A COP2]]*RENTABILIDAD[[#This Row],[PESOS COP]],"")</f>
        <v/>
      </c>
    </row>
    <row r="618" spans="2:19">
      <c r="B618" s="755" t="str">
        <f>IF('REGISTRO ACCIONES'!L618="COMPRA",'REGISTRO ACCIONES'!J618,"")</f>
        <v/>
      </c>
      <c r="C618" s="756" t="str">
        <f>IF('REGISTRO ACCIONES'!L618="COMPRA",'REGISTRO ACCIONES'!K618,"")</f>
        <v/>
      </c>
      <c r="D61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18" s="757" t="str">
        <f>IF('REGISTRO ACCIONES'!L618="COMPRA",'REGISTRO ACCIONES'!M618,"")</f>
        <v/>
      </c>
      <c r="F618" s="758" t="str">
        <f>IF(RENTABILIDAD[[#This Row],[PORTAFOLIO]]="","",IF('REGISTRO ACCIONES'!L618="COMPRA",'REGISTRO ACCIONES'!P618,""))</f>
        <v/>
      </c>
      <c r="G618" s="759" t="str">
        <f>IF(RENTABILIDAD[[#This Row],[PORTAFOLIO]]="","",IF('REGISTRO ACCIONES'!L618="COMPRA",'REGISTRO ACCIONES'!R618,""))</f>
        <v/>
      </c>
      <c r="H61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18" s="760" t="str">
        <f>IF(RENTABILIDAD[[#This Row],[PORTAFOLIO]]="","",IF(RENTABILIDAD[[#This Row],[INSTRUMENTO]]="","",IFERROR((E618*H618),0)))</f>
        <v/>
      </c>
      <c r="J618" s="761" t="str">
        <f>IF(RENTABILIDAD[[#This Row],[PORTAFOLIO]]="","",IF(RENTABILIDAD[[#This Row],[INSTRUMENTO]]="","",IFERROR((E618*H618)*$X$6,0)))</f>
        <v/>
      </c>
      <c r="K618" s="762">
        <f>IF(RENTABILIDAD[[#This Row],[VALOR ACTUAL COP]]&gt;0,IFERROR((I618-F618)/F618,0),"")</f>
        <v>0</v>
      </c>
      <c r="L618" s="702">
        <f>IF(RENTABILIDAD[[#This Row],[VALOR ACTUAL COP]]&gt;0,IFERROR((J618-G618)/G618,0),"")</f>
        <v>0</v>
      </c>
      <c r="M618" s="763">
        <f t="shared" si="10"/>
        <v>0</v>
      </c>
      <c r="N618" s="747" t="str">
        <f>IFERROR(IF(RENTABILIDAD[[#This Row],[AÑOS]]&gt;0.9999999,(1+K618)^(1/M618)-1,""),"")</f>
        <v/>
      </c>
      <c r="O618" s="702" t="str">
        <f>IFERROR(IF(RENTABILIDAD[[#This Row],[AÑOS]]&gt;0.9999999,(1+L618)^(1/M618)-1,""),"")</f>
        <v/>
      </c>
      <c r="P618" s="764" t="str">
        <f>IFERROR(IF(C:C=$U$7,RENTABILIDAD[[#This Row],[INVERSIÓN USD]]/$W$6,RENTABILIDAD[[#This Row],[INVERSIÓN USD]]/$W$7),"")</f>
        <v/>
      </c>
      <c r="Q618" s="620" t="str">
        <f>IFERROR(IF(D:D=$U$6,RENTABILIDAD[[#This Row],[INVERSIÓN COP]]/$V$6,RENTABILIDAD[[#This Row],[INVERSIÓN COP]]/$V$7),"")</f>
        <v/>
      </c>
      <c r="R618" s="764" t="str">
        <f>IFERROR(RENTABILIDAD[[#This Row],[RENTABILIDAD E.A USD]]*RENTABILIDAD[[#This Row],[PESOS COP]],"")</f>
        <v/>
      </c>
      <c r="S618" s="620" t="str">
        <f>IFERROR(RENTABILIDAD[[#This Row],[RENTABILIDAD E.A COP2]]*RENTABILIDAD[[#This Row],[PESOS COP]],"")</f>
        <v/>
      </c>
    </row>
    <row r="619" spans="2:19">
      <c r="B619" s="755" t="str">
        <f>IF('REGISTRO ACCIONES'!L619="COMPRA",'REGISTRO ACCIONES'!J619,"")</f>
        <v/>
      </c>
      <c r="C619" s="756" t="str">
        <f>IF('REGISTRO ACCIONES'!L619="COMPRA",'REGISTRO ACCIONES'!K619,"")</f>
        <v/>
      </c>
      <c r="D61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19" s="757" t="str">
        <f>IF('REGISTRO ACCIONES'!L619="COMPRA",'REGISTRO ACCIONES'!M619,"")</f>
        <v/>
      </c>
      <c r="F619" s="758" t="str">
        <f>IF(RENTABILIDAD[[#This Row],[PORTAFOLIO]]="","",IF('REGISTRO ACCIONES'!L619="COMPRA",'REGISTRO ACCIONES'!P619,""))</f>
        <v/>
      </c>
      <c r="G619" s="759" t="str">
        <f>IF(RENTABILIDAD[[#This Row],[PORTAFOLIO]]="","",IF('REGISTRO ACCIONES'!L619="COMPRA",'REGISTRO ACCIONES'!R619,""))</f>
        <v/>
      </c>
      <c r="H61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19" s="760" t="str">
        <f>IF(RENTABILIDAD[[#This Row],[PORTAFOLIO]]="","",IF(RENTABILIDAD[[#This Row],[INSTRUMENTO]]="","",IFERROR((E619*H619),0)))</f>
        <v/>
      </c>
      <c r="J619" s="761" t="str">
        <f>IF(RENTABILIDAD[[#This Row],[PORTAFOLIO]]="","",IF(RENTABILIDAD[[#This Row],[INSTRUMENTO]]="","",IFERROR((E619*H619)*$X$6,0)))</f>
        <v/>
      </c>
      <c r="K619" s="762">
        <f>IF(RENTABILIDAD[[#This Row],[VALOR ACTUAL COP]]&gt;0,IFERROR((I619-F619)/F619,0),"")</f>
        <v>0</v>
      </c>
      <c r="L619" s="702">
        <f>IF(RENTABILIDAD[[#This Row],[VALOR ACTUAL COP]]&gt;0,IFERROR((J619-G619)/G619,0),"")</f>
        <v>0</v>
      </c>
      <c r="M619" s="763">
        <f t="shared" si="10"/>
        <v>0</v>
      </c>
      <c r="N619" s="747" t="str">
        <f>IFERROR(IF(RENTABILIDAD[[#This Row],[AÑOS]]&gt;0.9999999,(1+K619)^(1/M619)-1,""),"")</f>
        <v/>
      </c>
      <c r="O619" s="702" t="str">
        <f>IFERROR(IF(RENTABILIDAD[[#This Row],[AÑOS]]&gt;0.9999999,(1+L619)^(1/M619)-1,""),"")</f>
        <v/>
      </c>
      <c r="P619" s="764" t="str">
        <f>IFERROR(IF(C:C=$U$7,RENTABILIDAD[[#This Row],[INVERSIÓN USD]]/$W$6,RENTABILIDAD[[#This Row],[INVERSIÓN USD]]/$W$7),"")</f>
        <v/>
      </c>
      <c r="Q619" s="620" t="str">
        <f>IFERROR(IF(D:D=$U$6,RENTABILIDAD[[#This Row],[INVERSIÓN COP]]/$V$6,RENTABILIDAD[[#This Row],[INVERSIÓN COP]]/$V$7),"")</f>
        <v/>
      </c>
      <c r="R619" s="764" t="str">
        <f>IFERROR(RENTABILIDAD[[#This Row],[RENTABILIDAD E.A USD]]*RENTABILIDAD[[#This Row],[PESOS COP]],"")</f>
        <v/>
      </c>
      <c r="S619" s="620" t="str">
        <f>IFERROR(RENTABILIDAD[[#This Row],[RENTABILIDAD E.A COP2]]*RENTABILIDAD[[#This Row],[PESOS COP]],"")</f>
        <v/>
      </c>
    </row>
    <row r="620" spans="2:19">
      <c r="B620" s="755" t="str">
        <f>IF('REGISTRO ACCIONES'!L620="COMPRA",'REGISTRO ACCIONES'!J620,"")</f>
        <v/>
      </c>
      <c r="C620" s="756" t="str">
        <f>IF('REGISTRO ACCIONES'!L620="COMPRA",'REGISTRO ACCIONES'!K620,"")</f>
        <v/>
      </c>
      <c r="D62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20" s="757" t="str">
        <f>IF('REGISTRO ACCIONES'!L620="COMPRA",'REGISTRO ACCIONES'!M620,"")</f>
        <v/>
      </c>
      <c r="F620" s="758" t="str">
        <f>IF(RENTABILIDAD[[#This Row],[PORTAFOLIO]]="","",IF('REGISTRO ACCIONES'!L620="COMPRA",'REGISTRO ACCIONES'!P620,""))</f>
        <v/>
      </c>
      <c r="G620" s="759" t="str">
        <f>IF(RENTABILIDAD[[#This Row],[PORTAFOLIO]]="","",IF('REGISTRO ACCIONES'!L620="COMPRA",'REGISTRO ACCIONES'!R620,""))</f>
        <v/>
      </c>
      <c r="H62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20" s="760" t="str">
        <f>IF(RENTABILIDAD[[#This Row],[PORTAFOLIO]]="","",IF(RENTABILIDAD[[#This Row],[INSTRUMENTO]]="","",IFERROR((E620*H620),0)))</f>
        <v/>
      </c>
      <c r="J620" s="761" t="str">
        <f>IF(RENTABILIDAD[[#This Row],[PORTAFOLIO]]="","",IF(RENTABILIDAD[[#This Row],[INSTRUMENTO]]="","",IFERROR((E620*H620)*$X$6,0)))</f>
        <v/>
      </c>
      <c r="K620" s="762">
        <f>IF(RENTABILIDAD[[#This Row],[VALOR ACTUAL COP]]&gt;0,IFERROR((I620-F620)/F620,0),"")</f>
        <v>0</v>
      </c>
      <c r="L620" s="702">
        <f>IF(RENTABILIDAD[[#This Row],[VALOR ACTUAL COP]]&gt;0,IFERROR((J620-G620)/G620,0),"")</f>
        <v>0</v>
      </c>
      <c r="M620" s="763">
        <f t="shared" si="10"/>
        <v>0</v>
      </c>
      <c r="N620" s="747" t="str">
        <f>IFERROR(IF(RENTABILIDAD[[#This Row],[AÑOS]]&gt;0.9999999,(1+K620)^(1/M620)-1,""),"")</f>
        <v/>
      </c>
      <c r="O620" s="702" t="str">
        <f>IFERROR(IF(RENTABILIDAD[[#This Row],[AÑOS]]&gt;0.9999999,(1+L620)^(1/M620)-1,""),"")</f>
        <v/>
      </c>
      <c r="P620" s="764" t="str">
        <f>IFERROR(IF(C:C=$U$7,RENTABILIDAD[[#This Row],[INVERSIÓN USD]]/$W$6,RENTABILIDAD[[#This Row],[INVERSIÓN USD]]/$W$7),"")</f>
        <v/>
      </c>
      <c r="Q620" s="620" t="str">
        <f>IFERROR(IF(D:D=$U$6,RENTABILIDAD[[#This Row],[INVERSIÓN COP]]/$V$6,RENTABILIDAD[[#This Row],[INVERSIÓN COP]]/$V$7),"")</f>
        <v/>
      </c>
      <c r="R620" s="764" t="str">
        <f>IFERROR(RENTABILIDAD[[#This Row],[RENTABILIDAD E.A USD]]*RENTABILIDAD[[#This Row],[PESOS COP]],"")</f>
        <v/>
      </c>
      <c r="S620" s="620" t="str">
        <f>IFERROR(RENTABILIDAD[[#This Row],[RENTABILIDAD E.A COP2]]*RENTABILIDAD[[#This Row],[PESOS COP]],"")</f>
        <v/>
      </c>
    </row>
    <row r="621" spans="2:19">
      <c r="B621" s="755" t="str">
        <f>IF('REGISTRO ACCIONES'!L621="COMPRA",'REGISTRO ACCIONES'!J621,"")</f>
        <v/>
      </c>
      <c r="C621" s="756" t="str">
        <f>IF('REGISTRO ACCIONES'!L621="COMPRA",'REGISTRO ACCIONES'!K621,"")</f>
        <v/>
      </c>
      <c r="D62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21" s="757" t="str">
        <f>IF('REGISTRO ACCIONES'!L621="COMPRA",'REGISTRO ACCIONES'!M621,"")</f>
        <v/>
      </c>
      <c r="F621" s="758" t="str">
        <f>IF(RENTABILIDAD[[#This Row],[PORTAFOLIO]]="","",IF('REGISTRO ACCIONES'!L621="COMPRA",'REGISTRO ACCIONES'!P621,""))</f>
        <v/>
      </c>
      <c r="G621" s="759" t="str">
        <f>IF(RENTABILIDAD[[#This Row],[PORTAFOLIO]]="","",IF('REGISTRO ACCIONES'!L621="COMPRA",'REGISTRO ACCIONES'!R621,""))</f>
        <v/>
      </c>
      <c r="H62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21" s="760" t="str">
        <f>IF(RENTABILIDAD[[#This Row],[PORTAFOLIO]]="","",IF(RENTABILIDAD[[#This Row],[INSTRUMENTO]]="","",IFERROR((E621*H621),0)))</f>
        <v/>
      </c>
      <c r="J621" s="761" t="str">
        <f>IF(RENTABILIDAD[[#This Row],[PORTAFOLIO]]="","",IF(RENTABILIDAD[[#This Row],[INSTRUMENTO]]="","",IFERROR((E621*H621)*$X$6,0)))</f>
        <v/>
      </c>
      <c r="K621" s="762">
        <f>IF(RENTABILIDAD[[#This Row],[VALOR ACTUAL COP]]&gt;0,IFERROR((I621-F621)/F621,0),"")</f>
        <v>0</v>
      </c>
      <c r="L621" s="702">
        <f>IF(RENTABILIDAD[[#This Row],[VALOR ACTUAL COP]]&gt;0,IFERROR((J621-G621)/G621,0),"")</f>
        <v>0</v>
      </c>
      <c r="M621" s="763">
        <f t="shared" si="10"/>
        <v>0</v>
      </c>
      <c r="N621" s="747" t="str">
        <f>IFERROR(IF(RENTABILIDAD[[#This Row],[AÑOS]]&gt;0.9999999,(1+K621)^(1/M621)-1,""),"")</f>
        <v/>
      </c>
      <c r="O621" s="702" t="str">
        <f>IFERROR(IF(RENTABILIDAD[[#This Row],[AÑOS]]&gt;0.9999999,(1+L621)^(1/M621)-1,""),"")</f>
        <v/>
      </c>
      <c r="P621" s="764" t="str">
        <f>IFERROR(IF(C:C=$U$7,RENTABILIDAD[[#This Row],[INVERSIÓN USD]]/$W$6,RENTABILIDAD[[#This Row],[INVERSIÓN USD]]/$W$7),"")</f>
        <v/>
      </c>
      <c r="Q621" s="620" t="str">
        <f>IFERROR(IF(D:D=$U$6,RENTABILIDAD[[#This Row],[INVERSIÓN COP]]/$V$6,RENTABILIDAD[[#This Row],[INVERSIÓN COP]]/$V$7),"")</f>
        <v/>
      </c>
      <c r="R621" s="764" t="str">
        <f>IFERROR(RENTABILIDAD[[#This Row],[RENTABILIDAD E.A USD]]*RENTABILIDAD[[#This Row],[PESOS COP]],"")</f>
        <v/>
      </c>
      <c r="S621" s="620" t="str">
        <f>IFERROR(RENTABILIDAD[[#This Row],[RENTABILIDAD E.A COP2]]*RENTABILIDAD[[#This Row],[PESOS COP]],"")</f>
        <v/>
      </c>
    </row>
    <row r="622" spans="2:19">
      <c r="B622" s="755" t="str">
        <f>IF('REGISTRO ACCIONES'!L622="COMPRA",'REGISTRO ACCIONES'!J622,"")</f>
        <v/>
      </c>
      <c r="C622" s="756" t="str">
        <f>IF('REGISTRO ACCIONES'!L622="COMPRA",'REGISTRO ACCIONES'!K622,"")</f>
        <v/>
      </c>
      <c r="D62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22" s="757" t="str">
        <f>IF('REGISTRO ACCIONES'!L622="COMPRA",'REGISTRO ACCIONES'!M622,"")</f>
        <v/>
      </c>
      <c r="F622" s="758" t="str">
        <f>IF(RENTABILIDAD[[#This Row],[PORTAFOLIO]]="","",IF('REGISTRO ACCIONES'!L622="COMPRA",'REGISTRO ACCIONES'!P622,""))</f>
        <v/>
      </c>
      <c r="G622" s="759" t="str">
        <f>IF(RENTABILIDAD[[#This Row],[PORTAFOLIO]]="","",IF('REGISTRO ACCIONES'!L622="COMPRA",'REGISTRO ACCIONES'!R622,""))</f>
        <v/>
      </c>
      <c r="H62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22" s="760" t="str">
        <f>IF(RENTABILIDAD[[#This Row],[PORTAFOLIO]]="","",IF(RENTABILIDAD[[#This Row],[INSTRUMENTO]]="","",IFERROR((E622*H622),0)))</f>
        <v/>
      </c>
      <c r="J622" s="761" t="str">
        <f>IF(RENTABILIDAD[[#This Row],[PORTAFOLIO]]="","",IF(RENTABILIDAD[[#This Row],[INSTRUMENTO]]="","",IFERROR((E622*H622)*$X$6,0)))</f>
        <v/>
      </c>
      <c r="K622" s="762">
        <f>IF(RENTABILIDAD[[#This Row],[VALOR ACTUAL COP]]&gt;0,IFERROR((I622-F622)/F622,0),"")</f>
        <v>0</v>
      </c>
      <c r="L622" s="702">
        <f>IF(RENTABILIDAD[[#This Row],[VALOR ACTUAL COP]]&gt;0,IFERROR((J622-G622)/G622,0),"")</f>
        <v>0</v>
      </c>
      <c r="M622" s="763">
        <f t="shared" si="10"/>
        <v>0</v>
      </c>
      <c r="N622" s="747" t="str">
        <f>IFERROR(IF(RENTABILIDAD[[#This Row],[AÑOS]]&gt;0.9999999,(1+K622)^(1/M622)-1,""),"")</f>
        <v/>
      </c>
      <c r="O622" s="702" t="str">
        <f>IFERROR(IF(RENTABILIDAD[[#This Row],[AÑOS]]&gt;0.9999999,(1+L622)^(1/M622)-1,""),"")</f>
        <v/>
      </c>
      <c r="P622" s="764" t="str">
        <f>IFERROR(IF(C:C=$U$7,RENTABILIDAD[[#This Row],[INVERSIÓN USD]]/$W$6,RENTABILIDAD[[#This Row],[INVERSIÓN USD]]/$W$7),"")</f>
        <v/>
      </c>
      <c r="Q622" s="620" t="str">
        <f>IFERROR(IF(D:D=$U$6,RENTABILIDAD[[#This Row],[INVERSIÓN COP]]/$V$6,RENTABILIDAD[[#This Row],[INVERSIÓN COP]]/$V$7),"")</f>
        <v/>
      </c>
      <c r="R622" s="764" t="str">
        <f>IFERROR(RENTABILIDAD[[#This Row],[RENTABILIDAD E.A USD]]*RENTABILIDAD[[#This Row],[PESOS COP]],"")</f>
        <v/>
      </c>
      <c r="S622" s="620" t="str">
        <f>IFERROR(RENTABILIDAD[[#This Row],[RENTABILIDAD E.A COP2]]*RENTABILIDAD[[#This Row],[PESOS COP]],"")</f>
        <v/>
      </c>
    </row>
    <row r="623" spans="2:19">
      <c r="B623" s="755" t="str">
        <f>IF('REGISTRO ACCIONES'!L623="COMPRA",'REGISTRO ACCIONES'!J623,"")</f>
        <v/>
      </c>
      <c r="C623" s="756" t="str">
        <f>IF('REGISTRO ACCIONES'!L623="COMPRA",'REGISTRO ACCIONES'!K623,"")</f>
        <v/>
      </c>
      <c r="D62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23" s="757" t="str">
        <f>IF('REGISTRO ACCIONES'!L623="COMPRA",'REGISTRO ACCIONES'!M623,"")</f>
        <v/>
      </c>
      <c r="F623" s="758" t="str">
        <f>IF(RENTABILIDAD[[#This Row],[PORTAFOLIO]]="","",IF('REGISTRO ACCIONES'!L623="COMPRA",'REGISTRO ACCIONES'!P623,""))</f>
        <v/>
      </c>
      <c r="G623" s="759" t="str">
        <f>IF(RENTABILIDAD[[#This Row],[PORTAFOLIO]]="","",IF('REGISTRO ACCIONES'!L623="COMPRA",'REGISTRO ACCIONES'!R623,""))</f>
        <v/>
      </c>
      <c r="H62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23" s="760" t="str">
        <f>IF(RENTABILIDAD[[#This Row],[PORTAFOLIO]]="","",IF(RENTABILIDAD[[#This Row],[INSTRUMENTO]]="","",IFERROR((E623*H623),0)))</f>
        <v/>
      </c>
      <c r="J623" s="761" t="str">
        <f>IF(RENTABILIDAD[[#This Row],[PORTAFOLIO]]="","",IF(RENTABILIDAD[[#This Row],[INSTRUMENTO]]="","",IFERROR((E623*H623)*$X$6,0)))</f>
        <v/>
      </c>
      <c r="K623" s="762">
        <f>IF(RENTABILIDAD[[#This Row],[VALOR ACTUAL COP]]&gt;0,IFERROR((I623-F623)/F623,0),"")</f>
        <v>0</v>
      </c>
      <c r="L623" s="702">
        <f>IF(RENTABILIDAD[[#This Row],[VALOR ACTUAL COP]]&gt;0,IFERROR((J623-G623)/G623,0),"")</f>
        <v>0</v>
      </c>
      <c r="M623" s="763">
        <f t="shared" si="10"/>
        <v>0</v>
      </c>
      <c r="N623" s="747" t="str">
        <f>IFERROR(IF(RENTABILIDAD[[#This Row],[AÑOS]]&gt;0.9999999,(1+K623)^(1/M623)-1,""),"")</f>
        <v/>
      </c>
      <c r="O623" s="702" t="str">
        <f>IFERROR(IF(RENTABILIDAD[[#This Row],[AÑOS]]&gt;0.9999999,(1+L623)^(1/M623)-1,""),"")</f>
        <v/>
      </c>
      <c r="P623" s="764" t="str">
        <f>IFERROR(IF(C:C=$U$7,RENTABILIDAD[[#This Row],[INVERSIÓN USD]]/$W$6,RENTABILIDAD[[#This Row],[INVERSIÓN USD]]/$W$7),"")</f>
        <v/>
      </c>
      <c r="Q623" s="620" t="str">
        <f>IFERROR(IF(D:D=$U$6,RENTABILIDAD[[#This Row],[INVERSIÓN COP]]/$V$6,RENTABILIDAD[[#This Row],[INVERSIÓN COP]]/$V$7),"")</f>
        <v/>
      </c>
      <c r="R623" s="764" t="str">
        <f>IFERROR(RENTABILIDAD[[#This Row],[RENTABILIDAD E.A USD]]*RENTABILIDAD[[#This Row],[PESOS COP]],"")</f>
        <v/>
      </c>
      <c r="S623" s="620" t="str">
        <f>IFERROR(RENTABILIDAD[[#This Row],[RENTABILIDAD E.A COP2]]*RENTABILIDAD[[#This Row],[PESOS COP]],"")</f>
        <v/>
      </c>
    </row>
    <row r="624" spans="2:19">
      <c r="B624" s="755" t="str">
        <f>IF('REGISTRO ACCIONES'!L624="COMPRA",'REGISTRO ACCIONES'!J624,"")</f>
        <v/>
      </c>
      <c r="C624" s="756" t="str">
        <f>IF('REGISTRO ACCIONES'!L624="COMPRA",'REGISTRO ACCIONES'!K624,"")</f>
        <v/>
      </c>
      <c r="D62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24" s="757" t="str">
        <f>IF('REGISTRO ACCIONES'!L624="COMPRA",'REGISTRO ACCIONES'!M624,"")</f>
        <v/>
      </c>
      <c r="F624" s="758" t="str">
        <f>IF(RENTABILIDAD[[#This Row],[PORTAFOLIO]]="","",IF('REGISTRO ACCIONES'!L624="COMPRA",'REGISTRO ACCIONES'!P624,""))</f>
        <v/>
      </c>
      <c r="G624" s="759" t="str">
        <f>IF(RENTABILIDAD[[#This Row],[PORTAFOLIO]]="","",IF('REGISTRO ACCIONES'!L624="COMPRA",'REGISTRO ACCIONES'!R624,""))</f>
        <v/>
      </c>
      <c r="H62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24" s="760" t="str">
        <f>IF(RENTABILIDAD[[#This Row],[PORTAFOLIO]]="","",IF(RENTABILIDAD[[#This Row],[INSTRUMENTO]]="","",IFERROR((E624*H624),0)))</f>
        <v/>
      </c>
      <c r="J624" s="761" t="str">
        <f>IF(RENTABILIDAD[[#This Row],[PORTAFOLIO]]="","",IF(RENTABILIDAD[[#This Row],[INSTRUMENTO]]="","",IFERROR((E624*H624)*$X$6,0)))</f>
        <v/>
      </c>
      <c r="K624" s="762">
        <f>IF(RENTABILIDAD[[#This Row],[VALOR ACTUAL COP]]&gt;0,IFERROR((I624-F624)/F624,0),"")</f>
        <v>0</v>
      </c>
      <c r="L624" s="702">
        <f>IF(RENTABILIDAD[[#This Row],[VALOR ACTUAL COP]]&gt;0,IFERROR((J624-G624)/G624,0),"")</f>
        <v>0</v>
      </c>
      <c r="M624" s="763">
        <f t="shared" si="10"/>
        <v>0</v>
      </c>
      <c r="N624" s="747" t="str">
        <f>IFERROR(IF(RENTABILIDAD[[#This Row],[AÑOS]]&gt;0.9999999,(1+K624)^(1/M624)-1,""),"")</f>
        <v/>
      </c>
      <c r="O624" s="702" t="str">
        <f>IFERROR(IF(RENTABILIDAD[[#This Row],[AÑOS]]&gt;0.9999999,(1+L624)^(1/M624)-1,""),"")</f>
        <v/>
      </c>
      <c r="P624" s="764" t="str">
        <f>IFERROR(IF(C:C=$U$7,RENTABILIDAD[[#This Row],[INVERSIÓN USD]]/$W$6,RENTABILIDAD[[#This Row],[INVERSIÓN USD]]/$W$7),"")</f>
        <v/>
      </c>
      <c r="Q624" s="620" t="str">
        <f>IFERROR(IF(D:D=$U$6,RENTABILIDAD[[#This Row],[INVERSIÓN COP]]/$V$6,RENTABILIDAD[[#This Row],[INVERSIÓN COP]]/$V$7),"")</f>
        <v/>
      </c>
      <c r="R624" s="764" t="str">
        <f>IFERROR(RENTABILIDAD[[#This Row],[RENTABILIDAD E.A USD]]*RENTABILIDAD[[#This Row],[PESOS COP]],"")</f>
        <v/>
      </c>
      <c r="S624" s="620" t="str">
        <f>IFERROR(RENTABILIDAD[[#This Row],[RENTABILIDAD E.A COP2]]*RENTABILIDAD[[#This Row],[PESOS COP]],"")</f>
        <v/>
      </c>
    </row>
    <row r="625" spans="2:19">
      <c r="B625" s="755" t="str">
        <f>IF('REGISTRO ACCIONES'!L625="COMPRA",'REGISTRO ACCIONES'!J625,"")</f>
        <v/>
      </c>
      <c r="C625" s="756" t="str">
        <f>IF('REGISTRO ACCIONES'!L625="COMPRA",'REGISTRO ACCIONES'!K625,"")</f>
        <v/>
      </c>
      <c r="D62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25" s="757" t="str">
        <f>IF('REGISTRO ACCIONES'!L625="COMPRA",'REGISTRO ACCIONES'!M625,"")</f>
        <v/>
      </c>
      <c r="F625" s="758" t="str">
        <f>IF(RENTABILIDAD[[#This Row],[PORTAFOLIO]]="","",IF('REGISTRO ACCIONES'!L625="COMPRA",'REGISTRO ACCIONES'!P625,""))</f>
        <v/>
      </c>
      <c r="G625" s="759" t="str">
        <f>IF(RENTABILIDAD[[#This Row],[PORTAFOLIO]]="","",IF('REGISTRO ACCIONES'!L625="COMPRA",'REGISTRO ACCIONES'!R625,""))</f>
        <v/>
      </c>
      <c r="H62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25" s="760" t="str">
        <f>IF(RENTABILIDAD[[#This Row],[PORTAFOLIO]]="","",IF(RENTABILIDAD[[#This Row],[INSTRUMENTO]]="","",IFERROR((E625*H625),0)))</f>
        <v/>
      </c>
      <c r="J625" s="761" t="str">
        <f>IF(RENTABILIDAD[[#This Row],[PORTAFOLIO]]="","",IF(RENTABILIDAD[[#This Row],[INSTRUMENTO]]="","",IFERROR((E625*H625)*$X$6,0)))</f>
        <v/>
      </c>
      <c r="K625" s="762">
        <f>IF(RENTABILIDAD[[#This Row],[VALOR ACTUAL COP]]&gt;0,IFERROR((I625-F625)/F625,0),"")</f>
        <v>0</v>
      </c>
      <c r="L625" s="702">
        <f>IF(RENTABILIDAD[[#This Row],[VALOR ACTUAL COP]]&gt;0,IFERROR((J625-G625)/G625,0),"")</f>
        <v>0</v>
      </c>
      <c r="M625" s="763">
        <f t="shared" si="10"/>
        <v>0</v>
      </c>
      <c r="N625" s="747" t="str">
        <f>IFERROR(IF(RENTABILIDAD[[#This Row],[AÑOS]]&gt;0.9999999,(1+K625)^(1/M625)-1,""),"")</f>
        <v/>
      </c>
      <c r="O625" s="702" t="str">
        <f>IFERROR(IF(RENTABILIDAD[[#This Row],[AÑOS]]&gt;0.9999999,(1+L625)^(1/M625)-1,""),"")</f>
        <v/>
      </c>
      <c r="P625" s="764" t="str">
        <f>IFERROR(IF(C:C=$U$7,RENTABILIDAD[[#This Row],[INVERSIÓN USD]]/$W$6,RENTABILIDAD[[#This Row],[INVERSIÓN USD]]/$W$7),"")</f>
        <v/>
      </c>
      <c r="Q625" s="620" t="str">
        <f>IFERROR(IF(D:D=$U$6,RENTABILIDAD[[#This Row],[INVERSIÓN COP]]/$V$6,RENTABILIDAD[[#This Row],[INVERSIÓN COP]]/$V$7),"")</f>
        <v/>
      </c>
      <c r="R625" s="764" t="str">
        <f>IFERROR(RENTABILIDAD[[#This Row],[RENTABILIDAD E.A USD]]*RENTABILIDAD[[#This Row],[PESOS COP]],"")</f>
        <v/>
      </c>
      <c r="S625" s="620" t="str">
        <f>IFERROR(RENTABILIDAD[[#This Row],[RENTABILIDAD E.A COP2]]*RENTABILIDAD[[#This Row],[PESOS COP]],"")</f>
        <v/>
      </c>
    </row>
    <row r="626" spans="2:19">
      <c r="B626" s="755" t="str">
        <f>IF('REGISTRO ACCIONES'!L626="COMPRA",'REGISTRO ACCIONES'!J626,"")</f>
        <v/>
      </c>
      <c r="C626" s="756" t="str">
        <f>IF('REGISTRO ACCIONES'!L626="COMPRA",'REGISTRO ACCIONES'!K626,"")</f>
        <v/>
      </c>
      <c r="D62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26" s="757" t="str">
        <f>IF('REGISTRO ACCIONES'!L626="COMPRA",'REGISTRO ACCIONES'!M626,"")</f>
        <v/>
      </c>
      <c r="F626" s="758" t="str">
        <f>IF(RENTABILIDAD[[#This Row],[PORTAFOLIO]]="","",IF('REGISTRO ACCIONES'!L626="COMPRA",'REGISTRO ACCIONES'!P626,""))</f>
        <v/>
      </c>
      <c r="G626" s="759" t="str">
        <f>IF(RENTABILIDAD[[#This Row],[PORTAFOLIO]]="","",IF('REGISTRO ACCIONES'!L626="COMPRA",'REGISTRO ACCIONES'!R626,""))</f>
        <v/>
      </c>
      <c r="H62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26" s="760" t="str">
        <f>IF(RENTABILIDAD[[#This Row],[PORTAFOLIO]]="","",IF(RENTABILIDAD[[#This Row],[INSTRUMENTO]]="","",IFERROR((E626*H626),0)))</f>
        <v/>
      </c>
      <c r="J626" s="761" t="str">
        <f>IF(RENTABILIDAD[[#This Row],[PORTAFOLIO]]="","",IF(RENTABILIDAD[[#This Row],[INSTRUMENTO]]="","",IFERROR((E626*H626)*$X$6,0)))</f>
        <v/>
      </c>
      <c r="K626" s="762">
        <f>IF(RENTABILIDAD[[#This Row],[VALOR ACTUAL COP]]&gt;0,IFERROR((I626-F626)/F626,0),"")</f>
        <v>0</v>
      </c>
      <c r="L626" s="702">
        <f>IF(RENTABILIDAD[[#This Row],[VALOR ACTUAL COP]]&gt;0,IFERROR((J626-G626)/G626,0),"")</f>
        <v>0</v>
      </c>
      <c r="M626" s="763">
        <f t="shared" si="10"/>
        <v>0</v>
      </c>
      <c r="N626" s="747" t="str">
        <f>IFERROR(IF(RENTABILIDAD[[#This Row],[AÑOS]]&gt;0.9999999,(1+K626)^(1/M626)-1,""),"")</f>
        <v/>
      </c>
      <c r="O626" s="702" t="str">
        <f>IFERROR(IF(RENTABILIDAD[[#This Row],[AÑOS]]&gt;0.9999999,(1+L626)^(1/M626)-1,""),"")</f>
        <v/>
      </c>
      <c r="P626" s="764" t="str">
        <f>IFERROR(IF(C:C=$U$7,RENTABILIDAD[[#This Row],[INVERSIÓN USD]]/$W$6,RENTABILIDAD[[#This Row],[INVERSIÓN USD]]/$W$7),"")</f>
        <v/>
      </c>
      <c r="Q626" s="620" t="str">
        <f>IFERROR(IF(D:D=$U$6,RENTABILIDAD[[#This Row],[INVERSIÓN COP]]/$V$6,RENTABILIDAD[[#This Row],[INVERSIÓN COP]]/$V$7),"")</f>
        <v/>
      </c>
      <c r="R626" s="764" t="str">
        <f>IFERROR(RENTABILIDAD[[#This Row],[RENTABILIDAD E.A USD]]*RENTABILIDAD[[#This Row],[PESOS COP]],"")</f>
        <v/>
      </c>
      <c r="S626" s="620" t="str">
        <f>IFERROR(RENTABILIDAD[[#This Row],[RENTABILIDAD E.A COP2]]*RENTABILIDAD[[#This Row],[PESOS COP]],"")</f>
        <v/>
      </c>
    </row>
    <row r="627" spans="2:19">
      <c r="B627" s="755" t="str">
        <f>IF('REGISTRO ACCIONES'!L627="COMPRA",'REGISTRO ACCIONES'!J627,"")</f>
        <v/>
      </c>
      <c r="C627" s="756" t="str">
        <f>IF('REGISTRO ACCIONES'!L627="COMPRA",'REGISTRO ACCIONES'!K627,"")</f>
        <v/>
      </c>
      <c r="D62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27" s="757" t="str">
        <f>IF('REGISTRO ACCIONES'!L627="COMPRA",'REGISTRO ACCIONES'!M627,"")</f>
        <v/>
      </c>
      <c r="F627" s="758" t="str">
        <f>IF(RENTABILIDAD[[#This Row],[PORTAFOLIO]]="","",IF('REGISTRO ACCIONES'!L627="COMPRA",'REGISTRO ACCIONES'!P627,""))</f>
        <v/>
      </c>
      <c r="G627" s="759" t="str">
        <f>IF(RENTABILIDAD[[#This Row],[PORTAFOLIO]]="","",IF('REGISTRO ACCIONES'!L627="COMPRA",'REGISTRO ACCIONES'!R627,""))</f>
        <v/>
      </c>
      <c r="H62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27" s="760" t="str">
        <f>IF(RENTABILIDAD[[#This Row],[PORTAFOLIO]]="","",IF(RENTABILIDAD[[#This Row],[INSTRUMENTO]]="","",IFERROR((E627*H627),0)))</f>
        <v/>
      </c>
      <c r="J627" s="761" t="str">
        <f>IF(RENTABILIDAD[[#This Row],[PORTAFOLIO]]="","",IF(RENTABILIDAD[[#This Row],[INSTRUMENTO]]="","",IFERROR((E627*H627)*$X$6,0)))</f>
        <v/>
      </c>
      <c r="K627" s="762">
        <f>IF(RENTABILIDAD[[#This Row],[VALOR ACTUAL COP]]&gt;0,IFERROR((I627-F627)/F627,0),"")</f>
        <v>0</v>
      </c>
      <c r="L627" s="702">
        <f>IF(RENTABILIDAD[[#This Row],[VALOR ACTUAL COP]]&gt;0,IFERROR((J627-G627)/G627,0),"")</f>
        <v>0</v>
      </c>
      <c r="M627" s="763">
        <f t="shared" si="10"/>
        <v>0</v>
      </c>
      <c r="N627" s="747" t="str">
        <f>IFERROR(IF(RENTABILIDAD[[#This Row],[AÑOS]]&gt;0.9999999,(1+K627)^(1/M627)-1,""),"")</f>
        <v/>
      </c>
      <c r="O627" s="702" t="str">
        <f>IFERROR(IF(RENTABILIDAD[[#This Row],[AÑOS]]&gt;0.9999999,(1+L627)^(1/M627)-1,""),"")</f>
        <v/>
      </c>
      <c r="P627" s="764" t="str">
        <f>IFERROR(IF(C:C=$U$7,RENTABILIDAD[[#This Row],[INVERSIÓN USD]]/$W$6,RENTABILIDAD[[#This Row],[INVERSIÓN USD]]/$W$7),"")</f>
        <v/>
      </c>
      <c r="Q627" s="620" t="str">
        <f>IFERROR(IF(D:D=$U$6,RENTABILIDAD[[#This Row],[INVERSIÓN COP]]/$V$6,RENTABILIDAD[[#This Row],[INVERSIÓN COP]]/$V$7),"")</f>
        <v/>
      </c>
      <c r="R627" s="764" t="str">
        <f>IFERROR(RENTABILIDAD[[#This Row],[RENTABILIDAD E.A USD]]*RENTABILIDAD[[#This Row],[PESOS COP]],"")</f>
        <v/>
      </c>
      <c r="S627" s="620" t="str">
        <f>IFERROR(RENTABILIDAD[[#This Row],[RENTABILIDAD E.A COP2]]*RENTABILIDAD[[#This Row],[PESOS COP]],"")</f>
        <v/>
      </c>
    </row>
    <row r="628" spans="2:19">
      <c r="B628" s="755" t="str">
        <f>IF('REGISTRO ACCIONES'!L628="COMPRA",'REGISTRO ACCIONES'!J628,"")</f>
        <v/>
      </c>
      <c r="C628" s="756" t="str">
        <f>IF('REGISTRO ACCIONES'!L628="COMPRA",'REGISTRO ACCIONES'!K628,"")</f>
        <v/>
      </c>
      <c r="D62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28" s="757" t="str">
        <f>IF('REGISTRO ACCIONES'!L628="COMPRA",'REGISTRO ACCIONES'!M628,"")</f>
        <v/>
      </c>
      <c r="F628" s="758" t="str">
        <f>IF(RENTABILIDAD[[#This Row],[PORTAFOLIO]]="","",IF('REGISTRO ACCIONES'!L628="COMPRA",'REGISTRO ACCIONES'!P628,""))</f>
        <v/>
      </c>
      <c r="G628" s="759" t="str">
        <f>IF(RENTABILIDAD[[#This Row],[PORTAFOLIO]]="","",IF('REGISTRO ACCIONES'!L628="COMPRA",'REGISTRO ACCIONES'!R628,""))</f>
        <v/>
      </c>
      <c r="H62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28" s="760" t="str">
        <f>IF(RENTABILIDAD[[#This Row],[PORTAFOLIO]]="","",IF(RENTABILIDAD[[#This Row],[INSTRUMENTO]]="","",IFERROR((E628*H628),0)))</f>
        <v/>
      </c>
      <c r="J628" s="761" t="str">
        <f>IF(RENTABILIDAD[[#This Row],[PORTAFOLIO]]="","",IF(RENTABILIDAD[[#This Row],[INSTRUMENTO]]="","",IFERROR((E628*H628)*$X$6,0)))</f>
        <v/>
      </c>
      <c r="K628" s="762">
        <f>IF(RENTABILIDAD[[#This Row],[VALOR ACTUAL COP]]&gt;0,IFERROR((I628-F628)/F628,0),"")</f>
        <v>0</v>
      </c>
      <c r="L628" s="702">
        <f>IF(RENTABILIDAD[[#This Row],[VALOR ACTUAL COP]]&gt;0,IFERROR((J628-G628)/G628,0),"")</f>
        <v>0</v>
      </c>
      <c r="M628" s="763">
        <f t="shared" si="10"/>
        <v>0</v>
      </c>
      <c r="N628" s="747" t="str">
        <f>IFERROR(IF(RENTABILIDAD[[#This Row],[AÑOS]]&gt;0.9999999,(1+K628)^(1/M628)-1,""),"")</f>
        <v/>
      </c>
      <c r="O628" s="702" t="str">
        <f>IFERROR(IF(RENTABILIDAD[[#This Row],[AÑOS]]&gt;0.9999999,(1+L628)^(1/M628)-1,""),"")</f>
        <v/>
      </c>
      <c r="P628" s="764" t="str">
        <f>IFERROR(IF(C:C=$U$7,RENTABILIDAD[[#This Row],[INVERSIÓN USD]]/$W$6,RENTABILIDAD[[#This Row],[INVERSIÓN USD]]/$W$7),"")</f>
        <v/>
      </c>
      <c r="Q628" s="620" t="str">
        <f>IFERROR(IF(D:D=$U$6,RENTABILIDAD[[#This Row],[INVERSIÓN COP]]/$V$6,RENTABILIDAD[[#This Row],[INVERSIÓN COP]]/$V$7),"")</f>
        <v/>
      </c>
      <c r="R628" s="764" t="str">
        <f>IFERROR(RENTABILIDAD[[#This Row],[RENTABILIDAD E.A USD]]*RENTABILIDAD[[#This Row],[PESOS COP]],"")</f>
        <v/>
      </c>
      <c r="S628" s="620" t="str">
        <f>IFERROR(RENTABILIDAD[[#This Row],[RENTABILIDAD E.A COP2]]*RENTABILIDAD[[#This Row],[PESOS COP]],"")</f>
        <v/>
      </c>
    </row>
    <row r="629" spans="2:19">
      <c r="B629" s="755" t="str">
        <f>IF('REGISTRO ACCIONES'!L629="COMPRA",'REGISTRO ACCIONES'!J629,"")</f>
        <v/>
      </c>
      <c r="C629" s="756" t="str">
        <f>IF('REGISTRO ACCIONES'!L629="COMPRA",'REGISTRO ACCIONES'!K629,"")</f>
        <v/>
      </c>
      <c r="D62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29" s="757" t="str">
        <f>IF('REGISTRO ACCIONES'!L629="COMPRA",'REGISTRO ACCIONES'!M629,"")</f>
        <v/>
      </c>
      <c r="F629" s="758" t="str">
        <f>IF(RENTABILIDAD[[#This Row],[PORTAFOLIO]]="","",IF('REGISTRO ACCIONES'!L629="COMPRA",'REGISTRO ACCIONES'!P629,""))</f>
        <v/>
      </c>
      <c r="G629" s="759" t="str">
        <f>IF(RENTABILIDAD[[#This Row],[PORTAFOLIO]]="","",IF('REGISTRO ACCIONES'!L629="COMPRA",'REGISTRO ACCIONES'!R629,""))</f>
        <v/>
      </c>
      <c r="H62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29" s="760" t="str">
        <f>IF(RENTABILIDAD[[#This Row],[PORTAFOLIO]]="","",IF(RENTABILIDAD[[#This Row],[INSTRUMENTO]]="","",IFERROR((E629*H629),0)))</f>
        <v/>
      </c>
      <c r="J629" s="761" t="str">
        <f>IF(RENTABILIDAD[[#This Row],[PORTAFOLIO]]="","",IF(RENTABILIDAD[[#This Row],[INSTRUMENTO]]="","",IFERROR((E629*H629)*$X$6,0)))</f>
        <v/>
      </c>
      <c r="K629" s="762">
        <f>IF(RENTABILIDAD[[#This Row],[VALOR ACTUAL COP]]&gt;0,IFERROR((I629-F629)/F629,0),"")</f>
        <v>0</v>
      </c>
      <c r="L629" s="702">
        <f>IF(RENTABILIDAD[[#This Row],[VALOR ACTUAL COP]]&gt;0,IFERROR((J629-G629)/G629,0),"")</f>
        <v>0</v>
      </c>
      <c r="M629" s="763">
        <f t="shared" si="10"/>
        <v>0</v>
      </c>
      <c r="N629" s="747" t="str">
        <f>IFERROR(IF(RENTABILIDAD[[#This Row],[AÑOS]]&gt;0.9999999,(1+K629)^(1/M629)-1,""),"")</f>
        <v/>
      </c>
      <c r="O629" s="702" t="str">
        <f>IFERROR(IF(RENTABILIDAD[[#This Row],[AÑOS]]&gt;0.9999999,(1+L629)^(1/M629)-1,""),"")</f>
        <v/>
      </c>
      <c r="P629" s="764" t="str">
        <f>IFERROR(IF(C:C=$U$7,RENTABILIDAD[[#This Row],[INVERSIÓN USD]]/$W$6,RENTABILIDAD[[#This Row],[INVERSIÓN USD]]/$W$7),"")</f>
        <v/>
      </c>
      <c r="Q629" s="620" t="str">
        <f>IFERROR(IF(D:D=$U$6,RENTABILIDAD[[#This Row],[INVERSIÓN COP]]/$V$6,RENTABILIDAD[[#This Row],[INVERSIÓN COP]]/$V$7),"")</f>
        <v/>
      </c>
      <c r="R629" s="764" t="str">
        <f>IFERROR(RENTABILIDAD[[#This Row],[RENTABILIDAD E.A USD]]*RENTABILIDAD[[#This Row],[PESOS COP]],"")</f>
        <v/>
      </c>
      <c r="S629" s="620" t="str">
        <f>IFERROR(RENTABILIDAD[[#This Row],[RENTABILIDAD E.A COP2]]*RENTABILIDAD[[#This Row],[PESOS COP]],"")</f>
        <v/>
      </c>
    </row>
    <row r="630" spans="2:19">
      <c r="B630" s="755" t="str">
        <f>IF('REGISTRO ACCIONES'!L630="COMPRA",'REGISTRO ACCIONES'!J630,"")</f>
        <v/>
      </c>
      <c r="C630" s="756" t="str">
        <f>IF('REGISTRO ACCIONES'!L630="COMPRA",'REGISTRO ACCIONES'!K630,"")</f>
        <v/>
      </c>
      <c r="D63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30" s="757" t="str">
        <f>IF('REGISTRO ACCIONES'!L630="COMPRA",'REGISTRO ACCIONES'!M630,"")</f>
        <v/>
      </c>
      <c r="F630" s="758" t="str">
        <f>IF(RENTABILIDAD[[#This Row],[PORTAFOLIO]]="","",IF('REGISTRO ACCIONES'!L630="COMPRA",'REGISTRO ACCIONES'!P630,""))</f>
        <v/>
      </c>
      <c r="G630" s="759" t="str">
        <f>IF(RENTABILIDAD[[#This Row],[PORTAFOLIO]]="","",IF('REGISTRO ACCIONES'!L630="COMPRA",'REGISTRO ACCIONES'!R630,""))</f>
        <v/>
      </c>
      <c r="H63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30" s="760" t="str">
        <f>IF(RENTABILIDAD[[#This Row],[PORTAFOLIO]]="","",IF(RENTABILIDAD[[#This Row],[INSTRUMENTO]]="","",IFERROR((E630*H630),0)))</f>
        <v/>
      </c>
      <c r="J630" s="761" t="str">
        <f>IF(RENTABILIDAD[[#This Row],[PORTAFOLIO]]="","",IF(RENTABILIDAD[[#This Row],[INSTRUMENTO]]="","",IFERROR((E630*H630)*$X$6,0)))</f>
        <v/>
      </c>
      <c r="K630" s="762">
        <f>IF(RENTABILIDAD[[#This Row],[VALOR ACTUAL COP]]&gt;0,IFERROR((I630-F630)/F630,0),"")</f>
        <v>0</v>
      </c>
      <c r="L630" s="702">
        <f>IF(RENTABILIDAD[[#This Row],[VALOR ACTUAL COP]]&gt;0,IFERROR((J630-G630)/G630,0),"")</f>
        <v>0</v>
      </c>
      <c r="M630" s="763">
        <f t="shared" si="10"/>
        <v>0</v>
      </c>
      <c r="N630" s="747" t="str">
        <f>IFERROR(IF(RENTABILIDAD[[#This Row],[AÑOS]]&gt;0.9999999,(1+K630)^(1/M630)-1,""),"")</f>
        <v/>
      </c>
      <c r="O630" s="702" t="str">
        <f>IFERROR(IF(RENTABILIDAD[[#This Row],[AÑOS]]&gt;0.9999999,(1+L630)^(1/M630)-1,""),"")</f>
        <v/>
      </c>
      <c r="P630" s="764" t="str">
        <f>IFERROR(IF(C:C=$U$7,RENTABILIDAD[[#This Row],[INVERSIÓN USD]]/$W$6,RENTABILIDAD[[#This Row],[INVERSIÓN USD]]/$W$7),"")</f>
        <v/>
      </c>
      <c r="Q630" s="620" t="str">
        <f>IFERROR(IF(D:D=$U$6,RENTABILIDAD[[#This Row],[INVERSIÓN COP]]/$V$6,RENTABILIDAD[[#This Row],[INVERSIÓN COP]]/$V$7),"")</f>
        <v/>
      </c>
      <c r="R630" s="764" t="str">
        <f>IFERROR(RENTABILIDAD[[#This Row],[RENTABILIDAD E.A USD]]*RENTABILIDAD[[#This Row],[PESOS COP]],"")</f>
        <v/>
      </c>
      <c r="S630" s="620" t="str">
        <f>IFERROR(RENTABILIDAD[[#This Row],[RENTABILIDAD E.A COP2]]*RENTABILIDAD[[#This Row],[PESOS COP]],"")</f>
        <v/>
      </c>
    </row>
    <row r="631" spans="2:19">
      <c r="B631" s="755" t="str">
        <f>IF('REGISTRO ACCIONES'!L631="COMPRA",'REGISTRO ACCIONES'!J631,"")</f>
        <v/>
      </c>
      <c r="C631" s="756" t="str">
        <f>IF('REGISTRO ACCIONES'!L631="COMPRA",'REGISTRO ACCIONES'!K631,"")</f>
        <v/>
      </c>
      <c r="D63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31" s="757" t="str">
        <f>IF('REGISTRO ACCIONES'!L631="COMPRA",'REGISTRO ACCIONES'!M631,"")</f>
        <v/>
      </c>
      <c r="F631" s="758" t="str">
        <f>IF(RENTABILIDAD[[#This Row],[PORTAFOLIO]]="","",IF('REGISTRO ACCIONES'!L631="COMPRA",'REGISTRO ACCIONES'!P631,""))</f>
        <v/>
      </c>
      <c r="G631" s="759" t="str">
        <f>IF(RENTABILIDAD[[#This Row],[PORTAFOLIO]]="","",IF('REGISTRO ACCIONES'!L631="COMPRA",'REGISTRO ACCIONES'!R631,""))</f>
        <v/>
      </c>
      <c r="H63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31" s="760" t="str">
        <f>IF(RENTABILIDAD[[#This Row],[PORTAFOLIO]]="","",IF(RENTABILIDAD[[#This Row],[INSTRUMENTO]]="","",IFERROR((E631*H631),0)))</f>
        <v/>
      </c>
      <c r="J631" s="761" t="str">
        <f>IF(RENTABILIDAD[[#This Row],[PORTAFOLIO]]="","",IF(RENTABILIDAD[[#This Row],[INSTRUMENTO]]="","",IFERROR((E631*H631)*$X$6,0)))</f>
        <v/>
      </c>
      <c r="K631" s="762">
        <f>IF(RENTABILIDAD[[#This Row],[VALOR ACTUAL COP]]&gt;0,IFERROR((I631-F631)/F631,0),"")</f>
        <v>0</v>
      </c>
      <c r="L631" s="702">
        <f>IF(RENTABILIDAD[[#This Row],[VALOR ACTUAL COP]]&gt;0,IFERROR((J631-G631)/G631,0),"")</f>
        <v>0</v>
      </c>
      <c r="M631" s="763">
        <f t="shared" si="10"/>
        <v>0</v>
      </c>
      <c r="N631" s="747" t="str">
        <f>IFERROR(IF(RENTABILIDAD[[#This Row],[AÑOS]]&gt;0.9999999,(1+K631)^(1/M631)-1,""),"")</f>
        <v/>
      </c>
      <c r="O631" s="702" t="str">
        <f>IFERROR(IF(RENTABILIDAD[[#This Row],[AÑOS]]&gt;0.9999999,(1+L631)^(1/M631)-1,""),"")</f>
        <v/>
      </c>
      <c r="P631" s="764" t="str">
        <f>IFERROR(IF(C:C=$U$7,RENTABILIDAD[[#This Row],[INVERSIÓN USD]]/$W$6,RENTABILIDAD[[#This Row],[INVERSIÓN USD]]/$W$7),"")</f>
        <v/>
      </c>
      <c r="Q631" s="620" t="str">
        <f>IFERROR(IF(D:D=$U$6,RENTABILIDAD[[#This Row],[INVERSIÓN COP]]/$V$6,RENTABILIDAD[[#This Row],[INVERSIÓN COP]]/$V$7),"")</f>
        <v/>
      </c>
      <c r="R631" s="764" t="str">
        <f>IFERROR(RENTABILIDAD[[#This Row],[RENTABILIDAD E.A USD]]*RENTABILIDAD[[#This Row],[PESOS COP]],"")</f>
        <v/>
      </c>
      <c r="S631" s="620" t="str">
        <f>IFERROR(RENTABILIDAD[[#This Row],[RENTABILIDAD E.A COP2]]*RENTABILIDAD[[#This Row],[PESOS COP]],"")</f>
        <v/>
      </c>
    </row>
    <row r="632" spans="2:19">
      <c r="B632" s="755" t="str">
        <f>IF('REGISTRO ACCIONES'!L632="COMPRA",'REGISTRO ACCIONES'!J632,"")</f>
        <v/>
      </c>
      <c r="C632" s="756" t="str">
        <f>IF('REGISTRO ACCIONES'!L632="COMPRA",'REGISTRO ACCIONES'!K632,"")</f>
        <v/>
      </c>
      <c r="D63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32" s="757" t="str">
        <f>IF('REGISTRO ACCIONES'!L632="COMPRA",'REGISTRO ACCIONES'!M632,"")</f>
        <v/>
      </c>
      <c r="F632" s="758" t="str">
        <f>IF(RENTABILIDAD[[#This Row],[PORTAFOLIO]]="","",IF('REGISTRO ACCIONES'!L632="COMPRA",'REGISTRO ACCIONES'!P632,""))</f>
        <v/>
      </c>
      <c r="G632" s="759" t="str">
        <f>IF(RENTABILIDAD[[#This Row],[PORTAFOLIO]]="","",IF('REGISTRO ACCIONES'!L632="COMPRA",'REGISTRO ACCIONES'!R632,""))</f>
        <v/>
      </c>
      <c r="H63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32" s="760" t="str">
        <f>IF(RENTABILIDAD[[#This Row],[PORTAFOLIO]]="","",IF(RENTABILIDAD[[#This Row],[INSTRUMENTO]]="","",IFERROR((E632*H632),0)))</f>
        <v/>
      </c>
      <c r="J632" s="761" t="str">
        <f>IF(RENTABILIDAD[[#This Row],[PORTAFOLIO]]="","",IF(RENTABILIDAD[[#This Row],[INSTRUMENTO]]="","",IFERROR((E632*H632)*$X$6,0)))</f>
        <v/>
      </c>
      <c r="K632" s="762">
        <f>IF(RENTABILIDAD[[#This Row],[VALOR ACTUAL COP]]&gt;0,IFERROR((I632-F632)/F632,0),"")</f>
        <v>0</v>
      </c>
      <c r="L632" s="702">
        <f>IF(RENTABILIDAD[[#This Row],[VALOR ACTUAL COP]]&gt;0,IFERROR((J632-G632)/G632,0),"")</f>
        <v>0</v>
      </c>
      <c r="M632" s="763">
        <f t="shared" si="10"/>
        <v>0</v>
      </c>
      <c r="N632" s="747" t="str">
        <f>IFERROR(IF(RENTABILIDAD[[#This Row],[AÑOS]]&gt;0.9999999,(1+K632)^(1/M632)-1,""),"")</f>
        <v/>
      </c>
      <c r="O632" s="702" t="str">
        <f>IFERROR(IF(RENTABILIDAD[[#This Row],[AÑOS]]&gt;0.9999999,(1+L632)^(1/M632)-1,""),"")</f>
        <v/>
      </c>
      <c r="P632" s="764" t="str">
        <f>IFERROR(IF(C:C=$U$7,RENTABILIDAD[[#This Row],[INVERSIÓN USD]]/$W$6,RENTABILIDAD[[#This Row],[INVERSIÓN USD]]/$W$7),"")</f>
        <v/>
      </c>
      <c r="Q632" s="620" t="str">
        <f>IFERROR(IF(D:D=$U$6,RENTABILIDAD[[#This Row],[INVERSIÓN COP]]/$V$6,RENTABILIDAD[[#This Row],[INVERSIÓN COP]]/$V$7),"")</f>
        <v/>
      </c>
      <c r="R632" s="764" t="str">
        <f>IFERROR(RENTABILIDAD[[#This Row],[RENTABILIDAD E.A USD]]*RENTABILIDAD[[#This Row],[PESOS COP]],"")</f>
        <v/>
      </c>
      <c r="S632" s="620" t="str">
        <f>IFERROR(RENTABILIDAD[[#This Row],[RENTABILIDAD E.A COP2]]*RENTABILIDAD[[#This Row],[PESOS COP]],"")</f>
        <v/>
      </c>
    </row>
    <row r="633" spans="2:19">
      <c r="B633" s="755" t="str">
        <f>IF('REGISTRO ACCIONES'!L633="COMPRA",'REGISTRO ACCIONES'!J633,"")</f>
        <v/>
      </c>
      <c r="C633" s="756" t="str">
        <f>IF('REGISTRO ACCIONES'!L633="COMPRA",'REGISTRO ACCIONES'!K633,"")</f>
        <v/>
      </c>
      <c r="D63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33" s="757" t="str">
        <f>IF('REGISTRO ACCIONES'!L633="COMPRA",'REGISTRO ACCIONES'!M633,"")</f>
        <v/>
      </c>
      <c r="F633" s="758" t="str">
        <f>IF(RENTABILIDAD[[#This Row],[PORTAFOLIO]]="","",IF('REGISTRO ACCIONES'!L633="COMPRA",'REGISTRO ACCIONES'!P633,""))</f>
        <v/>
      </c>
      <c r="G633" s="759" t="str">
        <f>IF(RENTABILIDAD[[#This Row],[PORTAFOLIO]]="","",IF('REGISTRO ACCIONES'!L633="COMPRA",'REGISTRO ACCIONES'!R633,""))</f>
        <v/>
      </c>
      <c r="H63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33" s="760" t="str">
        <f>IF(RENTABILIDAD[[#This Row],[PORTAFOLIO]]="","",IF(RENTABILIDAD[[#This Row],[INSTRUMENTO]]="","",IFERROR((E633*H633),0)))</f>
        <v/>
      </c>
      <c r="J633" s="761" t="str">
        <f>IF(RENTABILIDAD[[#This Row],[PORTAFOLIO]]="","",IF(RENTABILIDAD[[#This Row],[INSTRUMENTO]]="","",IFERROR((E633*H633)*$X$6,0)))</f>
        <v/>
      </c>
      <c r="K633" s="762">
        <f>IF(RENTABILIDAD[[#This Row],[VALOR ACTUAL COP]]&gt;0,IFERROR((I633-F633)/F633,0),"")</f>
        <v>0</v>
      </c>
      <c r="L633" s="702">
        <f>IF(RENTABILIDAD[[#This Row],[VALOR ACTUAL COP]]&gt;0,IFERROR((J633-G633)/G633,0),"")</f>
        <v>0</v>
      </c>
      <c r="M633" s="763">
        <f t="shared" si="10"/>
        <v>0</v>
      </c>
      <c r="N633" s="747" t="str">
        <f>IFERROR(IF(RENTABILIDAD[[#This Row],[AÑOS]]&gt;0.9999999,(1+K633)^(1/M633)-1,""),"")</f>
        <v/>
      </c>
      <c r="O633" s="702" t="str">
        <f>IFERROR(IF(RENTABILIDAD[[#This Row],[AÑOS]]&gt;0.9999999,(1+L633)^(1/M633)-1,""),"")</f>
        <v/>
      </c>
      <c r="P633" s="764" t="str">
        <f>IFERROR(IF(C:C=$U$7,RENTABILIDAD[[#This Row],[INVERSIÓN USD]]/$W$6,RENTABILIDAD[[#This Row],[INVERSIÓN USD]]/$W$7),"")</f>
        <v/>
      </c>
      <c r="Q633" s="620" t="str">
        <f>IFERROR(IF(D:D=$U$6,RENTABILIDAD[[#This Row],[INVERSIÓN COP]]/$V$6,RENTABILIDAD[[#This Row],[INVERSIÓN COP]]/$V$7),"")</f>
        <v/>
      </c>
      <c r="R633" s="764" t="str">
        <f>IFERROR(RENTABILIDAD[[#This Row],[RENTABILIDAD E.A USD]]*RENTABILIDAD[[#This Row],[PESOS COP]],"")</f>
        <v/>
      </c>
      <c r="S633" s="620" t="str">
        <f>IFERROR(RENTABILIDAD[[#This Row],[RENTABILIDAD E.A COP2]]*RENTABILIDAD[[#This Row],[PESOS COP]],"")</f>
        <v/>
      </c>
    </row>
    <row r="634" spans="2:19">
      <c r="B634" s="755" t="str">
        <f>IF('REGISTRO ACCIONES'!L634="COMPRA",'REGISTRO ACCIONES'!J634,"")</f>
        <v/>
      </c>
      <c r="C634" s="756" t="str">
        <f>IF('REGISTRO ACCIONES'!L634="COMPRA",'REGISTRO ACCIONES'!K634,"")</f>
        <v/>
      </c>
      <c r="D63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34" s="757" t="str">
        <f>IF('REGISTRO ACCIONES'!L634="COMPRA",'REGISTRO ACCIONES'!M634,"")</f>
        <v/>
      </c>
      <c r="F634" s="758" t="str">
        <f>IF(RENTABILIDAD[[#This Row],[PORTAFOLIO]]="","",IF('REGISTRO ACCIONES'!L634="COMPRA",'REGISTRO ACCIONES'!P634,""))</f>
        <v/>
      </c>
      <c r="G634" s="759" t="str">
        <f>IF(RENTABILIDAD[[#This Row],[PORTAFOLIO]]="","",IF('REGISTRO ACCIONES'!L634="COMPRA",'REGISTRO ACCIONES'!R634,""))</f>
        <v/>
      </c>
      <c r="H63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34" s="760" t="str">
        <f>IF(RENTABILIDAD[[#This Row],[PORTAFOLIO]]="","",IF(RENTABILIDAD[[#This Row],[INSTRUMENTO]]="","",IFERROR((E634*H634),0)))</f>
        <v/>
      </c>
      <c r="J634" s="761" t="str">
        <f>IF(RENTABILIDAD[[#This Row],[PORTAFOLIO]]="","",IF(RENTABILIDAD[[#This Row],[INSTRUMENTO]]="","",IFERROR((E634*H634)*$X$6,0)))</f>
        <v/>
      </c>
      <c r="K634" s="762">
        <f>IF(RENTABILIDAD[[#This Row],[VALOR ACTUAL COP]]&gt;0,IFERROR((I634-F634)/F634,0),"")</f>
        <v>0</v>
      </c>
      <c r="L634" s="702">
        <f>IF(RENTABILIDAD[[#This Row],[VALOR ACTUAL COP]]&gt;0,IFERROR((J634-G634)/G634,0),"")</f>
        <v>0</v>
      </c>
      <c r="M634" s="763">
        <f t="shared" si="10"/>
        <v>0</v>
      </c>
      <c r="N634" s="747" t="str">
        <f>IFERROR(IF(RENTABILIDAD[[#This Row],[AÑOS]]&gt;0.9999999,(1+K634)^(1/M634)-1,""),"")</f>
        <v/>
      </c>
      <c r="O634" s="702" t="str">
        <f>IFERROR(IF(RENTABILIDAD[[#This Row],[AÑOS]]&gt;0.9999999,(1+L634)^(1/M634)-1,""),"")</f>
        <v/>
      </c>
      <c r="P634" s="764" t="str">
        <f>IFERROR(IF(C:C=$U$7,RENTABILIDAD[[#This Row],[INVERSIÓN USD]]/$W$6,RENTABILIDAD[[#This Row],[INVERSIÓN USD]]/$W$7),"")</f>
        <v/>
      </c>
      <c r="Q634" s="620" t="str">
        <f>IFERROR(IF(D:D=$U$6,RENTABILIDAD[[#This Row],[INVERSIÓN COP]]/$V$6,RENTABILIDAD[[#This Row],[INVERSIÓN COP]]/$V$7),"")</f>
        <v/>
      </c>
      <c r="R634" s="764" t="str">
        <f>IFERROR(RENTABILIDAD[[#This Row],[RENTABILIDAD E.A USD]]*RENTABILIDAD[[#This Row],[PESOS COP]],"")</f>
        <v/>
      </c>
      <c r="S634" s="620" t="str">
        <f>IFERROR(RENTABILIDAD[[#This Row],[RENTABILIDAD E.A COP2]]*RENTABILIDAD[[#This Row],[PESOS COP]],"")</f>
        <v/>
      </c>
    </row>
    <row r="635" spans="2:19">
      <c r="B635" s="755" t="str">
        <f>IF('REGISTRO ACCIONES'!L635="COMPRA",'REGISTRO ACCIONES'!J635,"")</f>
        <v/>
      </c>
      <c r="C635" s="756" t="str">
        <f>IF('REGISTRO ACCIONES'!L635="COMPRA",'REGISTRO ACCIONES'!K635,"")</f>
        <v/>
      </c>
      <c r="D63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35" s="757" t="str">
        <f>IF('REGISTRO ACCIONES'!L635="COMPRA",'REGISTRO ACCIONES'!M635,"")</f>
        <v/>
      </c>
      <c r="F635" s="758" t="str">
        <f>IF(RENTABILIDAD[[#This Row],[PORTAFOLIO]]="","",IF('REGISTRO ACCIONES'!L635="COMPRA",'REGISTRO ACCIONES'!P635,""))</f>
        <v/>
      </c>
      <c r="G635" s="759" t="str">
        <f>IF(RENTABILIDAD[[#This Row],[PORTAFOLIO]]="","",IF('REGISTRO ACCIONES'!L635="COMPRA",'REGISTRO ACCIONES'!R635,""))</f>
        <v/>
      </c>
      <c r="H63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35" s="760" t="str">
        <f>IF(RENTABILIDAD[[#This Row],[PORTAFOLIO]]="","",IF(RENTABILIDAD[[#This Row],[INSTRUMENTO]]="","",IFERROR((E635*H635),0)))</f>
        <v/>
      </c>
      <c r="J635" s="761" t="str">
        <f>IF(RENTABILIDAD[[#This Row],[PORTAFOLIO]]="","",IF(RENTABILIDAD[[#This Row],[INSTRUMENTO]]="","",IFERROR((E635*H635)*$X$6,0)))</f>
        <v/>
      </c>
      <c r="K635" s="762">
        <f>IF(RENTABILIDAD[[#This Row],[VALOR ACTUAL COP]]&gt;0,IFERROR((I635-F635)/F635,0),"")</f>
        <v>0</v>
      </c>
      <c r="L635" s="702">
        <f>IF(RENTABILIDAD[[#This Row],[VALOR ACTUAL COP]]&gt;0,IFERROR((J635-G635)/G635,0),"")</f>
        <v>0</v>
      </c>
      <c r="M635" s="763">
        <f t="shared" si="10"/>
        <v>0</v>
      </c>
      <c r="N635" s="747" t="str">
        <f>IFERROR(IF(RENTABILIDAD[[#This Row],[AÑOS]]&gt;0.9999999,(1+K635)^(1/M635)-1,""),"")</f>
        <v/>
      </c>
      <c r="O635" s="702" t="str">
        <f>IFERROR(IF(RENTABILIDAD[[#This Row],[AÑOS]]&gt;0.9999999,(1+L635)^(1/M635)-1,""),"")</f>
        <v/>
      </c>
      <c r="P635" s="764" t="str">
        <f>IFERROR(IF(C:C=$U$7,RENTABILIDAD[[#This Row],[INVERSIÓN USD]]/$W$6,RENTABILIDAD[[#This Row],[INVERSIÓN USD]]/$W$7),"")</f>
        <v/>
      </c>
      <c r="Q635" s="620" t="str">
        <f>IFERROR(IF(D:D=$U$6,RENTABILIDAD[[#This Row],[INVERSIÓN COP]]/$V$6,RENTABILIDAD[[#This Row],[INVERSIÓN COP]]/$V$7),"")</f>
        <v/>
      </c>
      <c r="R635" s="764" t="str">
        <f>IFERROR(RENTABILIDAD[[#This Row],[RENTABILIDAD E.A USD]]*RENTABILIDAD[[#This Row],[PESOS COP]],"")</f>
        <v/>
      </c>
      <c r="S635" s="620" t="str">
        <f>IFERROR(RENTABILIDAD[[#This Row],[RENTABILIDAD E.A COP2]]*RENTABILIDAD[[#This Row],[PESOS COP]],"")</f>
        <v/>
      </c>
    </row>
    <row r="636" spans="2:19">
      <c r="B636" s="755" t="str">
        <f>IF('REGISTRO ACCIONES'!L636="COMPRA",'REGISTRO ACCIONES'!J636,"")</f>
        <v/>
      </c>
      <c r="C636" s="756" t="str">
        <f>IF('REGISTRO ACCIONES'!L636="COMPRA",'REGISTRO ACCIONES'!K636,"")</f>
        <v/>
      </c>
      <c r="D63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36" s="757" t="str">
        <f>IF('REGISTRO ACCIONES'!L636="COMPRA",'REGISTRO ACCIONES'!M636,"")</f>
        <v/>
      </c>
      <c r="F636" s="758" t="str">
        <f>IF(RENTABILIDAD[[#This Row],[PORTAFOLIO]]="","",IF('REGISTRO ACCIONES'!L636="COMPRA",'REGISTRO ACCIONES'!P636,""))</f>
        <v/>
      </c>
      <c r="G636" s="759" t="str">
        <f>IF(RENTABILIDAD[[#This Row],[PORTAFOLIO]]="","",IF('REGISTRO ACCIONES'!L636="COMPRA",'REGISTRO ACCIONES'!R636,""))</f>
        <v/>
      </c>
      <c r="H63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36" s="760" t="str">
        <f>IF(RENTABILIDAD[[#This Row],[PORTAFOLIO]]="","",IF(RENTABILIDAD[[#This Row],[INSTRUMENTO]]="","",IFERROR((E636*H636),0)))</f>
        <v/>
      </c>
      <c r="J636" s="761" t="str">
        <f>IF(RENTABILIDAD[[#This Row],[PORTAFOLIO]]="","",IF(RENTABILIDAD[[#This Row],[INSTRUMENTO]]="","",IFERROR((E636*H636)*$X$6,0)))</f>
        <v/>
      </c>
      <c r="K636" s="762">
        <f>IF(RENTABILIDAD[[#This Row],[VALOR ACTUAL COP]]&gt;0,IFERROR((I636-F636)/F636,0),"")</f>
        <v>0</v>
      </c>
      <c r="L636" s="702">
        <f>IF(RENTABILIDAD[[#This Row],[VALOR ACTUAL COP]]&gt;0,IFERROR((J636-G636)/G636,0),"")</f>
        <v>0</v>
      </c>
      <c r="M636" s="763">
        <f t="shared" si="10"/>
        <v>0</v>
      </c>
      <c r="N636" s="747" t="str">
        <f>IFERROR(IF(RENTABILIDAD[[#This Row],[AÑOS]]&gt;0.9999999,(1+K636)^(1/M636)-1,""),"")</f>
        <v/>
      </c>
      <c r="O636" s="702" t="str">
        <f>IFERROR(IF(RENTABILIDAD[[#This Row],[AÑOS]]&gt;0.9999999,(1+L636)^(1/M636)-1,""),"")</f>
        <v/>
      </c>
      <c r="P636" s="764" t="str">
        <f>IFERROR(IF(C:C=$U$7,RENTABILIDAD[[#This Row],[INVERSIÓN USD]]/$W$6,RENTABILIDAD[[#This Row],[INVERSIÓN USD]]/$W$7),"")</f>
        <v/>
      </c>
      <c r="Q636" s="620" t="str">
        <f>IFERROR(IF(D:D=$U$6,RENTABILIDAD[[#This Row],[INVERSIÓN COP]]/$V$6,RENTABILIDAD[[#This Row],[INVERSIÓN COP]]/$V$7),"")</f>
        <v/>
      </c>
      <c r="R636" s="764" t="str">
        <f>IFERROR(RENTABILIDAD[[#This Row],[RENTABILIDAD E.A USD]]*RENTABILIDAD[[#This Row],[PESOS COP]],"")</f>
        <v/>
      </c>
      <c r="S636" s="620" t="str">
        <f>IFERROR(RENTABILIDAD[[#This Row],[RENTABILIDAD E.A COP2]]*RENTABILIDAD[[#This Row],[PESOS COP]],"")</f>
        <v/>
      </c>
    </row>
    <row r="637" spans="2:19">
      <c r="B637" s="755" t="str">
        <f>IF('REGISTRO ACCIONES'!L637="COMPRA",'REGISTRO ACCIONES'!J637,"")</f>
        <v/>
      </c>
      <c r="C637" s="756" t="str">
        <f>IF('REGISTRO ACCIONES'!L637="COMPRA",'REGISTRO ACCIONES'!K637,"")</f>
        <v/>
      </c>
      <c r="D63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37" s="757" t="str">
        <f>IF('REGISTRO ACCIONES'!L637="COMPRA",'REGISTRO ACCIONES'!M637,"")</f>
        <v/>
      </c>
      <c r="F637" s="758" t="str">
        <f>IF(RENTABILIDAD[[#This Row],[PORTAFOLIO]]="","",IF('REGISTRO ACCIONES'!L637="COMPRA",'REGISTRO ACCIONES'!P637,""))</f>
        <v/>
      </c>
      <c r="G637" s="759" t="str">
        <f>IF(RENTABILIDAD[[#This Row],[PORTAFOLIO]]="","",IF('REGISTRO ACCIONES'!L637="COMPRA",'REGISTRO ACCIONES'!R637,""))</f>
        <v/>
      </c>
      <c r="H63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37" s="760" t="str">
        <f>IF(RENTABILIDAD[[#This Row],[PORTAFOLIO]]="","",IF(RENTABILIDAD[[#This Row],[INSTRUMENTO]]="","",IFERROR((E637*H637),0)))</f>
        <v/>
      </c>
      <c r="J637" s="761" t="str">
        <f>IF(RENTABILIDAD[[#This Row],[PORTAFOLIO]]="","",IF(RENTABILIDAD[[#This Row],[INSTRUMENTO]]="","",IFERROR((E637*H637)*$X$6,0)))</f>
        <v/>
      </c>
      <c r="K637" s="762">
        <f>IF(RENTABILIDAD[[#This Row],[VALOR ACTUAL COP]]&gt;0,IFERROR((I637-F637)/F637,0),"")</f>
        <v>0</v>
      </c>
      <c r="L637" s="702">
        <f>IF(RENTABILIDAD[[#This Row],[VALOR ACTUAL COP]]&gt;0,IFERROR((J637-G637)/G637,0),"")</f>
        <v>0</v>
      </c>
      <c r="M637" s="763">
        <f t="shared" si="10"/>
        <v>0</v>
      </c>
      <c r="N637" s="747" t="str">
        <f>IFERROR(IF(RENTABILIDAD[[#This Row],[AÑOS]]&gt;0.9999999,(1+K637)^(1/M637)-1,""),"")</f>
        <v/>
      </c>
      <c r="O637" s="702" t="str">
        <f>IFERROR(IF(RENTABILIDAD[[#This Row],[AÑOS]]&gt;0.9999999,(1+L637)^(1/M637)-1,""),"")</f>
        <v/>
      </c>
      <c r="P637" s="764" t="str">
        <f>IFERROR(IF(C:C=$U$7,RENTABILIDAD[[#This Row],[INVERSIÓN USD]]/$W$6,RENTABILIDAD[[#This Row],[INVERSIÓN USD]]/$W$7),"")</f>
        <v/>
      </c>
      <c r="Q637" s="620" t="str">
        <f>IFERROR(IF(D:D=$U$6,RENTABILIDAD[[#This Row],[INVERSIÓN COP]]/$V$6,RENTABILIDAD[[#This Row],[INVERSIÓN COP]]/$V$7),"")</f>
        <v/>
      </c>
      <c r="R637" s="764" t="str">
        <f>IFERROR(RENTABILIDAD[[#This Row],[RENTABILIDAD E.A USD]]*RENTABILIDAD[[#This Row],[PESOS COP]],"")</f>
        <v/>
      </c>
      <c r="S637" s="620" t="str">
        <f>IFERROR(RENTABILIDAD[[#This Row],[RENTABILIDAD E.A COP2]]*RENTABILIDAD[[#This Row],[PESOS COP]],"")</f>
        <v/>
      </c>
    </row>
    <row r="638" spans="2:19">
      <c r="B638" s="755" t="str">
        <f>IF('REGISTRO ACCIONES'!L638="COMPRA",'REGISTRO ACCIONES'!J638,"")</f>
        <v/>
      </c>
      <c r="C638" s="756" t="str">
        <f>IF('REGISTRO ACCIONES'!L638="COMPRA",'REGISTRO ACCIONES'!K638,"")</f>
        <v/>
      </c>
      <c r="D63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38" s="757" t="str">
        <f>IF('REGISTRO ACCIONES'!L638="COMPRA",'REGISTRO ACCIONES'!M638,"")</f>
        <v/>
      </c>
      <c r="F638" s="758" t="str">
        <f>IF(RENTABILIDAD[[#This Row],[PORTAFOLIO]]="","",IF('REGISTRO ACCIONES'!L638="COMPRA",'REGISTRO ACCIONES'!P638,""))</f>
        <v/>
      </c>
      <c r="G638" s="759" t="str">
        <f>IF(RENTABILIDAD[[#This Row],[PORTAFOLIO]]="","",IF('REGISTRO ACCIONES'!L638="COMPRA",'REGISTRO ACCIONES'!R638,""))</f>
        <v/>
      </c>
      <c r="H63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38" s="760" t="str">
        <f>IF(RENTABILIDAD[[#This Row],[PORTAFOLIO]]="","",IF(RENTABILIDAD[[#This Row],[INSTRUMENTO]]="","",IFERROR((E638*H638),0)))</f>
        <v/>
      </c>
      <c r="J638" s="761" t="str">
        <f>IF(RENTABILIDAD[[#This Row],[PORTAFOLIO]]="","",IF(RENTABILIDAD[[#This Row],[INSTRUMENTO]]="","",IFERROR((E638*H638)*$X$6,0)))</f>
        <v/>
      </c>
      <c r="K638" s="762">
        <f>IF(RENTABILIDAD[[#This Row],[VALOR ACTUAL COP]]&gt;0,IFERROR((I638-F638)/F638,0),"")</f>
        <v>0</v>
      </c>
      <c r="L638" s="702">
        <f>IF(RENTABILIDAD[[#This Row],[VALOR ACTUAL COP]]&gt;0,IFERROR((J638-G638)/G638,0),"")</f>
        <v>0</v>
      </c>
      <c r="M638" s="763">
        <f t="shared" si="10"/>
        <v>0</v>
      </c>
      <c r="N638" s="747" t="str">
        <f>IFERROR(IF(RENTABILIDAD[[#This Row],[AÑOS]]&gt;0.9999999,(1+K638)^(1/M638)-1,""),"")</f>
        <v/>
      </c>
      <c r="O638" s="702" t="str">
        <f>IFERROR(IF(RENTABILIDAD[[#This Row],[AÑOS]]&gt;0.9999999,(1+L638)^(1/M638)-1,""),"")</f>
        <v/>
      </c>
      <c r="P638" s="764" t="str">
        <f>IFERROR(IF(C:C=$U$7,RENTABILIDAD[[#This Row],[INVERSIÓN USD]]/$W$6,RENTABILIDAD[[#This Row],[INVERSIÓN USD]]/$W$7),"")</f>
        <v/>
      </c>
      <c r="Q638" s="620" t="str">
        <f>IFERROR(IF(D:D=$U$6,RENTABILIDAD[[#This Row],[INVERSIÓN COP]]/$V$6,RENTABILIDAD[[#This Row],[INVERSIÓN COP]]/$V$7),"")</f>
        <v/>
      </c>
      <c r="R638" s="764" t="str">
        <f>IFERROR(RENTABILIDAD[[#This Row],[RENTABILIDAD E.A USD]]*RENTABILIDAD[[#This Row],[PESOS COP]],"")</f>
        <v/>
      </c>
      <c r="S638" s="620" t="str">
        <f>IFERROR(RENTABILIDAD[[#This Row],[RENTABILIDAD E.A COP2]]*RENTABILIDAD[[#This Row],[PESOS COP]],"")</f>
        <v/>
      </c>
    </row>
    <row r="639" spans="2:19">
      <c r="B639" s="755" t="str">
        <f>IF('REGISTRO ACCIONES'!L639="COMPRA",'REGISTRO ACCIONES'!J639,"")</f>
        <v/>
      </c>
      <c r="C639" s="756" t="str">
        <f>IF('REGISTRO ACCIONES'!L639="COMPRA",'REGISTRO ACCIONES'!K639,"")</f>
        <v/>
      </c>
      <c r="D63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39" s="757" t="str">
        <f>IF('REGISTRO ACCIONES'!L639="COMPRA",'REGISTRO ACCIONES'!M639,"")</f>
        <v/>
      </c>
      <c r="F639" s="758" t="str">
        <f>IF(RENTABILIDAD[[#This Row],[PORTAFOLIO]]="","",IF('REGISTRO ACCIONES'!L639="COMPRA",'REGISTRO ACCIONES'!P639,""))</f>
        <v/>
      </c>
      <c r="G639" s="759" t="str">
        <f>IF(RENTABILIDAD[[#This Row],[PORTAFOLIO]]="","",IF('REGISTRO ACCIONES'!L639="COMPRA",'REGISTRO ACCIONES'!R639,""))</f>
        <v/>
      </c>
      <c r="H63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39" s="760" t="str">
        <f>IF(RENTABILIDAD[[#This Row],[PORTAFOLIO]]="","",IF(RENTABILIDAD[[#This Row],[INSTRUMENTO]]="","",IFERROR((E639*H639),0)))</f>
        <v/>
      </c>
      <c r="J639" s="761" t="str">
        <f>IF(RENTABILIDAD[[#This Row],[PORTAFOLIO]]="","",IF(RENTABILIDAD[[#This Row],[INSTRUMENTO]]="","",IFERROR((E639*H639)*$X$6,0)))</f>
        <v/>
      </c>
      <c r="K639" s="762">
        <f>IF(RENTABILIDAD[[#This Row],[VALOR ACTUAL COP]]&gt;0,IFERROR((I639-F639)/F639,0),"")</f>
        <v>0</v>
      </c>
      <c r="L639" s="702">
        <f>IF(RENTABILIDAD[[#This Row],[VALOR ACTUAL COP]]&gt;0,IFERROR((J639-G639)/G639,0),"")</f>
        <v>0</v>
      </c>
      <c r="M639" s="763">
        <f t="shared" si="10"/>
        <v>0</v>
      </c>
      <c r="N639" s="747" t="str">
        <f>IFERROR(IF(RENTABILIDAD[[#This Row],[AÑOS]]&gt;0.9999999,(1+K639)^(1/M639)-1,""),"")</f>
        <v/>
      </c>
      <c r="O639" s="702" t="str">
        <f>IFERROR(IF(RENTABILIDAD[[#This Row],[AÑOS]]&gt;0.9999999,(1+L639)^(1/M639)-1,""),"")</f>
        <v/>
      </c>
      <c r="P639" s="764" t="str">
        <f>IFERROR(IF(C:C=$U$7,RENTABILIDAD[[#This Row],[INVERSIÓN USD]]/$W$6,RENTABILIDAD[[#This Row],[INVERSIÓN USD]]/$W$7),"")</f>
        <v/>
      </c>
      <c r="Q639" s="620" t="str">
        <f>IFERROR(IF(D:D=$U$6,RENTABILIDAD[[#This Row],[INVERSIÓN COP]]/$V$6,RENTABILIDAD[[#This Row],[INVERSIÓN COP]]/$V$7),"")</f>
        <v/>
      </c>
      <c r="R639" s="764" t="str">
        <f>IFERROR(RENTABILIDAD[[#This Row],[RENTABILIDAD E.A USD]]*RENTABILIDAD[[#This Row],[PESOS COP]],"")</f>
        <v/>
      </c>
      <c r="S639" s="620" t="str">
        <f>IFERROR(RENTABILIDAD[[#This Row],[RENTABILIDAD E.A COP2]]*RENTABILIDAD[[#This Row],[PESOS COP]],"")</f>
        <v/>
      </c>
    </row>
    <row r="640" spans="2:19">
      <c r="B640" s="755" t="str">
        <f>IF('REGISTRO ACCIONES'!L640="COMPRA",'REGISTRO ACCIONES'!J640,"")</f>
        <v/>
      </c>
      <c r="C640" s="756" t="str">
        <f>IF('REGISTRO ACCIONES'!L640="COMPRA",'REGISTRO ACCIONES'!K640,"")</f>
        <v/>
      </c>
      <c r="D64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40" s="757" t="str">
        <f>IF('REGISTRO ACCIONES'!L640="COMPRA",'REGISTRO ACCIONES'!M640,"")</f>
        <v/>
      </c>
      <c r="F640" s="758" t="str">
        <f>IF(RENTABILIDAD[[#This Row],[PORTAFOLIO]]="","",IF('REGISTRO ACCIONES'!L640="COMPRA",'REGISTRO ACCIONES'!P640,""))</f>
        <v/>
      </c>
      <c r="G640" s="759" t="str">
        <f>IF(RENTABILIDAD[[#This Row],[PORTAFOLIO]]="","",IF('REGISTRO ACCIONES'!L640="COMPRA",'REGISTRO ACCIONES'!R640,""))</f>
        <v/>
      </c>
      <c r="H64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40" s="760" t="str">
        <f>IF(RENTABILIDAD[[#This Row],[PORTAFOLIO]]="","",IF(RENTABILIDAD[[#This Row],[INSTRUMENTO]]="","",IFERROR((E640*H640),0)))</f>
        <v/>
      </c>
      <c r="J640" s="761" t="str">
        <f>IF(RENTABILIDAD[[#This Row],[PORTAFOLIO]]="","",IF(RENTABILIDAD[[#This Row],[INSTRUMENTO]]="","",IFERROR((E640*H640)*$X$6,0)))</f>
        <v/>
      </c>
      <c r="K640" s="762">
        <f>IF(RENTABILIDAD[[#This Row],[VALOR ACTUAL COP]]&gt;0,IFERROR((I640-F640)/F640,0),"")</f>
        <v>0</v>
      </c>
      <c r="L640" s="702">
        <f>IF(RENTABILIDAD[[#This Row],[VALOR ACTUAL COP]]&gt;0,IFERROR((J640-G640)/G640,0),"")</f>
        <v>0</v>
      </c>
      <c r="M640" s="763">
        <f t="shared" si="10"/>
        <v>0</v>
      </c>
      <c r="N640" s="747" t="str">
        <f>IFERROR(IF(RENTABILIDAD[[#This Row],[AÑOS]]&gt;0.9999999,(1+K640)^(1/M640)-1,""),"")</f>
        <v/>
      </c>
      <c r="O640" s="702" t="str">
        <f>IFERROR(IF(RENTABILIDAD[[#This Row],[AÑOS]]&gt;0.9999999,(1+L640)^(1/M640)-1,""),"")</f>
        <v/>
      </c>
      <c r="P640" s="764" t="str">
        <f>IFERROR(IF(C:C=$U$7,RENTABILIDAD[[#This Row],[INVERSIÓN USD]]/$W$6,RENTABILIDAD[[#This Row],[INVERSIÓN USD]]/$W$7),"")</f>
        <v/>
      </c>
      <c r="Q640" s="620" t="str">
        <f>IFERROR(IF(D:D=$U$6,RENTABILIDAD[[#This Row],[INVERSIÓN COP]]/$V$6,RENTABILIDAD[[#This Row],[INVERSIÓN COP]]/$V$7),"")</f>
        <v/>
      </c>
      <c r="R640" s="764" t="str">
        <f>IFERROR(RENTABILIDAD[[#This Row],[RENTABILIDAD E.A USD]]*RENTABILIDAD[[#This Row],[PESOS COP]],"")</f>
        <v/>
      </c>
      <c r="S640" s="620" t="str">
        <f>IFERROR(RENTABILIDAD[[#This Row],[RENTABILIDAD E.A COP2]]*RENTABILIDAD[[#This Row],[PESOS COP]],"")</f>
        <v/>
      </c>
    </row>
    <row r="641" spans="2:19">
      <c r="B641" s="755" t="str">
        <f>IF('REGISTRO ACCIONES'!L641="COMPRA",'REGISTRO ACCIONES'!J641,"")</f>
        <v/>
      </c>
      <c r="C641" s="756" t="str">
        <f>IF('REGISTRO ACCIONES'!L641="COMPRA",'REGISTRO ACCIONES'!K641,"")</f>
        <v/>
      </c>
      <c r="D64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41" s="757" t="str">
        <f>IF('REGISTRO ACCIONES'!L641="COMPRA",'REGISTRO ACCIONES'!M641,"")</f>
        <v/>
      </c>
      <c r="F641" s="758" t="str">
        <f>IF(RENTABILIDAD[[#This Row],[PORTAFOLIO]]="","",IF('REGISTRO ACCIONES'!L641="COMPRA",'REGISTRO ACCIONES'!P641,""))</f>
        <v/>
      </c>
      <c r="G641" s="759" t="str">
        <f>IF(RENTABILIDAD[[#This Row],[PORTAFOLIO]]="","",IF('REGISTRO ACCIONES'!L641="COMPRA",'REGISTRO ACCIONES'!R641,""))</f>
        <v/>
      </c>
      <c r="H64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41" s="760" t="str">
        <f>IF(RENTABILIDAD[[#This Row],[PORTAFOLIO]]="","",IF(RENTABILIDAD[[#This Row],[INSTRUMENTO]]="","",IFERROR((E641*H641),0)))</f>
        <v/>
      </c>
      <c r="J641" s="761" t="str">
        <f>IF(RENTABILIDAD[[#This Row],[PORTAFOLIO]]="","",IF(RENTABILIDAD[[#This Row],[INSTRUMENTO]]="","",IFERROR((E641*H641)*$X$6,0)))</f>
        <v/>
      </c>
      <c r="K641" s="762">
        <f>IF(RENTABILIDAD[[#This Row],[VALOR ACTUAL COP]]&gt;0,IFERROR((I641-F641)/F641,0),"")</f>
        <v>0</v>
      </c>
      <c r="L641" s="702">
        <f>IF(RENTABILIDAD[[#This Row],[VALOR ACTUAL COP]]&gt;0,IFERROR((J641-G641)/G641,0),"")</f>
        <v>0</v>
      </c>
      <c r="M641" s="763">
        <f t="shared" ref="M641:M704" si="11">IFERROR(($Y$6-B641)/365,0)</f>
        <v>0</v>
      </c>
      <c r="N641" s="747" t="str">
        <f>IFERROR(IF(RENTABILIDAD[[#This Row],[AÑOS]]&gt;0.9999999,(1+K641)^(1/M641)-1,""),"")</f>
        <v/>
      </c>
      <c r="O641" s="702" t="str">
        <f>IFERROR(IF(RENTABILIDAD[[#This Row],[AÑOS]]&gt;0.9999999,(1+L641)^(1/M641)-1,""),"")</f>
        <v/>
      </c>
      <c r="P641" s="764" t="str">
        <f>IFERROR(IF(C:C=$U$7,RENTABILIDAD[[#This Row],[INVERSIÓN USD]]/$W$6,RENTABILIDAD[[#This Row],[INVERSIÓN USD]]/$W$7),"")</f>
        <v/>
      </c>
      <c r="Q641" s="620" t="str">
        <f>IFERROR(IF(D:D=$U$6,RENTABILIDAD[[#This Row],[INVERSIÓN COP]]/$V$6,RENTABILIDAD[[#This Row],[INVERSIÓN COP]]/$V$7),"")</f>
        <v/>
      </c>
      <c r="R641" s="764" t="str">
        <f>IFERROR(RENTABILIDAD[[#This Row],[RENTABILIDAD E.A USD]]*RENTABILIDAD[[#This Row],[PESOS COP]],"")</f>
        <v/>
      </c>
      <c r="S641" s="620" t="str">
        <f>IFERROR(RENTABILIDAD[[#This Row],[RENTABILIDAD E.A COP2]]*RENTABILIDAD[[#This Row],[PESOS COP]],"")</f>
        <v/>
      </c>
    </row>
    <row r="642" spans="2:19">
      <c r="B642" s="755" t="str">
        <f>IF('REGISTRO ACCIONES'!L642="COMPRA",'REGISTRO ACCIONES'!J642,"")</f>
        <v/>
      </c>
      <c r="C642" s="756" t="str">
        <f>IF('REGISTRO ACCIONES'!L642="COMPRA",'REGISTRO ACCIONES'!K642,"")</f>
        <v/>
      </c>
      <c r="D64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42" s="757" t="str">
        <f>IF('REGISTRO ACCIONES'!L642="COMPRA",'REGISTRO ACCIONES'!M642,"")</f>
        <v/>
      </c>
      <c r="F642" s="758" t="str">
        <f>IF(RENTABILIDAD[[#This Row],[PORTAFOLIO]]="","",IF('REGISTRO ACCIONES'!L642="COMPRA",'REGISTRO ACCIONES'!P642,""))</f>
        <v/>
      </c>
      <c r="G642" s="759" t="str">
        <f>IF(RENTABILIDAD[[#This Row],[PORTAFOLIO]]="","",IF('REGISTRO ACCIONES'!L642="COMPRA",'REGISTRO ACCIONES'!R642,""))</f>
        <v/>
      </c>
      <c r="H64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42" s="760" t="str">
        <f>IF(RENTABILIDAD[[#This Row],[PORTAFOLIO]]="","",IF(RENTABILIDAD[[#This Row],[INSTRUMENTO]]="","",IFERROR((E642*H642),0)))</f>
        <v/>
      </c>
      <c r="J642" s="761" t="str">
        <f>IF(RENTABILIDAD[[#This Row],[PORTAFOLIO]]="","",IF(RENTABILIDAD[[#This Row],[INSTRUMENTO]]="","",IFERROR((E642*H642)*$X$6,0)))</f>
        <v/>
      </c>
      <c r="K642" s="762">
        <f>IF(RENTABILIDAD[[#This Row],[VALOR ACTUAL COP]]&gt;0,IFERROR((I642-F642)/F642,0),"")</f>
        <v>0</v>
      </c>
      <c r="L642" s="702">
        <f>IF(RENTABILIDAD[[#This Row],[VALOR ACTUAL COP]]&gt;0,IFERROR((J642-G642)/G642,0),"")</f>
        <v>0</v>
      </c>
      <c r="M642" s="763">
        <f t="shared" si="11"/>
        <v>0</v>
      </c>
      <c r="N642" s="747" t="str">
        <f>IFERROR(IF(RENTABILIDAD[[#This Row],[AÑOS]]&gt;0.9999999,(1+K642)^(1/M642)-1,""),"")</f>
        <v/>
      </c>
      <c r="O642" s="702" t="str">
        <f>IFERROR(IF(RENTABILIDAD[[#This Row],[AÑOS]]&gt;0.9999999,(1+L642)^(1/M642)-1,""),"")</f>
        <v/>
      </c>
      <c r="P642" s="764" t="str">
        <f>IFERROR(IF(C:C=$U$7,RENTABILIDAD[[#This Row],[INVERSIÓN USD]]/$W$6,RENTABILIDAD[[#This Row],[INVERSIÓN USD]]/$W$7),"")</f>
        <v/>
      </c>
      <c r="Q642" s="620" t="str">
        <f>IFERROR(IF(D:D=$U$6,RENTABILIDAD[[#This Row],[INVERSIÓN COP]]/$V$6,RENTABILIDAD[[#This Row],[INVERSIÓN COP]]/$V$7),"")</f>
        <v/>
      </c>
      <c r="R642" s="764" t="str">
        <f>IFERROR(RENTABILIDAD[[#This Row],[RENTABILIDAD E.A USD]]*RENTABILIDAD[[#This Row],[PESOS COP]],"")</f>
        <v/>
      </c>
      <c r="S642" s="620" t="str">
        <f>IFERROR(RENTABILIDAD[[#This Row],[RENTABILIDAD E.A COP2]]*RENTABILIDAD[[#This Row],[PESOS COP]],"")</f>
        <v/>
      </c>
    </row>
    <row r="643" spans="2:19">
      <c r="B643" s="755" t="str">
        <f>IF('REGISTRO ACCIONES'!L643="COMPRA",'REGISTRO ACCIONES'!J643,"")</f>
        <v/>
      </c>
      <c r="C643" s="756" t="str">
        <f>IF('REGISTRO ACCIONES'!L643="COMPRA",'REGISTRO ACCIONES'!K643,"")</f>
        <v/>
      </c>
      <c r="D64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43" s="757" t="str">
        <f>IF('REGISTRO ACCIONES'!L643="COMPRA",'REGISTRO ACCIONES'!M643,"")</f>
        <v/>
      </c>
      <c r="F643" s="758" t="str">
        <f>IF(RENTABILIDAD[[#This Row],[PORTAFOLIO]]="","",IF('REGISTRO ACCIONES'!L643="COMPRA",'REGISTRO ACCIONES'!P643,""))</f>
        <v/>
      </c>
      <c r="G643" s="759" t="str">
        <f>IF(RENTABILIDAD[[#This Row],[PORTAFOLIO]]="","",IF('REGISTRO ACCIONES'!L643="COMPRA",'REGISTRO ACCIONES'!R643,""))</f>
        <v/>
      </c>
      <c r="H64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43" s="760" t="str">
        <f>IF(RENTABILIDAD[[#This Row],[PORTAFOLIO]]="","",IF(RENTABILIDAD[[#This Row],[INSTRUMENTO]]="","",IFERROR((E643*H643),0)))</f>
        <v/>
      </c>
      <c r="J643" s="761" t="str">
        <f>IF(RENTABILIDAD[[#This Row],[PORTAFOLIO]]="","",IF(RENTABILIDAD[[#This Row],[INSTRUMENTO]]="","",IFERROR((E643*H643)*$X$6,0)))</f>
        <v/>
      </c>
      <c r="K643" s="762">
        <f>IF(RENTABILIDAD[[#This Row],[VALOR ACTUAL COP]]&gt;0,IFERROR((I643-F643)/F643,0),"")</f>
        <v>0</v>
      </c>
      <c r="L643" s="702">
        <f>IF(RENTABILIDAD[[#This Row],[VALOR ACTUAL COP]]&gt;0,IFERROR((J643-G643)/G643,0),"")</f>
        <v>0</v>
      </c>
      <c r="M643" s="763">
        <f t="shared" si="11"/>
        <v>0</v>
      </c>
      <c r="N643" s="747" t="str">
        <f>IFERROR(IF(RENTABILIDAD[[#This Row],[AÑOS]]&gt;0.9999999,(1+K643)^(1/M643)-1,""),"")</f>
        <v/>
      </c>
      <c r="O643" s="702" t="str">
        <f>IFERROR(IF(RENTABILIDAD[[#This Row],[AÑOS]]&gt;0.9999999,(1+L643)^(1/M643)-1,""),"")</f>
        <v/>
      </c>
      <c r="P643" s="764" t="str">
        <f>IFERROR(IF(C:C=$U$7,RENTABILIDAD[[#This Row],[INVERSIÓN USD]]/$W$6,RENTABILIDAD[[#This Row],[INVERSIÓN USD]]/$W$7),"")</f>
        <v/>
      </c>
      <c r="Q643" s="620" t="str">
        <f>IFERROR(IF(D:D=$U$6,RENTABILIDAD[[#This Row],[INVERSIÓN COP]]/$V$6,RENTABILIDAD[[#This Row],[INVERSIÓN COP]]/$V$7),"")</f>
        <v/>
      </c>
      <c r="R643" s="764" t="str">
        <f>IFERROR(RENTABILIDAD[[#This Row],[RENTABILIDAD E.A USD]]*RENTABILIDAD[[#This Row],[PESOS COP]],"")</f>
        <v/>
      </c>
      <c r="S643" s="620" t="str">
        <f>IFERROR(RENTABILIDAD[[#This Row],[RENTABILIDAD E.A COP2]]*RENTABILIDAD[[#This Row],[PESOS COP]],"")</f>
        <v/>
      </c>
    </row>
    <row r="644" spans="2:19">
      <c r="B644" s="755" t="str">
        <f>IF('REGISTRO ACCIONES'!L644="COMPRA",'REGISTRO ACCIONES'!J644,"")</f>
        <v/>
      </c>
      <c r="C644" s="756" t="str">
        <f>IF('REGISTRO ACCIONES'!L644="COMPRA",'REGISTRO ACCIONES'!K644,"")</f>
        <v/>
      </c>
      <c r="D64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44" s="757" t="str">
        <f>IF('REGISTRO ACCIONES'!L644="COMPRA",'REGISTRO ACCIONES'!M644,"")</f>
        <v/>
      </c>
      <c r="F644" s="758" t="str">
        <f>IF(RENTABILIDAD[[#This Row],[PORTAFOLIO]]="","",IF('REGISTRO ACCIONES'!L644="COMPRA",'REGISTRO ACCIONES'!P644,""))</f>
        <v/>
      </c>
      <c r="G644" s="759" t="str">
        <f>IF(RENTABILIDAD[[#This Row],[PORTAFOLIO]]="","",IF('REGISTRO ACCIONES'!L644="COMPRA",'REGISTRO ACCIONES'!R644,""))</f>
        <v/>
      </c>
      <c r="H64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44" s="760" t="str">
        <f>IF(RENTABILIDAD[[#This Row],[PORTAFOLIO]]="","",IF(RENTABILIDAD[[#This Row],[INSTRUMENTO]]="","",IFERROR((E644*H644),0)))</f>
        <v/>
      </c>
      <c r="J644" s="761" t="str">
        <f>IF(RENTABILIDAD[[#This Row],[PORTAFOLIO]]="","",IF(RENTABILIDAD[[#This Row],[INSTRUMENTO]]="","",IFERROR((E644*H644)*$X$6,0)))</f>
        <v/>
      </c>
      <c r="K644" s="762">
        <f>IF(RENTABILIDAD[[#This Row],[VALOR ACTUAL COP]]&gt;0,IFERROR((I644-F644)/F644,0),"")</f>
        <v>0</v>
      </c>
      <c r="L644" s="702">
        <f>IF(RENTABILIDAD[[#This Row],[VALOR ACTUAL COP]]&gt;0,IFERROR((J644-G644)/G644,0),"")</f>
        <v>0</v>
      </c>
      <c r="M644" s="763">
        <f t="shared" si="11"/>
        <v>0</v>
      </c>
      <c r="N644" s="747" t="str">
        <f>IFERROR(IF(RENTABILIDAD[[#This Row],[AÑOS]]&gt;0.9999999,(1+K644)^(1/M644)-1,""),"")</f>
        <v/>
      </c>
      <c r="O644" s="702" t="str">
        <f>IFERROR(IF(RENTABILIDAD[[#This Row],[AÑOS]]&gt;0.9999999,(1+L644)^(1/M644)-1,""),"")</f>
        <v/>
      </c>
      <c r="P644" s="764" t="str">
        <f>IFERROR(IF(C:C=$U$7,RENTABILIDAD[[#This Row],[INVERSIÓN USD]]/$W$6,RENTABILIDAD[[#This Row],[INVERSIÓN USD]]/$W$7),"")</f>
        <v/>
      </c>
      <c r="Q644" s="620" t="str">
        <f>IFERROR(IF(D:D=$U$6,RENTABILIDAD[[#This Row],[INVERSIÓN COP]]/$V$6,RENTABILIDAD[[#This Row],[INVERSIÓN COP]]/$V$7),"")</f>
        <v/>
      </c>
      <c r="R644" s="764" t="str">
        <f>IFERROR(RENTABILIDAD[[#This Row],[RENTABILIDAD E.A USD]]*RENTABILIDAD[[#This Row],[PESOS COP]],"")</f>
        <v/>
      </c>
      <c r="S644" s="620" t="str">
        <f>IFERROR(RENTABILIDAD[[#This Row],[RENTABILIDAD E.A COP2]]*RENTABILIDAD[[#This Row],[PESOS COP]],"")</f>
        <v/>
      </c>
    </row>
    <row r="645" spans="2:19">
      <c r="B645" s="755" t="str">
        <f>IF('REGISTRO ACCIONES'!L645="COMPRA",'REGISTRO ACCIONES'!J645,"")</f>
        <v/>
      </c>
      <c r="C645" s="756" t="str">
        <f>IF('REGISTRO ACCIONES'!L645="COMPRA",'REGISTRO ACCIONES'!K645,"")</f>
        <v/>
      </c>
      <c r="D64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45" s="757" t="str">
        <f>IF('REGISTRO ACCIONES'!L645="COMPRA",'REGISTRO ACCIONES'!M645,"")</f>
        <v/>
      </c>
      <c r="F645" s="758" t="str">
        <f>IF(RENTABILIDAD[[#This Row],[PORTAFOLIO]]="","",IF('REGISTRO ACCIONES'!L645="COMPRA",'REGISTRO ACCIONES'!P645,""))</f>
        <v/>
      </c>
      <c r="G645" s="759" t="str">
        <f>IF(RENTABILIDAD[[#This Row],[PORTAFOLIO]]="","",IF('REGISTRO ACCIONES'!L645="COMPRA",'REGISTRO ACCIONES'!R645,""))</f>
        <v/>
      </c>
      <c r="H64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45" s="760" t="str">
        <f>IF(RENTABILIDAD[[#This Row],[PORTAFOLIO]]="","",IF(RENTABILIDAD[[#This Row],[INSTRUMENTO]]="","",IFERROR((E645*H645),0)))</f>
        <v/>
      </c>
      <c r="J645" s="761" t="str">
        <f>IF(RENTABILIDAD[[#This Row],[PORTAFOLIO]]="","",IF(RENTABILIDAD[[#This Row],[INSTRUMENTO]]="","",IFERROR((E645*H645)*$X$6,0)))</f>
        <v/>
      </c>
      <c r="K645" s="762">
        <f>IF(RENTABILIDAD[[#This Row],[VALOR ACTUAL COP]]&gt;0,IFERROR((I645-F645)/F645,0),"")</f>
        <v>0</v>
      </c>
      <c r="L645" s="702">
        <f>IF(RENTABILIDAD[[#This Row],[VALOR ACTUAL COP]]&gt;0,IFERROR((J645-G645)/G645,0),"")</f>
        <v>0</v>
      </c>
      <c r="M645" s="763">
        <f t="shared" si="11"/>
        <v>0</v>
      </c>
      <c r="N645" s="747" t="str">
        <f>IFERROR(IF(RENTABILIDAD[[#This Row],[AÑOS]]&gt;0.9999999,(1+K645)^(1/M645)-1,""),"")</f>
        <v/>
      </c>
      <c r="O645" s="702" t="str">
        <f>IFERROR(IF(RENTABILIDAD[[#This Row],[AÑOS]]&gt;0.9999999,(1+L645)^(1/M645)-1,""),"")</f>
        <v/>
      </c>
      <c r="P645" s="764" t="str">
        <f>IFERROR(IF(C:C=$U$7,RENTABILIDAD[[#This Row],[INVERSIÓN USD]]/$W$6,RENTABILIDAD[[#This Row],[INVERSIÓN USD]]/$W$7),"")</f>
        <v/>
      </c>
      <c r="Q645" s="620" t="str">
        <f>IFERROR(IF(D:D=$U$6,RENTABILIDAD[[#This Row],[INVERSIÓN COP]]/$V$6,RENTABILIDAD[[#This Row],[INVERSIÓN COP]]/$V$7),"")</f>
        <v/>
      </c>
      <c r="R645" s="764" t="str">
        <f>IFERROR(RENTABILIDAD[[#This Row],[RENTABILIDAD E.A USD]]*RENTABILIDAD[[#This Row],[PESOS COP]],"")</f>
        <v/>
      </c>
      <c r="S645" s="620" t="str">
        <f>IFERROR(RENTABILIDAD[[#This Row],[RENTABILIDAD E.A COP2]]*RENTABILIDAD[[#This Row],[PESOS COP]],"")</f>
        <v/>
      </c>
    </row>
    <row r="646" spans="2:19">
      <c r="B646" s="755" t="str">
        <f>IF('REGISTRO ACCIONES'!L646="COMPRA",'REGISTRO ACCIONES'!J646,"")</f>
        <v/>
      </c>
      <c r="C646" s="756" t="str">
        <f>IF('REGISTRO ACCIONES'!L646="COMPRA",'REGISTRO ACCIONES'!K646,"")</f>
        <v/>
      </c>
      <c r="D64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46" s="757" t="str">
        <f>IF('REGISTRO ACCIONES'!L646="COMPRA",'REGISTRO ACCIONES'!M646,"")</f>
        <v/>
      </c>
      <c r="F646" s="758" t="str">
        <f>IF(RENTABILIDAD[[#This Row],[PORTAFOLIO]]="","",IF('REGISTRO ACCIONES'!L646="COMPRA",'REGISTRO ACCIONES'!P646,""))</f>
        <v/>
      </c>
      <c r="G646" s="759" t="str">
        <f>IF(RENTABILIDAD[[#This Row],[PORTAFOLIO]]="","",IF('REGISTRO ACCIONES'!L646="COMPRA",'REGISTRO ACCIONES'!R646,""))</f>
        <v/>
      </c>
      <c r="H64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46" s="760" t="str">
        <f>IF(RENTABILIDAD[[#This Row],[PORTAFOLIO]]="","",IF(RENTABILIDAD[[#This Row],[INSTRUMENTO]]="","",IFERROR((E646*H646),0)))</f>
        <v/>
      </c>
      <c r="J646" s="761" t="str">
        <f>IF(RENTABILIDAD[[#This Row],[PORTAFOLIO]]="","",IF(RENTABILIDAD[[#This Row],[INSTRUMENTO]]="","",IFERROR((E646*H646)*$X$6,0)))</f>
        <v/>
      </c>
      <c r="K646" s="762">
        <f>IF(RENTABILIDAD[[#This Row],[VALOR ACTUAL COP]]&gt;0,IFERROR((I646-F646)/F646,0),"")</f>
        <v>0</v>
      </c>
      <c r="L646" s="702">
        <f>IF(RENTABILIDAD[[#This Row],[VALOR ACTUAL COP]]&gt;0,IFERROR((J646-G646)/G646,0),"")</f>
        <v>0</v>
      </c>
      <c r="M646" s="763">
        <f t="shared" si="11"/>
        <v>0</v>
      </c>
      <c r="N646" s="747" t="str">
        <f>IFERROR(IF(RENTABILIDAD[[#This Row],[AÑOS]]&gt;0.9999999,(1+K646)^(1/M646)-1,""),"")</f>
        <v/>
      </c>
      <c r="O646" s="702" t="str">
        <f>IFERROR(IF(RENTABILIDAD[[#This Row],[AÑOS]]&gt;0.9999999,(1+L646)^(1/M646)-1,""),"")</f>
        <v/>
      </c>
      <c r="P646" s="764" t="str">
        <f>IFERROR(IF(C:C=$U$7,RENTABILIDAD[[#This Row],[INVERSIÓN USD]]/$W$6,RENTABILIDAD[[#This Row],[INVERSIÓN USD]]/$W$7),"")</f>
        <v/>
      </c>
      <c r="Q646" s="620" t="str">
        <f>IFERROR(IF(D:D=$U$6,RENTABILIDAD[[#This Row],[INVERSIÓN COP]]/$V$6,RENTABILIDAD[[#This Row],[INVERSIÓN COP]]/$V$7),"")</f>
        <v/>
      </c>
      <c r="R646" s="764" t="str">
        <f>IFERROR(RENTABILIDAD[[#This Row],[RENTABILIDAD E.A USD]]*RENTABILIDAD[[#This Row],[PESOS COP]],"")</f>
        <v/>
      </c>
      <c r="S646" s="620" t="str">
        <f>IFERROR(RENTABILIDAD[[#This Row],[RENTABILIDAD E.A COP2]]*RENTABILIDAD[[#This Row],[PESOS COP]],"")</f>
        <v/>
      </c>
    </row>
    <row r="647" spans="2:19">
      <c r="B647" s="755" t="str">
        <f>IF('REGISTRO ACCIONES'!L647="COMPRA",'REGISTRO ACCIONES'!J647,"")</f>
        <v/>
      </c>
      <c r="C647" s="756" t="str">
        <f>IF('REGISTRO ACCIONES'!L647="COMPRA",'REGISTRO ACCIONES'!K647,"")</f>
        <v/>
      </c>
      <c r="D64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47" s="757" t="str">
        <f>IF('REGISTRO ACCIONES'!L647="COMPRA",'REGISTRO ACCIONES'!M647,"")</f>
        <v/>
      </c>
      <c r="F647" s="758" t="str">
        <f>IF(RENTABILIDAD[[#This Row],[PORTAFOLIO]]="","",IF('REGISTRO ACCIONES'!L647="COMPRA",'REGISTRO ACCIONES'!P647,""))</f>
        <v/>
      </c>
      <c r="G647" s="759" t="str">
        <f>IF(RENTABILIDAD[[#This Row],[PORTAFOLIO]]="","",IF('REGISTRO ACCIONES'!L647="COMPRA",'REGISTRO ACCIONES'!R647,""))</f>
        <v/>
      </c>
      <c r="H64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47" s="760" t="str">
        <f>IF(RENTABILIDAD[[#This Row],[PORTAFOLIO]]="","",IF(RENTABILIDAD[[#This Row],[INSTRUMENTO]]="","",IFERROR((E647*H647),0)))</f>
        <v/>
      </c>
      <c r="J647" s="761" t="str">
        <f>IF(RENTABILIDAD[[#This Row],[PORTAFOLIO]]="","",IF(RENTABILIDAD[[#This Row],[INSTRUMENTO]]="","",IFERROR((E647*H647)*$X$6,0)))</f>
        <v/>
      </c>
      <c r="K647" s="762">
        <f>IF(RENTABILIDAD[[#This Row],[VALOR ACTUAL COP]]&gt;0,IFERROR((I647-F647)/F647,0),"")</f>
        <v>0</v>
      </c>
      <c r="L647" s="702">
        <f>IF(RENTABILIDAD[[#This Row],[VALOR ACTUAL COP]]&gt;0,IFERROR((J647-G647)/G647,0),"")</f>
        <v>0</v>
      </c>
      <c r="M647" s="763">
        <f t="shared" si="11"/>
        <v>0</v>
      </c>
      <c r="N647" s="747" t="str">
        <f>IFERROR(IF(RENTABILIDAD[[#This Row],[AÑOS]]&gt;0.9999999,(1+K647)^(1/M647)-1,""),"")</f>
        <v/>
      </c>
      <c r="O647" s="702" t="str">
        <f>IFERROR(IF(RENTABILIDAD[[#This Row],[AÑOS]]&gt;0.9999999,(1+L647)^(1/M647)-1,""),"")</f>
        <v/>
      </c>
      <c r="P647" s="764" t="str">
        <f>IFERROR(IF(C:C=$U$7,RENTABILIDAD[[#This Row],[INVERSIÓN USD]]/$W$6,RENTABILIDAD[[#This Row],[INVERSIÓN USD]]/$W$7),"")</f>
        <v/>
      </c>
      <c r="Q647" s="620" t="str">
        <f>IFERROR(IF(D:D=$U$6,RENTABILIDAD[[#This Row],[INVERSIÓN COP]]/$V$6,RENTABILIDAD[[#This Row],[INVERSIÓN COP]]/$V$7),"")</f>
        <v/>
      </c>
      <c r="R647" s="764" t="str">
        <f>IFERROR(RENTABILIDAD[[#This Row],[RENTABILIDAD E.A USD]]*RENTABILIDAD[[#This Row],[PESOS COP]],"")</f>
        <v/>
      </c>
      <c r="S647" s="620" t="str">
        <f>IFERROR(RENTABILIDAD[[#This Row],[RENTABILIDAD E.A COP2]]*RENTABILIDAD[[#This Row],[PESOS COP]],"")</f>
        <v/>
      </c>
    </row>
    <row r="648" spans="2:19">
      <c r="B648" s="755" t="str">
        <f>IF('REGISTRO ACCIONES'!L648="COMPRA",'REGISTRO ACCIONES'!J648,"")</f>
        <v/>
      </c>
      <c r="C648" s="756" t="str">
        <f>IF('REGISTRO ACCIONES'!L648="COMPRA",'REGISTRO ACCIONES'!K648,"")</f>
        <v/>
      </c>
      <c r="D64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48" s="757" t="str">
        <f>IF('REGISTRO ACCIONES'!L648="COMPRA",'REGISTRO ACCIONES'!M648,"")</f>
        <v/>
      </c>
      <c r="F648" s="758" t="str">
        <f>IF(RENTABILIDAD[[#This Row],[PORTAFOLIO]]="","",IF('REGISTRO ACCIONES'!L648="COMPRA",'REGISTRO ACCIONES'!P648,""))</f>
        <v/>
      </c>
      <c r="G648" s="759" t="str">
        <f>IF(RENTABILIDAD[[#This Row],[PORTAFOLIO]]="","",IF('REGISTRO ACCIONES'!L648="COMPRA",'REGISTRO ACCIONES'!R648,""))</f>
        <v/>
      </c>
      <c r="H64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48" s="760" t="str">
        <f>IF(RENTABILIDAD[[#This Row],[PORTAFOLIO]]="","",IF(RENTABILIDAD[[#This Row],[INSTRUMENTO]]="","",IFERROR((E648*H648),0)))</f>
        <v/>
      </c>
      <c r="J648" s="761" t="str">
        <f>IF(RENTABILIDAD[[#This Row],[PORTAFOLIO]]="","",IF(RENTABILIDAD[[#This Row],[INSTRUMENTO]]="","",IFERROR((E648*H648)*$X$6,0)))</f>
        <v/>
      </c>
      <c r="K648" s="762">
        <f>IF(RENTABILIDAD[[#This Row],[VALOR ACTUAL COP]]&gt;0,IFERROR((I648-F648)/F648,0),"")</f>
        <v>0</v>
      </c>
      <c r="L648" s="702">
        <f>IF(RENTABILIDAD[[#This Row],[VALOR ACTUAL COP]]&gt;0,IFERROR((J648-G648)/G648,0),"")</f>
        <v>0</v>
      </c>
      <c r="M648" s="763">
        <f t="shared" si="11"/>
        <v>0</v>
      </c>
      <c r="N648" s="747" t="str">
        <f>IFERROR(IF(RENTABILIDAD[[#This Row],[AÑOS]]&gt;0.9999999,(1+K648)^(1/M648)-1,""),"")</f>
        <v/>
      </c>
      <c r="O648" s="702" t="str">
        <f>IFERROR(IF(RENTABILIDAD[[#This Row],[AÑOS]]&gt;0.9999999,(1+L648)^(1/M648)-1,""),"")</f>
        <v/>
      </c>
      <c r="P648" s="764" t="str">
        <f>IFERROR(IF(C:C=$U$7,RENTABILIDAD[[#This Row],[INVERSIÓN USD]]/$W$6,RENTABILIDAD[[#This Row],[INVERSIÓN USD]]/$W$7),"")</f>
        <v/>
      </c>
      <c r="Q648" s="620" t="str">
        <f>IFERROR(IF(D:D=$U$6,RENTABILIDAD[[#This Row],[INVERSIÓN COP]]/$V$6,RENTABILIDAD[[#This Row],[INVERSIÓN COP]]/$V$7),"")</f>
        <v/>
      </c>
      <c r="R648" s="764" t="str">
        <f>IFERROR(RENTABILIDAD[[#This Row],[RENTABILIDAD E.A USD]]*RENTABILIDAD[[#This Row],[PESOS COP]],"")</f>
        <v/>
      </c>
      <c r="S648" s="620" t="str">
        <f>IFERROR(RENTABILIDAD[[#This Row],[RENTABILIDAD E.A COP2]]*RENTABILIDAD[[#This Row],[PESOS COP]],"")</f>
        <v/>
      </c>
    </row>
    <row r="649" spans="2:19">
      <c r="B649" s="755" t="str">
        <f>IF('REGISTRO ACCIONES'!L649="COMPRA",'REGISTRO ACCIONES'!J649,"")</f>
        <v/>
      </c>
      <c r="C649" s="756" t="str">
        <f>IF('REGISTRO ACCIONES'!L649="COMPRA",'REGISTRO ACCIONES'!K649,"")</f>
        <v/>
      </c>
      <c r="D64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49" s="757" t="str">
        <f>IF('REGISTRO ACCIONES'!L649="COMPRA",'REGISTRO ACCIONES'!M649,"")</f>
        <v/>
      </c>
      <c r="F649" s="758" t="str">
        <f>IF(RENTABILIDAD[[#This Row],[PORTAFOLIO]]="","",IF('REGISTRO ACCIONES'!L649="COMPRA",'REGISTRO ACCIONES'!P649,""))</f>
        <v/>
      </c>
      <c r="G649" s="759" t="str">
        <f>IF(RENTABILIDAD[[#This Row],[PORTAFOLIO]]="","",IF('REGISTRO ACCIONES'!L649="COMPRA",'REGISTRO ACCIONES'!R649,""))</f>
        <v/>
      </c>
      <c r="H64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49" s="760" t="str">
        <f>IF(RENTABILIDAD[[#This Row],[PORTAFOLIO]]="","",IF(RENTABILIDAD[[#This Row],[INSTRUMENTO]]="","",IFERROR((E649*H649),0)))</f>
        <v/>
      </c>
      <c r="J649" s="761" t="str">
        <f>IF(RENTABILIDAD[[#This Row],[PORTAFOLIO]]="","",IF(RENTABILIDAD[[#This Row],[INSTRUMENTO]]="","",IFERROR((E649*H649)*$X$6,0)))</f>
        <v/>
      </c>
      <c r="K649" s="762">
        <f>IF(RENTABILIDAD[[#This Row],[VALOR ACTUAL COP]]&gt;0,IFERROR((I649-F649)/F649,0),"")</f>
        <v>0</v>
      </c>
      <c r="L649" s="702">
        <f>IF(RENTABILIDAD[[#This Row],[VALOR ACTUAL COP]]&gt;0,IFERROR((J649-G649)/G649,0),"")</f>
        <v>0</v>
      </c>
      <c r="M649" s="763">
        <f t="shared" si="11"/>
        <v>0</v>
      </c>
      <c r="N649" s="747" t="str">
        <f>IFERROR(IF(RENTABILIDAD[[#This Row],[AÑOS]]&gt;0.9999999,(1+K649)^(1/M649)-1,""),"")</f>
        <v/>
      </c>
      <c r="O649" s="702" t="str">
        <f>IFERROR(IF(RENTABILIDAD[[#This Row],[AÑOS]]&gt;0.9999999,(1+L649)^(1/M649)-1,""),"")</f>
        <v/>
      </c>
      <c r="P649" s="764" t="str">
        <f>IFERROR(IF(C:C=$U$7,RENTABILIDAD[[#This Row],[INVERSIÓN USD]]/$W$6,RENTABILIDAD[[#This Row],[INVERSIÓN USD]]/$W$7),"")</f>
        <v/>
      </c>
      <c r="Q649" s="620" t="str">
        <f>IFERROR(IF(D:D=$U$6,RENTABILIDAD[[#This Row],[INVERSIÓN COP]]/$V$6,RENTABILIDAD[[#This Row],[INVERSIÓN COP]]/$V$7),"")</f>
        <v/>
      </c>
      <c r="R649" s="764" t="str">
        <f>IFERROR(RENTABILIDAD[[#This Row],[RENTABILIDAD E.A USD]]*RENTABILIDAD[[#This Row],[PESOS COP]],"")</f>
        <v/>
      </c>
      <c r="S649" s="620" t="str">
        <f>IFERROR(RENTABILIDAD[[#This Row],[RENTABILIDAD E.A COP2]]*RENTABILIDAD[[#This Row],[PESOS COP]],"")</f>
        <v/>
      </c>
    </row>
    <row r="650" spans="2:19">
      <c r="B650" s="755" t="str">
        <f>IF('REGISTRO ACCIONES'!L650="COMPRA",'REGISTRO ACCIONES'!J650,"")</f>
        <v/>
      </c>
      <c r="C650" s="756" t="str">
        <f>IF('REGISTRO ACCIONES'!L650="COMPRA",'REGISTRO ACCIONES'!K650,"")</f>
        <v/>
      </c>
      <c r="D65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50" s="757" t="str">
        <f>IF('REGISTRO ACCIONES'!L650="COMPRA",'REGISTRO ACCIONES'!M650,"")</f>
        <v/>
      </c>
      <c r="F650" s="758" t="str">
        <f>IF(RENTABILIDAD[[#This Row],[PORTAFOLIO]]="","",IF('REGISTRO ACCIONES'!L650="COMPRA",'REGISTRO ACCIONES'!P650,""))</f>
        <v/>
      </c>
      <c r="G650" s="759" t="str">
        <f>IF(RENTABILIDAD[[#This Row],[PORTAFOLIO]]="","",IF('REGISTRO ACCIONES'!L650="COMPRA",'REGISTRO ACCIONES'!R650,""))</f>
        <v/>
      </c>
      <c r="H65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50" s="760" t="str">
        <f>IF(RENTABILIDAD[[#This Row],[PORTAFOLIO]]="","",IF(RENTABILIDAD[[#This Row],[INSTRUMENTO]]="","",IFERROR((E650*H650),0)))</f>
        <v/>
      </c>
      <c r="J650" s="761" t="str">
        <f>IF(RENTABILIDAD[[#This Row],[PORTAFOLIO]]="","",IF(RENTABILIDAD[[#This Row],[INSTRUMENTO]]="","",IFERROR((E650*H650)*$X$6,0)))</f>
        <v/>
      </c>
      <c r="K650" s="762">
        <f>IF(RENTABILIDAD[[#This Row],[VALOR ACTUAL COP]]&gt;0,IFERROR((I650-F650)/F650,0),"")</f>
        <v>0</v>
      </c>
      <c r="L650" s="702">
        <f>IF(RENTABILIDAD[[#This Row],[VALOR ACTUAL COP]]&gt;0,IFERROR((J650-G650)/G650,0),"")</f>
        <v>0</v>
      </c>
      <c r="M650" s="763">
        <f t="shared" si="11"/>
        <v>0</v>
      </c>
      <c r="N650" s="747" t="str">
        <f>IFERROR(IF(RENTABILIDAD[[#This Row],[AÑOS]]&gt;0.9999999,(1+K650)^(1/M650)-1,""),"")</f>
        <v/>
      </c>
      <c r="O650" s="702" t="str">
        <f>IFERROR(IF(RENTABILIDAD[[#This Row],[AÑOS]]&gt;0.9999999,(1+L650)^(1/M650)-1,""),"")</f>
        <v/>
      </c>
      <c r="P650" s="764" t="str">
        <f>IFERROR(IF(C:C=$U$7,RENTABILIDAD[[#This Row],[INVERSIÓN USD]]/$W$6,RENTABILIDAD[[#This Row],[INVERSIÓN USD]]/$W$7),"")</f>
        <v/>
      </c>
      <c r="Q650" s="620" t="str">
        <f>IFERROR(IF(D:D=$U$6,RENTABILIDAD[[#This Row],[INVERSIÓN COP]]/$V$6,RENTABILIDAD[[#This Row],[INVERSIÓN COP]]/$V$7),"")</f>
        <v/>
      </c>
      <c r="R650" s="764" t="str">
        <f>IFERROR(RENTABILIDAD[[#This Row],[RENTABILIDAD E.A USD]]*RENTABILIDAD[[#This Row],[PESOS COP]],"")</f>
        <v/>
      </c>
      <c r="S650" s="620" t="str">
        <f>IFERROR(RENTABILIDAD[[#This Row],[RENTABILIDAD E.A COP2]]*RENTABILIDAD[[#This Row],[PESOS COP]],"")</f>
        <v/>
      </c>
    </row>
    <row r="651" spans="2:19">
      <c r="B651" s="755" t="str">
        <f>IF('REGISTRO ACCIONES'!L651="COMPRA",'REGISTRO ACCIONES'!J651,"")</f>
        <v/>
      </c>
      <c r="C651" s="756" t="str">
        <f>IF('REGISTRO ACCIONES'!L651="COMPRA",'REGISTRO ACCIONES'!K651,"")</f>
        <v/>
      </c>
      <c r="D65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51" s="757" t="str">
        <f>IF('REGISTRO ACCIONES'!L651="COMPRA",'REGISTRO ACCIONES'!M651,"")</f>
        <v/>
      </c>
      <c r="F651" s="758" t="str">
        <f>IF(RENTABILIDAD[[#This Row],[PORTAFOLIO]]="","",IF('REGISTRO ACCIONES'!L651="COMPRA",'REGISTRO ACCIONES'!P651,""))</f>
        <v/>
      </c>
      <c r="G651" s="759" t="str">
        <f>IF(RENTABILIDAD[[#This Row],[PORTAFOLIO]]="","",IF('REGISTRO ACCIONES'!L651="COMPRA",'REGISTRO ACCIONES'!R651,""))</f>
        <v/>
      </c>
      <c r="H65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51" s="760" t="str">
        <f>IF(RENTABILIDAD[[#This Row],[PORTAFOLIO]]="","",IF(RENTABILIDAD[[#This Row],[INSTRUMENTO]]="","",IFERROR((E651*H651),0)))</f>
        <v/>
      </c>
      <c r="J651" s="761" t="str">
        <f>IF(RENTABILIDAD[[#This Row],[PORTAFOLIO]]="","",IF(RENTABILIDAD[[#This Row],[INSTRUMENTO]]="","",IFERROR((E651*H651)*$X$6,0)))</f>
        <v/>
      </c>
      <c r="K651" s="762">
        <f>IF(RENTABILIDAD[[#This Row],[VALOR ACTUAL COP]]&gt;0,IFERROR((I651-F651)/F651,0),"")</f>
        <v>0</v>
      </c>
      <c r="L651" s="702">
        <f>IF(RENTABILIDAD[[#This Row],[VALOR ACTUAL COP]]&gt;0,IFERROR((J651-G651)/G651,0),"")</f>
        <v>0</v>
      </c>
      <c r="M651" s="763">
        <f t="shared" si="11"/>
        <v>0</v>
      </c>
      <c r="N651" s="747" t="str">
        <f>IFERROR(IF(RENTABILIDAD[[#This Row],[AÑOS]]&gt;0.9999999,(1+K651)^(1/M651)-1,""),"")</f>
        <v/>
      </c>
      <c r="O651" s="702" t="str">
        <f>IFERROR(IF(RENTABILIDAD[[#This Row],[AÑOS]]&gt;0.9999999,(1+L651)^(1/M651)-1,""),"")</f>
        <v/>
      </c>
      <c r="P651" s="764" t="str">
        <f>IFERROR(IF(C:C=$U$7,RENTABILIDAD[[#This Row],[INVERSIÓN USD]]/$W$6,RENTABILIDAD[[#This Row],[INVERSIÓN USD]]/$W$7),"")</f>
        <v/>
      </c>
      <c r="Q651" s="620" t="str">
        <f>IFERROR(IF(D:D=$U$6,RENTABILIDAD[[#This Row],[INVERSIÓN COP]]/$V$6,RENTABILIDAD[[#This Row],[INVERSIÓN COP]]/$V$7),"")</f>
        <v/>
      </c>
      <c r="R651" s="764" t="str">
        <f>IFERROR(RENTABILIDAD[[#This Row],[RENTABILIDAD E.A USD]]*RENTABILIDAD[[#This Row],[PESOS COP]],"")</f>
        <v/>
      </c>
      <c r="S651" s="620" t="str">
        <f>IFERROR(RENTABILIDAD[[#This Row],[RENTABILIDAD E.A COP2]]*RENTABILIDAD[[#This Row],[PESOS COP]],"")</f>
        <v/>
      </c>
    </row>
    <row r="652" spans="2:19">
      <c r="B652" s="755" t="str">
        <f>IF('REGISTRO ACCIONES'!L652="COMPRA",'REGISTRO ACCIONES'!J652,"")</f>
        <v/>
      </c>
      <c r="C652" s="756" t="str">
        <f>IF('REGISTRO ACCIONES'!L652="COMPRA",'REGISTRO ACCIONES'!K652,"")</f>
        <v/>
      </c>
      <c r="D65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52" s="757" t="str">
        <f>IF('REGISTRO ACCIONES'!L652="COMPRA",'REGISTRO ACCIONES'!M652,"")</f>
        <v/>
      </c>
      <c r="F652" s="758" t="str">
        <f>IF(RENTABILIDAD[[#This Row],[PORTAFOLIO]]="","",IF('REGISTRO ACCIONES'!L652="COMPRA",'REGISTRO ACCIONES'!P652,""))</f>
        <v/>
      </c>
      <c r="G652" s="759" t="str">
        <f>IF(RENTABILIDAD[[#This Row],[PORTAFOLIO]]="","",IF('REGISTRO ACCIONES'!L652="COMPRA",'REGISTRO ACCIONES'!R652,""))</f>
        <v/>
      </c>
      <c r="H65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52" s="760" t="str">
        <f>IF(RENTABILIDAD[[#This Row],[PORTAFOLIO]]="","",IF(RENTABILIDAD[[#This Row],[INSTRUMENTO]]="","",IFERROR((E652*H652),0)))</f>
        <v/>
      </c>
      <c r="J652" s="761" t="str">
        <f>IF(RENTABILIDAD[[#This Row],[PORTAFOLIO]]="","",IF(RENTABILIDAD[[#This Row],[INSTRUMENTO]]="","",IFERROR((E652*H652)*$X$6,0)))</f>
        <v/>
      </c>
      <c r="K652" s="762">
        <f>IF(RENTABILIDAD[[#This Row],[VALOR ACTUAL COP]]&gt;0,IFERROR((I652-F652)/F652,0),"")</f>
        <v>0</v>
      </c>
      <c r="L652" s="702">
        <f>IF(RENTABILIDAD[[#This Row],[VALOR ACTUAL COP]]&gt;0,IFERROR((J652-G652)/G652,0),"")</f>
        <v>0</v>
      </c>
      <c r="M652" s="763">
        <f t="shared" si="11"/>
        <v>0</v>
      </c>
      <c r="N652" s="747" t="str">
        <f>IFERROR(IF(RENTABILIDAD[[#This Row],[AÑOS]]&gt;0.9999999,(1+K652)^(1/M652)-1,""),"")</f>
        <v/>
      </c>
      <c r="O652" s="702" t="str">
        <f>IFERROR(IF(RENTABILIDAD[[#This Row],[AÑOS]]&gt;0.9999999,(1+L652)^(1/M652)-1,""),"")</f>
        <v/>
      </c>
      <c r="P652" s="764" t="str">
        <f>IFERROR(IF(C:C=$U$7,RENTABILIDAD[[#This Row],[INVERSIÓN USD]]/$W$6,RENTABILIDAD[[#This Row],[INVERSIÓN USD]]/$W$7),"")</f>
        <v/>
      </c>
      <c r="Q652" s="620" t="str">
        <f>IFERROR(IF(D:D=$U$6,RENTABILIDAD[[#This Row],[INVERSIÓN COP]]/$V$6,RENTABILIDAD[[#This Row],[INVERSIÓN COP]]/$V$7),"")</f>
        <v/>
      </c>
      <c r="R652" s="764" t="str">
        <f>IFERROR(RENTABILIDAD[[#This Row],[RENTABILIDAD E.A USD]]*RENTABILIDAD[[#This Row],[PESOS COP]],"")</f>
        <v/>
      </c>
      <c r="S652" s="620" t="str">
        <f>IFERROR(RENTABILIDAD[[#This Row],[RENTABILIDAD E.A COP2]]*RENTABILIDAD[[#This Row],[PESOS COP]],"")</f>
        <v/>
      </c>
    </row>
    <row r="653" spans="2:19">
      <c r="B653" s="755" t="str">
        <f>IF('REGISTRO ACCIONES'!L653="COMPRA",'REGISTRO ACCIONES'!J653,"")</f>
        <v/>
      </c>
      <c r="C653" s="756" t="str">
        <f>IF('REGISTRO ACCIONES'!L653="COMPRA",'REGISTRO ACCIONES'!K653,"")</f>
        <v/>
      </c>
      <c r="D65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53" s="757" t="str">
        <f>IF('REGISTRO ACCIONES'!L653="COMPRA",'REGISTRO ACCIONES'!M653,"")</f>
        <v/>
      </c>
      <c r="F653" s="758" t="str">
        <f>IF(RENTABILIDAD[[#This Row],[PORTAFOLIO]]="","",IF('REGISTRO ACCIONES'!L653="COMPRA",'REGISTRO ACCIONES'!P653,""))</f>
        <v/>
      </c>
      <c r="G653" s="759" t="str">
        <f>IF(RENTABILIDAD[[#This Row],[PORTAFOLIO]]="","",IF('REGISTRO ACCIONES'!L653="COMPRA",'REGISTRO ACCIONES'!R653,""))</f>
        <v/>
      </c>
      <c r="H65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53" s="760" t="str">
        <f>IF(RENTABILIDAD[[#This Row],[PORTAFOLIO]]="","",IF(RENTABILIDAD[[#This Row],[INSTRUMENTO]]="","",IFERROR((E653*H653),0)))</f>
        <v/>
      </c>
      <c r="J653" s="761" t="str">
        <f>IF(RENTABILIDAD[[#This Row],[PORTAFOLIO]]="","",IF(RENTABILIDAD[[#This Row],[INSTRUMENTO]]="","",IFERROR((E653*H653)*$X$6,0)))</f>
        <v/>
      </c>
      <c r="K653" s="762">
        <f>IF(RENTABILIDAD[[#This Row],[VALOR ACTUAL COP]]&gt;0,IFERROR((I653-F653)/F653,0),"")</f>
        <v>0</v>
      </c>
      <c r="L653" s="702">
        <f>IF(RENTABILIDAD[[#This Row],[VALOR ACTUAL COP]]&gt;0,IFERROR((J653-G653)/G653,0),"")</f>
        <v>0</v>
      </c>
      <c r="M653" s="763">
        <f t="shared" si="11"/>
        <v>0</v>
      </c>
      <c r="N653" s="747" t="str">
        <f>IFERROR(IF(RENTABILIDAD[[#This Row],[AÑOS]]&gt;0.9999999,(1+K653)^(1/M653)-1,""),"")</f>
        <v/>
      </c>
      <c r="O653" s="702" t="str">
        <f>IFERROR(IF(RENTABILIDAD[[#This Row],[AÑOS]]&gt;0.9999999,(1+L653)^(1/M653)-1,""),"")</f>
        <v/>
      </c>
      <c r="P653" s="764" t="str">
        <f>IFERROR(IF(C:C=$U$7,RENTABILIDAD[[#This Row],[INVERSIÓN USD]]/$W$6,RENTABILIDAD[[#This Row],[INVERSIÓN USD]]/$W$7),"")</f>
        <v/>
      </c>
      <c r="Q653" s="620" t="str">
        <f>IFERROR(IF(D:D=$U$6,RENTABILIDAD[[#This Row],[INVERSIÓN COP]]/$V$6,RENTABILIDAD[[#This Row],[INVERSIÓN COP]]/$V$7),"")</f>
        <v/>
      </c>
      <c r="R653" s="764" t="str">
        <f>IFERROR(RENTABILIDAD[[#This Row],[RENTABILIDAD E.A USD]]*RENTABILIDAD[[#This Row],[PESOS COP]],"")</f>
        <v/>
      </c>
      <c r="S653" s="620" t="str">
        <f>IFERROR(RENTABILIDAD[[#This Row],[RENTABILIDAD E.A COP2]]*RENTABILIDAD[[#This Row],[PESOS COP]],"")</f>
        <v/>
      </c>
    </row>
    <row r="654" spans="2:19">
      <c r="B654" s="755" t="str">
        <f>IF('REGISTRO ACCIONES'!L654="COMPRA",'REGISTRO ACCIONES'!J654,"")</f>
        <v/>
      </c>
      <c r="C654" s="756" t="str">
        <f>IF('REGISTRO ACCIONES'!L654="COMPRA",'REGISTRO ACCIONES'!K654,"")</f>
        <v/>
      </c>
      <c r="D65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54" s="757" t="str">
        <f>IF('REGISTRO ACCIONES'!L654="COMPRA",'REGISTRO ACCIONES'!M654,"")</f>
        <v/>
      </c>
      <c r="F654" s="758" t="str">
        <f>IF(RENTABILIDAD[[#This Row],[PORTAFOLIO]]="","",IF('REGISTRO ACCIONES'!L654="COMPRA",'REGISTRO ACCIONES'!P654,""))</f>
        <v/>
      </c>
      <c r="G654" s="759" t="str">
        <f>IF(RENTABILIDAD[[#This Row],[PORTAFOLIO]]="","",IF('REGISTRO ACCIONES'!L654="COMPRA",'REGISTRO ACCIONES'!R654,""))</f>
        <v/>
      </c>
      <c r="H65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54" s="760" t="str">
        <f>IF(RENTABILIDAD[[#This Row],[PORTAFOLIO]]="","",IF(RENTABILIDAD[[#This Row],[INSTRUMENTO]]="","",IFERROR((E654*H654),0)))</f>
        <v/>
      </c>
      <c r="J654" s="761" t="str">
        <f>IF(RENTABILIDAD[[#This Row],[PORTAFOLIO]]="","",IF(RENTABILIDAD[[#This Row],[INSTRUMENTO]]="","",IFERROR((E654*H654)*$X$6,0)))</f>
        <v/>
      </c>
      <c r="K654" s="762">
        <f>IF(RENTABILIDAD[[#This Row],[VALOR ACTUAL COP]]&gt;0,IFERROR((I654-F654)/F654,0),"")</f>
        <v>0</v>
      </c>
      <c r="L654" s="702">
        <f>IF(RENTABILIDAD[[#This Row],[VALOR ACTUAL COP]]&gt;0,IFERROR((J654-G654)/G654,0),"")</f>
        <v>0</v>
      </c>
      <c r="M654" s="763">
        <f t="shared" si="11"/>
        <v>0</v>
      </c>
      <c r="N654" s="747" t="str">
        <f>IFERROR(IF(RENTABILIDAD[[#This Row],[AÑOS]]&gt;0.9999999,(1+K654)^(1/M654)-1,""),"")</f>
        <v/>
      </c>
      <c r="O654" s="702" t="str">
        <f>IFERROR(IF(RENTABILIDAD[[#This Row],[AÑOS]]&gt;0.9999999,(1+L654)^(1/M654)-1,""),"")</f>
        <v/>
      </c>
      <c r="P654" s="764" t="str">
        <f>IFERROR(IF(C:C=$U$7,RENTABILIDAD[[#This Row],[INVERSIÓN USD]]/$W$6,RENTABILIDAD[[#This Row],[INVERSIÓN USD]]/$W$7),"")</f>
        <v/>
      </c>
      <c r="Q654" s="620" t="str">
        <f>IFERROR(IF(D:D=$U$6,RENTABILIDAD[[#This Row],[INVERSIÓN COP]]/$V$6,RENTABILIDAD[[#This Row],[INVERSIÓN COP]]/$V$7),"")</f>
        <v/>
      </c>
      <c r="R654" s="764" t="str">
        <f>IFERROR(RENTABILIDAD[[#This Row],[RENTABILIDAD E.A USD]]*RENTABILIDAD[[#This Row],[PESOS COP]],"")</f>
        <v/>
      </c>
      <c r="S654" s="620" t="str">
        <f>IFERROR(RENTABILIDAD[[#This Row],[RENTABILIDAD E.A COP2]]*RENTABILIDAD[[#This Row],[PESOS COP]],"")</f>
        <v/>
      </c>
    </row>
    <row r="655" spans="2:19">
      <c r="B655" s="755" t="str">
        <f>IF('REGISTRO ACCIONES'!L655="COMPRA",'REGISTRO ACCIONES'!J655,"")</f>
        <v/>
      </c>
      <c r="C655" s="756" t="str">
        <f>IF('REGISTRO ACCIONES'!L655="COMPRA",'REGISTRO ACCIONES'!K655,"")</f>
        <v/>
      </c>
      <c r="D65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55" s="757" t="str">
        <f>IF('REGISTRO ACCIONES'!L655="COMPRA",'REGISTRO ACCIONES'!M655,"")</f>
        <v/>
      </c>
      <c r="F655" s="758" t="str">
        <f>IF(RENTABILIDAD[[#This Row],[PORTAFOLIO]]="","",IF('REGISTRO ACCIONES'!L655="COMPRA",'REGISTRO ACCIONES'!P655,""))</f>
        <v/>
      </c>
      <c r="G655" s="759" t="str">
        <f>IF(RENTABILIDAD[[#This Row],[PORTAFOLIO]]="","",IF('REGISTRO ACCIONES'!L655="COMPRA",'REGISTRO ACCIONES'!R655,""))</f>
        <v/>
      </c>
      <c r="H65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55" s="760" t="str">
        <f>IF(RENTABILIDAD[[#This Row],[PORTAFOLIO]]="","",IF(RENTABILIDAD[[#This Row],[INSTRUMENTO]]="","",IFERROR((E655*H655),0)))</f>
        <v/>
      </c>
      <c r="J655" s="761" t="str">
        <f>IF(RENTABILIDAD[[#This Row],[PORTAFOLIO]]="","",IF(RENTABILIDAD[[#This Row],[INSTRUMENTO]]="","",IFERROR((E655*H655)*$X$6,0)))</f>
        <v/>
      </c>
      <c r="K655" s="762">
        <f>IF(RENTABILIDAD[[#This Row],[VALOR ACTUAL COP]]&gt;0,IFERROR((I655-F655)/F655,0),"")</f>
        <v>0</v>
      </c>
      <c r="L655" s="702">
        <f>IF(RENTABILIDAD[[#This Row],[VALOR ACTUAL COP]]&gt;0,IFERROR((J655-G655)/G655,0),"")</f>
        <v>0</v>
      </c>
      <c r="M655" s="763">
        <f t="shared" si="11"/>
        <v>0</v>
      </c>
      <c r="N655" s="747" t="str">
        <f>IFERROR(IF(RENTABILIDAD[[#This Row],[AÑOS]]&gt;0.9999999,(1+K655)^(1/M655)-1,""),"")</f>
        <v/>
      </c>
      <c r="O655" s="702" t="str">
        <f>IFERROR(IF(RENTABILIDAD[[#This Row],[AÑOS]]&gt;0.9999999,(1+L655)^(1/M655)-1,""),"")</f>
        <v/>
      </c>
      <c r="P655" s="764" t="str">
        <f>IFERROR(IF(C:C=$U$7,RENTABILIDAD[[#This Row],[INVERSIÓN USD]]/$W$6,RENTABILIDAD[[#This Row],[INVERSIÓN USD]]/$W$7),"")</f>
        <v/>
      </c>
      <c r="Q655" s="620" t="str">
        <f>IFERROR(IF(D:D=$U$6,RENTABILIDAD[[#This Row],[INVERSIÓN COP]]/$V$6,RENTABILIDAD[[#This Row],[INVERSIÓN COP]]/$V$7),"")</f>
        <v/>
      </c>
      <c r="R655" s="764" t="str">
        <f>IFERROR(RENTABILIDAD[[#This Row],[RENTABILIDAD E.A USD]]*RENTABILIDAD[[#This Row],[PESOS COP]],"")</f>
        <v/>
      </c>
      <c r="S655" s="620" t="str">
        <f>IFERROR(RENTABILIDAD[[#This Row],[RENTABILIDAD E.A COP2]]*RENTABILIDAD[[#This Row],[PESOS COP]],"")</f>
        <v/>
      </c>
    </row>
    <row r="656" spans="2:19">
      <c r="B656" s="755" t="str">
        <f>IF('REGISTRO ACCIONES'!L656="COMPRA",'REGISTRO ACCIONES'!J656,"")</f>
        <v/>
      </c>
      <c r="C656" s="756" t="str">
        <f>IF('REGISTRO ACCIONES'!L656="COMPRA",'REGISTRO ACCIONES'!K656,"")</f>
        <v/>
      </c>
      <c r="D65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56" s="757" t="str">
        <f>IF('REGISTRO ACCIONES'!L656="COMPRA",'REGISTRO ACCIONES'!M656,"")</f>
        <v/>
      </c>
      <c r="F656" s="758" t="str">
        <f>IF(RENTABILIDAD[[#This Row],[PORTAFOLIO]]="","",IF('REGISTRO ACCIONES'!L656="COMPRA",'REGISTRO ACCIONES'!P656,""))</f>
        <v/>
      </c>
      <c r="G656" s="759" t="str">
        <f>IF(RENTABILIDAD[[#This Row],[PORTAFOLIO]]="","",IF('REGISTRO ACCIONES'!L656="COMPRA",'REGISTRO ACCIONES'!R656,""))</f>
        <v/>
      </c>
      <c r="H65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56" s="760" t="str">
        <f>IF(RENTABILIDAD[[#This Row],[PORTAFOLIO]]="","",IF(RENTABILIDAD[[#This Row],[INSTRUMENTO]]="","",IFERROR((E656*H656),0)))</f>
        <v/>
      </c>
      <c r="J656" s="761" t="str">
        <f>IF(RENTABILIDAD[[#This Row],[PORTAFOLIO]]="","",IF(RENTABILIDAD[[#This Row],[INSTRUMENTO]]="","",IFERROR((E656*H656)*$X$6,0)))</f>
        <v/>
      </c>
      <c r="K656" s="762">
        <f>IF(RENTABILIDAD[[#This Row],[VALOR ACTUAL COP]]&gt;0,IFERROR((I656-F656)/F656,0),"")</f>
        <v>0</v>
      </c>
      <c r="L656" s="702">
        <f>IF(RENTABILIDAD[[#This Row],[VALOR ACTUAL COP]]&gt;0,IFERROR((J656-G656)/G656,0),"")</f>
        <v>0</v>
      </c>
      <c r="M656" s="763">
        <f t="shared" si="11"/>
        <v>0</v>
      </c>
      <c r="N656" s="747" t="str">
        <f>IFERROR(IF(RENTABILIDAD[[#This Row],[AÑOS]]&gt;0.9999999,(1+K656)^(1/M656)-1,""),"")</f>
        <v/>
      </c>
      <c r="O656" s="702" t="str">
        <f>IFERROR(IF(RENTABILIDAD[[#This Row],[AÑOS]]&gt;0.9999999,(1+L656)^(1/M656)-1,""),"")</f>
        <v/>
      </c>
      <c r="P656" s="764" t="str">
        <f>IFERROR(IF(C:C=$U$7,RENTABILIDAD[[#This Row],[INVERSIÓN USD]]/$W$6,RENTABILIDAD[[#This Row],[INVERSIÓN USD]]/$W$7),"")</f>
        <v/>
      </c>
      <c r="Q656" s="620" t="str">
        <f>IFERROR(IF(D:D=$U$6,RENTABILIDAD[[#This Row],[INVERSIÓN COP]]/$V$6,RENTABILIDAD[[#This Row],[INVERSIÓN COP]]/$V$7),"")</f>
        <v/>
      </c>
      <c r="R656" s="764" t="str">
        <f>IFERROR(RENTABILIDAD[[#This Row],[RENTABILIDAD E.A USD]]*RENTABILIDAD[[#This Row],[PESOS COP]],"")</f>
        <v/>
      </c>
      <c r="S656" s="620" t="str">
        <f>IFERROR(RENTABILIDAD[[#This Row],[RENTABILIDAD E.A COP2]]*RENTABILIDAD[[#This Row],[PESOS COP]],"")</f>
        <v/>
      </c>
    </row>
    <row r="657" spans="2:19">
      <c r="B657" s="755" t="str">
        <f>IF('REGISTRO ACCIONES'!L657="COMPRA",'REGISTRO ACCIONES'!J657,"")</f>
        <v/>
      </c>
      <c r="C657" s="756" t="str">
        <f>IF('REGISTRO ACCIONES'!L657="COMPRA",'REGISTRO ACCIONES'!K657,"")</f>
        <v/>
      </c>
      <c r="D65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57" s="757" t="str">
        <f>IF('REGISTRO ACCIONES'!L657="COMPRA",'REGISTRO ACCIONES'!M657,"")</f>
        <v/>
      </c>
      <c r="F657" s="758" t="str">
        <f>IF(RENTABILIDAD[[#This Row],[PORTAFOLIO]]="","",IF('REGISTRO ACCIONES'!L657="COMPRA",'REGISTRO ACCIONES'!P657,""))</f>
        <v/>
      </c>
      <c r="G657" s="759" t="str">
        <f>IF(RENTABILIDAD[[#This Row],[PORTAFOLIO]]="","",IF('REGISTRO ACCIONES'!L657="COMPRA",'REGISTRO ACCIONES'!R657,""))</f>
        <v/>
      </c>
      <c r="H65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57" s="760" t="str">
        <f>IF(RENTABILIDAD[[#This Row],[PORTAFOLIO]]="","",IF(RENTABILIDAD[[#This Row],[INSTRUMENTO]]="","",IFERROR((E657*H657),0)))</f>
        <v/>
      </c>
      <c r="J657" s="761" t="str">
        <f>IF(RENTABILIDAD[[#This Row],[PORTAFOLIO]]="","",IF(RENTABILIDAD[[#This Row],[INSTRUMENTO]]="","",IFERROR((E657*H657)*$X$6,0)))</f>
        <v/>
      </c>
      <c r="K657" s="762">
        <f>IF(RENTABILIDAD[[#This Row],[VALOR ACTUAL COP]]&gt;0,IFERROR((I657-F657)/F657,0),"")</f>
        <v>0</v>
      </c>
      <c r="L657" s="702">
        <f>IF(RENTABILIDAD[[#This Row],[VALOR ACTUAL COP]]&gt;0,IFERROR((J657-G657)/G657,0),"")</f>
        <v>0</v>
      </c>
      <c r="M657" s="763">
        <f t="shared" si="11"/>
        <v>0</v>
      </c>
      <c r="N657" s="747" t="str">
        <f>IFERROR(IF(RENTABILIDAD[[#This Row],[AÑOS]]&gt;0.9999999,(1+K657)^(1/M657)-1,""),"")</f>
        <v/>
      </c>
      <c r="O657" s="702" t="str">
        <f>IFERROR(IF(RENTABILIDAD[[#This Row],[AÑOS]]&gt;0.9999999,(1+L657)^(1/M657)-1,""),"")</f>
        <v/>
      </c>
      <c r="P657" s="764" t="str">
        <f>IFERROR(IF(C:C=$U$7,RENTABILIDAD[[#This Row],[INVERSIÓN USD]]/$W$6,RENTABILIDAD[[#This Row],[INVERSIÓN USD]]/$W$7),"")</f>
        <v/>
      </c>
      <c r="Q657" s="620" t="str">
        <f>IFERROR(IF(D:D=$U$6,RENTABILIDAD[[#This Row],[INVERSIÓN COP]]/$V$6,RENTABILIDAD[[#This Row],[INVERSIÓN COP]]/$V$7),"")</f>
        <v/>
      </c>
      <c r="R657" s="764" t="str">
        <f>IFERROR(RENTABILIDAD[[#This Row],[RENTABILIDAD E.A USD]]*RENTABILIDAD[[#This Row],[PESOS COP]],"")</f>
        <v/>
      </c>
      <c r="S657" s="620" t="str">
        <f>IFERROR(RENTABILIDAD[[#This Row],[RENTABILIDAD E.A COP2]]*RENTABILIDAD[[#This Row],[PESOS COP]],"")</f>
        <v/>
      </c>
    </row>
    <row r="658" spans="2:19">
      <c r="B658" s="755" t="str">
        <f>IF('REGISTRO ACCIONES'!L658="COMPRA",'REGISTRO ACCIONES'!J658,"")</f>
        <v/>
      </c>
      <c r="C658" s="756" t="str">
        <f>IF('REGISTRO ACCIONES'!L658="COMPRA",'REGISTRO ACCIONES'!K658,"")</f>
        <v/>
      </c>
      <c r="D65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58" s="757" t="str">
        <f>IF('REGISTRO ACCIONES'!L658="COMPRA",'REGISTRO ACCIONES'!M658,"")</f>
        <v/>
      </c>
      <c r="F658" s="758" t="str">
        <f>IF(RENTABILIDAD[[#This Row],[PORTAFOLIO]]="","",IF('REGISTRO ACCIONES'!L658="COMPRA",'REGISTRO ACCIONES'!P658,""))</f>
        <v/>
      </c>
      <c r="G658" s="759" t="str">
        <f>IF(RENTABILIDAD[[#This Row],[PORTAFOLIO]]="","",IF('REGISTRO ACCIONES'!L658="COMPRA",'REGISTRO ACCIONES'!R658,""))</f>
        <v/>
      </c>
      <c r="H65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58" s="760" t="str">
        <f>IF(RENTABILIDAD[[#This Row],[PORTAFOLIO]]="","",IF(RENTABILIDAD[[#This Row],[INSTRUMENTO]]="","",IFERROR((E658*H658),0)))</f>
        <v/>
      </c>
      <c r="J658" s="761" t="str">
        <f>IF(RENTABILIDAD[[#This Row],[PORTAFOLIO]]="","",IF(RENTABILIDAD[[#This Row],[INSTRUMENTO]]="","",IFERROR((E658*H658)*$X$6,0)))</f>
        <v/>
      </c>
      <c r="K658" s="762">
        <f>IF(RENTABILIDAD[[#This Row],[VALOR ACTUAL COP]]&gt;0,IFERROR((I658-F658)/F658,0),"")</f>
        <v>0</v>
      </c>
      <c r="L658" s="702">
        <f>IF(RENTABILIDAD[[#This Row],[VALOR ACTUAL COP]]&gt;0,IFERROR((J658-G658)/G658,0),"")</f>
        <v>0</v>
      </c>
      <c r="M658" s="763">
        <f t="shared" si="11"/>
        <v>0</v>
      </c>
      <c r="N658" s="747" t="str">
        <f>IFERROR(IF(RENTABILIDAD[[#This Row],[AÑOS]]&gt;0.9999999,(1+K658)^(1/M658)-1,""),"")</f>
        <v/>
      </c>
      <c r="O658" s="702" t="str">
        <f>IFERROR(IF(RENTABILIDAD[[#This Row],[AÑOS]]&gt;0.9999999,(1+L658)^(1/M658)-1,""),"")</f>
        <v/>
      </c>
      <c r="P658" s="764" t="str">
        <f>IFERROR(IF(C:C=$U$7,RENTABILIDAD[[#This Row],[INVERSIÓN USD]]/$W$6,RENTABILIDAD[[#This Row],[INVERSIÓN USD]]/$W$7),"")</f>
        <v/>
      </c>
      <c r="Q658" s="620" t="str">
        <f>IFERROR(IF(D:D=$U$6,RENTABILIDAD[[#This Row],[INVERSIÓN COP]]/$V$6,RENTABILIDAD[[#This Row],[INVERSIÓN COP]]/$V$7),"")</f>
        <v/>
      </c>
      <c r="R658" s="764" t="str">
        <f>IFERROR(RENTABILIDAD[[#This Row],[RENTABILIDAD E.A USD]]*RENTABILIDAD[[#This Row],[PESOS COP]],"")</f>
        <v/>
      </c>
      <c r="S658" s="620" t="str">
        <f>IFERROR(RENTABILIDAD[[#This Row],[RENTABILIDAD E.A COP2]]*RENTABILIDAD[[#This Row],[PESOS COP]],"")</f>
        <v/>
      </c>
    </row>
    <row r="659" spans="2:19">
      <c r="B659" s="755" t="str">
        <f>IF('REGISTRO ACCIONES'!L659="COMPRA",'REGISTRO ACCIONES'!J659,"")</f>
        <v/>
      </c>
      <c r="C659" s="756" t="str">
        <f>IF('REGISTRO ACCIONES'!L659="COMPRA",'REGISTRO ACCIONES'!K659,"")</f>
        <v/>
      </c>
      <c r="D65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59" s="757" t="str">
        <f>IF('REGISTRO ACCIONES'!L659="COMPRA",'REGISTRO ACCIONES'!M659,"")</f>
        <v/>
      </c>
      <c r="F659" s="758" t="str">
        <f>IF(RENTABILIDAD[[#This Row],[PORTAFOLIO]]="","",IF('REGISTRO ACCIONES'!L659="COMPRA",'REGISTRO ACCIONES'!P659,""))</f>
        <v/>
      </c>
      <c r="G659" s="759" t="str">
        <f>IF(RENTABILIDAD[[#This Row],[PORTAFOLIO]]="","",IF('REGISTRO ACCIONES'!L659="COMPRA",'REGISTRO ACCIONES'!R659,""))</f>
        <v/>
      </c>
      <c r="H65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59" s="760" t="str">
        <f>IF(RENTABILIDAD[[#This Row],[PORTAFOLIO]]="","",IF(RENTABILIDAD[[#This Row],[INSTRUMENTO]]="","",IFERROR((E659*H659),0)))</f>
        <v/>
      </c>
      <c r="J659" s="761" t="str">
        <f>IF(RENTABILIDAD[[#This Row],[PORTAFOLIO]]="","",IF(RENTABILIDAD[[#This Row],[INSTRUMENTO]]="","",IFERROR((E659*H659)*$X$6,0)))</f>
        <v/>
      </c>
      <c r="K659" s="762">
        <f>IF(RENTABILIDAD[[#This Row],[VALOR ACTUAL COP]]&gt;0,IFERROR((I659-F659)/F659,0),"")</f>
        <v>0</v>
      </c>
      <c r="L659" s="702">
        <f>IF(RENTABILIDAD[[#This Row],[VALOR ACTUAL COP]]&gt;0,IFERROR((J659-G659)/G659,0),"")</f>
        <v>0</v>
      </c>
      <c r="M659" s="763">
        <f t="shared" si="11"/>
        <v>0</v>
      </c>
      <c r="N659" s="747" t="str">
        <f>IFERROR(IF(RENTABILIDAD[[#This Row],[AÑOS]]&gt;0.9999999,(1+K659)^(1/M659)-1,""),"")</f>
        <v/>
      </c>
      <c r="O659" s="702" t="str">
        <f>IFERROR(IF(RENTABILIDAD[[#This Row],[AÑOS]]&gt;0.9999999,(1+L659)^(1/M659)-1,""),"")</f>
        <v/>
      </c>
      <c r="P659" s="764" t="str">
        <f>IFERROR(IF(C:C=$U$7,RENTABILIDAD[[#This Row],[INVERSIÓN USD]]/$W$6,RENTABILIDAD[[#This Row],[INVERSIÓN USD]]/$W$7),"")</f>
        <v/>
      </c>
      <c r="Q659" s="620" t="str">
        <f>IFERROR(IF(D:D=$U$6,RENTABILIDAD[[#This Row],[INVERSIÓN COP]]/$V$6,RENTABILIDAD[[#This Row],[INVERSIÓN COP]]/$V$7),"")</f>
        <v/>
      </c>
      <c r="R659" s="764" t="str">
        <f>IFERROR(RENTABILIDAD[[#This Row],[RENTABILIDAD E.A USD]]*RENTABILIDAD[[#This Row],[PESOS COP]],"")</f>
        <v/>
      </c>
      <c r="S659" s="620" t="str">
        <f>IFERROR(RENTABILIDAD[[#This Row],[RENTABILIDAD E.A COP2]]*RENTABILIDAD[[#This Row],[PESOS COP]],"")</f>
        <v/>
      </c>
    </row>
    <row r="660" spans="2:19">
      <c r="B660" s="755" t="str">
        <f>IF('REGISTRO ACCIONES'!L660="COMPRA",'REGISTRO ACCIONES'!J660,"")</f>
        <v/>
      </c>
      <c r="C660" s="756" t="str">
        <f>IF('REGISTRO ACCIONES'!L660="COMPRA",'REGISTRO ACCIONES'!K660,"")</f>
        <v/>
      </c>
      <c r="D66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60" s="757" t="str">
        <f>IF('REGISTRO ACCIONES'!L660="COMPRA",'REGISTRO ACCIONES'!M660,"")</f>
        <v/>
      </c>
      <c r="F660" s="758" t="str">
        <f>IF(RENTABILIDAD[[#This Row],[PORTAFOLIO]]="","",IF('REGISTRO ACCIONES'!L660="COMPRA",'REGISTRO ACCIONES'!P660,""))</f>
        <v/>
      </c>
      <c r="G660" s="759" t="str">
        <f>IF(RENTABILIDAD[[#This Row],[PORTAFOLIO]]="","",IF('REGISTRO ACCIONES'!L660="COMPRA",'REGISTRO ACCIONES'!R660,""))</f>
        <v/>
      </c>
      <c r="H66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60" s="760" t="str">
        <f>IF(RENTABILIDAD[[#This Row],[PORTAFOLIO]]="","",IF(RENTABILIDAD[[#This Row],[INSTRUMENTO]]="","",IFERROR((E660*H660),0)))</f>
        <v/>
      </c>
      <c r="J660" s="761" t="str">
        <f>IF(RENTABILIDAD[[#This Row],[PORTAFOLIO]]="","",IF(RENTABILIDAD[[#This Row],[INSTRUMENTO]]="","",IFERROR((E660*H660)*$X$6,0)))</f>
        <v/>
      </c>
      <c r="K660" s="762">
        <f>IF(RENTABILIDAD[[#This Row],[VALOR ACTUAL COP]]&gt;0,IFERROR((I660-F660)/F660,0),"")</f>
        <v>0</v>
      </c>
      <c r="L660" s="702">
        <f>IF(RENTABILIDAD[[#This Row],[VALOR ACTUAL COP]]&gt;0,IFERROR((J660-G660)/G660,0),"")</f>
        <v>0</v>
      </c>
      <c r="M660" s="763">
        <f t="shared" si="11"/>
        <v>0</v>
      </c>
      <c r="N660" s="747" t="str">
        <f>IFERROR(IF(RENTABILIDAD[[#This Row],[AÑOS]]&gt;0.9999999,(1+K660)^(1/M660)-1,""),"")</f>
        <v/>
      </c>
      <c r="O660" s="702" t="str">
        <f>IFERROR(IF(RENTABILIDAD[[#This Row],[AÑOS]]&gt;0.9999999,(1+L660)^(1/M660)-1,""),"")</f>
        <v/>
      </c>
      <c r="P660" s="764" t="str">
        <f>IFERROR(IF(C:C=$U$7,RENTABILIDAD[[#This Row],[INVERSIÓN USD]]/$W$6,RENTABILIDAD[[#This Row],[INVERSIÓN USD]]/$W$7),"")</f>
        <v/>
      </c>
      <c r="Q660" s="620" t="str">
        <f>IFERROR(IF(D:D=$U$6,RENTABILIDAD[[#This Row],[INVERSIÓN COP]]/$V$6,RENTABILIDAD[[#This Row],[INVERSIÓN COP]]/$V$7),"")</f>
        <v/>
      </c>
      <c r="R660" s="764" t="str">
        <f>IFERROR(RENTABILIDAD[[#This Row],[RENTABILIDAD E.A USD]]*RENTABILIDAD[[#This Row],[PESOS COP]],"")</f>
        <v/>
      </c>
      <c r="S660" s="620" t="str">
        <f>IFERROR(RENTABILIDAD[[#This Row],[RENTABILIDAD E.A COP2]]*RENTABILIDAD[[#This Row],[PESOS COP]],"")</f>
        <v/>
      </c>
    </row>
    <row r="661" spans="2:19">
      <c r="B661" s="755" t="str">
        <f>IF('REGISTRO ACCIONES'!L661="COMPRA",'REGISTRO ACCIONES'!J661,"")</f>
        <v/>
      </c>
      <c r="C661" s="756" t="str">
        <f>IF('REGISTRO ACCIONES'!L661="COMPRA",'REGISTRO ACCIONES'!K661,"")</f>
        <v/>
      </c>
      <c r="D66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61" s="757" t="str">
        <f>IF('REGISTRO ACCIONES'!L661="COMPRA",'REGISTRO ACCIONES'!M661,"")</f>
        <v/>
      </c>
      <c r="F661" s="758" t="str">
        <f>IF(RENTABILIDAD[[#This Row],[PORTAFOLIO]]="","",IF('REGISTRO ACCIONES'!L661="COMPRA",'REGISTRO ACCIONES'!P661,""))</f>
        <v/>
      </c>
      <c r="G661" s="759" t="str">
        <f>IF(RENTABILIDAD[[#This Row],[PORTAFOLIO]]="","",IF('REGISTRO ACCIONES'!L661="COMPRA",'REGISTRO ACCIONES'!R661,""))</f>
        <v/>
      </c>
      <c r="H66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61" s="760" t="str">
        <f>IF(RENTABILIDAD[[#This Row],[PORTAFOLIO]]="","",IF(RENTABILIDAD[[#This Row],[INSTRUMENTO]]="","",IFERROR((E661*H661),0)))</f>
        <v/>
      </c>
      <c r="J661" s="761" t="str">
        <f>IF(RENTABILIDAD[[#This Row],[PORTAFOLIO]]="","",IF(RENTABILIDAD[[#This Row],[INSTRUMENTO]]="","",IFERROR((E661*H661)*$X$6,0)))</f>
        <v/>
      </c>
      <c r="K661" s="762">
        <f>IF(RENTABILIDAD[[#This Row],[VALOR ACTUAL COP]]&gt;0,IFERROR((I661-F661)/F661,0),"")</f>
        <v>0</v>
      </c>
      <c r="L661" s="702">
        <f>IF(RENTABILIDAD[[#This Row],[VALOR ACTUAL COP]]&gt;0,IFERROR((J661-G661)/G661,0),"")</f>
        <v>0</v>
      </c>
      <c r="M661" s="763">
        <f t="shared" si="11"/>
        <v>0</v>
      </c>
      <c r="N661" s="747" t="str">
        <f>IFERROR(IF(RENTABILIDAD[[#This Row],[AÑOS]]&gt;0.9999999,(1+K661)^(1/M661)-1,""),"")</f>
        <v/>
      </c>
      <c r="O661" s="702" t="str">
        <f>IFERROR(IF(RENTABILIDAD[[#This Row],[AÑOS]]&gt;0.9999999,(1+L661)^(1/M661)-1,""),"")</f>
        <v/>
      </c>
      <c r="P661" s="764" t="str">
        <f>IFERROR(IF(C:C=$U$7,RENTABILIDAD[[#This Row],[INVERSIÓN USD]]/$W$6,RENTABILIDAD[[#This Row],[INVERSIÓN USD]]/$W$7),"")</f>
        <v/>
      </c>
      <c r="Q661" s="620" t="str">
        <f>IFERROR(IF(D:D=$U$6,RENTABILIDAD[[#This Row],[INVERSIÓN COP]]/$V$6,RENTABILIDAD[[#This Row],[INVERSIÓN COP]]/$V$7),"")</f>
        <v/>
      </c>
      <c r="R661" s="764" t="str">
        <f>IFERROR(RENTABILIDAD[[#This Row],[RENTABILIDAD E.A USD]]*RENTABILIDAD[[#This Row],[PESOS COP]],"")</f>
        <v/>
      </c>
      <c r="S661" s="620" t="str">
        <f>IFERROR(RENTABILIDAD[[#This Row],[RENTABILIDAD E.A COP2]]*RENTABILIDAD[[#This Row],[PESOS COP]],"")</f>
        <v/>
      </c>
    </row>
    <row r="662" spans="2:19">
      <c r="B662" s="755" t="str">
        <f>IF('REGISTRO ACCIONES'!L662="COMPRA",'REGISTRO ACCIONES'!J662,"")</f>
        <v/>
      </c>
      <c r="C662" s="756" t="str">
        <f>IF('REGISTRO ACCIONES'!L662="COMPRA",'REGISTRO ACCIONES'!K662,"")</f>
        <v/>
      </c>
      <c r="D66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62" s="757" t="str">
        <f>IF('REGISTRO ACCIONES'!L662="COMPRA",'REGISTRO ACCIONES'!M662,"")</f>
        <v/>
      </c>
      <c r="F662" s="758" t="str">
        <f>IF(RENTABILIDAD[[#This Row],[PORTAFOLIO]]="","",IF('REGISTRO ACCIONES'!L662="COMPRA",'REGISTRO ACCIONES'!P662,""))</f>
        <v/>
      </c>
      <c r="G662" s="759" t="str">
        <f>IF(RENTABILIDAD[[#This Row],[PORTAFOLIO]]="","",IF('REGISTRO ACCIONES'!L662="COMPRA",'REGISTRO ACCIONES'!R662,""))</f>
        <v/>
      </c>
      <c r="H66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62" s="760" t="str">
        <f>IF(RENTABILIDAD[[#This Row],[PORTAFOLIO]]="","",IF(RENTABILIDAD[[#This Row],[INSTRUMENTO]]="","",IFERROR((E662*H662),0)))</f>
        <v/>
      </c>
      <c r="J662" s="761" t="str">
        <f>IF(RENTABILIDAD[[#This Row],[PORTAFOLIO]]="","",IF(RENTABILIDAD[[#This Row],[INSTRUMENTO]]="","",IFERROR((E662*H662)*$X$6,0)))</f>
        <v/>
      </c>
      <c r="K662" s="762">
        <f>IF(RENTABILIDAD[[#This Row],[VALOR ACTUAL COP]]&gt;0,IFERROR((I662-F662)/F662,0),"")</f>
        <v>0</v>
      </c>
      <c r="L662" s="702">
        <f>IF(RENTABILIDAD[[#This Row],[VALOR ACTUAL COP]]&gt;0,IFERROR((J662-G662)/G662,0),"")</f>
        <v>0</v>
      </c>
      <c r="M662" s="763">
        <f t="shared" si="11"/>
        <v>0</v>
      </c>
      <c r="N662" s="747" t="str">
        <f>IFERROR(IF(RENTABILIDAD[[#This Row],[AÑOS]]&gt;0.9999999,(1+K662)^(1/M662)-1,""),"")</f>
        <v/>
      </c>
      <c r="O662" s="702" t="str">
        <f>IFERROR(IF(RENTABILIDAD[[#This Row],[AÑOS]]&gt;0.9999999,(1+L662)^(1/M662)-1,""),"")</f>
        <v/>
      </c>
      <c r="P662" s="764" t="str">
        <f>IFERROR(IF(C:C=$U$7,RENTABILIDAD[[#This Row],[INVERSIÓN USD]]/$W$6,RENTABILIDAD[[#This Row],[INVERSIÓN USD]]/$W$7),"")</f>
        <v/>
      </c>
      <c r="Q662" s="620" t="str">
        <f>IFERROR(IF(D:D=$U$6,RENTABILIDAD[[#This Row],[INVERSIÓN COP]]/$V$6,RENTABILIDAD[[#This Row],[INVERSIÓN COP]]/$V$7),"")</f>
        <v/>
      </c>
      <c r="R662" s="764" t="str">
        <f>IFERROR(RENTABILIDAD[[#This Row],[RENTABILIDAD E.A USD]]*RENTABILIDAD[[#This Row],[PESOS COP]],"")</f>
        <v/>
      </c>
      <c r="S662" s="620" t="str">
        <f>IFERROR(RENTABILIDAD[[#This Row],[RENTABILIDAD E.A COP2]]*RENTABILIDAD[[#This Row],[PESOS COP]],"")</f>
        <v/>
      </c>
    </row>
    <row r="663" spans="2:19">
      <c r="B663" s="755" t="str">
        <f>IF('REGISTRO ACCIONES'!L663="COMPRA",'REGISTRO ACCIONES'!J663,"")</f>
        <v/>
      </c>
      <c r="C663" s="756" t="str">
        <f>IF('REGISTRO ACCIONES'!L663="COMPRA",'REGISTRO ACCIONES'!K663,"")</f>
        <v/>
      </c>
      <c r="D66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63" s="757" t="str">
        <f>IF('REGISTRO ACCIONES'!L663="COMPRA",'REGISTRO ACCIONES'!M663,"")</f>
        <v/>
      </c>
      <c r="F663" s="758" t="str">
        <f>IF(RENTABILIDAD[[#This Row],[PORTAFOLIO]]="","",IF('REGISTRO ACCIONES'!L663="COMPRA",'REGISTRO ACCIONES'!P663,""))</f>
        <v/>
      </c>
      <c r="G663" s="759" t="str">
        <f>IF(RENTABILIDAD[[#This Row],[PORTAFOLIO]]="","",IF('REGISTRO ACCIONES'!L663="COMPRA",'REGISTRO ACCIONES'!R663,""))</f>
        <v/>
      </c>
      <c r="H66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63" s="760" t="str">
        <f>IF(RENTABILIDAD[[#This Row],[PORTAFOLIO]]="","",IF(RENTABILIDAD[[#This Row],[INSTRUMENTO]]="","",IFERROR((E663*H663),0)))</f>
        <v/>
      </c>
      <c r="J663" s="761" t="str">
        <f>IF(RENTABILIDAD[[#This Row],[PORTAFOLIO]]="","",IF(RENTABILIDAD[[#This Row],[INSTRUMENTO]]="","",IFERROR((E663*H663)*$X$6,0)))</f>
        <v/>
      </c>
      <c r="K663" s="762">
        <f>IF(RENTABILIDAD[[#This Row],[VALOR ACTUAL COP]]&gt;0,IFERROR((I663-F663)/F663,0),"")</f>
        <v>0</v>
      </c>
      <c r="L663" s="702">
        <f>IF(RENTABILIDAD[[#This Row],[VALOR ACTUAL COP]]&gt;0,IFERROR((J663-G663)/G663,0),"")</f>
        <v>0</v>
      </c>
      <c r="M663" s="763">
        <f t="shared" si="11"/>
        <v>0</v>
      </c>
      <c r="N663" s="747" t="str">
        <f>IFERROR(IF(RENTABILIDAD[[#This Row],[AÑOS]]&gt;0.9999999,(1+K663)^(1/M663)-1,""),"")</f>
        <v/>
      </c>
      <c r="O663" s="702" t="str">
        <f>IFERROR(IF(RENTABILIDAD[[#This Row],[AÑOS]]&gt;0.9999999,(1+L663)^(1/M663)-1,""),"")</f>
        <v/>
      </c>
      <c r="P663" s="764" t="str">
        <f>IFERROR(IF(C:C=$U$7,RENTABILIDAD[[#This Row],[INVERSIÓN USD]]/$W$6,RENTABILIDAD[[#This Row],[INVERSIÓN USD]]/$W$7),"")</f>
        <v/>
      </c>
      <c r="Q663" s="620" t="str">
        <f>IFERROR(IF(D:D=$U$6,RENTABILIDAD[[#This Row],[INVERSIÓN COP]]/$V$6,RENTABILIDAD[[#This Row],[INVERSIÓN COP]]/$V$7),"")</f>
        <v/>
      </c>
      <c r="R663" s="764" t="str">
        <f>IFERROR(RENTABILIDAD[[#This Row],[RENTABILIDAD E.A USD]]*RENTABILIDAD[[#This Row],[PESOS COP]],"")</f>
        <v/>
      </c>
      <c r="S663" s="620" t="str">
        <f>IFERROR(RENTABILIDAD[[#This Row],[RENTABILIDAD E.A COP2]]*RENTABILIDAD[[#This Row],[PESOS COP]],"")</f>
        <v/>
      </c>
    </row>
    <row r="664" spans="2:19">
      <c r="B664" s="755" t="str">
        <f>IF('REGISTRO ACCIONES'!L664="COMPRA",'REGISTRO ACCIONES'!J664,"")</f>
        <v/>
      </c>
      <c r="C664" s="756" t="str">
        <f>IF('REGISTRO ACCIONES'!L664="COMPRA",'REGISTRO ACCIONES'!K664,"")</f>
        <v/>
      </c>
      <c r="D66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64" s="757" t="str">
        <f>IF('REGISTRO ACCIONES'!L664="COMPRA",'REGISTRO ACCIONES'!M664,"")</f>
        <v/>
      </c>
      <c r="F664" s="758" t="str">
        <f>IF(RENTABILIDAD[[#This Row],[PORTAFOLIO]]="","",IF('REGISTRO ACCIONES'!L664="COMPRA",'REGISTRO ACCIONES'!P664,""))</f>
        <v/>
      </c>
      <c r="G664" s="759" t="str">
        <f>IF(RENTABILIDAD[[#This Row],[PORTAFOLIO]]="","",IF('REGISTRO ACCIONES'!L664="COMPRA",'REGISTRO ACCIONES'!R664,""))</f>
        <v/>
      </c>
      <c r="H66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64" s="760" t="str">
        <f>IF(RENTABILIDAD[[#This Row],[PORTAFOLIO]]="","",IF(RENTABILIDAD[[#This Row],[INSTRUMENTO]]="","",IFERROR((E664*H664),0)))</f>
        <v/>
      </c>
      <c r="J664" s="761" t="str">
        <f>IF(RENTABILIDAD[[#This Row],[PORTAFOLIO]]="","",IF(RENTABILIDAD[[#This Row],[INSTRUMENTO]]="","",IFERROR((E664*H664)*$X$6,0)))</f>
        <v/>
      </c>
      <c r="K664" s="762">
        <f>IF(RENTABILIDAD[[#This Row],[VALOR ACTUAL COP]]&gt;0,IFERROR((I664-F664)/F664,0),"")</f>
        <v>0</v>
      </c>
      <c r="L664" s="702">
        <f>IF(RENTABILIDAD[[#This Row],[VALOR ACTUAL COP]]&gt;0,IFERROR((J664-G664)/G664,0),"")</f>
        <v>0</v>
      </c>
      <c r="M664" s="763">
        <f t="shared" si="11"/>
        <v>0</v>
      </c>
      <c r="N664" s="747" t="str">
        <f>IFERROR(IF(RENTABILIDAD[[#This Row],[AÑOS]]&gt;0.9999999,(1+K664)^(1/M664)-1,""),"")</f>
        <v/>
      </c>
      <c r="O664" s="702" t="str">
        <f>IFERROR(IF(RENTABILIDAD[[#This Row],[AÑOS]]&gt;0.9999999,(1+L664)^(1/M664)-1,""),"")</f>
        <v/>
      </c>
      <c r="P664" s="764" t="str">
        <f>IFERROR(IF(C:C=$U$7,RENTABILIDAD[[#This Row],[INVERSIÓN USD]]/$W$6,RENTABILIDAD[[#This Row],[INVERSIÓN USD]]/$W$7),"")</f>
        <v/>
      </c>
      <c r="Q664" s="620" t="str">
        <f>IFERROR(IF(D:D=$U$6,RENTABILIDAD[[#This Row],[INVERSIÓN COP]]/$V$6,RENTABILIDAD[[#This Row],[INVERSIÓN COP]]/$V$7),"")</f>
        <v/>
      </c>
      <c r="R664" s="764" t="str">
        <f>IFERROR(RENTABILIDAD[[#This Row],[RENTABILIDAD E.A USD]]*RENTABILIDAD[[#This Row],[PESOS COP]],"")</f>
        <v/>
      </c>
      <c r="S664" s="620" t="str">
        <f>IFERROR(RENTABILIDAD[[#This Row],[RENTABILIDAD E.A COP2]]*RENTABILIDAD[[#This Row],[PESOS COP]],"")</f>
        <v/>
      </c>
    </row>
    <row r="665" spans="2:19">
      <c r="B665" s="755" t="str">
        <f>IF('REGISTRO ACCIONES'!L665="COMPRA",'REGISTRO ACCIONES'!J665,"")</f>
        <v/>
      </c>
      <c r="C665" s="756" t="str">
        <f>IF('REGISTRO ACCIONES'!L665="COMPRA",'REGISTRO ACCIONES'!K665,"")</f>
        <v/>
      </c>
      <c r="D66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65" s="757" t="str">
        <f>IF('REGISTRO ACCIONES'!L665="COMPRA",'REGISTRO ACCIONES'!M665,"")</f>
        <v/>
      </c>
      <c r="F665" s="758" t="str">
        <f>IF(RENTABILIDAD[[#This Row],[PORTAFOLIO]]="","",IF('REGISTRO ACCIONES'!L665="COMPRA",'REGISTRO ACCIONES'!P665,""))</f>
        <v/>
      </c>
      <c r="G665" s="759" t="str">
        <f>IF(RENTABILIDAD[[#This Row],[PORTAFOLIO]]="","",IF('REGISTRO ACCIONES'!L665="COMPRA",'REGISTRO ACCIONES'!R665,""))</f>
        <v/>
      </c>
      <c r="H66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65" s="760" t="str">
        <f>IF(RENTABILIDAD[[#This Row],[PORTAFOLIO]]="","",IF(RENTABILIDAD[[#This Row],[INSTRUMENTO]]="","",IFERROR((E665*H665),0)))</f>
        <v/>
      </c>
      <c r="J665" s="761" t="str">
        <f>IF(RENTABILIDAD[[#This Row],[PORTAFOLIO]]="","",IF(RENTABILIDAD[[#This Row],[INSTRUMENTO]]="","",IFERROR((E665*H665)*$X$6,0)))</f>
        <v/>
      </c>
      <c r="K665" s="762">
        <f>IF(RENTABILIDAD[[#This Row],[VALOR ACTUAL COP]]&gt;0,IFERROR((I665-F665)/F665,0),"")</f>
        <v>0</v>
      </c>
      <c r="L665" s="702">
        <f>IF(RENTABILIDAD[[#This Row],[VALOR ACTUAL COP]]&gt;0,IFERROR((J665-G665)/G665,0),"")</f>
        <v>0</v>
      </c>
      <c r="M665" s="763">
        <f t="shared" si="11"/>
        <v>0</v>
      </c>
      <c r="N665" s="747" t="str">
        <f>IFERROR(IF(RENTABILIDAD[[#This Row],[AÑOS]]&gt;0.9999999,(1+K665)^(1/M665)-1,""),"")</f>
        <v/>
      </c>
      <c r="O665" s="702" t="str">
        <f>IFERROR(IF(RENTABILIDAD[[#This Row],[AÑOS]]&gt;0.9999999,(1+L665)^(1/M665)-1,""),"")</f>
        <v/>
      </c>
      <c r="P665" s="764" t="str">
        <f>IFERROR(IF(C:C=$U$7,RENTABILIDAD[[#This Row],[INVERSIÓN USD]]/$W$6,RENTABILIDAD[[#This Row],[INVERSIÓN USD]]/$W$7),"")</f>
        <v/>
      </c>
      <c r="Q665" s="620" t="str">
        <f>IFERROR(IF(D:D=$U$6,RENTABILIDAD[[#This Row],[INVERSIÓN COP]]/$V$6,RENTABILIDAD[[#This Row],[INVERSIÓN COP]]/$V$7),"")</f>
        <v/>
      </c>
      <c r="R665" s="764" t="str">
        <f>IFERROR(RENTABILIDAD[[#This Row],[RENTABILIDAD E.A USD]]*RENTABILIDAD[[#This Row],[PESOS COP]],"")</f>
        <v/>
      </c>
      <c r="S665" s="620" t="str">
        <f>IFERROR(RENTABILIDAD[[#This Row],[RENTABILIDAD E.A COP2]]*RENTABILIDAD[[#This Row],[PESOS COP]],"")</f>
        <v/>
      </c>
    </row>
    <row r="666" spans="2:19">
      <c r="B666" s="755" t="str">
        <f>IF('REGISTRO ACCIONES'!L666="COMPRA",'REGISTRO ACCIONES'!J666,"")</f>
        <v/>
      </c>
      <c r="C666" s="756" t="str">
        <f>IF('REGISTRO ACCIONES'!L666="COMPRA",'REGISTRO ACCIONES'!K666,"")</f>
        <v/>
      </c>
      <c r="D66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66" s="757" t="str">
        <f>IF('REGISTRO ACCIONES'!L666="COMPRA",'REGISTRO ACCIONES'!M666,"")</f>
        <v/>
      </c>
      <c r="F666" s="758" t="str">
        <f>IF(RENTABILIDAD[[#This Row],[PORTAFOLIO]]="","",IF('REGISTRO ACCIONES'!L666="COMPRA",'REGISTRO ACCIONES'!P666,""))</f>
        <v/>
      </c>
      <c r="G666" s="759" t="str">
        <f>IF(RENTABILIDAD[[#This Row],[PORTAFOLIO]]="","",IF('REGISTRO ACCIONES'!L666="COMPRA",'REGISTRO ACCIONES'!R666,""))</f>
        <v/>
      </c>
      <c r="H66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66" s="760" t="str">
        <f>IF(RENTABILIDAD[[#This Row],[PORTAFOLIO]]="","",IF(RENTABILIDAD[[#This Row],[INSTRUMENTO]]="","",IFERROR((E666*H666),0)))</f>
        <v/>
      </c>
      <c r="J666" s="761" t="str">
        <f>IF(RENTABILIDAD[[#This Row],[PORTAFOLIO]]="","",IF(RENTABILIDAD[[#This Row],[INSTRUMENTO]]="","",IFERROR((E666*H666)*$X$6,0)))</f>
        <v/>
      </c>
      <c r="K666" s="762">
        <f>IF(RENTABILIDAD[[#This Row],[VALOR ACTUAL COP]]&gt;0,IFERROR((I666-F666)/F666,0),"")</f>
        <v>0</v>
      </c>
      <c r="L666" s="702">
        <f>IF(RENTABILIDAD[[#This Row],[VALOR ACTUAL COP]]&gt;0,IFERROR((J666-G666)/G666,0),"")</f>
        <v>0</v>
      </c>
      <c r="M666" s="763">
        <f t="shared" si="11"/>
        <v>0</v>
      </c>
      <c r="N666" s="747" t="str">
        <f>IFERROR(IF(RENTABILIDAD[[#This Row],[AÑOS]]&gt;0.9999999,(1+K666)^(1/M666)-1,""),"")</f>
        <v/>
      </c>
      <c r="O666" s="702" t="str">
        <f>IFERROR(IF(RENTABILIDAD[[#This Row],[AÑOS]]&gt;0.9999999,(1+L666)^(1/M666)-1,""),"")</f>
        <v/>
      </c>
      <c r="P666" s="764" t="str">
        <f>IFERROR(IF(C:C=$U$7,RENTABILIDAD[[#This Row],[INVERSIÓN USD]]/$W$6,RENTABILIDAD[[#This Row],[INVERSIÓN USD]]/$W$7),"")</f>
        <v/>
      </c>
      <c r="Q666" s="620" t="str">
        <f>IFERROR(IF(D:D=$U$6,RENTABILIDAD[[#This Row],[INVERSIÓN COP]]/$V$6,RENTABILIDAD[[#This Row],[INVERSIÓN COP]]/$V$7),"")</f>
        <v/>
      </c>
      <c r="R666" s="764" t="str">
        <f>IFERROR(RENTABILIDAD[[#This Row],[RENTABILIDAD E.A USD]]*RENTABILIDAD[[#This Row],[PESOS COP]],"")</f>
        <v/>
      </c>
      <c r="S666" s="620" t="str">
        <f>IFERROR(RENTABILIDAD[[#This Row],[RENTABILIDAD E.A COP2]]*RENTABILIDAD[[#This Row],[PESOS COP]],"")</f>
        <v/>
      </c>
    </row>
    <row r="667" spans="2:19">
      <c r="B667" s="755" t="str">
        <f>IF('REGISTRO ACCIONES'!L667="COMPRA",'REGISTRO ACCIONES'!J667,"")</f>
        <v/>
      </c>
      <c r="C667" s="756" t="str">
        <f>IF('REGISTRO ACCIONES'!L667="COMPRA",'REGISTRO ACCIONES'!K667,"")</f>
        <v/>
      </c>
      <c r="D66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67" s="757" t="str">
        <f>IF('REGISTRO ACCIONES'!L667="COMPRA",'REGISTRO ACCIONES'!M667,"")</f>
        <v/>
      </c>
      <c r="F667" s="758" t="str">
        <f>IF(RENTABILIDAD[[#This Row],[PORTAFOLIO]]="","",IF('REGISTRO ACCIONES'!L667="COMPRA",'REGISTRO ACCIONES'!P667,""))</f>
        <v/>
      </c>
      <c r="G667" s="759" t="str">
        <f>IF(RENTABILIDAD[[#This Row],[PORTAFOLIO]]="","",IF('REGISTRO ACCIONES'!L667="COMPRA",'REGISTRO ACCIONES'!R667,""))</f>
        <v/>
      </c>
      <c r="H66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67" s="760" t="str">
        <f>IF(RENTABILIDAD[[#This Row],[PORTAFOLIO]]="","",IF(RENTABILIDAD[[#This Row],[INSTRUMENTO]]="","",IFERROR((E667*H667),0)))</f>
        <v/>
      </c>
      <c r="J667" s="761" t="str">
        <f>IF(RENTABILIDAD[[#This Row],[PORTAFOLIO]]="","",IF(RENTABILIDAD[[#This Row],[INSTRUMENTO]]="","",IFERROR((E667*H667)*$X$6,0)))</f>
        <v/>
      </c>
      <c r="K667" s="762">
        <f>IF(RENTABILIDAD[[#This Row],[VALOR ACTUAL COP]]&gt;0,IFERROR((I667-F667)/F667,0),"")</f>
        <v>0</v>
      </c>
      <c r="L667" s="702">
        <f>IF(RENTABILIDAD[[#This Row],[VALOR ACTUAL COP]]&gt;0,IFERROR((J667-G667)/G667,0),"")</f>
        <v>0</v>
      </c>
      <c r="M667" s="763">
        <f t="shared" si="11"/>
        <v>0</v>
      </c>
      <c r="N667" s="747" t="str">
        <f>IFERROR(IF(RENTABILIDAD[[#This Row],[AÑOS]]&gt;0.9999999,(1+K667)^(1/M667)-1,""),"")</f>
        <v/>
      </c>
      <c r="O667" s="702" t="str">
        <f>IFERROR(IF(RENTABILIDAD[[#This Row],[AÑOS]]&gt;0.9999999,(1+L667)^(1/M667)-1,""),"")</f>
        <v/>
      </c>
      <c r="P667" s="764" t="str">
        <f>IFERROR(IF(C:C=$U$7,RENTABILIDAD[[#This Row],[INVERSIÓN USD]]/$W$6,RENTABILIDAD[[#This Row],[INVERSIÓN USD]]/$W$7),"")</f>
        <v/>
      </c>
      <c r="Q667" s="620" t="str">
        <f>IFERROR(IF(D:D=$U$6,RENTABILIDAD[[#This Row],[INVERSIÓN COP]]/$V$6,RENTABILIDAD[[#This Row],[INVERSIÓN COP]]/$V$7),"")</f>
        <v/>
      </c>
      <c r="R667" s="764" t="str">
        <f>IFERROR(RENTABILIDAD[[#This Row],[RENTABILIDAD E.A USD]]*RENTABILIDAD[[#This Row],[PESOS COP]],"")</f>
        <v/>
      </c>
      <c r="S667" s="620" t="str">
        <f>IFERROR(RENTABILIDAD[[#This Row],[RENTABILIDAD E.A COP2]]*RENTABILIDAD[[#This Row],[PESOS COP]],"")</f>
        <v/>
      </c>
    </row>
    <row r="668" spans="2:19">
      <c r="B668" s="755" t="str">
        <f>IF('REGISTRO ACCIONES'!L668="COMPRA",'REGISTRO ACCIONES'!J668,"")</f>
        <v/>
      </c>
      <c r="C668" s="756" t="str">
        <f>IF('REGISTRO ACCIONES'!L668="COMPRA",'REGISTRO ACCIONES'!K668,"")</f>
        <v/>
      </c>
      <c r="D66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68" s="757" t="str">
        <f>IF('REGISTRO ACCIONES'!L668="COMPRA",'REGISTRO ACCIONES'!M668,"")</f>
        <v/>
      </c>
      <c r="F668" s="758" t="str">
        <f>IF(RENTABILIDAD[[#This Row],[PORTAFOLIO]]="","",IF('REGISTRO ACCIONES'!L668="COMPRA",'REGISTRO ACCIONES'!P668,""))</f>
        <v/>
      </c>
      <c r="G668" s="759" t="str">
        <f>IF(RENTABILIDAD[[#This Row],[PORTAFOLIO]]="","",IF('REGISTRO ACCIONES'!L668="COMPRA",'REGISTRO ACCIONES'!R668,""))</f>
        <v/>
      </c>
      <c r="H66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68" s="760" t="str">
        <f>IF(RENTABILIDAD[[#This Row],[PORTAFOLIO]]="","",IF(RENTABILIDAD[[#This Row],[INSTRUMENTO]]="","",IFERROR((E668*H668),0)))</f>
        <v/>
      </c>
      <c r="J668" s="761" t="str">
        <f>IF(RENTABILIDAD[[#This Row],[PORTAFOLIO]]="","",IF(RENTABILIDAD[[#This Row],[INSTRUMENTO]]="","",IFERROR((E668*H668)*$X$6,0)))</f>
        <v/>
      </c>
      <c r="K668" s="762">
        <f>IF(RENTABILIDAD[[#This Row],[VALOR ACTUAL COP]]&gt;0,IFERROR((I668-F668)/F668,0),"")</f>
        <v>0</v>
      </c>
      <c r="L668" s="702">
        <f>IF(RENTABILIDAD[[#This Row],[VALOR ACTUAL COP]]&gt;0,IFERROR((J668-G668)/G668,0),"")</f>
        <v>0</v>
      </c>
      <c r="M668" s="763">
        <f t="shared" si="11"/>
        <v>0</v>
      </c>
      <c r="N668" s="747" t="str">
        <f>IFERROR(IF(RENTABILIDAD[[#This Row],[AÑOS]]&gt;0.9999999,(1+K668)^(1/M668)-1,""),"")</f>
        <v/>
      </c>
      <c r="O668" s="702" t="str">
        <f>IFERROR(IF(RENTABILIDAD[[#This Row],[AÑOS]]&gt;0.9999999,(1+L668)^(1/M668)-1,""),"")</f>
        <v/>
      </c>
      <c r="P668" s="764" t="str">
        <f>IFERROR(IF(C:C=$U$7,RENTABILIDAD[[#This Row],[INVERSIÓN USD]]/$W$6,RENTABILIDAD[[#This Row],[INVERSIÓN USD]]/$W$7),"")</f>
        <v/>
      </c>
      <c r="Q668" s="620" t="str">
        <f>IFERROR(IF(D:D=$U$6,RENTABILIDAD[[#This Row],[INVERSIÓN COP]]/$V$6,RENTABILIDAD[[#This Row],[INVERSIÓN COP]]/$V$7),"")</f>
        <v/>
      </c>
      <c r="R668" s="764" t="str">
        <f>IFERROR(RENTABILIDAD[[#This Row],[RENTABILIDAD E.A USD]]*RENTABILIDAD[[#This Row],[PESOS COP]],"")</f>
        <v/>
      </c>
      <c r="S668" s="620" t="str">
        <f>IFERROR(RENTABILIDAD[[#This Row],[RENTABILIDAD E.A COP2]]*RENTABILIDAD[[#This Row],[PESOS COP]],"")</f>
        <v/>
      </c>
    </row>
    <row r="669" spans="2:19">
      <c r="B669" s="755" t="str">
        <f>IF('REGISTRO ACCIONES'!L669="COMPRA",'REGISTRO ACCIONES'!J669,"")</f>
        <v/>
      </c>
      <c r="C669" s="756" t="str">
        <f>IF('REGISTRO ACCIONES'!L669="COMPRA",'REGISTRO ACCIONES'!K669,"")</f>
        <v/>
      </c>
      <c r="D66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69" s="757" t="str">
        <f>IF('REGISTRO ACCIONES'!L669="COMPRA",'REGISTRO ACCIONES'!M669,"")</f>
        <v/>
      </c>
      <c r="F669" s="758" t="str">
        <f>IF(RENTABILIDAD[[#This Row],[PORTAFOLIO]]="","",IF('REGISTRO ACCIONES'!L669="COMPRA",'REGISTRO ACCIONES'!P669,""))</f>
        <v/>
      </c>
      <c r="G669" s="759" t="str">
        <f>IF(RENTABILIDAD[[#This Row],[PORTAFOLIO]]="","",IF('REGISTRO ACCIONES'!L669="COMPRA",'REGISTRO ACCIONES'!R669,""))</f>
        <v/>
      </c>
      <c r="H66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69" s="760" t="str">
        <f>IF(RENTABILIDAD[[#This Row],[PORTAFOLIO]]="","",IF(RENTABILIDAD[[#This Row],[INSTRUMENTO]]="","",IFERROR((E669*H669),0)))</f>
        <v/>
      </c>
      <c r="J669" s="761" t="str">
        <f>IF(RENTABILIDAD[[#This Row],[PORTAFOLIO]]="","",IF(RENTABILIDAD[[#This Row],[INSTRUMENTO]]="","",IFERROR((E669*H669)*$X$6,0)))</f>
        <v/>
      </c>
      <c r="K669" s="762">
        <f>IF(RENTABILIDAD[[#This Row],[VALOR ACTUAL COP]]&gt;0,IFERROR((I669-F669)/F669,0),"")</f>
        <v>0</v>
      </c>
      <c r="L669" s="702">
        <f>IF(RENTABILIDAD[[#This Row],[VALOR ACTUAL COP]]&gt;0,IFERROR((J669-G669)/G669,0),"")</f>
        <v>0</v>
      </c>
      <c r="M669" s="763">
        <f t="shared" si="11"/>
        <v>0</v>
      </c>
      <c r="N669" s="747" t="str">
        <f>IFERROR(IF(RENTABILIDAD[[#This Row],[AÑOS]]&gt;0.9999999,(1+K669)^(1/M669)-1,""),"")</f>
        <v/>
      </c>
      <c r="O669" s="702" t="str">
        <f>IFERROR(IF(RENTABILIDAD[[#This Row],[AÑOS]]&gt;0.9999999,(1+L669)^(1/M669)-1,""),"")</f>
        <v/>
      </c>
      <c r="P669" s="764" t="str">
        <f>IFERROR(IF(C:C=$U$7,RENTABILIDAD[[#This Row],[INVERSIÓN USD]]/$W$6,RENTABILIDAD[[#This Row],[INVERSIÓN USD]]/$W$7),"")</f>
        <v/>
      </c>
      <c r="Q669" s="620" t="str">
        <f>IFERROR(IF(D:D=$U$6,RENTABILIDAD[[#This Row],[INVERSIÓN COP]]/$V$6,RENTABILIDAD[[#This Row],[INVERSIÓN COP]]/$V$7),"")</f>
        <v/>
      </c>
      <c r="R669" s="764" t="str">
        <f>IFERROR(RENTABILIDAD[[#This Row],[RENTABILIDAD E.A USD]]*RENTABILIDAD[[#This Row],[PESOS COP]],"")</f>
        <v/>
      </c>
      <c r="S669" s="620" t="str">
        <f>IFERROR(RENTABILIDAD[[#This Row],[RENTABILIDAD E.A COP2]]*RENTABILIDAD[[#This Row],[PESOS COP]],"")</f>
        <v/>
      </c>
    </row>
    <row r="670" spans="2:19">
      <c r="B670" s="755" t="str">
        <f>IF('REGISTRO ACCIONES'!L670="COMPRA",'REGISTRO ACCIONES'!J670,"")</f>
        <v/>
      </c>
      <c r="C670" s="756" t="str">
        <f>IF('REGISTRO ACCIONES'!L670="COMPRA",'REGISTRO ACCIONES'!K670,"")</f>
        <v/>
      </c>
      <c r="D67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70" s="757" t="str">
        <f>IF('REGISTRO ACCIONES'!L670="COMPRA",'REGISTRO ACCIONES'!M670,"")</f>
        <v/>
      </c>
      <c r="F670" s="758" t="str">
        <f>IF(RENTABILIDAD[[#This Row],[PORTAFOLIO]]="","",IF('REGISTRO ACCIONES'!L670="COMPRA",'REGISTRO ACCIONES'!P670,""))</f>
        <v/>
      </c>
      <c r="G670" s="759" t="str">
        <f>IF(RENTABILIDAD[[#This Row],[PORTAFOLIO]]="","",IF('REGISTRO ACCIONES'!L670="COMPRA",'REGISTRO ACCIONES'!R670,""))</f>
        <v/>
      </c>
      <c r="H67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70" s="760" t="str">
        <f>IF(RENTABILIDAD[[#This Row],[PORTAFOLIO]]="","",IF(RENTABILIDAD[[#This Row],[INSTRUMENTO]]="","",IFERROR((E670*H670),0)))</f>
        <v/>
      </c>
      <c r="J670" s="761" t="str">
        <f>IF(RENTABILIDAD[[#This Row],[PORTAFOLIO]]="","",IF(RENTABILIDAD[[#This Row],[INSTRUMENTO]]="","",IFERROR((E670*H670)*$X$6,0)))</f>
        <v/>
      </c>
      <c r="K670" s="762">
        <f>IF(RENTABILIDAD[[#This Row],[VALOR ACTUAL COP]]&gt;0,IFERROR((I670-F670)/F670,0),"")</f>
        <v>0</v>
      </c>
      <c r="L670" s="702">
        <f>IF(RENTABILIDAD[[#This Row],[VALOR ACTUAL COP]]&gt;0,IFERROR((J670-G670)/G670,0),"")</f>
        <v>0</v>
      </c>
      <c r="M670" s="763">
        <f t="shared" si="11"/>
        <v>0</v>
      </c>
      <c r="N670" s="747" t="str">
        <f>IFERROR(IF(RENTABILIDAD[[#This Row],[AÑOS]]&gt;0.9999999,(1+K670)^(1/M670)-1,""),"")</f>
        <v/>
      </c>
      <c r="O670" s="702" t="str">
        <f>IFERROR(IF(RENTABILIDAD[[#This Row],[AÑOS]]&gt;0.9999999,(1+L670)^(1/M670)-1,""),"")</f>
        <v/>
      </c>
      <c r="P670" s="764" t="str">
        <f>IFERROR(IF(C:C=$U$7,RENTABILIDAD[[#This Row],[INVERSIÓN USD]]/$W$6,RENTABILIDAD[[#This Row],[INVERSIÓN USD]]/$W$7),"")</f>
        <v/>
      </c>
      <c r="Q670" s="620" t="str">
        <f>IFERROR(IF(D:D=$U$6,RENTABILIDAD[[#This Row],[INVERSIÓN COP]]/$V$6,RENTABILIDAD[[#This Row],[INVERSIÓN COP]]/$V$7),"")</f>
        <v/>
      </c>
      <c r="R670" s="764" t="str">
        <f>IFERROR(RENTABILIDAD[[#This Row],[RENTABILIDAD E.A USD]]*RENTABILIDAD[[#This Row],[PESOS COP]],"")</f>
        <v/>
      </c>
      <c r="S670" s="620" t="str">
        <f>IFERROR(RENTABILIDAD[[#This Row],[RENTABILIDAD E.A COP2]]*RENTABILIDAD[[#This Row],[PESOS COP]],"")</f>
        <v/>
      </c>
    </row>
    <row r="671" spans="2:19">
      <c r="B671" s="755" t="str">
        <f>IF('REGISTRO ACCIONES'!L671="COMPRA",'REGISTRO ACCIONES'!J671,"")</f>
        <v/>
      </c>
      <c r="C671" s="756" t="str">
        <f>IF('REGISTRO ACCIONES'!L671="COMPRA",'REGISTRO ACCIONES'!K671,"")</f>
        <v/>
      </c>
      <c r="D67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71" s="757" t="str">
        <f>IF('REGISTRO ACCIONES'!L671="COMPRA",'REGISTRO ACCIONES'!M671,"")</f>
        <v/>
      </c>
      <c r="F671" s="758" t="str">
        <f>IF(RENTABILIDAD[[#This Row],[PORTAFOLIO]]="","",IF('REGISTRO ACCIONES'!L671="COMPRA",'REGISTRO ACCIONES'!P671,""))</f>
        <v/>
      </c>
      <c r="G671" s="759" t="str">
        <f>IF(RENTABILIDAD[[#This Row],[PORTAFOLIO]]="","",IF('REGISTRO ACCIONES'!L671="COMPRA",'REGISTRO ACCIONES'!R671,""))</f>
        <v/>
      </c>
      <c r="H67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71" s="760" t="str">
        <f>IF(RENTABILIDAD[[#This Row],[PORTAFOLIO]]="","",IF(RENTABILIDAD[[#This Row],[INSTRUMENTO]]="","",IFERROR((E671*H671),0)))</f>
        <v/>
      </c>
      <c r="J671" s="761" t="str">
        <f>IF(RENTABILIDAD[[#This Row],[PORTAFOLIO]]="","",IF(RENTABILIDAD[[#This Row],[INSTRUMENTO]]="","",IFERROR((E671*H671)*$X$6,0)))</f>
        <v/>
      </c>
      <c r="K671" s="762">
        <f>IF(RENTABILIDAD[[#This Row],[VALOR ACTUAL COP]]&gt;0,IFERROR((I671-F671)/F671,0),"")</f>
        <v>0</v>
      </c>
      <c r="L671" s="702">
        <f>IF(RENTABILIDAD[[#This Row],[VALOR ACTUAL COP]]&gt;0,IFERROR((J671-G671)/G671,0),"")</f>
        <v>0</v>
      </c>
      <c r="M671" s="763">
        <f t="shared" si="11"/>
        <v>0</v>
      </c>
      <c r="N671" s="747" t="str">
        <f>IFERROR(IF(RENTABILIDAD[[#This Row],[AÑOS]]&gt;0.9999999,(1+K671)^(1/M671)-1,""),"")</f>
        <v/>
      </c>
      <c r="O671" s="702" t="str">
        <f>IFERROR(IF(RENTABILIDAD[[#This Row],[AÑOS]]&gt;0.9999999,(1+L671)^(1/M671)-1,""),"")</f>
        <v/>
      </c>
      <c r="P671" s="764" t="str">
        <f>IFERROR(IF(C:C=$U$7,RENTABILIDAD[[#This Row],[INVERSIÓN USD]]/$W$6,RENTABILIDAD[[#This Row],[INVERSIÓN USD]]/$W$7),"")</f>
        <v/>
      </c>
      <c r="Q671" s="620" t="str">
        <f>IFERROR(IF(D:D=$U$6,RENTABILIDAD[[#This Row],[INVERSIÓN COP]]/$V$6,RENTABILIDAD[[#This Row],[INVERSIÓN COP]]/$V$7),"")</f>
        <v/>
      </c>
      <c r="R671" s="764" t="str">
        <f>IFERROR(RENTABILIDAD[[#This Row],[RENTABILIDAD E.A USD]]*RENTABILIDAD[[#This Row],[PESOS COP]],"")</f>
        <v/>
      </c>
      <c r="S671" s="620" t="str">
        <f>IFERROR(RENTABILIDAD[[#This Row],[RENTABILIDAD E.A COP2]]*RENTABILIDAD[[#This Row],[PESOS COP]],"")</f>
        <v/>
      </c>
    </row>
    <row r="672" spans="2:19">
      <c r="B672" s="755" t="str">
        <f>IF('REGISTRO ACCIONES'!L672="COMPRA",'REGISTRO ACCIONES'!J672,"")</f>
        <v/>
      </c>
      <c r="C672" s="756" t="str">
        <f>IF('REGISTRO ACCIONES'!L672="COMPRA",'REGISTRO ACCIONES'!K672,"")</f>
        <v/>
      </c>
      <c r="D67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72" s="757" t="str">
        <f>IF('REGISTRO ACCIONES'!L672="COMPRA",'REGISTRO ACCIONES'!M672,"")</f>
        <v/>
      </c>
      <c r="F672" s="758" t="str">
        <f>IF(RENTABILIDAD[[#This Row],[PORTAFOLIO]]="","",IF('REGISTRO ACCIONES'!L672="COMPRA",'REGISTRO ACCIONES'!P672,""))</f>
        <v/>
      </c>
      <c r="G672" s="759" t="str">
        <f>IF(RENTABILIDAD[[#This Row],[PORTAFOLIO]]="","",IF('REGISTRO ACCIONES'!L672="COMPRA",'REGISTRO ACCIONES'!R672,""))</f>
        <v/>
      </c>
      <c r="H67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72" s="760" t="str">
        <f>IF(RENTABILIDAD[[#This Row],[PORTAFOLIO]]="","",IF(RENTABILIDAD[[#This Row],[INSTRUMENTO]]="","",IFERROR((E672*H672),0)))</f>
        <v/>
      </c>
      <c r="J672" s="761" t="str">
        <f>IF(RENTABILIDAD[[#This Row],[PORTAFOLIO]]="","",IF(RENTABILIDAD[[#This Row],[INSTRUMENTO]]="","",IFERROR((E672*H672)*$X$6,0)))</f>
        <v/>
      </c>
      <c r="K672" s="762">
        <f>IF(RENTABILIDAD[[#This Row],[VALOR ACTUAL COP]]&gt;0,IFERROR((I672-F672)/F672,0),"")</f>
        <v>0</v>
      </c>
      <c r="L672" s="702">
        <f>IF(RENTABILIDAD[[#This Row],[VALOR ACTUAL COP]]&gt;0,IFERROR((J672-G672)/G672,0),"")</f>
        <v>0</v>
      </c>
      <c r="M672" s="763">
        <f t="shared" si="11"/>
        <v>0</v>
      </c>
      <c r="N672" s="747" t="str">
        <f>IFERROR(IF(RENTABILIDAD[[#This Row],[AÑOS]]&gt;0.9999999,(1+K672)^(1/M672)-1,""),"")</f>
        <v/>
      </c>
      <c r="O672" s="702" t="str">
        <f>IFERROR(IF(RENTABILIDAD[[#This Row],[AÑOS]]&gt;0.9999999,(1+L672)^(1/M672)-1,""),"")</f>
        <v/>
      </c>
      <c r="P672" s="764" t="str">
        <f>IFERROR(IF(C:C=$U$7,RENTABILIDAD[[#This Row],[INVERSIÓN USD]]/$W$6,RENTABILIDAD[[#This Row],[INVERSIÓN USD]]/$W$7),"")</f>
        <v/>
      </c>
      <c r="Q672" s="620" t="str">
        <f>IFERROR(IF(D:D=$U$6,RENTABILIDAD[[#This Row],[INVERSIÓN COP]]/$V$6,RENTABILIDAD[[#This Row],[INVERSIÓN COP]]/$V$7),"")</f>
        <v/>
      </c>
      <c r="R672" s="764" t="str">
        <f>IFERROR(RENTABILIDAD[[#This Row],[RENTABILIDAD E.A USD]]*RENTABILIDAD[[#This Row],[PESOS COP]],"")</f>
        <v/>
      </c>
      <c r="S672" s="620" t="str">
        <f>IFERROR(RENTABILIDAD[[#This Row],[RENTABILIDAD E.A COP2]]*RENTABILIDAD[[#This Row],[PESOS COP]],"")</f>
        <v/>
      </c>
    </row>
    <row r="673" spans="2:19">
      <c r="B673" s="755" t="str">
        <f>IF('REGISTRO ACCIONES'!L673="COMPRA",'REGISTRO ACCIONES'!J673,"")</f>
        <v/>
      </c>
      <c r="C673" s="756" t="str">
        <f>IF('REGISTRO ACCIONES'!L673="COMPRA",'REGISTRO ACCIONES'!K673,"")</f>
        <v/>
      </c>
      <c r="D67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73" s="757" t="str">
        <f>IF('REGISTRO ACCIONES'!L673="COMPRA",'REGISTRO ACCIONES'!M673,"")</f>
        <v/>
      </c>
      <c r="F673" s="758" t="str">
        <f>IF(RENTABILIDAD[[#This Row],[PORTAFOLIO]]="","",IF('REGISTRO ACCIONES'!L673="COMPRA",'REGISTRO ACCIONES'!P673,""))</f>
        <v/>
      </c>
      <c r="G673" s="759" t="str">
        <f>IF(RENTABILIDAD[[#This Row],[PORTAFOLIO]]="","",IF('REGISTRO ACCIONES'!L673="COMPRA",'REGISTRO ACCIONES'!R673,""))</f>
        <v/>
      </c>
      <c r="H67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73" s="760" t="str">
        <f>IF(RENTABILIDAD[[#This Row],[PORTAFOLIO]]="","",IF(RENTABILIDAD[[#This Row],[INSTRUMENTO]]="","",IFERROR((E673*H673),0)))</f>
        <v/>
      </c>
      <c r="J673" s="761" t="str">
        <f>IF(RENTABILIDAD[[#This Row],[PORTAFOLIO]]="","",IF(RENTABILIDAD[[#This Row],[INSTRUMENTO]]="","",IFERROR((E673*H673)*$X$6,0)))</f>
        <v/>
      </c>
      <c r="K673" s="762">
        <f>IF(RENTABILIDAD[[#This Row],[VALOR ACTUAL COP]]&gt;0,IFERROR((I673-F673)/F673,0),"")</f>
        <v>0</v>
      </c>
      <c r="L673" s="702">
        <f>IF(RENTABILIDAD[[#This Row],[VALOR ACTUAL COP]]&gt;0,IFERROR((J673-G673)/G673,0),"")</f>
        <v>0</v>
      </c>
      <c r="M673" s="763">
        <f t="shared" si="11"/>
        <v>0</v>
      </c>
      <c r="N673" s="747" t="str">
        <f>IFERROR(IF(RENTABILIDAD[[#This Row],[AÑOS]]&gt;0.9999999,(1+K673)^(1/M673)-1,""),"")</f>
        <v/>
      </c>
      <c r="O673" s="702" t="str">
        <f>IFERROR(IF(RENTABILIDAD[[#This Row],[AÑOS]]&gt;0.9999999,(1+L673)^(1/M673)-1,""),"")</f>
        <v/>
      </c>
      <c r="P673" s="764" t="str">
        <f>IFERROR(IF(C:C=$U$7,RENTABILIDAD[[#This Row],[INVERSIÓN USD]]/$W$6,RENTABILIDAD[[#This Row],[INVERSIÓN USD]]/$W$7),"")</f>
        <v/>
      </c>
      <c r="Q673" s="620" t="str">
        <f>IFERROR(IF(D:D=$U$6,RENTABILIDAD[[#This Row],[INVERSIÓN COP]]/$V$6,RENTABILIDAD[[#This Row],[INVERSIÓN COP]]/$V$7),"")</f>
        <v/>
      </c>
      <c r="R673" s="764" t="str">
        <f>IFERROR(RENTABILIDAD[[#This Row],[RENTABILIDAD E.A USD]]*RENTABILIDAD[[#This Row],[PESOS COP]],"")</f>
        <v/>
      </c>
      <c r="S673" s="620" t="str">
        <f>IFERROR(RENTABILIDAD[[#This Row],[RENTABILIDAD E.A COP2]]*RENTABILIDAD[[#This Row],[PESOS COP]],"")</f>
        <v/>
      </c>
    </row>
    <row r="674" spans="2:19">
      <c r="B674" s="755" t="str">
        <f>IF('REGISTRO ACCIONES'!L674="COMPRA",'REGISTRO ACCIONES'!J674,"")</f>
        <v/>
      </c>
      <c r="C674" s="756" t="str">
        <f>IF('REGISTRO ACCIONES'!L674="COMPRA",'REGISTRO ACCIONES'!K674,"")</f>
        <v/>
      </c>
      <c r="D67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74" s="757" t="str">
        <f>IF('REGISTRO ACCIONES'!L674="COMPRA",'REGISTRO ACCIONES'!M674,"")</f>
        <v/>
      </c>
      <c r="F674" s="758" t="str">
        <f>IF(RENTABILIDAD[[#This Row],[PORTAFOLIO]]="","",IF('REGISTRO ACCIONES'!L674="COMPRA",'REGISTRO ACCIONES'!P674,""))</f>
        <v/>
      </c>
      <c r="G674" s="759" t="str">
        <f>IF(RENTABILIDAD[[#This Row],[PORTAFOLIO]]="","",IF('REGISTRO ACCIONES'!L674="COMPRA",'REGISTRO ACCIONES'!R674,""))</f>
        <v/>
      </c>
      <c r="H67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74" s="760" t="str">
        <f>IF(RENTABILIDAD[[#This Row],[PORTAFOLIO]]="","",IF(RENTABILIDAD[[#This Row],[INSTRUMENTO]]="","",IFERROR((E674*H674),0)))</f>
        <v/>
      </c>
      <c r="J674" s="761" t="str">
        <f>IF(RENTABILIDAD[[#This Row],[PORTAFOLIO]]="","",IF(RENTABILIDAD[[#This Row],[INSTRUMENTO]]="","",IFERROR((E674*H674)*$X$6,0)))</f>
        <v/>
      </c>
      <c r="K674" s="762">
        <f>IF(RENTABILIDAD[[#This Row],[VALOR ACTUAL COP]]&gt;0,IFERROR((I674-F674)/F674,0),"")</f>
        <v>0</v>
      </c>
      <c r="L674" s="702">
        <f>IF(RENTABILIDAD[[#This Row],[VALOR ACTUAL COP]]&gt;0,IFERROR((J674-G674)/G674,0),"")</f>
        <v>0</v>
      </c>
      <c r="M674" s="763">
        <f t="shared" si="11"/>
        <v>0</v>
      </c>
      <c r="N674" s="747" t="str">
        <f>IFERROR(IF(RENTABILIDAD[[#This Row],[AÑOS]]&gt;0.9999999,(1+K674)^(1/M674)-1,""),"")</f>
        <v/>
      </c>
      <c r="O674" s="702" t="str">
        <f>IFERROR(IF(RENTABILIDAD[[#This Row],[AÑOS]]&gt;0.9999999,(1+L674)^(1/M674)-1,""),"")</f>
        <v/>
      </c>
      <c r="P674" s="764" t="str">
        <f>IFERROR(IF(C:C=$U$7,RENTABILIDAD[[#This Row],[INVERSIÓN USD]]/$W$6,RENTABILIDAD[[#This Row],[INVERSIÓN USD]]/$W$7),"")</f>
        <v/>
      </c>
      <c r="Q674" s="620" t="str">
        <f>IFERROR(IF(D:D=$U$6,RENTABILIDAD[[#This Row],[INVERSIÓN COP]]/$V$6,RENTABILIDAD[[#This Row],[INVERSIÓN COP]]/$V$7),"")</f>
        <v/>
      </c>
      <c r="R674" s="764" t="str">
        <f>IFERROR(RENTABILIDAD[[#This Row],[RENTABILIDAD E.A USD]]*RENTABILIDAD[[#This Row],[PESOS COP]],"")</f>
        <v/>
      </c>
      <c r="S674" s="620" t="str">
        <f>IFERROR(RENTABILIDAD[[#This Row],[RENTABILIDAD E.A COP2]]*RENTABILIDAD[[#This Row],[PESOS COP]],"")</f>
        <v/>
      </c>
    </row>
    <row r="675" spans="2:19">
      <c r="B675" s="755" t="str">
        <f>IF('REGISTRO ACCIONES'!L675="COMPRA",'REGISTRO ACCIONES'!J675,"")</f>
        <v/>
      </c>
      <c r="C675" s="756" t="str">
        <f>IF('REGISTRO ACCIONES'!L675="COMPRA",'REGISTRO ACCIONES'!K675,"")</f>
        <v/>
      </c>
      <c r="D67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75" s="757" t="str">
        <f>IF('REGISTRO ACCIONES'!L675="COMPRA",'REGISTRO ACCIONES'!M675,"")</f>
        <v/>
      </c>
      <c r="F675" s="758" t="str">
        <f>IF(RENTABILIDAD[[#This Row],[PORTAFOLIO]]="","",IF('REGISTRO ACCIONES'!L675="COMPRA",'REGISTRO ACCIONES'!P675,""))</f>
        <v/>
      </c>
      <c r="G675" s="759" t="str">
        <f>IF(RENTABILIDAD[[#This Row],[PORTAFOLIO]]="","",IF('REGISTRO ACCIONES'!L675="COMPRA",'REGISTRO ACCIONES'!R675,""))</f>
        <v/>
      </c>
      <c r="H67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75" s="760" t="str">
        <f>IF(RENTABILIDAD[[#This Row],[PORTAFOLIO]]="","",IF(RENTABILIDAD[[#This Row],[INSTRUMENTO]]="","",IFERROR((E675*H675),0)))</f>
        <v/>
      </c>
      <c r="J675" s="761" t="str">
        <f>IF(RENTABILIDAD[[#This Row],[PORTAFOLIO]]="","",IF(RENTABILIDAD[[#This Row],[INSTRUMENTO]]="","",IFERROR((E675*H675)*$X$6,0)))</f>
        <v/>
      </c>
      <c r="K675" s="762">
        <f>IF(RENTABILIDAD[[#This Row],[VALOR ACTUAL COP]]&gt;0,IFERROR((I675-F675)/F675,0),"")</f>
        <v>0</v>
      </c>
      <c r="L675" s="702">
        <f>IF(RENTABILIDAD[[#This Row],[VALOR ACTUAL COP]]&gt;0,IFERROR((J675-G675)/G675,0),"")</f>
        <v>0</v>
      </c>
      <c r="M675" s="763">
        <f t="shared" si="11"/>
        <v>0</v>
      </c>
      <c r="N675" s="747" t="str">
        <f>IFERROR(IF(RENTABILIDAD[[#This Row],[AÑOS]]&gt;0.9999999,(1+K675)^(1/M675)-1,""),"")</f>
        <v/>
      </c>
      <c r="O675" s="702" t="str">
        <f>IFERROR(IF(RENTABILIDAD[[#This Row],[AÑOS]]&gt;0.9999999,(1+L675)^(1/M675)-1,""),"")</f>
        <v/>
      </c>
      <c r="P675" s="764" t="str">
        <f>IFERROR(IF(C:C=$U$7,RENTABILIDAD[[#This Row],[INVERSIÓN USD]]/$W$6,RENTABILIDAD[[#This Row],[INVERSIÓN USD]]/$W$7),"")</f>
        <v/>
      </c>
      <c r="Q675" s="620" t="str">
        <f>IFERROR(IF(D:D=$U$6,RENTABILIDAD[[#This Row],[INVERSIÓN COP]]/$V$6,RENTABILIDAD[[#This Row],[INVERSIÓN COP]]/$V$7),"")</f>
        <v/>
      </c>
      <c r="R675" s="764" t="str">
        <f>IFERROR(RENTABILIDAD[[#This Row],[RENTABILIDAD E.A USD]]*RENTABILIDAD[[#This Row],[PESOS COP]],"")</f>
        <v/>
      </c>
      <c r="S675" s="620" t="str">
        <f>IFERROR(RENTABILIDAD[[#This Row],[RENTABILIDAD E.A COP2]]*RENTABILIDAD[[#This Row],[PESOS COP]],"")</f>
        <v/>
      </c>
    </row>
    <row r="676" spans="2:19">
      <c r="B676" s="755" t="str">
        <f>IF('REGISTRO ACCIONES'!L676="COMPRA",'REGISTRO ACCIONES'!J676,"")</f>
        <v/>
      </c>
      <c r="C676" s="756" t="str">
        <f>IF('REGISTRO ACCIONES'!L676="COMPRA",'REGISTRO ACCIONES'!K676,"")</f>
        <v/>
      </c>
      <c r="D67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76" s="757" t="str">
        <f>IF('REGISTRO ACCIONES'!L676="COMPRA",'REGISTRO ACCIONES'!M676,"")</f>
        <v/>
      </c>
      <c r="F676" s="758" t="str">
        <f>IF(RENTABILIDAD[[#This Row],[PORTAFOLIO]]="","",IF('REGISTRO ACCIONES'!L676="COMPRA",'REGISTRO ACCIONES'!P676,""))</f>
        <v/>
      </c>
      <c r="G676" s="759" t="str">
        <f>IF(RENTABILIDAD[[#This Row],[PORTAFOLIO]]="","",IF('REGISTRO ACCIONES'!L676="COMPRA",'REGISTRO ACCIONES'!R676,""))</f>
        <v/>
      </c>
      <c r="H67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76" s="760" t="str">
        <f>IF(RENTABILIDAD[[#This Row],[PORTAFOLIO]]="","",IF(RENTABILIDAD[[#This Row],[INSTRUMENTO]]="","",IFERROR((E676*H676),0)))</f>
        <v/>
      </c>
      <c r="J676" s="761" t="str">
        <f>IF(RENTABILIDAD[[#This Row],[PORTAFOLIO]]="","",IF(RENTABILIDAD[[#This Row],[INSTRUMENTO]]="","",IFERROR((E676*H676)*$X$6,0)))</f>
        <v/>
      </c>
      <c r="K676" s="762">
        <f>IF(RENTABILIDAD[[#This Row],[VALOR ACTUAL COP]]&gt;0,IFERROR((I676-F676)/F676,0),"")</f>
        <v>0</v>
      </c>
      <c r="L676" s="702">
        <f>IF(RENTABILIDAD[[#This Row],[VALOR ACTUAL COP]]&gt;0,IFERROR((J676-G676)/G676,0),"")</f>
        <v>0</v>
      </c>
      <c r="M676" s="763">
        <f t="shared" si="11"/>
        <v>0</v>
      </c>
      <c r="N676" s="747" t="str">
        <f>IFERROR(IF(RENTABILIDAD[[#This Row],[AÑOS]]&gt;0.9999999,(1+K676)^(1/M676)-1,""),"")</f>
        <v/>
      </c>
      <c r="O676" s="702" t="str">
        <f>IFERROR(IF(RENTABILIDAD[[#This Row],[AÑOS]]&gt;0.9999999,(1+L676)^(1/M676)-1,""),"")</f>
        <v/>
      </c>
      <c r="P676" s="764" t="str">
        <f>IFERROR(IF(C:C=$U$7,RENTABILIDAD[[#This Row],[INVERSIÓN USD]]/$W$6,RENTABILIDAD[[#This Row],[INVERSIÓN USD]]/$W$7),"")</f>
        <v/>
      </c>
      <c r="Q676" s="620" t="str">
        <f>IFERROR(IF(D:D=$U$6,RENTABILIDAD[[#This Row],[INVERSIÓN COP]]/$V$6,RENTABILIDAD[[#This Row],[INVERSIÓN COP]]/$V$7),"")</f>
        <v/>
      </c>
      <c r="R676" s="764" t="str">
        <f>IFERROR(RENTABILIDAD[[#This Row],[RENTABILIDAD E.A USD]]*RENTABILIDAD[[#This Row],[PESOS COP]],"")</f>
        <v/>
      </c>
      <c r="S676" s="620" t="str">
        <f>IFERROR(RENTABILIDAD[[#This Row],[RENTABILIDAD E.A COP2]]*RENTABILIDAD[[#This Row],[PESOS COP]],"")</f>
        <v/>
      </c>
    </row>
    <row r="677" spans="2:19">
      <c r="B677" s="755" t="str">
        <f>IF('REGISTRO ACCIONES'!L677="COMPRA",'REGISTRO ACCIONES'!J677,"")</f>
        <v/>
      </c>
      <c r="C677" s="756" t="str">
        <f>IF('REGISTRO ACCIONES'!L677="COMPRA",'REGISTRO ACCIONES'!K677,"")</f>
        <v/>
      </c>
      <c r="D67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77" s="757" t="str">
        <f>IF('REGISTRO ACCIONES'!L677="COMPRA",'REGISTRO ACCIONES'!M677,"")</f>
        <v/>
      </c>
      <c r="F677" s="758" t="str">
        <f>IF(RENTABILIDAD[[#This Row],[PORTAFOLIO]]="","",IF('REGISTRO ACCIONES'!L677="COMPRA",'REGISTRO ACCIONES'!P677,""))</f>
        <v/>
      </c>
      <c r="G677" s="759" t="str">
        <f>IF(RENTABILIDAD[[#This Row],[PORTAFOLIO]]="","",IF('REGISTRO ACCIONES'!L677="COMPRA",'REGISTRO ACCIONES'!R677,""))</f>
        <v/>
      </c>
      <c r="H67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77" s="760" t="str">
        <f>IF(RENTABILIDAD[[#This Row],[PORTAFOLIO]]="","",IF(RENTABILIDAD[[#This Row],[INSTRUMENTO]]="","",IFERROR((E677*H677),0)))</f>
        <v/>
      </c>
      <c r="J677" s="761" t="str">
        <f>IF(RENTABILIDAD[[#This Row],[PORTAFOLIO]]="","",IF(RENTABILIDAD[[#This Row],[INSTRUMENTO]]="","",IFERROR((E677*H677)*$X$6,0)))</f>
        <v/>
      </c>
      <c r="K677" s="762">
        <f>IF(RENTABILIDAD[[#This Row],[VALOR ACTUAL COP]]&gt;0,IFERROR((I677-F677)/F677,0),"")</f>
        <v>0</v>
      </c>
      <c r="L677" s="702">
        <f>IF(RENTABILIDAD[[#This Row],[VALOR ACTUAL COP]]&gt;0,IFERROR((J677-G677)/G677,0),"")</f>
        <v>0</v>
      </c>
      <c r="M677" s="763">
        <f t="shared" si="11"/>
        <v>0</v>
      </c>
      <c r="N677" s="747" t="str">
        <f>IFERROR(IF(RENTABILIDAD[[#This Row],[AÑOS]]&gt;0.9999999,(1+K677)^(1/M677)-1,""),"")</f>
        <v/>
      </c>
      <c r="O677" s="702" t="str">
        <f>IFERROR(IF(RENTABILIDAD[[#This Row],[AÑOS]]&gt;0.9999999,(1+L677)^(1/M677)-1,""),"")</f>
        <v/>
      </c>
      <c r="P677" s="764" t="str">
        <f>IFERROR(IF(C:C=$U$7,RENTABILIDAD[[#This Row],[INVERSIÓN USD]]/$W$6,RENTABILIDAD[[#This Row],[INVERSIÓN USD]]/$W$7),"")</f>
        <v/>
      </c>
      <c r="Q677" s="620" t="str">
        <f>IFERROR(IF(D:D=$U$6,RENTABILIDAD[[#This Row],[INVERSIÓN COP]]/$V$6,RENTABILIDAD[[#This Row],[INVERSIÓN COP]]/$V$7),"")</f>
        <v/>
      </c>
      <c r="R677" s="764" t="str">
        <f>IFERROR(RENTABILIDAD[[#This Row],[RENTABILIDAD E.A USD]]*RENTABILIDAD[[#This Row],[PESOS COP]],"")</f>
        <v/>
      </c>
      <c r="S677" s="620" t="str">
        <f>IFERROR(RENTABILIDAD[[#This Row],[RENTABILIDAD E.A COP2]]*RENTABILIDAD[[#This Row],[PESOS COP]],"")</f>
        <v/>
      </c>
    </row>
    <row r="678" spans="2:19">
      <c r="B678" s="755" t="str">
        <f>IF('REGISTRO ACCIONES'!L678="COMPRA",'REGISTRO ACCIONES'!J678,"")</f>
        <v/>
      </c>
      <c r="C678" s="756" t="str">
        <f>IF('REGISTRO ACCIONES'!L678="COMPRA",'REGISTRO ACCIONES'!K678,"")</f>
        <v/>
      </c>
      <c r="D67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78" s="757" t="str">
        <f>IF('REGISTRO ACCIONES'!L678="COMPRA",'REGISTRO ACCIONES'!M678,"")</f>
        <v/>
      </c>
      <c r="F678" s="758" t="str">
        <f>IF(RENTABILIDAD[[#This Row],[PORTAFOLIO]]="","",IF('REGISTRO ACCIONES'!L678="COMPRA",'REGISTRO ACCIONES'!P678,""))</f>
        <v/>
      </c>
      <c r="G678" s="759" t="str">
        <f>IF(RENTABILIDAD[[#This Row],[PORTAFOLIO]]="","",IF('REGISTRO ACCIONES'!L678="COMPRA",'REGISTRO ACCIONES'!R678,""))</f>
        <v/>
      </c>
      <c r="H67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78" s="760" t="str">
        <f>IF(RENTABILIDAD[[#This Row],[PORTAFOLIO]]="","",IF(RENTABILIDAD[[#This Row],[INSTRUMENTO]]="","",IFERROR((E678*H678),0)))</f>
        <v/>
      </c>
      <c r="J678" s="761" t="str">
        <f>IF(RENTABILIDAD[[#This Row],[PORTAFOLIO]]="","",IF(RENTABILIDAD[[#This Row],[INSTRUMENTO]]="","",IFERROR((E678*H678)*$X$6,0)))</f>
        <v/>
      </c>
      <c r="K678" s="762">
        <f>IF(RENTABILIDAD[[#This Row],[VALOR ACTUAL COP]]&gt;0,IFERROR((I678-F678)/F678,0),"")</f>
        <v>0</v>
      </c>
      <c r="L678" s="702">
        <f>IF(RENTABILIDAD[[#This Row],[VALOR ACTUAL COP]]&gt;0,IFERROR((J678-G678)/G678,0),"")</f>
        <v>0</v>
      </c>
      <c r="M678" s="763">
        <f t="shared" si="11"/>
        <v>0</v>
      </c>
      <c r="N678" s="747" t="str">
        <f>IFERROR(IF(RENTABILIDAD[[#This Row],[AÑOS]]&gt;0.9999999,(1+K678)^(1/M678)-1,""),"")</f>
        <v/>
      </c>
      <c r="O678" s="702" t="str">
        <f>IFERROR(IF(RENTABILIDAD[[#This Row],[AÑOS]]&gt;0.9999999,(1+L678)^(1/M678)-1,""),"")</f>
        <v/>
      </c>
      <c r="P678" s="764" t="str">
        <f>IFERROR(IF(C:C=$U$7,RENTABILIDAD[[#This Row],[INVERSIÓN USD]]/$W$6,RENTABILIDAD[[#This Row],[INVERSIÓN USD]]/$W$7),"")</f>
        <v/>
      </c>
      <c r="Q678" s="620" t="str">
        <f>IFERROR(IF(D:D=$U$6,RENTABILIDAD[[#This Row],[INVERSIÓN COP]]/$V$6,RENTABILIDAD[[#This Row],[INVERSIÓN COP]]/$V$7),"")</f>
        <v/>
      </c>
      <c r="R678" s="764" t="str">
        <f>IFERROR(RENTABILIDAD[[#This Row],[RENTABILIDAD E.A USD]]*RENTABILIDAD[[#This Row],[PESOS COP]],"")</f>
        <v/>
      </c>
      <c r="S678" s="620" t="str">
        <f>IFERROR(RENTABILIDAD[[#This Row],[RENTABILIDAD E.A COP2]]*RENTABILIDAD[[#This Row],[PESOS COP]],"")</f>
        <v/>
      </c>
    </row>
    <row r="679" spans="2:19">
      <c r="B679" s="755" t="str">
        <f>IF('REGISTRO ACCIONES'!L679="COMPRA",'REGISTRO ACCIONES'!J679,"")</f>
        <v/>
      </c>
      <c r="C679" s="756" t="str">
        <f>IF('REGISTRO ACCIONES'!L679="COMPRA",'REGISTRO ACCIONES'!K679,"")</f>
        <v/>
      </c>
      <c r="D67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79" s="757" t="str">
        <f>IF('REGISTRO ACCIONES'!L679="COMPRA",'REGISTRO ACCIONES'!M679,"")</f>
        <v/>
      </c>
      <c r="F679" s="758" t="str">
        <f>IF(RENTABILIDAD[[#This Row],[PORTAFOLIO]]="","",IF('REGISTRO ACCIONES'!L679="COMPRA",'REGISTRO ACCIONES'!P679,""))</f>
        <v/>
      </c>
      <c r="G679" s="759" t="str">
        <f>IF(RENTABILIDAD[[#This Row],[PORTAFOLIO]]="","",IF('REGISTRO ACCIONES'!L679="COMPRA",'REGISTRO ACCIONES'!R679,""))</f>
        <v/>
      </c>
      <c r="H67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79" s="760" t="str">
        <f>IF(RENTABILIDAD[[#This Row],[PORTAFOLIO]]="","",IF(RENTABILIDAD[[#This Row],[INSTRUMENTO]]="","",IFERROR((E679*H679),0)))</f>
        <v/>
      </c>
      <c r="J679" s="761" t="str">
        <f>IF(RENTABILIDAD[[#This Row],[PORTAFOLIO]]="","",IF(RENTABILIDAD[[#This Row],[INSTRUMENTO]]="","",IFERROR((E679*H679)*$X$6,0)))</f>
        <v/>
      </c>
      <c r="K679" s="762">
        <f>IF(RENTABILIDAD[[#This Row],[VALOR ACTUAL COP]]&gt;0,IFERROR((I679-F679)/F679,0),"")</f>
        <v>0</v>
      </c>
      <c r="L679" s="702">
        <f>IF(RENTABILIDAD[[#This Row],[VALOR ACTUAL COP]]&gt;0,IFERROR((J679-G679)/G679,0),"")</f>
        <v>0</v>
      </c>
      <c r="M679" s="763">
        <f t="shared" si="11"/>
        <v>0</v>
      </c>
      <c r="N679" s="747" t="str">
        <f>IFERROR(IF(RENTABILIDAD[[#This Row],[AÑOS]]&gt;0.9999999,(1+K679)^(1/M679)-1,""),"")</f>
        <v/>
      </c>
      <c r="O679" s="702" t="str">
        <f>IFERROR(IF(RENTABILIDAD[[#This Row],[AÑOS]]&gt;0.9999999,(1+L679)^(1/M679)-1,""),"")</f>
        <v/>
      </c>
      <c r="P679" s="764" t="str">
        <f>IFERROR(IF(C:C=$U$7,RENTABILIDAD[[#This Row],[INVERSIÓN USD]]/$W$6,RENTABILIDAD[[#This Row],[INVERSIÓN USD]]/$W$7),"")</f>
        <v/>
      </c>
      <c r="Q679" s="620" t="str">
        <f>IFERROR(IF(D:D=$U$6,RENTABILIDAD[[#This Row],[INVERSIÓN COP]]/$V$6,RENTABILIDAD[[#This Row],[INVERSIÓN COP]]/$V$7),"")</f>
        <v/>
      </c>
      <c r="R679" s="764" t="str">
        <f>IFERROR(RENTABILIDAD[[#This Row],[RENTABILIDAD E.A USD]]*RENTABILIDAD[[#This Row],[PESOS COP]],"")</f>
        <v/>
      </c>
      <c r="S679" s="620" t="str">
        <f>IFERROR(RENTABILIDAD[[#This Row],[RENTABILIDAD E.A COP2]]*RENTABILIDAD[[#This Row],[PESOS COP]],"")</f>
        <v/>
      </c>
    </row>
    <row r="680" spans="2:19">
      <c r="B680" s="755" t="str">
        <f>IF('REGISTRO ACCIONES'!L680="COMPRA",'REGISTRO ACCIONES'!J680,"")</f>
        <v/>
      </c>
      <c r="C680" s="756" t="str">
        <f>IF('REGISTRO ACCIONES'!L680="COMPRA",'REGISTRO ACCIONES'!K680,"")</f>
        <v/>
      </c>
      <c r="D68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80" s="757" t="str">
        <f>IF('REGISTRO ACCIONES'!L680="COMPRA",'REGISTRO ACCIONES'!M680,"")</f>
        <v/>
      </c>
      <c r="F680" s="758" t="str">
        <f>IF(RENTABILIDAD[[#This Row],[PORTAFOLIO]]="","",IF('REGISTRO ACCIONES'!L680="COMPRA",'REGISTRO ACCIONES'!P680,""))</f>
        <v/>
      </c>
      <c r="G680" s="759" t="str">
        <f>IF(RENTABILIDAD[[#This Row],[PORTAFOLIO]]="","",IF('REGISTRO ACCIONES'!L680="COMPRA",'REGISTRO ACCIONES'!R680,""))</f>
        <v/>
      </c>
      <c r="H68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80" s="760" t="str">
        <f>IF(RENTABILIDAD[[#This Row],[PORTAFOLIO]]="","",IF(RENTABILIDAD[[#This Row],[INSTRUMENTO]]="","",IFERROR((E680*H680),0)))</f>
        <v/>
      </c>
      <c r="J680" s="761" t="str">
        <f>IF(RENTABILIDAD[[#This Row],[PORTAFOLIO]]="","",IF(RENTABILIDAD[[#This Row],[INSTRUMENTO]]="","",IFERROR((E680*H680)*$X$6,0)))</f>
        <v/>
      </c>
      <c r="K680" s="762">
        <f>IF(RENTABILIDAD[[#This Row],[VALOR ACTUAL COP]]&gt;0,IFERROR((I680-F680)/F680,0),"")</f>
        <v>0</v>
      </c>
      <c r="L680" s="702">
        <f>IF(RENTABILIDAD[[#This Row],[VALOR ACTUAL COP]]&gt;0,IFERROR((J680-G680)/G680,0),"")</f>
        <v>0</v>
      </c>
      <c r="M680" s="763">
        <f t="shared" si="11"/>
        <v>0</v>
      </c>
      <c r="N680" s="747" t="str">
        <f>IFERROR(IF(RENTABILIDAD[[#This Row],[AÑOS]]&gt;0.9999999,(1+K680)^(1/M680)-1,""),"")</f>
        <v/>
      </c>
      <c r="O680" s="702" t="str">
        <f>IFERROR(IF(RENTABILIDAD[[#This Row],[AÑOS]]&gt;0.9999999,(1+L680)^(1/M680)-1,""),"")</f>
        <v/>
      </c>
      <c r="P680" s="764" t="str">
        <f>IFERROR(IF(C:C=$U$7,RENTABILIDAD[[#This Row],[INVERSIÓN USD]]/$W$6,RENTABILIDAD[[#This Row],[INVERSIÓN USD]]/$W$7),"")</f>
        <v/>
      </c>
      <c r="Q680" s="620" t="str">
        <f>IFERROR(IF(D:D=$U$6,RENTABILIDAD[[#This Row],[INVERSIÓN COP]]/$V$6,RENTABILIDAD[[#This Row],[INVERSIÓN COP]]/$V$7),"")</f>
        <v/>
      </c>
      <c r="R680" s="764" t="str">
        <f>IFERROR(RENTABILIDAD[[#This Row],[RENTABILIDAD E.A USD]]*RENTABILIDAD[[#This Row],[PESOS COP]],"")</f>
        <v/>
      </c>
      <c r="S680" s="620" t="str">
        <f>IFERROR(RENTABILIDAD[[#This Row],[RENTABILIDAD E.A COP2]]*RENTABILIDAD[[#This Row],[PESOS COP]],"")</f>
        <v/>
      </c>
    </row>
    <row r="681" spans="2:19">
      <c r="B681" s="755" t="str">
        <f>IF('REGISTRO ACCIONES'!L681="COMPRA",'REGISTRO ACCIONES'!J681,"")</f>
        <v/>
      </c>
      <c r="C681" s="756" t="str">
        <f>IF('REGISTRO ACCIONES'!L681="COMPRA",'REGISTRO ACCIONES'!K681,"")</f>
        <v/>
      </c>
      <c r="D68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81" s="757" t="str">
        <f>IF('REGISTRO ACCIONES'!L681="COMPRA",'REGISTRO ACCIONES'!M681,"")</f>
        <v/>
      </c>
      <c r="F681" s="758" t="str">
        <f>IF(RENTABILIDAD[[#This Row],[PORTAFOLIO]]="","",IF('REGISTRO ACCIONES'!L681="COMPRA",'REGISTRO ACCIONES'!P681,""))</f>
        <v/>
      </c>
      <c r="G681" s="759" t="str">
        <f>IF(RENTABILIDAD[[#This Row],[PORTAFOLIO]]="","",IF('REGISTRO ACCIONES'!L681="COMPRA",'REGISTRO ACCIONES'!R681,""))</f>
        <v/>
      </c>
      <c r="H68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81" s="760" t="str">
        <f>IF(RENTABILIDAD[[#This Row],[PORTAFOLIO]]="","",IF(RENTABILIDAD[[#This Row],[INSTRUMENTO]]="","",IFERROR((E681*H681),0)))</f>
        <v/>
      </c>
      <c r="J681" s="761" t="str">
        <f>IF(RENTABILIDAD[[#This Row],[PORTAFOLIO]]="","",IF(RENTABILIDAD[[#This Row],[INSTRUMENTO]]="","",IFERROR((E681*H681)*$X$6,0)))</f>
        <v/>
      </c>
      <c r="K681" s="762">
        <f>IF(RENTABILIDAD[[#This Row],[VALOR ACTUAL COP]]&gt;0,IFERROR((I681-F681)/F681,0),"")</f>
        <v>0</v>
      </c>
      <c r="L681" s="702">
        <f>IF(RENTABILIDAD[[#This Row],[VALOR ACTUAL COP]]&gt;0,IFERROR((J681-G681)/G681,0),"")</f>
        <v>0</v>
      </c>
      <c r="M681" s="763">
        <f t="shared" si="11"/>
        <v>0</v>
      </c>
      <c r="N681" s="747" t="str">
        <f>IFERROR(IF(RENTABILIDAD[[#This Row],[AÑOS]]&gt;0.9999999,(1+K681)^(1/M681)-1,""),"")</f>
        <v/>
      </c>
      <c r="O681" s="702" t="str">
        <f>IFERROR(IF(RENTABILIDAD[[#This Row],[AÑOS]]&gt;0.9999999,(1+L681)^(1/M681)-1,""),"")</f>
        <v/>
      </c>
      <c r="P681" s="764" t="str">
        <f>IFERROR(IF(C:C=$U$7,RENTABILIDAD[[#This Row],[INVERSIÓN USD]]/$W$6,RENTABILIDAD[[#This Row],[INVERSIÓN USD]]/$W$7),"")</f>
        <v/>
      </c>
      <c r="Q681" s="620" t="str">
        <f>IFERROR(IF(D:D=$U$6,RENTABILIDAD[[#This Row],[INVERSIÓN COP]]/$V$6,RENTABILIDAD[[#This Row],[INVERSIÓN COP]]/$V$7),"")</f>
        <v/>
      </c>
      <c r="R681" s="764" t="str">
        <f>IFERROR(RENTABILIDAD[[#This Row],[RENTABILIDAD E.A USD]]*RENTABILIDAD[[#This Row],[PESOS COP]],"")</f>
        <v/>
      </c>
      <c r="S681" s="620" t="str">
        <f>IFERROR(RENTABILIDAD[[#This Row],[RENTABILIDAD E.A COP2]]*RENTABILIDAD[[#This Row],[PESOS COP]],"")</f>
        <v/>
      </c>
    </row>
    <row r="682" spans="2:19">
      <c r="B682" s="755" t="str">
        <f>IF('REGISTRO ACCIONES'!L682="COMPRA",'REGISTRO ACCIONES'!J682,"")</f>
        <v/>
      </c>
      <c r="C682" s="756" t="str">
        <f>IF('REGISTRO ACCIONES'!L682="COMPRA",'REGISTRO ACCIONES'!K682,"")</f>
        <v/>
      </c>
      <c r="D68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82" s="757" t="str">
        <f>IF('REGISTRO ACCIONES'!L682="COMPRA",'REGISTRO ACCIONES'!M682,"")</f>
        <v/>
      </c>
      <c r="F682" s="758" t="str">
        <f>IF(RENTABILIDAD[[#This Row],[PORTAFOLIO]]="","",IF('REGISTRO ACCIONES'!L682="COMPRA",'REGISTRO ACCIONES'!P682,""))</f>
        <v/>
      </c>
      <c r="G682" s="759" t="str">
        <f>IF(RENTABILIDAD[[#This Row],[PORTAFOLIO]]="","",IF('REGISTRO ACCIONES'!L682="COMPRA",'REGISTRO ACCIONES'!R682,""))</f>
        <v/>
      </c>
      <c r="H68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82" s="760" t="str">
        <f>IF(RENTABILIDAD[[#This Row],[PORTAFOLIO]]="","",IF(RENTABILIDAD[[#This Row],[INSTRUMENTO]]="","",IFERROR((E682*H682),0)))</f>
        <v/>
      </c>
      <c r="J682" s="761" t="str">
        <f>IF(RENTABILIDAD[[#This Row],[PORTAFOLIO]]="","",IF(RENTABILIDAD[[#This Row],[INSTRUMENTO]]="","",IFERROR((E682*H682)*$X$6,0)))</f>
        <v/>
      </c>
      <c r="K682" s="762">
        <f>IF(RENTABILIDAD[[#This Row],[VALOR ACTUAL COP]]&gt;0,IFERROR((I682-F682)/F682,0),"")</f>
        <v>0</v>
      </c>
      <c r="L682" s="702">
        <f>IF(RENTABILIDAD[[#This Row],[VALOR ACTUAL COP]]&gt;0,IFERROR((J682-G682)/G682,0),"")</f>
        <v>0</v>
      </c>
      <c r="M682" s="763">
        <f t="shared" si="11"/>
        <v>0</v>
      </c>
      <c r="N682" s="747" t="str">
        <f>IFERROR(IF(RENTABILIDAD[[#This Row],[AÑOS]]&gt;0.9999999,(1+K682)^(1/M682)-1,""),"")</f>
        <v/>
      </c>
      <c r="O682" s="702" t="str">
        <f>IFERROR(IF(RENTABILIDAD[[#This Row],[AÑOS]]&gt;0.9999999,(1+L682)^(1/M682)-1,""),"")</f>
        <v/>
      </c>
      <c r="P682" s="764" t="str">
        <f>IFERROR(IF(C:C=$U$7,RENTABILIDAD[[#This Row],[INVERSIÓN USD]]/$W$6,RENTABILIDAD[[#This Row],[INVERSIÓN USD]]/$W$7),"")</f>
        <v/>
      </c>
      <c r="Q682" s="620" t="str">
        <f>IFERROR(IF(D:D=$U$6,RENTABILIDAD[[#This Row],[INVERSIÓN COP]]/$V$6,RENTABILIDAD[[#This Row],[INVERSIÓN COP]]/$V$7),"")</f>
        <v/>
      </c>
      <c r="R682" s="764" t="str">
        <f>IFERROR(RENTABILIDAD[[#This Row],[RENTABILIDAD E.A USD]]*RENTABILIDAD[[#This Row],[PESOS COP]],"")</f>
        <v/>
      </c>
      <c r="S682" s="620" t="str">
        <f>IFERROR(RENTABILIDAD[[#This Row],[RENTABILIDAD E.A COP2]]*RENTABILIDAD[[#This Row],[PESOS COP]],"")</f>
        <v/>
      </c>
    </row>
    <row r="683" spans="2:19">
      <c r="B683" s="755" t="str">
        <f>IF('REGISTRO ACCIONES'!L683="COMPRA",'REGISTRO ACCIONES'!J683,"")</f>
        <v/>
      </c>
      <c r="C683" s="756" t="str">
        <f>IF('REGISTRO ACCIONES'!L683="COMPRA",'REGISTRO ACCIONES'!K683,"")</f>
        <v/>
      </c>
      <c r="D68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83" s="757" t="str">
        <f>IF('REGISTRO ACCIONES'!L683="COMPRA",'REGISTRO ACCIONES'!M683,"")</f>
        <v/>
      </c>
      <c r="F683" s="758" t="str">
        <f>IF(RENTABILIDAD[[#This Row],[PORTAFOLIO]]="","",IF('REGISTRO ACCIONES'!L683="COMPRA",'REGISTRO ACCIONES'!P683,""))</f>
        <v/>
      </c>
      <c r="G683" s="759" t="str">
        <f>IF(RENTABILIDAD[[#This Row],[PORTAFOLIO]]="","",IF('REGISTRO ACCIONES'!L683="COMPRA",'REGISTRO ACCIONES'!R683,""))</f>
        <v/>
      </c>
      <c r="H68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83" s="760" t="str">
        <f>IF(RENTABILIDAD[[#This Row],[PORTAFOLIO]]="","",IF(RENTABILIDAD[[#This Row],[INSTRUMENTO]]="","",IFERROR((E683*H683),0)))</f>
        <v/>
      </c>
      <c r="J683" s="761" t="str">
        <f>IF(RENTABILIDAD[[#This Row],[PORTAFOLIO]]="","",IF(RENTABILIDAD[[#This Row],[INSTRUMENTO]]="","",IFERROR((E683*H683)*$X$6,0)))</f>
        <v/>
      </c>
      <c r="K683" s="762">
        <f>IF(RENTABILIDAD[[#This Row],[VALOR ACTUAL COP]]&gt;0,IFERROR((I683-F683)/F683,0),"")</f>
        <v>0</v>
      </c>
      <c r="L683" s="702">
        <f>IF(RENTABILIDAD[[#This Row],[VALOR ACTUAL COP]]&gt;0,IFERROR((J683-G683)/G683,0),"")</f>
        <v>0</v>
      </c>
      <c r="M683" s="763">
        <f t="shared" si="11"/>
        <v>0</v>
      </c>
      <c r="N683" s="747" t="str">
        <f>IFERROR(IF(RENTABILIDAD[[#This Row],[AÑOS]]&gt;0.9999999,(1+K683)^(1/M683)-1,""),"")</f>
        <v/>
      </c>
      <c r="O683" s="702" t="str">
        <f>IFERROR(IF(RENTABILIDAD[[#This Row],[AÑOS]]&gt;0.9999999,(1+L683)^(1/M683)-1,""),"")</f>
        <v/>
      </c>
      <c r="P683" s="764" t="str">
        <f>IFERROR(IF(C:C=$U$7,RENTABILIDAD[[#This Row],[INVERSIÓN USD]]/$W$6,RENTABILIDAD[[#This Row],[INVERSIÓN USD]]/$W$7),"")</f>
        <v/>
      </c>
      <c r="Q683" s="620" t="str">
        <f>IFERROR(IF(D:D=$U$6,RENTABILIDAD[[#This Row],[INVERSIÓN COP]]/$V$6,RENTABILIDAD[[#This Row],[INVERSIÓN COP]]/$V$7),"")</f>
        <v/>
      </c>
      <c r="R683" s="764" t="str">
        <f>IFERROR(RENTABILIDAD[[#This Row],[RENTABILIDAD E.A USD]]*RENTABILIDAD[[#This Row],[PESOS COP]],"")</f>
        <v/>
      </c>
      <c r="S683" s="620" t="str">
        <f>IFERROR(RENTABILIDAD[[#This Row],[RENTABILIDAD E.A COP2]]*RENTABILIDAD[[#This Row],[PESOS COP]],"")</f>
        <v/>
      </c>
    </row>
    <row r="684" spans="2:19">
      <c r="B684" s="755" t="str">
        <f>IF('REGISTRO ACCIONES'!L684="COMPRA",'REGISTRO ACCIONES'!J684,"")</f>
        <v/>
      </c>
      <c r="C684" s="756" t="str">
        <f>IF('REGISTRO ACCIONES'!L684="COMPRA",'REGISTRO ACCIONES'!K684,"")</f>
        <v/>
      </c>
      <c r="D68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84" s="757" t="str">
        <f>IF('REGISTRO ACCIONES'!L684="COMPRA",'REGISTRO ACCIONES'!M684,"")</f>
        <v/>
      </c>
      <c r="F684" s="758" t="str">
        <f>IF(RENTABILIDAD[[#This Row],[PORTAFOLIO]]="","",IF('REGISTRO ACCIONES'!L684="COMPRA",'REGISTRO ACCIONES'!P684,""))</f>
        <v/>
      </c>
      <c r="G684" s="759" t="str">
        <f>IF(RENTABILIDAD[[#This Row],[PORTAFOLIO]]="","",IF('REGISTRO ACCIONES'!L684="COMPRA",'REGISTRO ACCIONES'!R684,""))</f>
        <v/>
      </c>
      <c r="H68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84" s="760" t="str">
        <f>IF(RENTABILIDAD[[#This Row],[PORTAFOLIO]]="","",IF(RENTABILIDAD[[#This Row],[INSTRUMENTO]]="","",IFERROR((E684*H684),0)))</f>
        <v/>
      </c>
      <c r="J684" s="761" t="str">
        <f>IF(RENTABILIDAD[[#This Row],[PORTAFOLIO]]="","",IF(RENTABILIDAD[[#This Row],[INSTRUMENTO]]="","",IFERROR((E684*H684)*$X$6,0)))</f>
        <v/>
      </c>
      <c r="K684" s="762">
        <f>IF(RENTABILIDAD[[#This Row],[VALOR ACTUAL COP]]&gt;0,IFERROR((I684-F684)/F684,0),"")</f>
        <v>0</v>
      </c>
      <c r="L684" s="702">
        <f>IF(RENTABILIDAD[[#This Row],[VALOR ACTUAL COP]]&gt;0,IFERROR((J684-G684)/G684,0),"")</f>
        <v>0</v>
      </c>
      <c r="M684" s="763">
        <f t="shared" si="11"/>
        <v>0</v>
      </c>
      <c r="N684" s="747" t="str">
        <f>IFERROR(IF(RENTABILIDAD[[#This Row],[AÑOS]]&gt;0.9999999,(1+K684)^(1/M684)-1,""),"")</f>
        <v/>
      </c>
      <c r="O684" s="702" t="str">
        <f>IFERROR(IF(RENTABILIDAD[[#This Row],[AÑOS]]&gt;0.9999999,(1+L684)^(1/M684)-1,""),"")</f>
        <v/>
      </c>
      <c r="P684" s="764" t="str">
        <f>IFERROR(IF(C:C=$U$7,RENTABILIDAD[[#This Row],[INVERSIÓN USD]]/$W$6,RENTABILIDAD[[#This Row],[INVERSIÓN USD]]/$W$7),"")</f>
        <v/>
      </c>
      <c r="Q684" s="620" t="str">
        <f>IFERROR(IF(D:D=$U$6,RENTABILIDAD[[#This Row],[INVERSIÓN COP]]/$V$6,RENTABILIDAD[[#This Row],[INVERSIÓN COP]]/$V$7),"")</f>
        <v/>
      </c>
      <c r="R684" s="764" t="str">
        <f>IFERROR(RENTABILIDAD[[#This Row],[RENTABILIDAD E.A USD]]*RENTABILIDAD[[#This Row],[PESOS COP]],"")</f>
        <v/>
      </c>
      <c r="S684" s="620" t="str">
        <f>IFERROR(RENTABILIDAD[[#This Row],[RENTABILIDAD E.A COP2]]*RENTABILIDAD[[#This Row],[PESOS COP]],"")</f>
        <v/>
      </c>
    </row>
    <row r="685" spans="2:19">
      <c r="B685" s="755" t="str">
        <f>IF('REGISTRO ACCIONES'!L685="COMPRA",'REGISTRO ACCIONES'!J685,"")</f>
        <v/>
      </c>
      <c r="C685" s="756" t="str">
        <f>IF('REGISTRO ACCIONES'!L685="COMPRA",'REGISTRO ACCIONES'!K685,"")</f>
        <v/>
      </c>
      <c r="D68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85" s="757" t="str">
        <f>IF('REGISTRO ACCIONES'!L685="COMPRA",'REGISTRO ACCIONES'!M685,"")</f>
        <v/>
      </c>
      <c r="F685" s="758" t="str">
        <f>IF(RENTABILIDAD[[#This Row],[PORTAFOLIO]]="","",IF('REGISTRO ACCIONES'!L685="COMPRA",'REGISTRO ACCIONES'!P685,""))</f>
        <v/>
      </c>
      <c r="G685" s="759" t="str">
        <f>IF(RENTABILIDAD[[#This Row],[PORTAFOLIO]]="","",IF('REGISTRO ACCIONES'!L685="COMPRA",'REGISTRO ACCIONES'!R685,""))</f>
        <v/>
      </c>
      <c r="H68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85" s="760" t="str">
        <f>IF(RENTABILIDAD[[#This Row],[PORTAFOLIO]]="","",IF(RENTABILIDAD[[#This Row],[INSTRUMENTO]]="","",IFERROR((E685*H685),0)))</f>
        <v/>
      </c>
      <c r="J685" s="761" t="str">
        <f>IF(RENTABILIDAD[[#This Row],[PORTAFOLIO]]="","",IF(RENTABILIDAD[[#This Row],[INSTRUMENTO]]="","",IFERROR((E685*H685)*$X$6,0)))</f>
        <v/>
      </c>
      <c r="K685" s="762">
        <f>IF(RENTABILIDAD[[#This Row],[VALOR ACTUAL COP]]&gt;0,IFERROR((I685-F685)/F685,0),"")</f>
        <v>0</v>
      </c>
      <c r="L685" s="702">
        <f>IF(RENTABILIDAD[[#This Row],[VALOR ACTUAL COP]]&gt;0,IFERROR((J685-G685)/G685,0),"")</f>
        <v>0</v>
      </c>
      <c r="M685" s="763">
        <f t="shared" si="11"/>
        <v>0</v>
      </c>
      <c r="N685" s="747" t="str">
        <f>IFERROR(IF(RENTABILIDAD[[#This Row],[AÑOS]]&gt;0.9999999,(1+K685)^(1/M685)-1,""),"")</f>
        <v/>
      </c>
      <c r="O685" s="702" t="str">
        <f>IFERROR(IF(RENTABILIDAD[[#This Row],[AÑOS]]&gt;0.9999999,(1+L685)^(1/M685)-1,""),"")</f>
        <v/>
      </c>
      <c r="P685" s="764" t="str">
        <f>IFERROR(IF(C:C=$U$7,RENTABILIDAD[[#This Row],[INVERSIÓN USD]]/$W$6,RENTABILIDAD[[#This Row],[INVERSIÓN USD]]/$W$7),"")</f>
        <v/>
      </c>
      <c r="Q685" s="620" t="str">
        <f>IFERROR(IF(D:D=$U$6,RENTABILIDAD[[#This Row],[INVERSIÓN COP]]/$V$6,RENTABILIDAD[[#This Row],[INVERSIÓN COP]]/$V$7),"")</f>
        <v/>
      </c>
      <c r="R685" s="764" t="str">
        <f>IFERROR(RENTABILIDAD[[#This Row],[RENTABILIDAD E.A USD]]*RENTABILIDAD[[#This Row],[PESOS COP]],"")</f>
        <v/>
      </c>
      <c r="S685" s="620" t="str">
        <f>IFERROR(RENTABILIDAD[[#This Row],[RENTABILIDAD E.A COP2]]*RENTABILIDAD[[#This Row],[PESOS COP]],"")</f>
        <v/>
      </c>
    </row>
    <row r="686" spans="2:19">
      <c r="B686" s="755" t="str">
        <f>IF('REGISTRO ACCIONES'!L686="COMPRA",'REGISTRO ACCIONES'!J686,"")</f>
        <v/>
      </c>
      <c r="C686" s="756" t="str">
        <f>IF('REGISTRO ACCIONES'!L686="COMPRA",'REGISTRO ACCIONES'!K686,"")</f>
        <v/>
      </c>
      <c r="D68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86" s="757" t="str">
        <f>IF('REGISTRO ACCIONES'!L686="COMPRA",'REGISTRO ACCIONES'!M686,"")</f>
        <v/>
      </c>
      <c r="F686" s="758" t="str">
        <f>IF(RENTABILIDAD[[#This Row],[PORTAFOLIO]]="","",IF('REGISTRO ACCIONES'!L686="COMPRA",'REGISTRO ACCIONES'!P686,""))</f>
        <v/>
      </c>
      <c r="G686" s="759" t="str">
        <f>IF(RENTABILIDAD[[#This Row],[PORTAFOLIO]]="","",IF('REGISTRO ACCIONES'!L686="COMPRA",'REGISTRO ACCIONES'!R686,""))</f>
        <v/>
      </c>
      <c r="H68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86" s="760" t="str">
        <f>IF(RENTABILIDAD[[#This Row],[PORTAFOLIO]]="","",IF(RENTABILIDAD[[#This Row],[INSTRUMENTO]]="","",IFERROR((E686*H686),0)))</f>
        <v/>
      </c>
      <c r="J686" s="761" t="str">
        <f>IF(RENTABILIDAD[[#This Row],[PORTAFOLIO]]="","",IF(RENTABILIDAD[[#This Row],[INSTRUMENTO]]="","",IFERROR((E686*H686)*$X$6,0)))</f>
        <v/>
      </c>
      <c r="K686" s="762">
        <f>IF(RENTABILIDAD[[#This Row],[VALOR ACTUAL COP]]&gt;0,IFERROR((I686-F686)/F686,0),"")</f>
        <v>0</v>
      </c>
      <c r="L686" s="702">
        <f>IF(RENTABILIDAD[[#This Row],[VALOR ACTUAL COP]]&gt;0,IFERROR((J686-G686)/G686,0),"")</f>
        <v>0</v>
      </c>
      <c r="M686" s="763">
        <f t="shared" si="11"/>
        <v>0</v>
      </c>
      <c r="N686" s="747" t="str">
        <f>IFERROR(IF(RENTABILIDAD[[#This Row],[AÑOS]]&gt;0.9999999,(1+K686)^(1/M686)-1,""),"")</f>
        <v/>
      </c>
      <c r="O686" s="702" t="str">
        <f>IFERROR(IF(RENTABILIDAD[[#This Row],[AÑOS]]&gt;0.9999999,(1+L686)^(1/M686)-1,""),"")</f>
        <v/>
      </c>
      <c r="P686" s="764" t="str">
        <f>IFERROR(IF(C:C=$U$7,RENTABILIDAD[[#This Row],[INVERSIÓN USD]]/$W$6,RENTABILIDAD[[#This Row],[INVERSIÓN USD]]/$W$7),"")</f>
        <v/>
      </c>
      <c r="Q686" s="620" t="str">
        <f>IFERROR(IF(D:D=$U$6,RENTABILIDAD[[#This Row],[INVERSIÓN COP]]/$V$6,RENTABILIDAD[[#This Row],[INVERSIÓN COP]]/$V$7),"")</f>
        <v/>
      </c>
      <c r="R686" s="764" t="str">
        <f>IFERROR(RENTABILIDAD[[#This Row],[RENTABILIDAD E.A USD]]*RENTABILIDAD[[#This Row],[PESOS COP]],"")</f>
        <v/>
      </c>
      <c r="S686" s="620" t="str">
        <f>IFERROR(RENTABILIDAD[[#This Row],[RENTABILIDAD E.A COP2]]*RENTABILIDAD[[#This Row],[PESOS COP]],"")</f>
        <v/>
      </c>
    </row>
    <row r="687" spans="2:19">
      <c r="B687" s="755" t="str">
        <f>IF('REGISTRO ACCIONES'!L687="COMPRA",'REGISTRO ACCIONES'!J687,"")</f>
        <v/>
      </c>
      <c r="C687" s="756" t="str">
        <f>IF('REGISTRO ACCIONES'!L687="COMPRA",'REGISTRO ACCIONES'!K687,"")</f>
        <v/>
      </c>
      <c r="D68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87" s="757" t="str">
        <f>IF('REGISTRO ACCIONES'!L687="COMPRA",'REGISTRO ACCIONES'!M687,"")</f>
        <v/>
      </c>
      <c r="F687" s="758" t="str">
        <f>IF(RENTABILIDAD[[#This Row],[PORTAFOLIO]]="","",IF('REGISTRO ACCIONES'!L687="COMPRA",'REGISTRO ACCIONES'!P687,""))</f>
        <v/>
      </c>
      <c r="G687" s="759" t="str">
        <f>IF(RENTABILIDAD[[#This Row],[PORTAFOLIO]]="","",IF('REGISTRO ACCIONES'!L687="COMPRA",'REGISTRO ACCIONES'!R687,""))</f>
        <v/>
      </c>
      <c r="H68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87" s="760" t="str">
        <f>IF(RENTABILIDAD[[#This Row],[PORTAFOLIO]]="","",IF(RENTABILIDAD[[#This Row],[INSTRUMENTO]]="","",IFERROR((E687*H687),0)))</f>
        <v/>
      </c>
      <c r="J687" s="761" t="str">
        <f>IF(RENTABILIDAD[[#This Row],[PORTAFOLIO]]="","",IF(RENTABILIDAD[[#This Row],[INSTRUMENTO]]="","",IFERROR((E687*H687)*$X$6,0)))</f>
        <v/>
      </c>
      <c r="K687" s="762">
        <f>IF(RENTABILIDAD[[#This Row],[VALOR ACTUAL COP]]&gt;0,IFERROR((I687-F687)/F687,0),"")</f>
        <v>0</v>
      </c>
      <c r="L687" s="702">
        <f>IF(RENTABILIDAD[[#This Row],[VALOR ACTUAL COP]]&gt;0,IFERROR((J687-G687)/G687,0),"")</f>
        <v>0</v>
      </c>
      <c r="M687" s="763">
        <f t="shared" si="11"/>
        <v>0</v>
      </c>
      <c r="N687" s="747" t="str">
        <f>IFERROR(IF(RENTABILIDAD[[#This Row],[AÑOS]]&gt;0.9999999,(1+K687)^(1/M687)-1,""),"")</f>
        <v/>
      </c>
      <c r="O687" s="702" t="str">
        <f>IFERROR(IF(RENTABILIDAD[[#This Row],[AÑOS]]&gt;0.9999999,(1+L687)^(1/M687)-1,""),"")</f>
        <v/>
      </c>
      <c r="P687" s="764" t="str">
        <f>IFERROR(IF(C:C=$U$7,RENTABILIDAD[[#This Row],[INVERSIÓN USD]]/$W$6,RENTABILIDAD[[#This Row],[INVERSIÓN USD]]/$W$7),"")</f>
        <v/>
      </c>
      <c r="Q687" s="620" t="str">
        <f>IFERROR(IF(D:D=$U$6,RENTABILIDAD[[#This Row],[INVERSIÓN COP]]/$V$6,RENTABILIDAD[[#This Row],[INVERSIÓN COP]]/$V$7),"")</f>
        <v/>
      </c>
      <c r="R687" s="764" t="str">
        <f>IFERROR(RENTABILIDAD[[#This Row],[RENTABILIDAD E.A USD]]*RENTABILIDAD[[#This Row],[PESOS COP]],"")</f>
        <v/>
      </c>
      <c r="S687" s="620" t="str">
        <f>IFERROR(RENTABILIDAD[[#This Row],[RENTABILIDAD E.A COP2]]*RENTABILIDAD[[#This Row],[PESOS COP]],"")</f>
        <v/>
      </c>
    </row>
    <row r="688" spans="2:19">
      <c r="B688" s="755" t="str">
        <f>IF('REGISTRO ACCIONES'!L688="COMPRA",'REGISTRO ACCIONES'!J688,"")</f>
        <v/>
      </c>
      <c r="C688" s="756" t="str">
        <f>IF('REGISTRO ACCIONES'!L688="COMPRA",'REGISTRO ACCIONES'!K688,"")</f>
        <v/>
      </c>
      <c r="D68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88" s="757" t="str">
        <f>IF('REGISTRO ACCIONES'!L688="COMPRA",'REGISTRO ACCIONES'!M688,"")</f>
        <v/>
      </c>
      <c r="F688" s="758" t="str">
        <f>IF(RENTABILIDAD[[#This Row],[PORTAFOLIO]]="","",IF('REGISTRO ACCIONES'!L688="COMPRA",'REGISTRO ACCIONES'!P688,""))</f>
        <v/>
      </c>
      <c r="G688" s="759" t="str">
        <f>IF(RENTABILIDAD[[#This Row],[PORTAFOLIO]]="","",IF('REGISTRO ACCIONES'!L688="COMPRA",'REGISTRO ACCIONES'!R688,""))</f>
        <v/>
      </c>
      <c r="H68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88" s="760" t="str">
        <f>IF(RENTABILIDAD[[#This Row],[PORTAFOLIO]]="","",IF(RENTABILIDAD[[#This Row],[INSTRUMENTO]]="","",IFERROR((E688*H688),0)))</f>
        <v/>
      </c>
      <c r="J688" s="761" t="str">
        <f>IF(RENTABILIDAD[[#This Row],[PORTAFOLIO]]="","",IF(RENTABILIDAD[[#This Row],[INSTRUMENTO]]="","",IFERROR((E688*H688)*$X$6,0)))</f>
        <v/>
      </c>
      <c r="K688" s="762">
        <f>IF(RENTABILIDAD[[#This Row],[VALOR ACTUAL COP]]&gt;0,IFERROR((I688-F688)/F688,0),"")</f>
        <v>0</v>
      </c>
      <c r="L688" s="702">
        <f>IF(RENTABILIDAD[[#This Row],[VALOR ACTUAL COP]]&gt;0,IFERROR((J688-G688)/G688,0),"")</f>
        <v>0</v>
      </c>
      <c r="M688" s="763">
        <f t="shared" si="11"/>
        <v>0</v>
      </c>
      <c r="N688" s="747" t="str">
        <f>IFERROR(IF(RENTABILIDAD[[#This Row],[AÑOS]]&gt;0.9999999,(1+K688)^(1/M688)-1,""),"")</f>
        <v/>
      </c>
      <c r="O688" s="702" t="str">
        <f>IFERROR(IF(RENTABILIDAD[[#This Row],[AÑOS]]&gt;0.9999999,(1+L688)^(1/M688)-1,""),"")</f>
        <v/>
      </c>
      <c r="P688" s="764" t="str">
        <f>IFERROR(IF(C:C=$U$7,RENTABILIDAD[[#This Row],[INVERSIÓN USD]]/$W$6,RENTABILIDAD[[#This Row],[INVERSIÓN USD]]/$W$7),"")</f>
        <v/>
      </c>
      <c r="Q688" s="620" t="str">
        <f>IFERROR(IF(D:D=$U$6,RENTABILIDAD[[#This Row],[INVERSIÓN COP]]/$V$6,RENTABILIDAD[[#This Row],[INVERSIÓN COP]]/$V$7),"")</f>
        <v/>
      </c>
      <c r="R688" s="764" t="str">
        <f>IFERROR(RENTABILIDAD[[#This Row],[RENTABILIDAD E.A USD]]*RENTABILIDAD[[#This Row],[PESOS COP]],"")</f>
        <v/>
      </c>
      <c r="S688" s="620" t="str">
        <f>IFERROR(RENTABILIDAD[[#This Row],[RENTABILIDAD E.A COP2]]*RENTABILIDAD[[#This Row],[PESOS COP]],"")</f>
        <v/>
      </c>
    </row>
    <row r="689" spans="2:19">
      <c r="B689" s="755" t="str">
        <f>IF('REGISTRO ACCIONES'!L689="COMPRA",'REGISTRO ACCIONES'!J689,"")</f>
        <v/>
      </c>
      <c r="C689" s="756" t="str">
        <f>IF('REGISTRO ACCIONES'!L689="COMPRA",'REGISTRO ACCIONES'!K689,"")</f>
        <v/>
      </c>
      <c r="D68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89" s="757" t="str">
        <f>IF('REGISTRO ACCIONES'!L689="COMPRA",'REGISTRO ACCIONES'!M689,"")</f>
        <v/>
      </c>
      <c r="F689" s="758" t="str">
        <f>IF(RENTABILIDAD[[#This Row],[PORTAFOLIO]]="","",IF('REGISTRO ACCIONES'!L689="COMPRA",'REGISTRO ACCIONES'!P689,""))</f>
        <v/>
      </c>
      <c r="G689" s="759" t="str">
        <f>IF(RENTABILIDAD[[#This Row],[PORTAFOLIO]]="","",IF('REGISTRO ACCIONES'!L689="COMPRA",'REGISTRO ACCIONES'!R689,""))</f>
        <v/>
      </c>
      <c r="H68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89" s="760" t="str">
        <f>IF(RENTABILIDAD[[#This Row],[PORTAFOLIO]]="","",IF(RENTABILIDAD[[#This Row],[INSTRUMENTO]]="","",IFERROR((E689*H689),0)))</f>
        <v/>
      </c>
      <c r="J689" s="761" t="str">
        <f>IF(RENTABILIDAD[[#This Row],[PORTAFOLIO]]="","",IF(RENTABILIDAD[[#This Row],[INSTRUMENTO]]="","",IFERROR((E689*H689)*$X$6,0)))</f>
        <v/>
      </c>
      <c r="K689" s="762">
        <f>IF(RENTABILIDAD[[#This Row],[VALOR ACTUAL COP]]&gt;0,IFERROR((I689-F689)/F689,0),"")</f>
        <v>0</v>
      </c>
      <c r="L689" s="702">
        <f>IF(RENTABILIDAD[[#This Row],[VALOR ACTUAL COP]]&gt;0,IFERROR((J689-G689)/G689,0),"")</f>
        <v>0</v>
      </c>
      <c r="M689" s="763">
        <f t="shared" si="11"/>
        <v>0</v>
      </c>
      <c r="N689" s="747" t="str">
        <f>IFERROR(IF(RENTABILIDAD[[#This Row],[AÑOS]]&gt;0.9999999,(1+K689)^(1/M689)-1,""),"")</f>
        <v/>
      </c>
      <c r="O689" s="702" t="str">
        <f>IFERROR(IF(RENTABILIDAD[[#This Row],[AÑOS]]&gt;0.9999999,(1+L689)^(1/M689)-1,""),"")</f>
        <v/>
      </c>
      <c r="P689" s="764" t="str">
        <f>IFERROR(IF(C:C=$U$7,RENTABILIDAD[[#This Row],[INVERSIÓN USD]]/$W$6,RENTABILIDAD[[#This Row],[INVERSIÓN USD]]/$W$7),"")</f>
        <v/>
      </c>
      <c r="Q689" s="620" t="str">
        <f>IFERROR(IF(D:D=$U$6,RENTABILIDAD[[#This Row],[INVERSIÓN COP]]/$V$6,RENTABILIDAD[[#This Row],[INVERSIÓN COP]]/$V$7),"")</f>
        <v/>
      </c>
      <c r="R689" s="764" t="str">
        <f>IFERROR(RENTABILIDAD[[#This Row],[RENTABILIDAD E.A USD]]*RENTABILIDAD[[#This Row],[PESOS COP]],"")</f>
        <v/>
      </c>
      <c r="S689" s="620" t="str">
        <f>IFERROR(RENTABILIDAD[[#This Row],[RENTABILIDAD E.A COP2]]*RENTABILIDAD[[#This Row],[PESOS COP]],"")</f>
        <v/>
      </c>
    </row>
    <row r="690" spans="2:19">
      <c r="B690" s="755" t="str">
        <f>IF('REGISTRO ACCIONES'!L690="COMPRA",'REGISTRO ACCIONES'!J690,"")</f>
        <v/>
      </c>
      <c r="C690" s="756" t="str">
        <f>IF('REGISTRO ACCIONES'!L690="COMPRA",'REGISTRO ACCIONES'!K690,"")</f>
        <v/>
      </c>
      <c r="D69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90" s="757" t="str">
        <f>IF('REGISTRO ACCIONES'!L690="COMPRA",'REGISTRO ACCIONES'!M690,"")</f>
        <v/>
      </c>
      <c r="F690" s="758" t="str">
        <f>IF(RENTABILIDAD[[#This Row],[PORTAFOLIO]]="","",IF('REGISTRO ACCIONES'!L690="COMPRA",'REGISTRO ACCIONES'!P690,""))</f>
        <v/>
      </c>
      <c r="G690" s="759" t="str">
        <f>IF(RENTABILIDAD[[#This Row],[PORTAFOLIO]]="","",IF('REGISTRO ACCIONES'!L690="COMPRA",'REGISTRO ACCIONES'!R690,""))</f>
        <v/>
      </c>
      <c r="H69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90" s="760" t="str">
        <f>IF(RENTABILIDAD[[#This Row],[PORTAFOLIO]]="","",IF(RENTABILIDAD[[#This Row],[INSTRUMENTO]]="","",IFERROR((E690*H690),0)))</f>
        <v/>
      </c>
      <c r="J690" s="761" t="str">
        <f>IF(RENTABILIDAD[[#This Row],[PORTAFOLIO]]="","",IF(RENTABILIDAD[[#This Row],[INSTRUMENTO]]="","",IFERROR((E690*H690)*$X$6,0)))</f>
        <v/>
      </c>
      <c r="K690" s="762">
        <f>IF(RENTABILIDAD[[#This Row],[VALOR ACTUAL COP]]&gt;0,IFERROR((I690-F690)/F690,0),"")</f>
        <v>0</v>
      </c>
      <c r="L690" s="702">
        <f>IF(RENTABILIDAD[[#This Row],[VALOR ACTUAL COP]]&gt;0,IFERROR((J690-G690)/G690,0),"")</f>
        <v>0</v>
      </c>
      <c r="M690" s="763">
        <f t="shared" si="11"/>
        <v>0</v>
      </c>
      <c r="N690" s="747" t="str">
        <f>IFERROR(IF(RENTABILIDAD[[#This Row],[AÑOS]]&gt;0.9999999,(1+K690)^(1/M690)-1,""),"")</f>
        <v/>
      </c>
      <c r="O690" s="702" t="str">
        <f>IFERROR(IF(RENTABILIDAD[[#This Row],[AÑOS]]&gt;0.9999999,(1+L690)^(1/M690)-1,""),"")</f>
        <v/>
      </c>
      <c r="P690" s="764" t="str">
        <f>IFERROR(IF(C:C=$U$7,RENTABILIDAD[[#This Row],[INVERSIÓN USD]]/$W$6,RENTABILIDAD[[#This Row],[INVERSIÓN USD]]/$W$7),"")</f>
        <v/>
      </c>
      <c r="Q690" s="620" t="str">
        <f>IFERROR(IF(D:D=$U$6,RENTABILIDAD[[#This Row],[INVERSIÓN COP]]/$V$6,RENTABILIDAD[[#This Row],[INVERSIÓN COP]]/$V$7),"")</f>
        <v/>
      </c>
      <c r="R690" s="764" t="str">
        <f>IFERROR(RENTABILIDAD[[#This Row],[RENTABILIDAD E.A USD]]*RENTABILIDAD[[#This Row],[PESOS COP]],"")</f>
        <v/>
      </c>
      <c r="S690" s="620" t="str">
        <f>IFERROR(RENTABILIDAD[[#This Row],[RENTABILIDAD E.A COP2]]*RENTABILIDAD[[#This Row],[PESOS COP]],"")</f>
        <v/>
      </c>
    </row>
    <row r="691" spans="2:19">
      <c r="B691" s="755" t="str">
        <f>IF('REGISTRO ACCIONES'!L691="COMPRA",'REGISTRO ACCIONES'!J691,"")</f>
        <v/>
      </c>
      <c r="C691" s="756" t="str">
        <f>IF('REGISTRO ACCIONES'!L691="COMPRA",'REGISTRO ACCIONES'!K691,"")</f>
        <v/>
      </c>
      <c r="D69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91" s="757" t="str">
        <f>IF('REGISTRO ACCIONES'!L691="COMPRA",'REGISTRO ACCIONES'!M691,"")</f>
        <v/>
      </c>
      <c r="F691" s="758" t="str">
        <f>IF(RENTABILIDAD[[#This Row],[PORTAFOLIO]]="","",IF('REGISTRO ACCIONES'!L691="COMPRA",'REGISTRO ACCIONES'!P691,""))</f>
        <v/>
      </c>
      <c r="G691" s="759" t="str">
        <f>IF(RENTABILIDAD[[#This Row],[PORTAFOLIO]]="","",IF('REGISTRO ACCIONES'!L691="COMPRA",'REGISTRO ACCIONES'!R691,""))</f>
        <v/>
      </c>
      <c r="H69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91" s="760" t="str">
        <f>IF(RENTABILIDAD[[#This Row],[PORTAFOLIO]]="","",IF(RENTABILIDAD[[#This Row],[INSTRUMENTO]]="","",IFERROR((E691*H691),0)))</f>
        <v/>
      </c>
      <c r="J691" s="761" t="str">
        <f>IF(RENTABILIDAD[[#This Row],[PORTAFOLIO]]="","",IF(RENTABILIDAD[[#This Row],[INSTRUMENTO]]="","",IFERROR((E691*H691)*$X$6,0)))</f>
        <v/>
      </c>
      <c r="K691" s="762">
        <f>IF(RENTABILIDAD[[#This Row],[VALOR ACTUAL COP]]&gt;0,IFERROR((I691-F691)/F691,0),"")</f>
        <v>0</v>
      </c>
      <c r="L691" s="702">
        <f>IF(RENTABILIDAD[[#This Row],[VALOR ACTUAL COP]]&gt;0,IFERROR((J691-G691)/G691,0),"")</f>
        <v>0</v>
      </c>
      <c r="M691" s="763">
        <f t="shared" si="11"/>
        <v>0</v>
      </c>
      <c r="N691" s="747" t="str">
        <f>IFERROR(IF(RENTABILIDAD[[#This Row],[AÑOS]]&gt;0.9999999,(1+K691)^(1/M691)-1,""),"")</f>
        <v/>
      </c>
      <c r="O691" s="702" t="str">
        <f>IFERROR(IF(RENTABILIDAD[[#This Row],[AÑOS]]&gt;0.9999999,(1+L691)^(1/M691)-1,""),"")</f>
        <v/>
      </c>
      <c r="P691" s="764" t="str">
        <f>IFERROR(IF(C:C=$U$7,RENTABILIDAD[[#This Row],[INVERSIÓN USD]]/$W$6,RENTABILIDAD[[#This Row],[INVERSIÓN USD]]/$W$7),"")</f>
        <v/>
      </c>
      <c r="Q691" s="620" t="str">
        <f>IFERROR(IF(D:D=$U$6,RENTABILIDAD[[#This Row],[INVERSIÓN COP]]/$V$6,RENTABILIDAD[[#This Row],[INVERSIÓN COP]]/$V$7),"")</f>
        <v/>
      </c>
      <c r="R691" s="764" t="str">
        <f>IFERROR(RENTABILIDAD[[#This Row],[RENTABILIDAD E.A USD]]*RENTABILIDAD[[#This Row],[PESOS COP]],"")</f>
        <v/>
      </c>
      <c r="S691" s="620" t="str">
        <f>IFERROR(RENTABILIDAD[[#This Row],[RENTABILIDAD E.A COP2]]*RENTABILIDAD[[#This Row],[PESOS COP]],"")</f>
        <v/>
      </c>
    </row>
    <row r="692" spans="2:19">
      <c r="B692" s="755" t="str">
        <f>IF('REGISTRO ACCIONES'!L692="COMPRA",'REGISTRO ACCIONES'!J692,"")</f>
        <v/>
      </c>
      <c r="C692" s="756" t="str">
        <f>IF('REGISTRO ACCIONES'!L692="COMPRA",'REGISTRO ACCIONES'!K692,"")</f>
        <v/>
      </c>
      <c r="D69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92" s="757" t="str">
        <f>IF('REGISTRO ACCIONES'!L692="COMPRA",'REGISTRO ACCIONES'!M692,"")</f>
        <v/>
      </c>
      <c r="F692" s="758" t="str">
        <f>IF(RENTABILIDAD[[#This Row],[PORTAFOLIO]]="","",IF('REGISTRO ACCIONES'!L692="COMPRA",'REGISTRO ACCIONES'!P692,""))</f>
        <v/>
      </c>
      <c r="G692" s="759" t="str">
        <f>IF(RENTABILIDAD[[#This Row],[PORTAFOLIO]]="","",IF('REGISTRO ACCIONES'!L692="COMPRA",'REGISTRO ACCIONES'!R692,""))</f>
        <v/>
      </c>
      <c r="H69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92" s="760" t="str">
        <f>IF(RENTABILIDAD[[#This Row],[PORTAFOLIO]]="","",IF(RENTABILIDAD[[#This Row],[INSTRUMENTO]]="","",IFERROR((E692*H692),0)))</f>
        <v/>
      </c>
      <c r="J692" s="761" t="str">
        <f>IF(RENTABILIDAD[[#This Row],[PORTAFOLIO]]="","",IF(RENTABILIDAD[[#This Row],[INSTRUMENTO]]="","",IFERROR((E692*H692)*$X$6,0)))</f>
        <v/>
      </c>
      <c r="K692" s="762">
        <f>IF(RENTABILIDAD[[#This Row],[VALOR ACTUAL COP]]&gt;0,IFERROR((I692-F692)/F692,0),"")</f>
        <v>0</v>
      </c>
      <c r="L692" s="702">
        <f>IF(RENTABILIDAD[[#This Row],[VALOR ACTUAL COP]]&gt;0,IFERROR((J692-G692)/G692,0),"")</f>
        <v>0</v>
      </c>
      <c r="M692" s="763">
        <f t="shared" si="11"/>
        <v>0</v>
      </c>
      <c r="N692" s="747" t="str">
        <f>IFERROR(IF(RENTABILIDAD[[#This Row],[AÑOS]]&gt;0.9999999,(1+K692)^(1/M692)-1,""),"")</f>
        <v/>
      </c>
      <c r="O692" s="702" t="str">
        <f>IFERROR(IF(RENTABILIDAD[[#This Row],[AÑOS]]&gt;0.9999999,(1+L692)^(1/M692)-1,""),"")</f>
        <v/>
      </c>
      <c r="P692" s="764" t="str">
        <f>IFERROR(IF(C:C=$U$7,RENTABILIDAD[[#This Row],[INVERSIÓN USD]]/$W$6,RENTABILIDAD[[#This Row],[INVERSIÓN USD]]/$W$7),"")</f>
        <v/>
      </c>
      <c r="Q692" s="620" t="str">
        <f>IFERROR(IF(D:D=$U$6,RENTABILIDAD[[#This Row],[INVERSIÓN COP]]/$V$6,RENTABILIDAD[[#This Row],[INVERSIÓN COP]]/$V$7),"")</f>
        <v/>
      </c>
      <c r="R692" s="764" t="str">
        <f>IFERROR(RENTABILIDAD[[#This Row],[RENTABILIDAD E.A USD]]*RENTABILIDAD[[#This Row],[PESOS COP]],"")</f>
        <v/>
      </c>
      <c r="S692" s="620" t="str">
        <f>IFERROR(RENTABILIDAD[[#This Row],[RENTABILIDAD E.A COP2]]*RENTABILIDAD[[#This Row],[PESOS COP]],"")</f>
        <v/>
      </c>
    </row>
    <row r="693" spans="2:19">
      <c r="B693" s="755" t="str">
        <f>IF('REGISTRO ACCIONES'!L693="COMPRA",'REGISTRO ACCIONES'!J693,"")</f>
        <v/>
      </c>
      <c r="C693" s="756" t="str">
        <f>IF('REGISTRO ACCIONES'!L693="COMPRA",'REGISTRO ACCIONES'!K693,"")</f>
        <v/>
      </c>
      <c r="D69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93" s="757" t="str">
        <f>IF('REGISTRO ACCIONES'!L693="COMPRA",'REGISTRO ACCIONES'!M693,"")</f>
        <v/>
      </c>
      <c r="F693" s="758" t="str">
        <f>IF(RENTABILIDAD[[#This Row],[PORTAFOLIO]]="","",IF('REGISTRO ACCIONES'!L693="COMPRA",'REGISTRO ACCIONES'!P693,""))</f>
        <v/>
      </c>
      <c r="G693" s="759" t="str">
        <f>IF(RENTABILIDAD[[#This Row],[PORTAFOLIO]]="","",IF('REGISTRO ACCIONES'!L693="COMPRA",'REGISTRO ACCIONES'!R693,""))</f>
        <v/>
      </c>
      <c r="H69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93" s="760" t="str">
        <f>IF(RENTABILIDAD[[#This Row],[PORTAFOLIO]]="","",IF(RENTABILIDAD[[#This Row],[INSTRUMENTO]]="","",IFERROR((E693*H693),0)))</f>
        <v/>
      </c>
      <c r="J693" s="761" t="str">
        <f>IF(RENTABILIDAD[[#This Row],[PORTAFOLIO]]="","",IF(RENTABILIDAD[[#This Row],[INSTRUMENTO]]="","",IFERROR((E693*H693)*$X$6,0)))</f>
        <v/>
      </c>
      <c r="K693" s="762">
        <f>IF(RENTABILIDAD[[#This Row],[VALOR ACTUAL COP]]&gt;0,IFERROR((I693-F693)/F693,0),"")</f>
        <v>0</v>
      </c>
      <c r="L693" s="702">
        <f>IF(RENTABILIDAD[[#This Row],[VALOR ACTUAL COP]]&gt;0,IFERROR((J693-G693)/G693,0),"")</f>
        <v>0</v>
      </c>
      <c r="M693" s="763">
        <f t="shared" si="11"/>
        <v>0</v>
      </c>
      <c r="N693" s="747" t="str">
        <f>IFERROR(IF(RENTABILIDAD[[#This Row],[AÑOS]]&gt;0.9999999,(1+K693)^(1/M693)-1,""),"")</f>
        <v/>
      </c>
      <c r="O693" s="702" t="str">
        <f>IFERROR(IF(RENTABILIDAD[[#This Row],[AÑOS]]&gt;0.9999999,(1+L693)^(1/M693)-1,""),"")</f>
        <v/>
      </c>
      <c r="P693" s="764" t="str">
        <f>IFERROR(IF(C:C=$U$7,RENTABILIDAD[[#This Row],[INVERSIÓN USD]]/$W$6,RENTABILIDAD[[#This Row],[INVERSIÓN USD]]/$W$7),"")</f>
        <v/>
      </c>
      <c r="Q693" s="620" t="str">
        <f>IFERROR(IF(D:D=$U$6,RENTABILIDAD[[#This Row],[INVERSIÓN COP]]/$V$6,RENTABILIDAD[[#This Row],[INVERSIÓN COP]]/$V$7),"")</f>
        <v/>
      </c>
      <c r="R693" s="764" t="str">
        <f>IFERROR(RENTABILIDAD[[#This Row],[RENTABILIDAD E.A USD]]*RENTABILIDAD[[#This Row],[PESOS COP]],"")</f>
        <v/>
      </c>
      <c r="S693" s="620" t="str">
        <f>IFERROR(RENTABILIDAD[[#This Row],[RENTABILIDAD E.A COP2]]*RENTABILIDAD[[#This Row],[PESOS COP]],"")</f>
        <v/>
      </c>
    </row>
    <row r="694" spans="2:19">
      <c r="B694" s="755" t="str">
        <f>IF('REGISTRO ACCIONES'!L694="COMPRA",'REGISTRO ACCIONES'!J694,"")</f>
        <v/>
      </c>
      <c r="C694" s="756" t="str">
        <f>IF('REGISTRO ACCIONES'!L694="COMPRA",'REGISTRO ACCIONES'!K694,"")</f>
        <v/>
      </c>
      <c r="D69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94" s="757" t="str">
        <f>IF('REGISTRO ACCIONES'!L694="COMPRA",'REGISTRO ACCIONES'!M694,"")</f>
        <v/>
      </c>
      <c r="F694" s="758" t="str">
        <f>IF(RENTABILIDAD[[#This Row],[PORTAFOLIO]]="","",IF('REGISTRO ACCIONES'!L694="COMPRA",'REGISTRO ACCIONES'!P694,""))</f>
        <v/>
      </c>
      <c r="G694" s="759" t="str">
        <f>IF(RENTABILIDAD[[#This Row],[PORTAFOLIO]]="","",IF('REGISTRO ACCIONES'!L694="COMPRA",'REGISTRO ACCIONES'!R694,""))</f>
        <v/>
      </c>
      <c r="H69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94" s="760" t="str">
        <f>IF(RENTABILIDAD[[#This Row],[PORTAFOLIO]]="","",IF(RENTABILIDAD[[#This Row],[INSTRUMENTO]]="","",IFERROR((E694*H694),0)))</f>
        <v/>
      </c>
      <c r="J694" s="761" t="str">
        <f>IF(RENTABILIDAD[[#This Row],[PORTAFOLIO]]="","",IF(RENTABILIDAD[[#This Row],[INSTRUMENTO]]="","",IFERROR((E694*H694)*$X$6,0)))</f>
        <v/>
      </c>
      <c r="K694" s="762">
        <f>IF(RENTABILIDAD[[#This Row],[VALOR ACTUAL COP]]&gt;0,IFERROR((I694-F694)/F694,0),"")</f>
        <v>0</v>
      </c>
      <c r="L694" s="702">
        <f>IF(RENTABILIDAD[[#This Row],[VALOR ACTUAL COP]]&gt;0,IFERROR((J694-G694)/G694,0),"")</f>
        <v>0</v>
      </c>
      <c r="M694" s="763">
        <f t="shared" si="11"/>
        <v>0</v>
      </c>
      <c r="N694" s="747" t="str">
        <f>IFERROR(IF(RENTABILIDAD[[#This Row],[AÑOS]]&gt;0.9999999,(1+K694)^(1/M694)-1,""),"")</f>
        <v/>
      </c>
      <c r="O694" s="702" t="str">
        <f>IFERROR(IF(RENTABILIDAD[[#This Row],[AÑOS]]&gt;0.9999999,(1+L694)^(1/M694)-1,""),"")</f>
        <v/>
      </c>
      <c r="P694" s="764" t="str">
        <f>IFERROR(IF(C:C=$U$7,RENTABILIDAD[[#This Row],[INVERSIÓN USD]]/$W$6,RENTABILIDAD[[#This Row],[INVERSIÓN USD]]/$W$7),"")</f>
        <v/>
      </c>
      <c r="Q694" s="620" t="str">
        <f>IFERROR(IF(D:D=$U$6,RENTABILIDAD[[#This Row],[INVERSIÓN COP]]/$V$6,RENTABILIDAD[[#This Row],[INVERSIÓN COP]]/$V$7),"")</f>
        <v/>
      </c>
      <c r="R694" s="764" t="str">
        <f>IFERROR(RENTABILIDAD[[#This Row],[RENTABILIDAD E.A USD]]*RENTABILIDAD[[#This Row],[PESOS COP]],"")</f>
        <v/>
      </c>
      <c r="S694" s="620" t="str">
        <f>IFERROR(RENTABILIDAD[[#This Row],[RENTABILIDAD E.A COP2]]*RENTABILIDAD[[#This Row],[PESOS COP]],"")</f>
        <v/>
      </c>
    </row>
    <row r="695" spans="2:19">
      <c r="B695" s="755" t="str">
        <f>IF('REGISTRO ACCIONES'!L695="COMPRA",'REGISTRO ACCIONES'!J695,"")</f>
        <v/>
      </c>
      <c r="C695" s="756" t="str">
        <f>IF('REGISTRO ACCIONES'!L695="COMPRA",'REGISTRO ACCIONES'!K695,"")</f>
        <v/>
      </c>
      <c r="D69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95" s="757" t="str">
        <f>IF('REGISTRO ACCIONES'!L695="COMPRA",'REGISTRO ACCIONES'!M695,"")</f>
        <v/>
      </c>
      <c r="F695" s="758" t="str">
        <f>IF(RENTABILIDAD[[#This Row],[PORTAFOLIO]]="","",IF('REGISTRO ACCIONES'!L695="COMPRA",'REGISTRO ACCIONES'!P695,""))</f>
        <v/>
      </c>
      <c r="G695" s="759" t="str">
        <f>IF(RENTABILIDAD[[#This Row],[PORTAFOLIO]]="","",IF('REGISTRO ACCIONES'!L695="COMPRA",'REGISTRO ACCIONES'!R695,""))</f>
        <v/>
      </c>
      <c r="H69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95" s="760" t="str">
        <f>IF(RENTABILIDAD[[#This Row],[PORTAFOLIO]]="","",IF(RENTABILIDAD[[#This Row],[INSTRUMENTO]]="","",IFERROR((E695*H695),0)))</f>
        <v/>
      </c>
      <c r="J695" s="761" t="str">
        <f>IF(RENTABILIDAD[[#This Row],[PORTAFOLIO]]="","",IF(RENTABILIDAD[[#This Row],[INSTRUMENTO]]="","",IFERROR((E695*H695)*$X$6,0)))</f>
        <v/>
      </c>
      <c r="K695" s="762">
        <f>IF(RENTABILIDAD[[#This Row],[VALOR ACTUAL COP]]&gt;0,IFERROR((I695-F695)/F695,0),"")</f>
        <v>0</v>
      </c>
      <c r="L695" s="702">
        <f>IF(RENTABILIDAD[[#This Row],[VALOR ACTUAL COP]]&gt;0,IFERROR((J695-G695)/G695,0),"")</f>
        <v>0</v>
      </c>
      <c r="M695" s="763">
        <f t="shared" si="11"/>
        <v>0</v>
      </c>
      <c r="N695" s="747" t="str">
        <f>IFERROR(IF(RENTABILIDAD[[#This Row],[AÑOS]]&gt;0.9999999,(1+K695)^(1/M695)-1,""),"")</f>
        <v/>
      </c>
      <c r="O695" s="702" t="str">
        <f>IFERROR(IF(RENTABILIDAD[[#This Row],[AÑOS]]&gt;0.9999999,(1+L695)^(1/M695)-1,""),"")</f>
        <v/>
      </c>
      <c r="P695" s="764" t="str">
        <f>IFERROR(IF(C:C=$U$7,RENTABILIDAD[[#This Row],[INVERSIÓN USD]]/$W$6,RENTABILIDAD[[#This Row],[INVERSIÓN USD]]/$W$7),"")</f>
        <v/>
      </c>
      <c r="Q695" s="620" t="str">
        <f>IFERROR(IF(D:D=$U$6,RENTABILIDAD[[#This Row],[INVERSIÓN COP]]/$V$6,RENTABILIDAD[[#This Row],[INVERSIÓN COP]]/$V$7),"")</f>
        <v/>
      </c>
      <c r="R695" s="764" t="str">
        <f>IFERROR(RENTABILIDAD[[#This Row],[RENTABILIDAD E.A USD]]*RENTABILIDAD[[#This Row],[PESOS COP]],"")</f>
        <v/>
      </c>
      <c r="S695" s="620" t="str">
        <f>IFERROR(RENTABILIDAD[[#This Row],[RENTABILIDAD E.A COP2]]*RENTABILIDAD[[#This Row],[PESOS COP]],"")</f>
        <v/>
      </c>
    </row>
    <row r="696" spans="2:19">
      <c r="B696" s="755" t="str">
        <f>IF('REGISTRO ACCIONES'!L696="COMPRA",'REGISTRO ACCIONES'!J696,"")</f>
        <v/>
      </c>
      <c r="C696" s="756" t="str">
        <f>IF('REGISTRO ACCIONES'!L696="COMPRA",'REGISTRO ACCIONES'!K696,"")</f>
        <v/>
      </c>
      <c r="D69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96" s="757" t="str">
        <f>IF('REGISTRO ACCIONES'!L696="COMPRA",'REGISTRO ACCIONES'!M696,"")</f>
        <v/>
      </c>
      <c r="F696" s="758" t="str">
        <f>IF(RENTABILIDAD[[#This Row],[PORTAFOLIO]]="","",IF('REGISTRO ACCIONES'!L696="COMPRA",'REGISTRO ACCIONES'!P696,""))</f>
        <v/>
      </c>
      <c r="G696" s="759" t="str">
        <f>IF(RENTABILIDAD[[#This Row],[PORTAFOLIO]]="","",IF('REGISTRO ACCIONES'!L696="COMPRA",'REGISTRO ACCIONES'!R696,""))</f>
        <v/>
      </c>
      <c r="H69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96" s="760" t="str">
        <f>IF(RENTABILIDAD[[#This Row],[PORTAFOLIO]]="","",IF(RENTABILIDAD[[#This Row],[INSTRUMENTO]]="","",IFERROR((E696*H696),0)))</f>
        <v/>
      </c>
      <c r="J696" s="761" t="str">
        <f>IF(RENTABILIDAD[[#This Row],[PORTAFOLIO]]="","",IF(RENTABILIDAD[[#This Row],[INSTRUMENTO]]="","",IFERROR((E696*H696)*$X$6,0)))</f>
        <v/>
      </c>
      <c r="K696" s="762">
        <f>IF(RENTABILIDAD[[#This Row],[VALOR ACTUAL COP]]&gt;0,IFERROR((I696-F696)/F696,0),"")</f>
        <v>0</v>
      </c>
      <c r="L696" s="702">
        <f>IF(RENTABILIDAD[[#This Row],[VALOR ACTUAL COP]]&gt;0,IFERROR((J696-G696)/G696,0),"")</f>
        <v>0</v>
      </c>
      <c r="M696" s="763">
        <f t="shared" si="11"/>
        <v>0</v>
      </c>
      <c r="N696" s="747" t="str">
        <f>IFERROR(IF(RENTABILIDAD[[#This Row],[AÑOS]]&gt;0.9999999,(1+K696)^(1/M696)-1,""),"")</f>
        <v/>
      </c>
      <c r="O696" s="702" t="str">
        <f>IFERROR(IF(RENTABILIDAD[[#This Row],[AÑOS]]&gt;0.9999999,(1+L696)^(1/M696)-1,""),"")</f>
        <v/>
      </c>
      <c r="P696" s="764" t="str">
        <f>IFERROR(IF(C:C=$U$7,RENTABILIDAD[[#This Row],[INVERSIÓN USD]]/$W$6,RENTABILIDAD[[#This Row],[INVERSIÓN USD]]/$W$7),"")</f>
        <v/>
      </c>
      <c r="Q696" s="620" t="str">
        <f>IFERROR(IF(D:D=$U$6,RENTABILIDAD[[#This Row],[INVERSIÓN COP]]/$V$6,RENTABILIDAD[[#This Row],[INVERSIÓN COP]]/$V$7),"")</f>
        <v/>
      </c>
      <c r="R696" s="764" t="str">
        <f>IFERROR(RENTABILIDAD[[#This Row],[RENTABILIDAD E.A USD]]*RENTABILIDAD[[#This Row],[PESOS COP]],"")</f>
        <v/>
      </c>
      <c r="S696" s="620" t="str">
        <f>IFERROR(RENTABILIDAD[[#This Row],[RENTABILIDAD E.A COP2]]*RENTABILIDAD[[#This Row],[PESOS COP]],"")</f>
        <v/>
      </c>
    </row>
    <row r="697" spans="2:19">
      <c r="B697" s="755" t="str">
        <f>IF('REGISTRO ACCIONES'!L697="COMPRA",'REGISTRO ACCIONES'!J697,"")</f>
        <v/>
      </c>
      <c r="C697" s="756" t="str">
        <f>IF('REGISTRO ACCIONES'!L697="COMPRA",'REGISTRO ACCIONES'!K697,"")</f>
        <v/>
      </c>
      <c r="D69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97" s="757" t="str">
        <f>IF('REGISTRO ACCIONES'!L697="COMPRA",'REGISTRO ACCIONES'!M697,"")</f>
        <v/>
      </c>
      <c r="F697" s="758" t="str">
        <f>IF(RENTABILIDAD[[#This Row],[PORTAFOLIO]]="","",IF('REGISTRO ACCIONES'!L697="COMPRA",'REGISTRO ACCIONES'!P697,""))</f>
        <v/>
      </c>
      <c r="G697" s="759" t="str">
        <f>IF(RENTABILIDAD[[#This Row],[PORTAFOLIO]]="","",IF('REGISTRO ACCIONES'!L697="COMPRA",'REGISTRO ACCIONES'!R697,""))</f>
        <v/>
      </c>
      <c r="H69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97" s="760" t="str">
        <f>IF(RENTABILIDAD[[#This Row],[PORTAFOLIO]]="","",IF(RENTABILIDAD[[#This Row],[INSTRUMENTO]]="","",IFERROR((E697*H697),0)))</f>
        <v/>
      </c>
      <c r="J697" s="761" t="str">
        <f>IF(RENTABILIDAD[[#This Row],[PORTAFOLIO]]="","",IF(RENTABILIDAD[[#This Row],[INSTRUMENTO]]="","",IFERROR((E697*H697)*$X$6,0)))</f>
        <v/>
      </c>
      <c r="K697" s="762">
        <f>IF(RENTABILIDAD[[#This Row],[VALOR ACTUAL COP]]&gt;0,IFERROR((I697-F697)/F697,0),"")</f>
        <v>0</v>
      </c>
      <c r="L697" s="702">
        <f>IF(RENTABILIDAD[[#This Row],[VALOR ACTUAL COP]]&gt;0,IFERROR((J697-G697)/G697,0),"")</f>
        <v>0</v>
      </c>
      <c r="M697" s="763">
        <f t="shared" si="11"/>
        <v>0</v>
      </c>
      <c r="N697" s="747" t="str">
        <f>IFERROR(IF(RENTABILIDAD[[#This Row],[AÑOS]]&gt;0.9999999,(1+K697)^(1/M697)-1,""),"")</f>
        <v/>
      </c>
      <c r="O697" s="702" t="str">
        <f>IFERROR(IF(RENTABILIDAD[[#This Row],[AÑOS]]&gt;0.9999999,(1+L697)^(1/M697)-1,""),"")</f>
        <v/>
      </c>
      <c r="P697" s="764" t="str">
        <f>IFERROR(IF(C:C=$U$7,RENTABILIDAD[[#This Row],[INVERSIÓN USD]]/$W$6,RENTABILIDAD[[#This Row],[INVERSIÓN USD]]/$W$7),"")</f>
        <v/>
      </c>
      <c r="Q697" s="620" t="str">
        <f>IFERROR(IF(D:D=$U$6,RENTABILIDAD[[#This Row],[INVERSIÓN COP]]/$V$6,RENTABILIDAD[[#This Row],[INVERSIÓN COP]]/$V$7),"")</f>
        <v/>
      </c>
      <c r="R697" s="764" t="str">
        <f>IFERROR(RENTABILIDAD[[#This Row],[RENTABILIDAD E.A USD]]*RENTABILIDAD[[#This Row],[PESOS COP]],"")</f>
        <v/>
      </c>
      <c r="S697" s="620" t="str">
        <f>IFERROR(RENTABILIDAD[[#This Row],[RENTABILIDAD E.A COP2]]*RENTABILIDAD[[#This Row],[PESOS COP]],"")</f>
        <v/>
      </c>
    </row>
    <row r="698" spans="2:19">
      <c r="B698" s="755" t="str">
        <f>IF('REGISTRO ACCIONES'!L698="COMPRA",'REGISTRO ACCIONES'!J698,"")</f>
        <v/>
      </c>
      <c r="C698" s="756" t="str">
        <f>IF('REGISTRO ACCIONES'!L698="COMPRA",'REGISTRO ACCIONES'!K698,"")</f>
        <v/>
      </c>
      <c r="D69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98" s="757" t="str">
        <f>IF('REGISTRO ACCIONES'!L698="COMPRA",'REGISTRO ACCIONES'!M698,"")</f>
        <v/>
      </c>
      <c r="F698" s="758" t="str">
        <f>IF(RENTABILIDAD[[#This Row],[PORTAFOLIO]]="","",IF('REGISTRO ACCIONES'!L698="COMPRA",'REGISTRO ACCIONES'!P698,""))</f>
        <v/>
      </c>
      <c r="G698" s="759" t="str">
        <f>IF(RENTABILIDAD[[#This Row],[PORTAFOLIO]]="","",IF('REGISTRO ACCIONES'!L698="COMPRA",'REGISTRO ACCIONES'!R698,""))</f>
        <v/>
      </c>
      <c r="H69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98" s="760" t="str">
        <f>IF(RENTABILIDAD[[#This Row],[PORTAFOLIO]]="","",IF(RENTABILIDAD[[#This Row],[INSTRUMENTO]]="","",IFERROR((E698*H698),0)))</f>
        <v/>
      </c>
      <c r="J698" s="761" t="str">
        <f>IF(RENTABILIDAD[[#This Row],[PORTAFOLIO]]="","",IF(RENTABILIDAD[[#This Row],[INSTRUMENTO]]="","",IFERROR((E698*H698)*$X$6,0)))</f>
        <v/>
      </c>
      <c r="K698" s="762">
        <f>IF(RENTABILIDAD[[#This Row],[VALOR ACTUAL COP]]&gt;0,IFERROR((I698-F698)/F698,0),"")</f>
        <v>0</v>
      </c>
      <c r="L698" s="702">
        <f>IF(RENTABILIDAD[[#This Row],[VALOR ACTUAL COP]]&gt;0,IFERROR((J698-G698)/G698,0),"")</f>
        <v>0</v>
      </c>
      <c r="M698" s="763">
        <f t="shared" si="11"/>
        <v>0</v>
      </c>
      <c r="N698" s="747" t="str">
        <f>IFERROR(IF(RENTABILIDAD[[#This Row],[AÑOS]]&gt;0.9999999,(1+K698)^(1/M698)-1,""),"")</f>
        <v/>
      </c>
      <c r="O698" s="702" t="str">
        <f>IFERROR(IF(RENTABILIDAD[[#This Row],[AÑOS]]&gt;0.9999999,(1+L698)^(1/M698)-1,""),"")</f>
        <v/>
      </c>
      <c r="P698" s="764" t="str">
        <f>IFERROR(IF(C:C=$U$7,RENTABILIDAD[[#This Row],[INVERSIÓN USD]]/$W$6,RENTABILIDAD[[#This Row],[INVERSIÓN USD]]/$W$7),"")</f>
        <v/>
      </c>
      <c r="Q698" s="620" t="str">
        <f>IFERROR(IF(D:D=$U$6,RENTABILIDAD[[#This Row],[INVERSIÓN COP]]/$V$6,RENTABILIDAD[[#This Row],[INVERSIÓN COP]]/$V$7),"")</f>
        <v/>
      </c>
      <c r="R698" s="764" t="str">
        <f>IFERROR(RENTABILIDAD[[#This Row],[RENTABILIDAD E.A USD]]*RENTABILIDAD[[#This Row],[PESOS COP]],"")</f>
        <v/>
      </c>
      <c r="S698" s="620" t="str">
        <f>IFERROR(RENTABILIDAD[[#This Row],[RENTABILIDAD E.A COP2]]*RENTABILIDAD[[#This Row],[PESOS COP]],"")</f>
        <v/>
      </c>
    </row>
    <row r="699" spans="2:19">
      <c r="B699" s="755" t="str">
        <f>IF('REGISTRO ACCIONES'!L699="COMPRA",'REGISTRO ACCIONES'!J699,"")</f>
        <v/>
      </c>
      <c r="C699" s="756" t="str">
        <f>IF('REGISTRO ACCIONES'!L699="COMPRA",'REGISTRO ACCIONES'!K699,"")</f>
        <v/>
      </c>
      <c r="D69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699" s="757" t="str">
        <f>IF('REGISTRO ACCIONES'!L699="COMPRA",'REGISTRO ACCIONES'!M699,"")</f>
        <v/>
      </c>
      <c r="F699" s="758" t="str">
        <f>IF(RENTABILIDAD[[#This Row],[PORTAFOLIO]]="","",IF('REGISTRO ACCIONES'!L699="COMPRA",'REGISTRO ACCIONES'!P699,""))</f>
        <v/>
      </c>
      <c r="G699" s="759" t="str">
        <f>IF(RENTABILIDAD[[#This Row],[PORTAFOLIO]]="","",IF('REGISTRO ACCIONES'!L699="COMPRA",'REGISTRO ACCIONES'!R699,""))</f>
        <v/>
      </c>
      <c r="H69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699" s="760" t="str">
        <f>IF(RENTABILIDAD[[#This Row],[PORTAFOLIO]]="","",IF(RENTABILIDAD[[#This Row],[INSTRUMENTO]]="","",IFERROR((E699*H699),0)))</f>
        <v/>
      </c>
      <c r="J699" s="761" t="str">
        <f>IF(RENTABILIDAD[[#This Row],[PORTAFOLIO]]="","",IF(RENTABILIDAD[[#This Row],[INSTRUMENTO]]="","",IFERROR((E699*H699)*$X$6,0)))</f>
        <v/>
      </c>
      <c r="K699" s="762">
        <f>IF(RENTABILIDAD[[#This Row],[VALOR ACTUAL COP]]&gt;0,IFERROR((I699-F699)/F699,0),"")</f>
        <v>0</v>
      </c>
      <c r="L699" s="702">
        <f>IF(RENTABILIDAD[[#This Row],[VALOR ACTUAL COP]]&gt;0,IFERROR((J699-G699)/G699,0),"")</f>
        <v>0</v>
      </c>
      <c r="M699" s="763">
        <f t="shared" si="11"/>
        <v>0</v>
      </c>
      <c r="N699" s="747" t="str">
        <f>IFERROR(IF(RENTABILIDAD[[#This Row],[AÑOS]]&gt;0.9999999,(1+K699)^(1/M699)-1,""),"")</f>
        <v/>
      </c>
      <c r="O699" s="702" t="str">
        <f>IFERROR(IF(RENTABILIDAD[[#This Row],[AÑOS]]&gt;0.9999999,(1+L699)^(1/M699)-1,""),"")</f>
        <v/>
      </c>
      <c r="P699" s="764" t="str">
        <f>IFERROR(IF(C:C=$U$7,RENTABILIDAD[[#This Row],[INVERSIÓN USD]]/$W$6,RENTABILIDAD[[#This Row],[INVERSIÓN USD]]/$W$7),"")</f>
        <v/>
      </c>
      <c r="Q699" s="620" t="str">
        <f>IFERROR(IF(D:D=$U$6,RENTABILIDAD[[#This Row],[INVERSIÓN COP]]/$V$6,RENTABILIDAD[[#This Row],[INVERSIÓN COP]]/$V$7),"")</f>
        <v/>
      </c>
      <c r="R699" s="764" t="str">
        <f>IFERROR(RENTABILIDAD[[#This Row],[RENTABILIDAD E.A USD]]*RENTABILIDAD[[#This Row],[PESOS COP]],"")</f>
        <v/>
      </c>
      <c r="S699" s="620" t="str">
        <f>IFERROR(RENTABILIDAD[[#This Row],[RENTABILIDAD E.A COP2]]*RENTABILIDAD[[#This Row],[PESOS COP]],"")</f>
        <v/>
      </c>
    </row>
    <row r="700" spans="2:19">
      <c r="B700" s="755" t="str">
        <f>IF('REGISTRO ACCIONES'!L700="COMPRA",'REGISTRO ACCIONES'!J700,"")</f>
        <v/>
      </c>
      <c r="C700" s="756" t="str">
        <f>IF('REGISTRO ACCIONES'!L700="COMPRA",'REGISTRO ACCIONES'!K700,"")</f>
        <v/>
      </c>
      <c r="D70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00" s="757" t="str">
        <f>IF('REGISTRO ACCIONES'!L700="COMPRA",'REGISTRO ACCIONES'!M700,"")</f>
        <v/>
      </c>
      <c r="F700" s="758" t="str">
        <f>IF(RENTABILIDAD[[#This Row],[PORTAFOLIO]]="","",IF('REGISTRO ACCIONES'!L700="COMPRA",'REGISTRO ACCIONES'!P700,""))</f>
        <v/>
      </c>
      <c r="G700" s="759" t="str">
        <f>IF(RENTABILIDAD[[#This Row],[PORTAFOLIO]]="","",IF('REGISTRO ACCIONES'!L700="COMPRA",'REGISTRO ACCIONES'!R700,""))</f>
        <v/>
      </c>
      <c r="H70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00" s="760" t="str">
        <f>IF(RENTABILIDAD[[#This Row],[PORTAFOLIO]]="","",IF(RENTABILIDAD[[#This Row],[INSTRUMENTO]]="","",IFERROR((E700*H700),0)))</f>
        <v/>
      </c>
      <c r="J700" s="761" t="str">
        <f>IF(RENTABILIDAD[[#This Row],[PORTAFOLIO]]="","",IF(RENTABILIDAD[[#This Row],[INSTRUMENTO]]="","",IFERROR((E700*H700)*$X$6,0)))</f>
        <v/>
      </c>
      <c r="K700" s="762">
        <f>IF(RENTABILIDAD[[#This Row],[VALOR ACTUAL COP]]&gt;0,IFERROR((I700-F700)/F700,0),"")</f>
        <v>0</v>
      </c>
      <c r="L700" s="702">
        <f>IF(RENTABILIDAD[[#This Row],[VALOR ACTUAL COP]]&gt;0,IFERROR((J700-G700)/G700,0),"")</f>
        <v>0</v>
      </c>
      <c r="M700" s="763">
        <f t="shared" si="11"/>
        <v>0</v>
      </c>
      <c r="N700" s="747" t="str">
        <f>IFERROR(IF(RENTABILIDAD[[#This Row],[AÑOS]]&gt;0.9999999,(1+K700)^(1/M700)-1,""),"")</f>
        <v/>
      </c>
      <c r="O700" s="702" t="str">
        <f>IFERROR(IF(RENTABILIDAD[[#This Row],[AÑOS]]&gt;0.9999999,(1+L700)^(1/M700)-1,""),"")</f>
        <v/>
      </c>
      <c r="P700" s="764" t="str">
        <f>IFERROR(IF(C:C=$U$7,RENTABILIDAD[[#This Row],[INVERSIÓN USD]]/$W$6,RENTABILIDAD[[#This Row],[INVERSIÓN USD]]/$W$7),"")</f>
        <v/>
      </c>
      <c r="Q700" s="620" t="str">
        <f>IFERROR(IF(D:D=$U$6,RENTABILIDAD[[#This Row],[INVERSIÓN COP]]/$V$6,RENTABILIDAD[[#This Row],[INVERSIÓN COP]]/$V$7),"")</f>
        <v/>
      </c>
      <c r="R700" s="764" t="str">
        <f>IFERROR(RENTABILIDAD[[#This Row],[RENTABILIDAD E.A USD]]*RENTABILIDAD[[#This Row],[PESOS COP]],"")</f>
        <v/>
      </c>
      <c r="S700" s="620" t="str">
        <f>IFERROR(RENTABILIDAD[[#This Row],[RENTABILIDAD E.A COP2]]*RENTABILIDAD[[#This Row],[PESOS COP]],"")</f>
        <v/>
      </c>
    </row>
    <row r="701" spans="2:19">
      <c r="B701" s="755" t="str">
        <f>IF('REGISTRO ACCIONES'!L701="COMPRA",'REGISTRO ACCIONES'!J701,"")</f>
        <v/>
      </c>
      <c r="C701" s="756" t="str">
        <f>IF('REGISTRO ACCIONES'!L701="COMPRA",'REGISTRO ACCIONES'!K701,"")</f>
        <v/>
      </c>
      <c r="D70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01" s="757" t="str">
        <f>IF('REGISTRO ACCIONES'!L701="COMPRA",'REGISTRO ACCIONES'!M701,"")</f>
        <v/>
      </c>
      <c r="F701" s="758" t="str">
        <f>IF(RENTABILIDAD[[#This Row],[PORTAFOLIO]]="","",IF('REGISTRO ACCIONES'!L701="COMPRA",'REGISTRO ACCIONES'!P701,""))</f>
        <v/>
      </c>
      <c r="G701" s="759" t="str">
        <f>IF(RENTABILIDAD[[#This Row],[PORTAFOLIO]]="","",IF('REGISTRO ACCIONES'!L701="COMPRA",'REGISTRO ACCIONES'!R701,""))</f>
        <v/>
      </c>
      <c r="H70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01" s="760" t="str">
        <f>IF(RENTABILIDAD[[#This Row],[PORTAFOLIO]]="","",IF(RENTABILIDAD[[#This Row],[INSTRUMENTO]]="","",IFERROR((E701*H701),0)))</f>
        <v/>
      </c>
      <c r="J701" s="761" t="str">
        <f>IF(RENTABILIDAD[[#This Row],[PORTAFOLIO]]="","",IF(RENTABILIDAD[[#This Row],[INSTRUMENTO]]="","",IFERROR((E701*H701)*$X$6,0)))</f>
        <v/>
      </c>
      <c r="K701" s="762">
        <f>IF(RENTABILIDAD[[#This Row],[VALOR ACTUAL COP]]&gt;0,IFERROR((I701-F701)/F701,0),"")</f>
        <v>0</v>
      </c>
      <c r="L701" s="702">
        <f>IF(RENTABILIDAD[[#This Row],[VALOR ACTUAL COP]]&gt;0,IFERROR((J701-G701)/G701,0),"")</f>
        <v>0</v>
      </c>
      <c r="M701" s="763">
        <f t="shared" si="11"/>
        <v>0</v>
      </c>
      <c r="N701" s="747" t="str">
        <f>IFERROR(IF(RENTABILIDAD[[#This Row],[AÑOS]]&gt;0.9999999,(1+K701)^(1/M701)-1,""),"")</f>
        <v/>
      </c>
      <c r="O701" s="702" t="str">
        <f>IFERROR(IF(RENTABILIDAD[[#This Row],[AÑOS]]&gt;0.9999999,(1+L701)^(1/M701)-1,""),"")</f>
        <v/>
      </c>
      <c r="P701" s="764" t="str">
        <f>IFERROR(IF(C:C=$U$7,RENTABILIDAD[[#This Row],[INVERSIÓN USD]]/$W$6,RENTABILIDAD[[#This Row],[INVERSIÓN USD]]/$W$7),"")</f>
        <v/>
      </c>
      <c r="Q701" s="620" t="str">
        <f>IFERROR(IF(D:D=$U$6,RENTABILIDAD[[#This Row],[INVERSIÓN COP]]/$V$6,RENTABILIDAD[[#This Row],[INVERSIÓN COP]]/$V$7),"")</f>
        <v/>
      </c>
      <c r="R701" s="764" t="str">
        <f>IFERROR(RENTABILIDAD[[#This Row],[RENTABILIDAD E.A USD]]*RENTABILIDAD[[#This Row],[PESOS COP]],"")</f>
        <v/>
      </c>
      <c r="S701" s="620" t="str">
        <f>IFERROR(RENTABILIDAD[[#This Row],[RENTABILIDAD E.A COP2]]*RENTABILIDAD[[#This Row],[PESOS COP]],"")</f>
        <v/>
      </c>
    </row>
    <row r="702" spans="2:19">
      <c r="B702" s="755" t="str">
        <f>IF('REGISTRO ACCIONES'!L702="COMPRA",'REGISTRO ACCIONES'!J702,"")</f>
        <v/>
      </c>
      <c r="C702" s="756" t="str">
        <f>IF('REGISTRO ACCIONES'!L702="COMPRA",'REGISTRO ACCIONES'!K702,"")</f>
        <v/>
      </c>
      <c r="D70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02" s="757" t="str">
        <f>IF('REGISTRO ACCIONES'!L702="COMPRA",'REGISTRO ACCIONES'!M702,"")</f>
        <v/>
      </c>
      <c r="F702" s="758" t="str">
        <f>IF(RENTABILIDAD[[#This Row],[PORTAFOLIO]]="","",IF('REGISTRO ACCIONES'!L702="COMPRA",'REGISTRO ACCIONES'!P702,""))</f>
        <v/>
      </c>
      <c r="G702" s="759" t="str">
        <f>IF(RENTABILIDAD[[#This Row],[PORTAFOLIO]]="","",IF('REGISTRO ACCIONES'!L702="COMPRA",'REGISTRO ACCIONES'!R702,""))</f>
        <v/>
      </c>
      <c r="H70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02" s="760" t="str">
        <f>IF(RENTABILIDAD[[#This Row],[PORTAFOLIO]]="","",IF(RENTABILIDAD[[#This Row],[INSTRUMENTO]]="","",IFERROR((E702*H702),0)))</f>
        <v/>
      </c>
      <c r="J702" s="761" t="str">
        <f>IF(RENTABILIDAD[[#This Row],[PORTAFOLIO]]="","",IF(RENTABILIDAD[[#This Row],[INSTRUMENTO]]="","",IFERROR((E702*H702)*$X$6,0)))</f>
        <v/>
      </c>
      <c r="K702" s="762">
        <f>IF(RENTABILIDAD[[#This Row],[VALOR ACTUAL COP]]&gt;0,IFERROR((I702-F702)/F702,0),"")</f>
        <v>0</v>
      </c>
      <c r="L702" s="702">
        <f>IF(RENTABILIDAD[[#This Row],[VALOR ACTUAL COP]]&gt;0,IFERROR((J702-G702)/G702,0),"")</f>
        <v>0</v>
      </c>
      <c r="M702" s="763">
        <f t="shared" si="11"/>
        <v>0</v>
      </c>
      <c r="N702" s="747" t="str">
        <f>IFERROR(IF(RENTABILIDAD[[#This Row],[AÑOS]]&gt;0.9999999,(1+K702)^(1/M702)-1,""),"")</f>
        <v/>
      </c>
      <c r="O702" s="702" t="str">
        <f>IFERROR(IF(RENTABILIDAD[[#This Row],[AÑOS]]&gt;0.9999999,(1+L702)^(1/M702)-1,""),"")</f>
        <v/>
      </c>
      <c r="P702" s="764" t="str">
        <f>IFERROR(IF(C:C=$U$7,RENTABILIDAD[[#This Row],[INVERSIÓN USD]]/$W$6,RENTABILIDAD[[#This Row],[INVERSIÓN USD]]/$W$7),"")</f>
        <v/>
      </c>
      <c r="Q702" s="620" t="str">
        <f>IFERROR(IF(D:D=$U$6,RENTABILIDAD[[#This Row],[INVERSIÓN COP]]/$V$6,RENTABILIDAD[[#This Row],[INVERSIÓN COP]]/$V$7),"")</f>
        <v/>
      </c>
      <c r="R702" s="764" t="str">
        <f>IFERROR(RENTABILIDAD[[#This Row],[RENTABILIDAD E.A USD]]*RENTABILIDAD[[#This Row],[PESOS COP]],"")</f>
        <v/>
      </c>
      <c r="S702" s="620" t="str">
        <f>IFERROR(RENTABILIDAD[[#This Row],[RENTABILIDAD E.A COP2]]*RENTABILIDAD[[#This Row],[PESOS COP]],"")</f>
        <v/>
      </c>
    </row>
    <row r="703" spans="2:19">
      <c r="B703" s="755" t="str">
        <f>IF('REGISTRO ACCIONES'!L703="COMPRA",'REGISTRO ACCIONES'!J703,"")</f>
        <v/>
      </c>
      <c r="C703" s="756" t="str">
        <f>IF('REGISTRO ACCIONES'!L703="COMPRA",'REGISTRO ACCIONES'!K703,"")</f>
        <v/>
      </c>
      <c r="D70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03" s="757" t="str">
        <f>IF('REGISTRO ACCIONES'!L703="COMPRA",'REGISTRO ACCIONES'!M703,"")</f>
        <v/>
      </c>
      <c r="F703" s="758" t="str">
        <f>IF(RENTABILIDAD[[#This Row],[PORTAFOLIO]]="","",IF('REGISTRO ACCIONES'!L703="COMPRA",'REGISTRO ACCIONES'!P703,""))</f>
        <v/>
      </c>
      <c r="G703" s="759" t="str">
        <f>IF(RENTABILIDAD[[#This Row],[PORTAFOLIO]]="","",IF('REGISTRO ACCIONES'!L703="COMPRA",'REGISTRO ACCIONES'!R703,""))</f>
        <v/>
      </c>
      <c r="H70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03" s="760" t="str">
        <f>IF(RENTABILIDAD[[#This Row],[PORTAFOLIO]]="","",IF(RENTABILIDAD[[#This Row],[INSTRUMENTO]]="","",IFERROR((E703*H703),0)))</f>
        <v/>
      </c>
      <c r="J703" s="761" t="str">
        <f>IF(RENTABILIDAD[[#This Row],[PORTAFOLIO]]="","",IF(RENTABILIDAD[[#This Row],[INSTRUMENTO]]="","",IFERROR((E703*H703)*$X$6,0)))</f>
        <v/>
      </c>
      <c r="K703" s="762">
        <f>IF(RENTABILIDAD[[#This Row],[VALOR ACTUAL COP]]&gt;0,IFERROR((I703-F703)/F703,0),"")</f>
        <v>0</v>
      </c>
      <c r="L703" s="702">
        <f>IF(RENTABILIDAD[[#This Row],[VALOR ACTUAL COP]]&gt;0,IFERROR((J703-G703)/G703,0),"")</f>
        <v>0</v>
      </c>
      <c r="M703" s="763">
        <f t="shared" si="11"/>
        <v>0</v>
      </c>
      <c r="N703" s="747" t="str">
        <f>IFERROR(IF(RENTABILIDAD[[#This Row],[AÑOS]]&gt;0.9999999,(1+K703)^(1/M703)-1,""),"")</f>
        <v/>
      </c>
      <c r="O703" s="702" t="str">
        <f>IFERROR(IF(RENTABILIDAD[[#This Row],[AÑOS]]&gt;0.9999999,(1+L703)^(1/M703)-1,""),"")</f>
        <v/>
      </c>
      <c r="P703" s="764" t="str">
        <f>IFERROR(IF(C:C=$U$7,RENTABILIDAD[[#This Row],[INVERSIÓN USD]]/$W$6,RENTABILIDAD[[#This Row],[INVERSIÓN USD]]/$W$7),"")</f>
        <v/>
      </c>
      <c r="Q703" s="620" t="str">
        <f>IFERROR(IF(D:D=$U$6,RENTABILIDAD[[#This Row],[INVERSIÓN COP]]/$V$6,RENTABILIDAD[[#This Row],[INVERSIÓN COP]]/$V$7),"")</f>
        <v/>
      </c>
      <c r="R703" s="764" t="str">
        <f>IFERROR(RENTABILIDAD[[#This Row],[RENTABILIDAD E.A USD]]*RENTABILIDAD[[#This Row],[PESOS COP]],"")</f>
        <v/>
      </c>
      <c r="S703" s="620" t="str">
        <f>IFERROR(RENTABILIDAD[[#This Row],[RENTABILIDAD E.A COP2]]*RENTABILIDAD[[#This Row],[PESOS COP]],"")</f>
        <v/>
      </c>
    </row>
    <row r="704" spans="2:19">
      <c r="B704" s="755" t="str">
        <f>IF('REGISTRO ACCIONES'!L704="COMPRA",'REGISTRO ACCIONES'!J704,"")</f>
        <v/>
      </c>
      <c r="C704" s="756" t="str">
        <f>IF('REGISTRO ACCIONES'!L704="COMPRA",'REGISTRO ACCIONES'!K704,"")</f>
        <v/>
      </c>
      <c r="D70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04" s="757" t="str">
        <f>IF('REGISTRO ACCIONES'!L704="COMPRA",'REGISTRO ACCIONES'!M704,"")</f>
        <v/>
      </c>
      <c r="F704" s="758" t="str">
        <f>IF(RENTABILIDAD[[#This Row],[PORTAFOLIO]]="","",IF('REGISTRO ACCIONES'!L704="COMPRA",'REGISTRO ACCIONES'!P704,""))</f>
        <v/>
      </c>
      <c r="G704" s="759" t="str">
        <f>IF(RENTABILIDAD[[#This Row],[PORTAFOLIO]]="","",IF('REGISTRO ACCIONES'!L704="COMPRA",'REGISTRO ACCIONES'!R704,""))</f>
        <v/>
      </c>
      <c r="H70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04" s="760" t="str">
        <f>IF(RENTABILIDAD[[#This Row],[PORTAFOLIO]]="","",IF(RENTABILIDAD[[#This Row],[INSTRUMENTO]]="","",IFERROR((E704*H704),0)))</f>
        <v/>
      </c>
      <c r="J704" s="761" t="str">
        <f>IF(RENTABILIDAD[[#This Row],[PORTAFOLIO]]="","",IF(RENTABILIDAD[[#This Row],[INSTRUMENTO]]="","",IFERROR((E704*H704)*$X$6,0)))</f>
        <v/>
      </c>
      <c r="K704" s="762">
        <f>IF(RENTABILIDAD[[#This Row],[VALOR ACTUAL COP]]&gt;0,IFERROR((I704-F704)/F704,0),"")</f>
        <v>0</v>
      </c>
      <c r="L704" s="702">
        <f>IF(RENTABILIDAD[[#This Row],[VALOR ACTUAL COP]]&gt;0,IFERROR((J704-G704)/G704,0),"")</f>
        <v>0</v>
      </c>
      <c r="M704" s="763">
        <f t="shared" si="11"/>
        <v>0</v>
      </c>
      <c r="N704" s="747" t="str">
        <f>IFERROR(IF(RENTABILIDAD[[#This Row],[AÑOS]]&gt;0.9999999,(1+K704)^(1/M704)-1,""),"")</f>
        <v/>
      </c>
      <c r="O704" s="702" t="str">
        <f>IFERROR(IF(RENTABILIDAD[[#This Row],[AÑOS]]&gt;0.9999999,(1+L704)^(1/M704)-1,""),"")</f>
        <v/>
      </c>
      <c r="P704" s="764" t="str">
        <f>IFERROR(IF(C:C=$U$7,RENTABILIDAD[[#This Row],[INVERSIÓN USD]]/$W$6,RENTABILIDAD[[#This Row],[INVERSIÓN USD]]/$W$7),"")</f>
        <v/>
      </c>
      <c r="Q704" s="620" t="str">
        <f>IFERROR(IF(D:D=$U$6,RENTABILIDAD[[#This Row],[INVERSIÓN COP]]/$V$6,RENTABILIDAD[[#This Row],[INVERSIÓN COP]]/$V$7),"")</f>
        <v/>
      </c>
      <c r="R704" s="764" t="str">
        <f>IFERROR(RENTABILIDAD[[#This Row],[RENTABILIDAD E.A USD]]*RENTABILIDAD[[#This Row],[PESOS COP]],"")</f>
        <v/>
      </c>
      <c r="S704" s="620" t="str">
        <f>IFERROR(RENTABILIDAD[[#This Row],[RENTABILIDAD E.A COP2]]*RENTABILIDAD[[#This Row],[PESOS COP]],"")</f>
        <v/>
      </c>
    </row>
    <row r="705" spans="2:19">
      <c r="B705" s="755" t="str">
        <f>IF('REGISTRO ACCIONES'!L705="COMPRA",'REGISTRO ACCIONES'!J705,"")</f>
        <v/>
      </c>
      <c r="C705" s="756" t="str">
        <f>IF('REGISTRO ACCIONES'!L705="COMPRA",'REGISTRO ACCIONES'!K705,"")</f>
        <v/>
      </c>
      <c r="D70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05" s="757" t="str">
        <f>IF('REGISTRO ACCIONES'!L705="COMPRA",'REGISTRO ACCIONES'!M705,"")</f>
        <v/>
      </c>
      <c r="F705" s="758" t="str">
        <f>IF(RENTABILIDAD[[#This Row],[PORTAFOLIO]]="","",IF('REGISTRO ACCIONES'!L705="COMPRA",'REGISTRO ACCIONES'!P705,""))</f>
        <v/>
      </c>
      <c r="G705" s="759" t="str">
        <f>IF(RENTABILIDAD[[#This Row],[PORTAFOLIO]]="","",IF('REGISTRO ACCIONES'!L705="COMPRA",'REGISTRO ACCIONES'!R705,""))</f>
        <v/>
      </c>
      <c r="H70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05" s="760" t="str">
        <f>IF(RENTABILIDAD[[#This Row],[PORTAFOLIO]]="","",IF(RENTABILIDAD[[#This Row],[INSTRUMENTO]]="","",IFERROR((E705*H705),0)))</f>
        <v/>
      </c>
      <c r="J705" s="761" t="str">
        <f>IF(RENTABILIDAD[[#This Row],[PORTAFOLIO]]="","",IF(RENTABILIDAD[[#This Row],[INSTRUMENTO]]="","",IFERROR((E705*H705)*$X$6,0)))</f>
        <v/>
      </c>
      <c r="K705" s="762">
        <f>IF(RENTABILIDAD[[#This Row],[VALOR ACTUAL COP]]&gt;0,IFERROR((I705-F705)/F705,0),"")</f>
        <v>0</v>
      </c>
      <c r="L705" s="702">
        <f>IF(RENTABILIDAD[[#This Row],[VALOR ACTUAL COP]]&gt;0,IFERROR((J705-G705)/G705,0),"")</f>
        <v>0</v>
      </c>
      <c r="M705" s="763">
        <f t="shared" ref="M705:M768" si="12">IFERROR(($Y$6-B705)/365,0)</f>
        <v>0</v>
      </c>
      <c r="N705" s="747" t="str">
        <f>IFERROR(IF(RENTABILIDAD[[#This Row],[AÑOS]]&gt;0.9999999,(1+K705)^(1/M705)-1,""),"")</f>
        <v/>
      </c>
      <c r="O705" s="702" t="str">
        <f>IFERROR(IF(RENTABILIDAD[[#This Row],[AÑOS]]&gt;0.9999999,(1+L705)^(1/M705)-1,""),"")</f>
        <v/>
      </c>
      <c r="P705" s="764" t="str">
        <f>IFERROR(IF(C:C=$U$7,RENTABILIDAD[[#This Row],[INVERSIÓN USD]]/$W$6,RENTABILIDAD[[#This Row],[INVERSIÓN USD]]/$W$7),"")</f>
        <v/>
      </c>
      <c r="Q705" s="620" t="str">
        <f>IFERROR(IF(D:D=$U$6,RENTABILIDAD[[#This Row],[INVERSIÓN COP]]/$V$6,RENTABILIDAD[[#This Row],[INVERSIÓN COP]]/$V$7),"")</f>
        <v/>
      </c>
      <c r="R705" s="764" t="str">
        <f>IFERROR(RENTABILIDAD[[#This Row],[RENTABILIDAD E.A USD]]*RENTABILIDAD[[#This Row],[PESOS COP]],"")</f>
        <v/>
      </c>
      <c r="S705" s="620" t="str">
        <f>IFERROR(RENTABILIDAD[[#This Row],[RENTABILIDAD E.A COP2]]*RENTABILIDAD[[#This Row],[PESOS COP]],"")</f>
        <v/>
      </c>
    </row>
    <row r="706" spans="2:19">
      <c r="B706" s="755" t="str">
        <f>IF('REGISTRO ACCIONES'!L706="COMPRA",'REGISTRO ACCIONES'!J706,"")</f>
        <v/>
      </c>
      <c r="C706" s="756" t="str">
        <f>IF('REGISTRO ACCIONES'!L706="COMPRA",'REGISTRO ACCIONES'!K706,"")</f>
        <v/>
      </c>
      <c r="D70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06" s="757" t="str">
        <f>IF('REGISTRO ACCIONES'!L706="COMPRA",'REGISTRO ACCIONES'!M706,"")</f>
        <v/>
      </c>
      <c r="F706" s="758" t="str">
        <f>IF(RENTABILIDAD[[#This Row],[PORTAFOLIO]]="","",IF('REGISTRO ACCIONES'!L706="COMPRA",'REGISTRO ACCIONES'!P706,""))</f>
        <v/>
      </c>
      <c r="G706" s="759" t="str">
        <f>IF(RENTABILIDAD[[#This Row],[PORTAFOLIO]]="","",IF('REGISTRO ACCIONES'!L706="COMPRA",'REGISTRO ACCIONES'!R706,""))</f>
        <v/>
      </c>
      <c r="H70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06" s="760" t="str">
        <f>IF(RENTABILIDAD[[#This Row],[PORTAFOLIO]]="","",IF(RENTABILIDAD[[#This Row],[INSTRUMENTO]]="","",IFERROR((E706*H706),0)))</f>
        <v/>
      </c>
      <c r="J706" s="761" t="str">
        <f>IF(RENTABILIDAD[[#This Row],[PORTAFOLIO]]="","",IF(RENTABILIDAD[[#This Row],[INSTRUMENTO]]="","",IFERROR((E706*H706)*$X$6,0)))</f>
        <v/>
      </c>
      <c r="K706" s="762">
        <f>IF(RENTABILIDAD[[#This Row],[VALOR ACTUAL COP]]&gt;0,IFERROR((I706-F706)/F706,0),"")</f>
        <v>0</v>
      </c>
      <c r="L706" s="702">
        <f>IF(RENTABILIDAD[[#This Row],[VALOR ACTUAL COP]]&gt;0,IFERROR((J706-G706)/G706,0),"")</f>
        <v>0</v>
      </c>
      <c r="M706" s="763">
        <f t="shared" si="12"/>
        <v>0</v>
      </c>
      <c r="N706" s="747" t="str">
        <f>IFERROR(IF(RENTABILIDAD[[#This Row],[AÑOS]]&gt;0.9999999,(1+K706)^(1/M706)-1,""),"")</f>
        <v/>
      </c>
      <c r="O706" s="702" t="str">
        <f>IFERROR(IF(RENTABILIDAD[[#This Row],[AÑOS]]&gt;0.9999999,(1+L706)^(1/M706)-1,""),"")</f>
        <v/>
      </c>
      <c r="P706" s="764" t="str">
        <f>IFERROR(IF(C:C=$U$7,RENTABILIDAD[[#This Row],[INVERSIÓN USD]]/$W$6,RENTABILIDAD[[#This Row],[INVERSIÓN USD]]/$W$7),"")</f>
        <v/>
      </c>
      <c r="Q706" s="620" t="str">
        <f>IFERROR(IF(D:D=$U$6,RENTABILIDAD[[#This Row],[INVERSIÓN COP]]/$V$6,RENTABILIDAD[[#This Row],[INVERSIÓN COP]]/$V$7),"")</f>
        <v/>
      </c>
      <c r="R706" s="764" t="str">
        <f>IFERROR(RENTABILIDAD[[#This Row],[RENTABILIDAD E.A USD]]*RENTABILIDAD[[#This Row],[PESOS COP]],"")</f>
        <v/>
      </c>
      <c r="S706" s="620" t="str">
        <f>IFERROR(RENTABILIDAD[[#This Row],[RENTABILIDAD E.A COP2]]*RENTABILIDAD[[#This Row],[PESOS COP]],"")</f>
        <v/>
      </c>
    </row>
    <row r="707" spans="2:19">
      <c r="B707" s="755" t="str">
        <f>IF('REGISTRO ACCIONES'!L707="COMPRA",'REGISTRO ACCIONES'!J707,"")</f>
        <v/>
      </c>
      <c r="C707" s="756" t="str">
        <f>IF('REGISTRO ACCIONES'!L707="COMPRA",'REGISTRO ACCIONES'!K707,"")</f>
        <v/>
      </c>
      <c r="D70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07" s="757" t="str">
        <f>IF('REGISTRO ACCIONES'!L707="COMPRA",'REGISTRO ACCIONES'!M707,"")</f>
        <v/>
      </c>
      <c r="F707" s="758" t="str">
        <f>IF(RENTABILIDAD[[#This Row],[PORTAFOLIO]]="","",IF('REGISTRO ACCIONES'!L707="COMPRA",'REGISTRO ACCIONES'!P707,""))</f>
        <v/>
      </c>
      <c r="G707" s="759" t="str">
        <f>IF(RENTABILIDAD[[#This Row],[PORTAFOLIO]]="","",IF('REGISTRO ACCIONES'!L707="COMPRA",'REGISTRO ACCIONES'!R707,""))</f>
        <v/>
      </c>
      <c r="H70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07" s="760" t="str">
        <f>IF(RENTABILIDAD[[#This Row],[PORTAFOLIO]]="","",IF(RENTABILIDAD[[#This Row],[INSTRUMENTO]]="","",IFERROR((E707*H707),0)))</f>
        <v/>
      </c>
      <c r="J707" s="761" t="str">
        <f>IF(RENTABILIDAD[[#This Row],[PORTAFOLIO]]="","",IF(RENTABILIDAD[[#This Row],[INSTRUMENTO]]="","",IFERROR((E707*H707)*$X$6,0)))</f>
        <v/>
      </c>
      <c r="K707" s="762">
        <f>IF(RENTABILIDAD[[#This Row],[VALOR ACTUAL COP]]&gt;0,IFERROR((I707-F707)/F707,0),"")</f>
        <v>0</v>
      </c>
      <c r="L707" s="702">
        <f>IF(RENTABILIDAD[[#This Row],[VALOR ACTUAL COP]]&gt;0,IFERROR((J707-G707)/G707,0),"")</f>
        <v>0</v>
      </c>
      <c r="M707" s="763">
        <f t="shared" si="12"/>
        <v>0</v>
      </c>
      <c r="N707" s="747" t="str">
        <f>IFERROR(IF(RENTABILIDAD[[#This Row],[AÑOS]]&gt;0.9999999,(1+K707)^(1/M707)-1,""),"")</f>
        <v/>
      </c>
      <c r="O707" s="702" t="str">
        <f>IFERROR(IF(RENTABILIDAD[[#This Row],[AÑOS]]&gt;0.9999999,(1+L707)^(1/M707)-1,""),"")</f>
        <v/>
      </c>
      <c r="P707" s="764" t="str">
        <f>IFERROR(IF(C:C=$U$7,RENTABILIDAD[[#This Row],[INVERSIÓN USD]]/$W$6,RENTABILIDAD[[#This Row],[INVERSIÓN USD]]/$W$7),"")</f>
        <v/>
      </c>
      <c r="Q707" s="620" t="str">
        <f>IFERROR(IF(D:D=$U$6,RENTABILIDAD[[#This Row],[INVERSIÓN COP]]/$V$6,RENTABILIDAD[[#This Row],[INVERSIÓN COP]]/$V$7),"")</f>
        <v/>
      </c>
      <c r="R707" s="764" t="str">
        <f>IFERROR(RENTABILIDAD[[#This Row],[RENTABILIDAD E.A USD]]*RENTABILIDAD[[#This Row],[PESOS COP]],"")</f>
        <v/>
      </c>
      <c r="S707" s="620" t="str">
        <f>IFERROR(RENTABILIDAD[[#This Row],[RENTABILIDAD E.A COP2]]*RENTABILIDAD[[#This Row],[PESOS COP]],"")</f>
        <v/>
      </c>
    </row>
    <row r="708" spans="2:19">
      <c r="B708" s="755" t="str">
        <f>IF('REGISTRO ACCIONES'!L708="COMPRA",'REGISTRO ACCIONES'!J708,"")</f>
        <v/>
      </c>
      <c r="C708" s="756" t="str">
        <f>IF('REGISTRO ACCIONES'!L708="COMPRA",'REGISTRO ACCIONES'!K708,"")</f>
        <v/>
      </c>
      <c r="D70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08" s="757" t="str">
        <f>IF('REGISTRO ACCIONES'!L708="COMPRA",'REGISTRO ACCIONES'!M708,"")</f>
        <v/>
      </c>
      <c r="F708" s="758" t="str">
        <f>IF(RENTABILIDAD[[#This Row],[PORTAFOLIO]]="","",IF('REGISTRO ACCIONES'!L708="COMPRA",'REGISTRO ACCIONES'!P708,""))</f>
        <v/>
      </c>
      <c r="G708" s="759" t="str">
        <f>IF(RENTABILIDAD[[#This Row],[PORTAFOLIO]]="","",IF('REGISTRO ACCIONES'!L708="COMPRA",'REGISTRO ACCIONES'!R708,""))</f>
        <v/>
      </c>
      <c r="H70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08" s="760" t="str">
        <f>IF(RENTABILIDAD[[#This Row],[PORTAFOLIO]]="","",IF(RENTABILIDAD[[#This Row],[INSTRUMENTO]]="","",IFERROR((E708*H708),0)))</f>
        <v/>
      </c>
      <c r="J708" s="761" t="str">
        <f>IF(RENTABILIDAD[[#This Row],[PORTAFOLIO]]="","",IF(RENTABILIDAD[[#This Row],[INSTRUMENTO]]="","",IFERROR((E708*H708)*$X$6,0)))</f>
        <v/>
      </c>
      <c r="K708" s="762">
        <f>IF(RENTABILIDAD[[#This Row],[VALOR ACTUAL COP]]&gt;0,IFERROR((I708-F708)/F708,0),"")</f>
        <v>0</v>
      </c>
      <c r="L708" s="702">
        <f>IF(RENTABILIDAD[[#This Row],[VALOR ACTUAL COP]]&gt;0,IFERROR((J708-G708)/G708,0),"")</f>
        <v>0</v>
      </c>
      <c r="M708" s="763">
        <f t="shared" si="12"/>
        <v>0</v>
      </c>
      <c r="N708" s="747" t="str">
        <f>IFERROR(IF(RENTABILIDAD[[#This Row],[AÑOS]]&gt;0.9999999,(1+K708)^(1/M708)-1,""),"")</f>
        <v/>
      </c>
      <c r="O708" s="702" t="str">
        <f>IFERROR(IF(RENTABILIDAD[[#This Row],[AÑOS]]&gt;0.9999999,(1+L708)^(1/M708)-1,""),"")</f>
        <v/>
      </c>
      <c r="P708" s="764" t="str">
        <f>IFERROR(IF(C:C=$U$7,RENTABILIDAD[[#This Row],[INVERSIÓN USD]]/$W$6,RENTABILIDAD[[#This Row],[INVERSIÓN USD]]/$W$7),"")</f>
        <v/>
      </c>
      <c r="Q708" s="620" t="str">
        <f>IFERROR(IF(D:D=$U$6,RENTABILIDAD[[#This Row],[INVERSIÓN COP]]/$V$6,RENTABILIDAD[[#This Row],[INVERSIÓN COP]]/$V$7),"")</f>
        <v/>
      </c>
      <c r="R708" s="764" t="str">
        <f>IFERROR(RENTABILIDAD[[#This Row],[RENTABILIDAD E.A USD]]*RENTABILIDAD[[#This Row],[PESOS COP]],"")</f>
        <v/>
      </c>
      <c r="S708" s="620" t="str">
        <f>IFERROR(RENTABILIDAD[[#This Row],[RENTABILIDAD E.A COP2]]*RENTABILIDAD[[#This Row],[PESOS COP]],"")</f>
        <v/>
      </c>
    </row>
    <row r="709" spans="2:19">
      <c r="B709" s="755" t="str">
        <f>IF('REGISTRO ACCIONES'!L709="COMPRA",'REGISTRO ACCIONES'!J709,"")</f>
        <v/>
      </c>
      <c r="C709" s="756" t="str">
        <f>IF('REGISTRO ACCIONES'!L709="COMPRA",'REGISTRO ACCIONES'!K709,"")</f>
        <v/>
      </c>
      <c r="D70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09" s="757" t="str">
        <f>IF('REGISTRO ACCIONES'!L709="COMPRA",'REGISTRO ACCIONES'!M709,"")</f>
        <v/>
      </c>
      <c r="F709" s="758" t="str">
        <f>IF(RENTABILIDAD[[#This Row],[PORTAFOLIO]]="","",IF('REGISTRO ACCIONES'!L709="COMPRA",'REGISTRO ACCIONES'!P709,""))</f>
        <v/>
      </c>
      <c r="G709" s="759" t="str">
        <f>IF(RENTABILIDAD[[#This Row],[PORTAFOLIO]]="","",IF('REGISTRO ACCIONES'!L709="COMPRA",'REGISTRO ACCIONES'!R709,""))</f>
        <v/>
      </c>
      <c r="H70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09" s="760" t="str">
        <f>IF(RENTABILIDAD[[#This Row],[PORTAFOLIO]]="","",IF(RENTABILIDAD[[#This Row],[INSTRUMENTO]]="","",IFERROR((E709*H709),0)))</f>
        <v/>
      </c>
      <c r="J709" s="761" t="str">
        <f>IF(RENTABILIDAD[[#This Row],[PORTAFOLIO]]="","",IF(RENTABILIDAD[[#This Row],[INSTRUMENTO]]="","",IFERROR((E709*H709)*$X$6,0)))</f>
        <v/>
      </c>
      <c r="K709" s="762">
        <f>IF(RENTABILIDAD[[#This Row],[VALOR ACTUAL COP]]&gt;0,IFERROR((I709-F709)/F709,0),"")</f>
        <v>0</v>
      </c>
      <c r="L709" s="702">
        <f>IF(RENTABILIDAD[[#This Row],[VALOR ACTUAL COP]]&gt;0,IFERROR((J709-G709)/G709,0),"")</f>
        <v>0</v>
      </c>
      <c r="M709" s="763">
        <f t="shared" si="12"/>
        <v>0</v>
      </c>
      <c r="N709" s="747" t="str">
        <f>IFERROR(IF(RENTABILIDAD[[#This Row],[AÑOS]]&gt;0.9999999,(1+K709)^(1/M709)-1,""),"")</f>
        <v/>
      </c>
      <c r="O709" s="702" t="str">
        <f>IFERROR(IF(RENTABILIDAD[[#This Row],[AÑOS]]&gt;0.9999999,(1+L709)^(1/M709)-1,""),"")</f>
        <v/>
      </c>
      <c r="P709" s="764" t="str">
        <f>IFERROR(IF(C:C=$U$7,RENTABILIDAD[[#This Row],[INVERSIÓN USD]]/$W$6,RENTABILIDAD[[#This Row],[INVERSIÓN USD]]/$W$7),"")</f>
        <v/>
      </c>
      <c r="Q709" s="620" t="str">
        <f>IFERROR(IF(D:D=$U$6,RENTABILIDAD[[#This Row],[INVERSIÓN COP]]/$V$6,RENTABILIDAD[[#This Row],[INVERSIÓN COP]]/$V$7),"")</f>
        <v/>
      </c>
      <c r="R709" s="764" t="str">
        <f>IFERROR(RENTABILIDAD[[#This Row],[RENTABILIDAD E.A USD]]*RENTABILIDAD[[#This Row],[PESOS COP]],"")</f>
        <v/>
      </c>
      <c r="S709" s="620" t="str">
        <f>IFERROR(RENTABILIDAD[[#This Row],[RENTABILIDAD E.A COP2]]*RENTABILIDAD[[#This Row],[PESOS COP]],"")</f>
        <v/>
      </c>
    </row>
    <row r="710" spans="2:19">
      <c r="B710" s="755" t="str">
        <f>IF('REGISTRO ACCIONES'!L710="COMPRA",'REGISTRO ACCIONES'!J710,"")</f>
        <v/>
      </c>
      <c r="C710" s="756" t="str">
        <f>IF('REGISTRO ACCIONES'!L710="COMPRA",'REGISTRO ACCIONES'!K710,"")</f>
        <v/>
      </c>
      <c r="D71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10" s="757" t="str">
        <f>IF('REGISTRO ACCIONES'!L710="COMPRA",'REGISTRO ACCIONES'!M710,"")</f>
        <v/>
      </c>
      <c r="F710" s="758" t="str">
        <f>IF(RENTABILIDAD[[#This Row],[PORTAFOLIO]]="","",IF('REGISTRO ACCIONES'!L710="COMPRA",'REGISTRO ACCIONES'!P710,""))</f>
        <v/>
      </c>
      <c r="G710" s="759" t="str">
        <f>IF(RENTABILIDAD[[#This Row],[PORTAFOLIO]]="","",IF('REGISTRO ACCIONES'!L710="COMPRA",'REGISTRO ACCIONES'!R710,""))</f>
        <v/>
      </c>
      <c r="H71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10" s="760" t="str">
        <f>IF(RENTABILIDAD[[#This Row],[PORTAFOLIO]]="","",IF(RENTABILIDAD[[#This Row],[INSTRUMENTO]]="","",IFERROR((E710*H710),0)))</f>
        <v/>
      </c>
      <c r="J710" s="761" t="str">
        <f>IF(RENTABILIDAD[[#This Row],[PORTAFOLIO]]="","",IF(RENTABILIDAD[[#This Row],[INSTRUMENTO]]="","",IFERROR((E710*H710)*$X$6,0)))</f>
        <v/>
      </c>
      <c r="K710" s="762">
        <f>IF(RENTABILIDAD[[#This Row],[VALOR ACTUAL COP]]&gt;0,IFERROR((I710-F710)/F710,0),"")</f>
        <v>0</v>
      </c>
      <c r="L710" s="702">
        <f>IF(RENTABILIDAD[[#This Row],[VALOR ACTUAL COP]]&gt;0,IFERROR((J710-G710)/G710,0),"")</f>
        <v>0</v>
      </c>
      <c r="M710" s="763">
        <f t="shared" si="12"/>
        <v>0</v>
      </c>
      <c r="N710" s="747" t="str">
        <f>IFERROR(IF(RENTABILIDAD[[#This Row],[AÑOS]]&gt;0.9999999,(1+K710)^(1/M710)-1,""),"")</f>
        <v/>
      </c>
      <c r="O710" s="702" t="str">
        <f>IFERROR(IF(RENTABILIDAD[[#This Row],[AÑOS]]&gt;0.9999999,(1+L710)^(1/M710)-1,""),"")</f>
        <v/>
      </c>
      <c r="P710" s="764" t="str">
        <f>IFERROR(IF(C:C=$U$7,RENTABILIDAD[[#This Row],[INVERSIÓN USD]]/$W$6,RENTABILIDAD[[#This Row],[INVERSIÓN USD]]/$W$7),"")</f>
        <v/>
      </c>
      <c r="Q710" s="620" t="str">
        <f>IFERROR(IF(D:D=$U$6,RENTABILIDAD[[#This Row],[INVERSIÓN COP]]/$V$6,RENTABILIDAD[[#This Row],[INVERSIÓN COP]]/$V$7),"")</f>
        <v/>
      </c>
      <c r="R710" s="764" t="str">
        <f>IFERROR(RENTABILIDAD[[#This Row],[RENTABILIDAD E.A USD]]*RENTABILIDAD[[#This Row],[PESOS COP]],"")</f>
        <v/>
      </c>
      <c r="S710" s="620" t="str">
        <f>IFERROR(RENTABILIDAD[[#This Row],[RENTABILIDAD E.A COP2]]*RENTABILIDAD[[#This Row],[PESOS COP]],"")</f>
        <v/>
      </c>
    </row>
    <row r="711" spans="2:19">
      <c r="B711" s="755" t="str">
        <f>IF('REGISTRO ACCIONES'!L711="COMPRA",'REGISTRO ACCIONES'!J711,"")</f>
        <v/>
      </c>
      <c r="C711" s="756" t="str">
        <f>IF('REGISTRO ACCIONES'!L711="COMPRA",'REGISTRO ACCIONES'!K711,"")</f>
        <v/>
      </c>
      <c r="D71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11" s="757" t="str">
        <f>IF('REGISTRO ACCIONES'!L711="COMPRA",'REGISTRO ACCIONES'!M711,"")</f>
        <v/>
      </c>
      <c r="F711" s="758" t="str">
        <f>IF(RENTABILIDAD[[#This Row],[PORTAFOLIO]]="","",IF('REGISTRO ACCIONES'!L711="COMPRA",'REGISTRO ACCIONES'!P711,""))</f>
        <v/>
      </c>
      <c r="G711" s="759" t="str">
        <f>IF(RENTABILIDAD[[#This Row],[PORTAFOLIO]]="","",IF('REGISTRO ACCIONES'!L711="COMPRA",'REGISTRO ACCIONES'!R711,""))</f>
        <v/>
      </c>
      <c r="H71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11" s="760" t="str">
        <f>IF(RENTABILIDAD[[#This Row],[PORTAFOLIO]]="","",IF(RENTABILIDAD[[#This Row],[INSTRUMENTO]]="","",IFERROR((E711*H711),0)))</f>
        <v/>
      </c>
      <c r="J711" s="761" t="str">
        <f>IF(RENTABILIDAD[[#This Row],[PORTAFOLIO]]="","",IF(RENTABILIDAD[[#This Row],[INSTRUMENTO]]="","",IFERROR((E711*H711)*$X$6,0)))</f>
        <v/>
      </c>
      <c r="K711" s="762">
        <f>IF(RENTABILIDAD[[#This Row],[VALOR ACTUAL COP]]&gt;0,IFERROR((I711-F711)/F711,0),"")</f>
        <v>0</v>
      </c>
      <c r="L711" s="702">
        <f>IF(RENTABILIDAD[[#This Row],[VALOR ACTUAL COP]]&gt;0,IFERROR((J711-G711)/G711,0),"")</f>
        <v>0</v>
      </c>
      <c r="M711" s="763">
        <f t="shared" si="12"/>
        <v>0</v>
      </c>
      <c r="N711" s="747" t="str">
        <f>IFERROR(IF(RENTABILIDAD[[#This Row],[AÑOS]]&gt;0.9999999,(1+K711)^(1/M711)-1,""),"")</f>
        <v/>
      </c>
      <c r="O711" s="702" t="str">
        <f>IFERROR(IF(RENTABILIDAD[[#This Row],[AÑOS]]&gt;0.9999999,(1+L711)^(1/M711)-1,""),"")</f>
        <v/>
      </c>
      <c r="P711" s="764" t="str">
        <f>IFERROR(IF(C:C=$U$7,RENTABILIDAD[[#This Row],[INVERSIÓN USD]]/$W$6,RENTABILIDAD[[#This Row],[INVERSIÓN USD]]/$W$7),"")</f>
        <v/>
      </c>
      <c r="Q711" s="620" t="str">
        <f>IFERROR(IF(D:D=$U$6,RENTABILIDAD[[#This Row],[INVERSIÓN COP]]/$V$6,RENTABILIDAD[[#This Row],[INVERSIÓN COP]]/$V$7),"")</f>
        <v/>
      </c>
      <c r="R711" s="764" t="str">
        <f>IFERROR(RENTABILIDAD[[#This Row],[RENTABILIDAD E.A USD]]*RENTABILIDAD[[#This Row],[PESOS COP]],"")</f>
        <v/>
      </c>
      <c r="S711" s="620" t="str">
        <f>IFERROR(RENTABILIDAD[[#This Row],[RENTABILIDAD E.A COP2]]*RENTABILIDAD[[#This Row],[PESOS COP]],"")</f>
        <v/>
      </c>
    </row>
    <row r="712" spans="2:19">
      <c r="B712" s="755" t="str">
        <f>IF('REGISTRO ACCIONES'!L712="COMPRA",'REGISTRO ACCIONES'!J712,"")</f>
        <v/>
      </c>
      <c r="C712" s="756" t="str">
        <f>IF('REGISTRO ACCIONES'!L712="COMPRA",'REGISTRO ACCIONES'!K712,"")</f>
        <v/>
      </c>
      <c r="D71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12" s="757" t="str">
        <f>IF('REGISTRO ACCIONES'!L712="COMPRA",'REGISTRO ACCIONES'!M712,"")</f>
        <v/>
      </c>
      <c r="F712" s="758" t="str">
        <f>IF(RENTABILIDAD[[#This Row],[PORTAFOLIO]]="","",IF('REGISTRO ACCIONES'!L712="COMPRA",'REGISTRO ACCIONES'!P712,""))</f>
        <v/>
      </c>
      <c r="G712" s="759" t="str">
        <f>IF(RENTABILIDAD[[#This Row],[PORTAFOLIO]]="","",IF('REGISTRO ACCIONES'!L712="COMPRA",'REGISTRO ACCIONES'!R712,""))</f>
        <v/>
      </c>
      <c r="H71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12" s="760" t="str">
        <f>IF(RENTABILIDAD[[#This Row],[PORTAFOLIO]]="","",IF(RENTABILIDAD[[#This Row],[INSTRUMENTO]]="","",IFERROR((E712*H712),0)))</f>
        <v/>
      </c>
      <c r="J712" s="761" t="str">
        <f>IF(RENTABILIDAD[[#This Row],[PORTAFOLIO]]="","",IF(RENTABILIDAD[[#This Row],[INSTRUMENTO]]="","",IFERROR((E712*H712)*$X$6,0)))</f>
        <v/>
      </c>
      <c r="K712" s="762">
        <f>IF(RENTABILIDAD[[#This Row],[VALOR ACTUAL COP]]&gt;0,IFERROR((I712-F712)/F712,0),"")</f>
        <v>0</v>
      </c>
      <c r="L712" s="702">
        <f>IF(RENTABILIDAD[[#This Row],[VALOR ACTUAL COP]]&gt;0,IFERROR((J712-G712)/G712,0),"")</f>
        <v>0</v>
      </c>
      <c r="M712" s="763">
        <f t="shared" si="12"/>
        <v>0</v>
      </c>
      <c r="N712" s="747" t="str">
        <f>IFERROR(IF(RENTABILIDAD[[#This Row],[AÑOS]]&gt;0.9999999,(1+K712)^(1/M712)-1,""),"")</f>
        <v/>
      </c>
      <c r="O712" s="702" t="str">
        <f>IFERROR(IF(RENTABILIDAD[[#This Row],[AÑOS]]&gt;0.9999999,(1+L712)^(1/M712)-1,""),"")</f>
        <v/>
      </c>
      <c r="P712" s="764" t="str">
        <f>IFERROR(IF(C:C=$U$7,RENTABILIDAD[[#This Row],[INVERSIÓN USD]]/$W$6,RENTABILIDAD[[#This Row],[INVERSIÓN USD]]/$W$7),"")</f>
        <v/>
      </c>
      <c r="Q712" s="620" t="str">
        <f>IFERROR(IF(D:D=$U$6,RENTABILIDAD[[#This Row],[INVERSIÓN COP]]/$V$6,RENTABILIDAD[[#This Row],[INVERSIÓN COP]]/$V$7),"")</f>
        <v/>
      </c>
      <c r="R712" s="764" t="str">
        <f>IFERROR(RENTABILIDAD[[#This Row],[RENTABILIDAD E.A USD]]*RENTABILIDAD[[#This Row],[PESOS COP]],"")</f>
        <v/>
      </c>
      <c r="S712" s="620" t="str">
        <f>IFERROR(RENTABILIDAD[[#This Row],[RENTABILIDAD E.A COP2]]*RENTABILIDAD[[#This Row],[PESOS COP]],"")</f>
        <v/>
      </c>
    </row>
    <row r="713" spans="2:19">
      <c r="B713" s="755" t="str">
        <f>IF('REGISTRO ACCIONES'!L713="COMPRA",'REGISTRO ACCIONES'!J713,"")</f>
        <v/>
      </c>
      <c r="C713" s="756" t="str">
        <f>IF('REGISTRO ACCIONES'!L713="COMPRA",'REGISTRO ACCIONES'!K713,"")</f>
        <v/>
      </c>
      <c r="D71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13" s="757" t="str">
        <f>IF('REGISTRO ACCIONES'!L713="COMPRA",'REGISTRO ACCIONES'!M713,"")</f>
        <v/>
      </c>
      <c r="F713" s="758" t="str">
        <f>IF(RENTABILIDAD[[#This Row],[PORTAFOLIO]]="","",IF('REGISTRO ACCIONES'!L713="COMPRA",'REGISTRO ACCIONES'!P713,""))</f>
        <v/>
      </c>
      <c r="G713" s="759" t="str">
        <f>IF(RENTABILIDAD[[#This Row],[PORTAFOLIO]]="","",IF('REGISTRO ACCIONES'!L713="COMPRA",'REGISTRO ACCIONES'!R713,""))</f>
        <v/>
      </c>
      <c r="H71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13" s="760" t="str">
        <f>IF(RENTABILIDAD[[#This Row],[PORTAFOLIO]]="","",IF(RENTABILIDAD[[#This Row],[INSTRUMENTO]]="","",IFERROR((E713*H713),0)))</f>
        <v/>
      </c>
      <c r="J713" s="761" t="str">
        <f>IF(RENTABILIDAD[[#This Row],[PORTAFOLIO]]="","",IF(RENTABILIDAD[[#This Row],[INSTRUMENTO]]="","",IFERROR((E713*H713)*$X$6,0)))</f>
        <v/>
      </c>
      <c r="K713" s="762">
        <f>IF(RENTABILIDAD[[#This Row],[VALOR ACTUAL COP]]&gt;0,IFERROR((I713-F713)/F713,0),"")</f>
        <v>0</v>
      </c>
      <c r="L713" s="702">
        <f>IF(RENTABILIDAD[[#This Row],[VALOR ACTUAL COP]]&gt;0,IFERROR((J713-G713)/G713,0),"")</f>
        <v>0</v>
      </c>
      <c r="M713" s="763">
        <f t="shared" si="12"/>
        <v>0</v>
      </c>
      <c r="N713" s="747" t="str">
        <f>IFERROR(IF(RENTABILIDAD[[#This Row],[AÑOS]]&gt;0.9999999,(1+K713)^(1/M713)-1,""),"")</f>
        <v/>
      </c>
      <c r="O713" s="702" t="str">
        <f>IFERROR(IF(RENTABILIDAD[[#This Row],[AÑOS]]&gt;0.9999999,(1+L713)^(1/M713)-1,""),"")</f>
        <v/>
      </c>
      <c r="P713" s="764" t="str">
        <f>IFERROR(IF(C:C=$U$7,RENTABILIDAD[[#This Row],[INVERSIÓN USD]]/$W$6,RENTABILIDAD[[#This Row],[INVERSIÓN USD]]/$W$7),"")</f>
        <v/>
      </c>
      <c r="Q713" s="620" t="str">
        <f>IFERROR(IF(D:D=$U$6,RENTABILIDAD[[#This Row],[INVERSIÓN COP]]/$V$6,RENTABILIDAD[[#This Row],[INVERSIÓN COP]]/$V$7),"")</f>
        <v/>
      </c>
      <c r="R713" s="764" t="str">
        <f>IFERROR(RENTABILIDAD[[#This Row],[RENTABILIDAD E.A USD]]*RENTABILIDAD[[#This Row],[PESOS COP]],"")</f>
        <v/>
      </c>
      <c r="S713" s="620" t="str">
        <f>IFERROR(RENTABILIDAD[[#This Row],[RENTABILIDAD E.A COP2]]*RENTABILIDAD[[#This Row],[PESOS COP]],"")</f>
        <v/>
      </c>
    </row>
    <row r="714" spans="2:19">
      <c r="B714" s="755" t="str">
        <f>IF('REGISTRO ACCIONES'!L714="COMPRA",'REGISTRO ACCIONES'!J714,"")</f>
        <v/>
      </c>
      <c r="C714" s="756" t="str">
        <f>IF('REGISTRO ACCIONES'!L714="COMPRA",'REGISTRO ACCIONES'!K714,"")</f>
        <v/>
      </c>
      <c r="D71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14" s="757" t="str">
        <f>IF('REGISTRO ACCIONES'!L714="COMPRA",'REGISTRO ACCIONES'!M714,"")</f>
        <v/>
      </c>
      <c r="F714" s="758" t="str">
        <f>IF(RENTABILIDAD[[#This Row],[PORTAFOLIO]]="","",IF('REGISTRO ACCIONES'!L714="COMPRA",'REGISTRO ACCIONES'!P714,""))</f>
        <v/>
      </c>
      <c r="G714" s="759" t="str">
        <f>IF(RENTABILIDAD[[#This Row],[PORTAFOLIO]]="","",IF('REGISTRO ACCIONES'!L714="COMPRA",'REGISTRO ACCIONES'!R714,""))</f>
        <v/>
      </c>
      <c r="H71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14" s="760" t="str">
        <f>IF(RENTABILIDAD[[#This Row],[PORTAFOLIO]]="","",IF(RENTABILIDAD[[#This Row],[INSTRUMENTO]]="","",IFERROR((E714*H714),0)))</f>
        <v/>
      </c>
      <c r="J714" s="761" t="str">
        <f>IF(RENTABILIDAD[[#This Row],[PORTAFOLIO]]="","",IF(RENTABILIDAD[[#This Row],[INSTRUMENTO]]="","",IFERROR((E714*H714)*$X$6,0)))</f>
        <v/>
      </c>
      <c r="K714" s="762">
        <f>IF(RENTABILIDAD[[#This Row],[VALOR ACTUAL COP]]&gt;0,IFERROR((I714-F714)/F714,0),"")</f>
        <v>0</v>
      </c>
      <c r="L714" s="702">
        <f>IF(RENTABILIDAD[[#This Row],[VALOR ACTUAL COP]]&gt;0,IFERROR((J714-G714)/G714,0),"")</f>
        <v>0</v>
      </c>
      <c r="M714" s="763">
        <f t="shared" si="12"/>
        <v>0</v>
      </c>
      <c r="N714" s="747" t="str">
        <f>IFERROR(IF(RENTABILIDAD[[#This Row],[AÑOS]]&gt;0.9999999,(1+K714)^(1/M714)-1,""),"")</f>
        <v/>
      </c>
      <c r="O714" s="702" t="str">
        <f>IFERROR(IF(RENTABILIDAD[[#This Row],[AÑOS]]&gt;0.9999999,(1+L714)^(1/M714)-1,""),"")</f>
        <v/>
      </c>
      <c r="P714" s="764" t="str">
        <f>IFERROR(IF(C:C=$U$7,RENTABILIDAD[[#This Row],[INVERSIÓN USD]]/$W$6,RENTABILIDAD[[#This Row],[INVERSIÓN USD]]/$W$7),"")</f>
        <v/>
      </c>
      <c r="Q714" s="620" t="str">
        <f>IFERROR(IF(D:D=$U$6,RENTABILIDAD[[#This Row],[INVERSIÓN COP]]/$V$6,RENTABILIDAD[[#This Row],[INVERSIÓN COP]]/$V$7),"")</f>
        <v/>
      </c>
      <c r="R714" s="764" t="str">
        <f>IFERROR(RENTABILIDAD[[#This Row],[RENTABILIDAD E.A USD]]*RENTABILIDAD[[#This Row],[PESOS COP]],"")</f>
        <v/>
      </c>
      <c r="S714" s="620" t="str">
        <f>IFERROR(RENTABILIDAD[[#This Row],[RENTABILIDAD E.A COP2]]*RENTABILIDAD[[#This Row],[PESOS COP]],"")</f>
        <v/>
      </c>
    </row>
    <row r="715" spans="2:19">
      <c r="B715" s="755" t="str">
        <f>IF('REGISTRO ACCIONES'!L715="COMPRA",'REGISTRO ACCIONES'!J715,"")</f>
        <v/>
      </c>
      <c r="C715" s="756" t="str">
        <f>IF('REGISTRO ACCIONES'!L715="COMPRA",'REGISTRO ACCIONES'!K715,"")</f>
        <v/>
      </c>
      <c r="D71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15" s="757" t="str">
        <f>IF('REGISTRO ACCIONES'!L715="COMPRA",'REGISTRO ACCIONES'!M715,"")</f>
        <v/>
      </c>
      <c r="F715" s="758" t="str">
        <f>IF(RENTABILIDAD[[#This Row],[PORTAFOLIO]]="","",IF('REGISTRO ACCIONES'!L715="COMPRA",'REGISTRO ACCIONES'!P715,""))</f>
        <v/>
      </c>
      <c r="G715" s="759" t="str">
        <f>IF(RENTABILIDAD[[#This Row],[PORTAFOLIO]]="","",IF('REGISTRO ACCIONES'!L715="COMPRA",'REGISTRO ACCIONES'!R715,""))</f>
        <v/>
      </c>
      <c r="H71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15" s="760" t="str">
        <f>IF(RENTABILIDAD[[#This Row],[PORTAFOLIO]]="","",IF(RENTABILIDAD[[#This Row],[INSTRUMENTO]]="","",IFERROR((E715*H715),0)))</f>
        <v/>
      </c>
      <c r="J715" s="761" t="str">
        <f>IF(RENTABILIDAD[[#This Row],[PORTAFOLIO]]="","",IF(RENTABILIDAD[[#This Row],[INSTRUMENTO]]="","",IFERROR((E715*H715)*$X$6,0)))</f>
        <v/>
      </c>
      <c r="K715" s="762">
        <f>IF(RENTABILIDAD[[#This Row],[VALOR ACTUAL COP]]&gt;0,IFERROR((I715-F715)/F715,0),"")</f>
        <v>0</v>
      </c>
      <c r="L715" s="702">
        <f>IF(RENTABILIDAD[[#This Row],[VALOR ACTUAL COP]]&gt;0,IFERROR((J715-G715)/G715,0),"")</f>
        <v>0</v>
      </c>
      <c r="M715" s="763">
        <f t="shared" si="12"/>
        <v>0</v>
      </c>
      <c r="N715" s="747" t="str">
        <f>IFERROR(IF(RENTABILIDAD[[#This Row],[AÑOS]]&gt;0.9999999,(1+K715)^(1/M715)-1,""),"")</f>
        <v/>
      </c>
      <c r="O715" s="702" t="str">
        <f>IFERROR(IF(RENTABILIDAD[[#This Row],[AÑOS]]&gt;0.9999999,(1+L715)^(1/M715)-1,""),"")</f>
        <v/>
      </c>
      <c r="P715" s="764" t="str">
        <f>IFERROR(IF(C:C=$U$7,RENTABILIDAD[[#This Row],[INVERSIÓN USD]]/$W$6,RENTABILIDAD[[#This Row],[INVERSIÓN USD]]/$W$7),"")</f>
        <v/>
      </c>
      <c r="Q715" s="620" t="str">
        <f>IFERROR(IF(D:D=$U$6,RENTABILIDAD[[#This Row],[INVERSIÓN COP]]/$V$6,RENTABILIDAD[[#This Row],[INVERSIÓN COP]]/$V$7),"")</f>
        <v/>
      </c>
      <c r="R715" s="764" t="str">
        <f>IFERROR(RENTABILIDAD[[#This Row],[RENTABILIDAD E.A USD]]*RENTABILIDAD[[#This Row],[PESOS COP]],"")</f>
        <v/>
      </c>
      <c r="S715" s="620" t="str">
        <f>IFERROR(RENTABILIDAD[[#This Row],[RENTABILIDAD E.A COP2]]*RENTABILIDAD[[#This Row],[PESOS COP]],"")</f>
        <v/>
      </c>
    </row>
    <row r="716" spans="2:19">
      <c r="B716" s="755" t="str">
        <f>IF('REGISTRO ACCIONES'!L716="COMPRA",'REGISTRO ACCIONES'!J716,"")</f>
        <v/>
      </c>
      <c r="C716" s="756" t="str">
        <f>IF('REGISTRO ACCIONES'!L716="COMPRA",'REGISTRO ACCIONES'!K716,"")</f>
        <v/>
      </c>
      <c r="D71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16" s="757" t="str">
        <f>IF('REGISTRO ACCIONES'!L716="COMPRA",'REGISTRO ACCIONES'!M716,"")</f>
        <v/>
      </c>
      <c r="F716" s="758" t="str">
        <f>IF(RENTABILIDAD[[#This Row],[PORTAFOLIO]]="","",IF('REGISTRO ACCIONES'!L716="COMPRA",'REGISTRO ACCIONES'!P716,""))</f>
        <v/>
      </c>
      <c r="G716" s="759" t="str">
        <f>IF(RENTABILIDAD[[#This Row],[PORTAFOLIO]]="","",IF('REGISTRO ACCIONES'!L716="COMPRA",'REGISTRO ACCIONES'!R716,""))</f>
        <v/>
      </c>
      <c r="H71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16" s="760" t="str">
        <f>IF(RENTABILIDAD[[#This Row],[PORTAFOLIO]]="","",IF(RENTABILIDAD[[#This Row],[INSTRUMENTO]]="","",IFERROR((E716*H716),0)))</f>
        <v/>
      </c>
      <c r="J716" s="761" t="str">
        <f>IF(RENTABILIDAD[[#This Row],[PORTAFOLIO]]="","",IF(RENTABILIDAD[[#This Row],[INSTRUMENTO]]="","",IFERROR((E716*H716)*$X$6,0)))</f>
        <v/>
      </c>
      <c r="K716" s="762">
        <f>IF(RENTABILIDAD[[#This Row],[VALOR ACTUAL COP]]&gt;0,IFERROR((I716-F716)/F716,0),"")</f>
        <v>0</v>
      </c>
      <c r="L716" s="702">
        <f>IF(RENTABILIDAD[[#This Row],[VALOR ACTUAL COP]]&gt;0,IFERROR((J716-G716)/G716,0),"")</f>
        <v>0</v>
      </c>
      <c r="M716" s="763">
        <f t="shared" si="12"/>
        <v>0</v>
      </c>
      <c r="N716" s="747" t="str">
        <f>IFERROR(IF(RENTABILIDAD[[#This Row],[AÑOS]]&gt;0.9999999,(1+K716)^(1/M716)-1,""),"")</f>
        <v/>
      </c>
      <c r="O716" s="702" t="str">
        <f>IFERROR(IF(RENTABILIDAD[[#This Row],[AÑOS]]&gt;0.9999999,(1+L716)^(1/M716)-1,""),"")</f>
        <v/>
      </c>
      <c r="P716" s="764" t="str">
        <f>IFERROR(IF(C:C=$U$7,RENTABILIDAD[[#This Row],[INVERSIÓN USD]]/$W$6,RENTABILIDAD[[#This Row],[INVERSIÓN USD]]/$W$7),"")</f>
        <v/>
      </c>
      <c r="Q716" s="620" t="str">
        <f>IFERROR(IF(D:D=$U$6,RENTABILIDAD[[#This Row],[INVERSIÓN COP]]/$V$6,RENTABILIDAD[[#This Row],[INVERSIÓN COP]]/$V$7),"")</f>
        <v/>
      </c>
      <c r="R716" s="764" t="str">
        <f>IFERROR(RENTABILIDAD[[#This Row],[RENTABILIDAD E.A USD]]*RENTABILIDAD[[#This Row],[PESOS COP]],"")</f>
        <v/>
      </c>
      <c r="S716" s="620" t="str">
        <f>IFERROR(RENTABILIDAD[[#This Row],[RENTABILIDAD E.A COP2]]*RENTABILIDAD[[#This Row],[PESOS COP]],"")</f>
        <v/>
      </c>
    </row>
    <row r="717" spans="2:19">
      <c r="B717" s="755" t="str">
        <f>IF('REGISTRO ACCIONES'!L717="COMPRA",'REGISTRO ACCIONES'!J717,"")</f>
        <v/>
      </c>
      <c r="C717" s="756" t="str">
        <f>IF('REGISTRO ACCIONES'!L717="COMPRA",'REGISTRO ACCIONES'!K717,"")</f>
        <v/>
      </c>
      <c r="D71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17" s="757" t="str">
        <f>IF('REGISTRO ACCIONES'!L717="COMPRA",'REGISTRO ACCIONES'!M717,"")</f>
        <v/>
      </c>
      <c r="F717" s="758" t="str">
        <f>IF(RENTABILIDAD[[#This Row],[PORTAFOLIO]]="","",IF('REGISTRO ACCIONES'!L717="COMPRA",'REGISTRO ACCIONES'!P717,""))</f>
        <v/>
      </c>
      <c r="G717" s="759" t="str">
        <f>IF(RENTABILIDAD[[#This Row],[PORTAFOLIO]]="","",IF('REGISTRO ACCIONES'!L717="COMPRA",'REGISTRO ACCIONES'!R717,""))</f>
        <v/>
      </c>
      <c r="H71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17" s="760" t="str">
        <f>IF(RENTABILIDAD[[#This Row],[PORTAFOLIO]]="","",IF(RENTABILIDAD[[#This Row],[INSTRUMENTO]]="","",IFERROR((E717*H717),0)))</f>
        <v/>
      </c>
      <c r="J717" s="761" t="str">
        <f>IF(RENTABILIDAD[[#This Row],[PORTAFOLIO]]="","",IF(RENTABILIDAD[[#This Row],[INSTRUMENTO]]="","",IFERROR((E717*H717)*$X$6,0)))</f>
        <v/>
      </c>
      <c r="K717" s="762">
        <f>IF(RENTABILIDAD[[#This Row],[VALOR ACTUAL COP]]&gt;0,IFERROR((I717-F717)/F717,0),"")</f>
        <v>0</v>
      </c>
      <c r="L717" s="702">
        <f>IF(RENTABILIDAD[[#This Row],[VALOR ACTUAL COP]]&gt;0,IFERROR((J717-G717)/G717,0),"")</f>
        <v>0</v>
      </c>
      <c r="M717" s="763">
        <f t="shared" si="12"/>
        <v>0</v>
      </c>
      <c r="N717" s="747" t="str">
        <f>IFERROR(IF(RENTABILIDAD[[#This Row],[AÑOS]]&gt;0.9999999,(1+K717)^(1/M717)-1,""),"")</f>
        <v/>
      </c>
      <c r="O717" s="702" t="str">
        <f>IFERROR(IF(RENTABILIDAD[[#This Row],[AÑOS]]&gt;0.9999999,(1+L717)^(1/M717)-1,""),"")</f>
        <v/>
      </c>
      <c r="P717" s="764" t="str">
        <f>IFERROR(IF(C:C=$U$7,RENTABILIDAD[[#This Row],[INVERSIÓN USD]]/$W$6,RENTABILIDAD[[#This Row],[INVERSIÓN USD]]/$W$7),"")</f>
        <v/>
      </c>
      <c r="Q717" s="620" t="str">
        <f>IFERROR(IF(D:D=$U$6,RENTABILIDAD[[#This Row],[INVERSIÓN COP]]/$V$6,RENTABILIDAD[[#This Row],[INVERSIÓN COP]]/$V$7),"")</f>
        <v/>
      </c>
      <c r="R717" s="764" t="str">
        <f>IFERROR(RENTABILIDAD[[#This Row],[RENTABILIDAD E.A USD]]*RENTABILIDAD[[#This Row],[PESOS COP]],"")</f>
        <v/>
      </c>
      <c r="S717" s="620" t="str">
        <f>IFERROR(RENTABILIDAD[[#This Row],[RENTABILIDAD E.A COP2]]*RENTABILIDAD[[#This Row],[PESOS COP]],"")</f>
        <v/>
      </c>
    </row>
    <row r="718" spans="2:19">
      <c r="B718" s="755" t="str">
        <f>IF('REGISTRO ACCIONES'!L718="COMPRA",'REGISTRO ACCIONES'!J718,"")</f>
        <v/>
      </c>
      <c r="C718" s="756" t="str">
        <f>IF('REGISTRO ACCIONES'!L718="COMPRA",'REGISTRO ACCIONES'!K718,"")</f>
        <v/>
      </c>
      <c r="D71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18" s="757" t="str">
        <f>IF('REGISTRO ACCIONES'!L718="COMPRA",'REGISTRO ACCIONES'!M718,"")</f>
        <v/>
      </c>
      <c r="F718" s="758" t="str">
        <f>IF(RENTABILIDAD[[#This Row],[PORTAFOLIO]]="","",IF('REGISTRO ACCIONES'!L718="COMPRA",'REGISTRO ACCIONES'!P718,""))</f>
        <v/>
      </c>
      <c r="G718" s="759" t="str">
        <f>IF(RENTABILIDAD[[#This Row],[PORTAFOLIO]]="","",IF('REGISTRO ACCIONES'!L718="COMPRA",'REGISTRO ACCIONES'!R718,""))</f>
        <v/>
      </c>
      <c r="H71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18" s="760" t="str">
        <f>IF(RENTABILIDAD[[#This Row],[PORTAFOLIO]]="","",IF(RENTABILIDAD[[#This Row],[INSTRUMENTO]]="","",IFERROR((E718*H718),0)))</f>
        <v/>
      </c>
      <c r="J718" s="761" t="str">
        <f>IF(RENTABILIDAD[[#This Row],[PORTAFOLIO]]="","",IF(RENTABILIDAD[[#This Row],[INSTRUMENTO]]="","",IFERROR((E718*H718)*$X$6,0)))</f>
        <v/>
      </c>
      <c r="K718" s="762">
        <f>IF(RENTABILIDAD[[#This Row],[VALOR ACTUAL COP]]&gt;0,IFERROR((I718-F718)/F718,0),"")</f>
        <v>0</v>
      </c>
      <c r="L718" s="702">
        <f>IF(RENTABILIDAD[[#This Row],[VALOR ACTUAL COP]]&gt;0,IFERROR((J718-G718)/G718,0),"")</f>
        <v>0</v>
      </c>
      <c r="M718" s="763">
        <f t="shared" si="12"/>
        <v>0</v>
      </c>
      <c r="N718" s="747" t="str">
        <f>IFERROR(IF(RENTABILIDAD[[#This Row],[AÑOS]]&gt;0.9999999,(1+K718)^(1/M718)-1,""),"")</f>
        <v/>
      </c>
      <c r="O718" s="702" t="str">
        <f>IFERROR(IF(RENTABILIDAD[[#This Row],[AÑOS]]&gt;0.9999999,(1+L718)^(1/M718)-1,""),"")</f>
        <v/>
      </c>
      <c r="P718" s="764" t="str">
        <f>IFERROR(IF(C:C=$U$7,RENTABILIDAD[[#This Row],[INVERSIÓN USD]]/$W$6,RENTABILIDAD[[#This Row],[INVERSIÓN USD]]/$W$7),"")</f>
        <v/>
      </c>
      <c r="Q718" s="620" t="str">
        <f>IFERROR(IF(D:D=$U$6,RENTABILIDAD[[#This Row],[INVERSIÓN COP]]/$V$6,RENTABILIDAD[[#This Row],[INVERSIÓN COP]]/$V$7),"")</f>
        <v/>
      </c>
      <c r="R718" s="764" t="str">
        <f>IFERROR(RENTABILIDAD[[#This Row],[RENTABILIDAD E.A USD]]*RENTABILIDAD[[#This Row],[PESOS COP]],"")</f>
        <v/>
      </c>
      <c r="S718" s="620" t="str">
        <f>IFERROR(RENTABILIDAD[[#This Row],[RENTABILIDAD E.A COP2]]*RENTABILIDAD[[#This Row],[PESOS COP]],"")</f>
        <v/>
      </c>
    </row>
    <row r="719" spans="2:19">
      <c r="B719" s="755" t="str">
        <f>IF('REGISTRO ACCIONES'!L719="COMPRA",'REGISTRO ACCIONES'!J719,"")</f>
        <v/>
      </c>
      <c r="C719" s="756" t="str">
        <f>IF('REGISTRO ACCIONES'!L719="COMPRA",'REGISTRO ACCIONES'!K719,"")</f>
        <v/>
      </c>
      <c r="D71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19" s="757" t="str">
        <f>IF('REGISTRO ACCIONES'!L719="COMPRA",'REGISTRO ACCIONES'!M719,"")</f>
        <v/>
      </c>
      <c r="F719" s="758" t="str">
        <f>IF(RENTABILIDAD[[#This Row],[PORTAFOLIO]]="","",IF('REGISTRO ACCIONES'!L719="COMPRA",'REGISTRO ACCIONES'!P719,""))</f>
        <v/>
      </c>
      <c r="G719" s="759" t="str">
        <f>IF(RENTABILIDAD[[#This Row],[PORTAFOLIO]]="","",IF('REGISTRO ACCIONES'!L719="COMPRA",'REGISTRO ACCIONES'!R719,""))</f>
        <v/>
      </c>
      <c r="H71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19" s="760" t="str">
        <f>IF(RENTABILIDAD[[#This Row],[PORTAFOLIO]]="","",IF(RENTABILIDAD[[#This Row],[INSTRUMENTO]]="","",IFERROR((E719*H719),0)))</f>
        <v/>
      </c>
      <c r="J719" s="761" t="str">
        <f>IF(RENTABILIDAD[[#This Row],[PORTAFOLIO]]="","",IF(RENTABILIDAD[[#This Row],[INSTRUMENTO]]="","",IFERROR((E719*H719)*$X$6,0)))</f>
        <v/>
      </c>
      <c r="K719" s="762">
        <f>IF(RENTABILIDAD[[#This Row],[VALOR ACTUAL COP]]&gt;0,IFERROR((I719-F719)/F719,0),"")</f>
        <v>0</v>
      </c>
      <c r="L719" s="702">
        <f>IF(RENTABILIDAD[[#This Row],[VALOR ACTUAL COP]]&gt;0,IFERROR((J719-G719)/G719,0),"")</f>
        <v>0</v>
      </c>
      <c r="M719" s="763">
        <f t="shared" si="12"/>
        <v>0</v>
      </c>
      <c r="N719" s="747" t="str">
        <f>IFERROR(IF(RENTABILIDAD[[#This Row],[AÑOS]]&gt;0.9999999,(1+K719)^(1/M719)-1,""),"")</f>
        <v/>
      </c>
      <c r="O719" s="702" t="str">
        <f>IFERROR(IF(RENTABILIDAD[[#This Row],[AÑOS]]&gt;0.9999999,(1+L719)^(1/M719)-1,""),"")</f>
        <v/>
      </c>
      <c r="P719" s="764" t="str">
        <f>IFERROR(IF(C:C=$U$7,RENTABILIDAD[[#This Row],[INVERSIÓN USD]]/$W$6,RENTABILIDAD[[#This Row],[INVERSIÓN USD]]/$W$7),"")</f>
        <v/>
      </c>
      <c r="Q719" s="620" t="str">
        <f>IFERROR(IF(D:D=$U$6,RENTABILIDAD[[#This Row],[INVERSIÓN COP]]/$V$6,RENTABILIDAD[[#This Row],[INVERSIÓN COP]]/$V$7),"")</f>
        <v/>
      </c>
      <c r="R719" s="764" t="str">
        <f>IFERROR(RENTABILIDAD[[#This Row],[RENTABILIDAD E.A USD]]*RENTABILIDAD[[#This Row],[PESOS COP]],"")</f>
        <v/>
      </c>
      <c r="S719" s="620" t="str">
        <f>IFERROR(RENTABILIDAD[[#This Row],[RENTABILIDAD E.A COP2]]*RENTABILIDAD[[#This Row],[PESOS COP]],"")</f>
        <v/>
      </c>
    </row>
    <row r="720" spans="2:19">
      <c r="B720" s="755" t="str">
        <f>IF('REGISTRO ACCIONES'!L720="COMPRA",'REGISTRO ACCIONES'!J720,"")</f>
        <v/>
      </c>
      <c r="C720" s="756" t="str">
        <f>IF('REGISTRO ACCIONES'!L720="COMPRA",'REGISTRO ACCIONES'!K720,"")</f>
        <v/>
      </c>
      <c r="D72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20" s="757" t="str">
        <f>IF('REGISTRO ACCIONES'!L720="COMPRA",'REGISTRO ACCIONES'!M720,"")</f>
        <v/>
      </c>
      <c r="F720" s="758" t="str">
        <f>IF(RENTABILIDAD[[#This Row],[PORTAFOLIO]]="","",IF('REGISTRO ACCIONES'!L720="COMPRA",'REGISTRO ACCIONES'!P720,""))</f>
        <v/>
      </c>
      <c r="G720" s="759" t="str">
        <f>IF(RENTABILIDAD[[#This Row],[PORTAFOLIO]]="","",IF('REGISTRO ACCIONES'!L720="COMPRA",'REGISTRO ACCIONES'!R720,""))</f>
        <v/>
      </c>
      <c r="H72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20" s="760" t="str">
        <f>IF(RENTABILIDAD[[#This Row],[PORTAFOLIO]]="","",IF(RENTABILIDAD[[#This Row],[INSTRUMENTO]]="","",IFERROR((E720*H720),0)))</f>
        <v/>
      </c>
      <c r="J720" s="761" t="str">
        <f>IF(RENTABILIDAD[[#This Row],[PORTAFOLIO]]="","",IF(RENTABILIDAD[[#This Row],[INSTRUMENTO]]="","",IFERROR((E720*H720)*$X$6,0)))</f>
        <v/>
      </c>
      <c r="K720" s="762">
        <f>IF(RENTABILIDAD[[#This Row],[VALOR ACTUAL COP]]&gt;0,IFERROR((I720-F720)/F720,0),"")</f>
        <v>0</v>
      </c>
      <c r="L720" s="702">
        <f>IF(RENTABILIDAD[[#This Row],[VALOR ACTUAL COP]]&gt;0,IFERROR((J720-G720)/G720,0),"")</f>
        <v>0</v>
      </c>
      <c r="M720" s="763">
        <f t="shared" si="12"/>
        <v>0</v>
      </c>
      <c r="N720" s="747" t="str">
        <f>IFERROR(IF(RENTABILIDAD[[#This Row],[AÑOS]]&gt;0.9999999,(1+K720)^(1/M720)-1,""),"")</f>
        <v/>
      </c>
      <c r="O720" s="702" t="str">
        <f>IFERROR(IF(RENTABILIDAD[[#This Row],[AÑOS]]&gt;0.9999999,(1+L720)^(1/M720)-1,""),"")</f>
        <v/>
      </c>
      <c r="P720" s="764" t="str">
        <f>IFERROR(IF(C:C=$U$7,RENTABILIDAD[[#This Row],[INVERSIÓN USD]]/$W$6,RENTABILIDAD[[#This Row],[INVERSIÓN USD]]/$W$7),"")</f>
        <v/>
      </c>
      <c r="Q720" s="620" t="str">
        <f>IFERROR(IF(D:D=$U$6,RENTABILIDAD[[#This Row],[INVERSIÓN COP]]/$V$6,RENTABILIDAD[[#This Row],[INVERSIÓN COP]]/$V$7),"")</f>
        <v/>
      </c>
      <c r="R720" s="764" t="str">
        <f>IFERROR(RENTABILIDAD[[#This Row],[RENTABILIDAD E.A USD]]*RENTABILIDAD[[#This Row],[PESOS COP]],"")</f>
        <v/>
      </c>
      <c r="S720" s="620" t="str">
        <f>IFERROR(RENTABILIDAD[[#This Row],[RENTABILIDAD E.A COP2]]*RENTABILIDAD[[#This Row],[PESOS COP]],"")</f>
        <v/>
      </c>
    </row>
    <row r="721" spans="2:19">
      <c r="B721" s="755" t="str">
        <f>IF('REGISTRO ACCIONES'!L721="COMPRA",'REGISTRO ACCIONES'!J721,"")</f>
        <v/>
      </c>
      <c r="C721" s="756" t="str">
        <f>IF('REGISTRO ACCIONES'!L721="COMPRA",'REGISTRO ACCIONES'!K721,"")</f>
        <v/>
      </c>
      <c r="D72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21" s="757" t="str">
        <f>IF('REGISTRO ACCIONES'!L721="COMPRA",'REGISTRO ACCIONES'!M721,"")</f>
        <v/>
      </c>
      <c r="F721" s="758" t="str">
        <f>IF(RENTABILIDAD[[#This Row],[PORTAFOLIO]]="","",IF('REGISTRO ACCIONES'!L721="COMPRA",'REGISTRO ACCIONES'!P721,""))</f>
        <v/>
      </c>
      <c r="G721" s="759" t="str">
        <f>IF(RENTABILIDAD[[#This Row],[PORTAFOLIO]]="","",IF('REGISTRO ACCIONES'!L721="COMPRA",'REGISTRO ACCIONES'!R721,""))</f>
        <v/>
      </c>
      <c r="H72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21" s="760" t="str">
        <f>IF(RENTABILIDAD[[#This Row],[PORTAFOLIO]]="","",IF(RENTABILIDAD[[#This Row],[INSTRUMENTO]]="","",IFERROR((E721*H721),0)))</f>
        <v/>
      </c>
      <c r="J721" s="761" t="str">
        <f>IF(RENTABILIDAD[[#This Row],[PORTAFOLIO]]="","",IF(RENTABILIDAD[[#This Row],[INSTRUMENTO]]="","",IFERROR((E721*H721)*$X$6,0)))</f>
        <v/>
      </c>
      <c r="K721" s="762">
        <f>IF(RENTABILIDAD[[#This Row],[VALOR ACTUAL COP]]&gt;0,IFERROR((I721-F721)/F721,0),"")</f>
        <v>0</v>
      </c>
      <c r="L721" s="702">
        <f>IF(RENTABILIDAD[[#This Row],[VALOR ACTUAL COP]]&gt;0,IFERROR((J721-G721)/G721,0),"")</f>
        <v>0</v>
      </c>
      <c r="M721" s="763">
        <f t="shared" si="12"/>
        <v>0</v>
      </c>
      <c r="N721" s="747" t="str">
        <f>IFERROR(IF(RENTABILIDAD[[#This Row],[AÑOS]]&gt;0.9999999,(1+K721)^(1/M721)-1,""),"")</f>
        <v/>
      </c>
      <c r="O721" s="702" t="str">
        <f>IFERROR(IF(RENTABILIDAD[[#This Row],[AÑOS]]&gt;0.9999999,(1+L721)^(1/M721)-1,""),"")</f>
        <v/>
      </c>
      <c r="P721" s="764" t="str">
        <f>IFERROR(IF(C:C=$U$7,RENTABILIDAD[[#This Row],[INVERSIÓN USD]]/$W$6,RENTABILIDAD[[#This Row],[INVERSIÓN USD]]/$W$7),"")</f>
        <v/>
      </c>
      <c r="Q721" s="620" t="str">
        <f>IFERROR(IF(D:D=$U$6,RENTABILIDAD[[#This Row],[INVERSIÓN COP]]/$V$6,RENTABILIDAD[[#This Row],[INVERSIÓN COP]]/$V$7),"")</f>
        <v/>
      </c>
      <c r="R721" s="764" t="str">
        <f>IFERROR(RENTABILIDAD[[#This Row],[RENTABILIDAD E.A USD]]*RENTABILIDAD[[#This Row],[PESOS COP]],"")</f>
        <v/>
      </c>
      <c r="S721" s="620" t="str">
        <f>IFERROR(RENTABILIDAD[[#This Row],[RENTABILIDAD E.A COP2]]*RENTABILIDAD[[#This Row],[PESOS COP]],"")</f>
        <v/>
      </c>
    </row>
    <row r="722" spans="2:19">
      <c r="B722" s="755" t="str">
        <f>IF('REGISTRO ACCIONES'!L722="COMPRA",'REGISTRO ACCIONES'!J722,"")</f>
        <v/>
      </c>
      <c r="C722" s="756" t="str">
        <f>IF('REGISTRO ACCIONES'!L722="COMPRA",'REGISTRO ACCIONES'!K722,"")</f>
        <v/>
      </c>
      <c r="D72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22" s="757" t="str">
        <f>IF('REGISTRO ACCIONES'!L722="COMPRA",'REGISTRO ACCIONES'!M722,"")</f>
        <v/>
      </c>
      <c r="F722" s="758" t="str">
        <f>IF(RENTABILIDAD[[#This Row],[PORTAFOLIO]]="","",IF('REGISTRO ACCIONES'!L722="COMPRA",'REGISTRO ACCIONES'!P722,""))</f>
        <v/>
      </c>
      <c r="G722" s="759" t="str">
        <f>IF(RENTABILIDAD[[#This Row],[PORTAFOLIO]]="","",IF('REGISTRO ACCIONES'!L722="COMPRA",'REGISTRO ACCIONES'!R722,""))</f>
        <v/>
      </c>
      <c r="H72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22" s="760" t="str">
        <f>IF(RENTABILIDAD[[#This Row],[PORTAFOLIO]]="","",IF(RENTABILIDAD[[#This Row],[INSTRUMENTO]]="","",IFERROR((E722*H722),0)))</f>
        <v/>
      </c>
      <c r="J722" s="761" t="str">
        <f>IF(RENTABILIDAD[[#This Row],[PORTAFOLIO]]="","",IF(RENTABILIDAD[[#This Row],[INSTRUMENTO]]="","",IFERROR((E722*H722)*$X$6,0)))</f>
        <v/>
      </c>
      <c r="K722" s="762">
        <f>IF(RENTABILIDAD[[#This Row],[VALOR ACTUAL COP]]&gt;0,IFERROR((I722-F722)/F722,0),"")</f>
        <v>0</v>
      </c>
      <c r="L722" s="702">
        <f>IF(RENTABILIDAD[[#This Row],[VALOR ACTUAL COP]]&gt;0,IFERROR((J722-G722)/G722,0),"")</f>
        <v>0</v>
      </c>
      <c r="M722" s="763">
        <f t="shared" si="12"/>
        <v>0</v>
      </c>
      <c r="N722" s="747" t="str">
        <f>IFERROR(IF(RENTABILIDAD[[#This Row],[AÑOS]]&gt;0.9999999,(1+K722)^(1/M722)-1,""),"")</f>
        <v/>
      </c>
      <c r="O722" s="702" t="str">
        <f>IFERROR(IF(RENTABILIDAD[[#This Row],[AÑOS]]&gt;0.9999999,(1+L722)^(1/M722)-1,""),"")</f>
        <v/>
      </c>
      <c r="P722" s="764" t="str">
        <f>IFERROR(IF(C:C=$U$7,RENTABILIDAD[[#This Row],[INVERSIÓN USD]]/$W$6,RENTABILIDAD[[#This Row],[INVERSIÓN USD]]/$W$7),"")</f>
        <v/>
      </c>
      <c r="Q722" s="620" t="str">
        <f>IFERROR(IF(D:D=$U$6,RENTABILIDAD[[#This Row],[INVERSIÓN COP]]/$V$6,RENTABILIDAD[[#This Row],[INVERSIÓN COP]]/$V$7),"")</f>
        <v/>
      </c>
      <c r="R722" s="764" t="str">
        <f>IFERROR(RENTABILIDAD[[#This Row],[RENTABILIDAD E.A USD]]*RENTABILIDAD[[#This Row],[PESOS COP]],"")</f>
        <v/>
      </c>
      <c r="S722" s="620" t="str">
        <f>IFERROR(RENTABILIDAD[[#This Row],[RENTABILIDAD E.A COP2]]*RENTABILIDAD[[#This Row],[PESOS COP]],"")</f>
        <v/>
      </c>
    </row>
    <row r="723" spans="2:19">
      <c r="B723" s="755" t="str">
        <f>IF('REGISTRO ACCIONES'!L723="COMPRA",'REGISTRO ACCIONES'!J723,"")</f>
        <v/>
      </c>
      <c r="C723" s="756" t="str">
        <f>IF('REGISTRO ACCIONES'!L723="COMPRA",'REGISTRO ACCIONES'!K723,"")</f>
        <v/>
      </c>
      <c r="D72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23" s="757" t="str">
        <f>IF('REGISTRO ACCIONES'!L723="COMPRA",'REGISTRO ACCIONES'!M723,"")</f>
        <v/>
      </c>
      <c r="F723" s="758" t="str">
        <f>IF(RENTABILIDAD[[#This Row],[PORTAFOLIO]]="","",IF('REGISTRO ACCIONES'!L723="COMPRA",'REGISTRO ACCIONES'!P723,""))</f>
        <v/>
      </c>
      <c r="G723" s="759" t="str">
        <f>IF(RENTABILIDAD[[#This Row],[PORTAFOLIO]]="","",IF('REGISTRO ACCIONES'!L723="COMPRA",'REGISTRO ACCIONES'!R723,""))</f>
        <v/>
      </c>
      <c r="H72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23" s="760" t="str">
        <f>IF(RENTABILIDAD[[#This Row],[PORTAFOLIO]]="","",IF(RENTABILIDAD[[#This Row],[INSTRUMENTO]]="","",IFERROR((E723*H723),0)))</f>
        <v/>
      </c>
      <c r="J723" s="761" t="str">
        <f>IF(RENTABILIDAD[[#This Row],[PORTAFOLIO]]="","",IF(RENTABILIDAD[[#This Row],[INSTRUMENTO]]="","",IFERROR((E723*H723)*$X$6,0)))</f>
        <v/>
      </c>
      <c r="K723" s="762">
        <f>IF(RENTABILIDAD[[#This Row],[VALOR ACTUAL COP]]&gt;0,IFERROR((I723-F723)/F723,0),"")</f>
        <v>0</v>
      </c>
      <c r="L723" s="702">
        <f>IF(RENTABILIDAD[[#This Row],[VALOR ACTUAL COP]]&gt;0,IFERROR((J723-G723)/G723,0),"")</f>
        <v>0</v>
      </c>
      <c r="M723" s="763">
        <f t="shared" si="12"/>
        <v>0</v>
      </c>
      <c r="N723" s="747" t="str">
        <f>IFERROR(IF(RENTABILIDAD[[#This Row],[AÑOS]]&gt;0.9999999,(1+K723)^(1/M723)-1,""),"")</f>
        <v/>
      </c>
      <c r="O723" s="702" t="str">
        <f>IFERROR(IF(RENTABILIDAD[[#This Row],[AÑOS]]&gt;0.9999999,(1+L723)^(1/M723)-1,""),"")</f>
        <v/>
      </c>
      <c r="P723" s="764" t="str">
        <f>IFERROR(IF(C:C=$U$7,RENTABILIDAD[[#This Row],[INVERSIÓN USD]]/$W$6,RENTABILIDAD[[#This Row],[INVERSIÓN USD]]/$W$7),"")</f>
        <v/>
      </c>
      <c r="Q723" s="620" t="str">
        <f>IFERROR(IF(D:D=$U$6,RENTABILIDAD[[#This Row],[INVERSIÓN COP]]/$V$6,RENTABILIDAD[[#This Row],[INVERSIÓN COP]]/$V$7),"")</f>
        <v/>
      </c>
      <c r="R723" s="764" t="str">
        <f>IFERROR(RENTABILIDAD[[#This Row],[RENTABILIDAD E.A USD]]*RENTABILIDAD[[#This Row],[PESOS COP]],"")</f>
        <v/>
      </c>
      <c r="S723" s="620" t="str">
        <f>IFERROR(RENTABILIDAD[[#This Row],[RENTABILIDAD E.A COP2]]*RENTABILIDAD[[#This Row],[PESOS COP]],"")</f>
        <v/>
      </c>
    </row>
    <row r="724" spans="2:19">
      <c r="B724" s="755" t="str">
        <f>IF('REGISTRO ACCIONES'!L724="COMPRA",'REGISTRO ACCIONES'!J724,"")</f>
        <v/>
      </c>
      <c r="C724" s="756" t="str">
        <f>IF('REGISTRO ACCIONES'!L724="COMPRA",'REGISTRO ACCIONES'!K724,"")</f>
        <v/>
      </c>
      <c r="D72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24" s="757" t="str">
        <f>IF('REGISTRO ACCIONES'!L724="COMPRA",'REGISTRO ACCIONES'!M724,"")</f>
        <v/>
      </c>
      <c r="F724" s="758" t="str">
        <f>IF(RENTABILIDAD[[#This Row],[PORTAFOLIO]]="","",IF('REGISTRO ACCIONES'!L724="COMPRA",'REGISTRO ACCIONES'!P724,""))</f>
        <v/>
      </c>
      <c r="G724" s="759" t="str">
        <f>IF(RENTABILIDAD[[#This Row],[PORTAFOLIO]]="","",IF('REGISTRO ACCIONES'!L724="COMPRA",'REGISTRO ACCIONES'!R724,""))</f>
        <v/>
      </c>
      <c r="H72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24" s="760" t="str">
        <f>IF(RENTABILIDAD[[#This Row],[PORTAFOLIO]]="","",IF(RENTABILIDAD[[#This Row],[INSTRUMENTO]]="","",IFERROR((E724*H724),0)))</f>
        <v/>
      </c>
      <c r="J724" s="761" t="str">
        <f>IF(RENTABILIDAD[[#This Row],[PORTAFOLIO]]="","",IF(RENTABILIDAD[[#This Row],[INSTRUMENTO]]="","",IFERROR((E724*H724)*$X$6,0)))</f>
        <v/>
      </c>
      <c r="K724" s="762">
        <f>IF(RENTABILIDAD[[#This Row],[VALOR ACTUAL COP]]&gt;0,IFERROR((I724-F724)/F724,0),"")</f>
        <v>0</v>
      </c>
      <c r="L724" s="702">
        <f>IF(RENTABILIDAD[[#This Row],[VALOR ACTUAL COP]]&gt;0,IFERROR((J724-G724)/G724,0),"")</f>
        <v>0</v>
      </c>
      <c r="M724" s="763">
        <f t="shared" si="12"/>
        <v>0</v>
      </c>
      <c r="N724" s="747" t="str">
        <f>IFERROR(IF(RENTABILIDAD[[#This Row],[AÑOS]]&gt;0.9999999,(1+K724)^(1/M724)-1,""),"")</f>
        <v/>
      </c>
      <c r="O724" s="702" t="str">
        <f>IFERROR(IF(RENTABILIDAD[[#This Row],[AÑOS]]&gt;0.9999999,(1+L724)^(1/M724)-1,""),"")</f>
        <v/>
      </c>
      <c r="P724" s="764" t="str">
        <f>IFERROR(IF(C:C=$U$7,RENTABILIDAD[[#This Row],[INVERSIÓN USD]]/$W$6,RENTABILIDAD[[#This Row],[INVERSIÓN USD]]/$W$7),"")</f>
        <v/>
      </c>
      <c r="Q724" s="620" t="str">
        <f>IFERROR(IF(D:D=$U$6,RENTABILIDAD[[#This Row],[INVERSIÓN COP]]/$V$6,RENTABILIDAD[[#This Row],[INVERSIÓN COP]]/$V$7),"")</f>
        <v/>
      </c>
      <c r="R724" s="764" t="str">
        <f>IFERROR(RENTABILIDAD[[#This Row],[RENTABILIDAD E.A USD]]*RENTABILIDAD[[#This Row],[PESOS COP]],"")</f>
        <v/>
      </c>
      <c r="S724" s="620" t="str">
        <f>IFERROR(RENTABILIDAD[[#This Row],[RENTABILIDAD E.A COP2]]*RENTABILIDAD[[#This Row],[PESOS COP]],"")</f>
        <v/>
      </c>
    </row>
    <row r="725" spans="2:19">
      <c r="B725" s="755" t="str">
        <f>IF('REGISTRO ACCIONES'!L725="COMPRA",'REGISTRO ACCIONES'!J725,"")</f>
        <v/>
      </c>
      <c r="C725" s="756" t="str">
        <f>IF('REGISTRO ACCIONES'!L725="COMPRA",'REGISTRO ACCIONES'!K725,"")</f>
        <v/>
      </c>
      <c r="D72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25" s="757" t="str">
        <f>IF('REGISTRO ACCIONES'!L725="COMPRA",'REGISTRO ACCIONES'!M725,"")</f>
        <v/>
      </c>
      <c r="F725" s="758" t="str">
        <f>IF(RENTABILIDAD[[#This Row],[PORTAFOLIO]]="","",IF('REGISTRO ACCIONES'!L725="COMPRA",'REGISTRO ACCIONES'!P725,""))</f>
        <v/>
      </c>
      <c r="G725" s="759" t="str">
        <f>IF(RENTABILIDAD[[#This Row],[PORTAFOLIO]]="","",IF('REGISTRO ACCIONES'!L725="COMPRA",'REGISTRO ACCIONES'!R725,""))</f>
        <v/>
      </c>
      <c r="H72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25" s="760" t="str">
        <f>IF(RENTABILIDAD[[#This Row],[PORTAFOLIO]]="","",IF(RENTABILIDAD[[#This Row],[INSTRUMENTO]]="","",IFERROR((E725*H725),0)))</f>
        <v/>
      </c>
      <c r="J725" s="761" t="str">
        <f>IF(RENTABILIDAD[[#This Row],[PORTAFOLIO]]="","",IF(RENTABILIDAD[[#This Row],[INSTRUMENTO]]="","",IFERROR((E725*H725)*$X$6,0)))</f>
        <v/>
      </c>
      <c r="K725" s="762">
        <f>IF(RENTABILIDAD[[#This Row],[VALOR ACTUAL COP]]&gt;0,IFERROR((I725-F725)/F725,0),"")</f>
        <v>0</v>
      </c>
      <c r="L725" s="702">
        <f>IF(RENTABILIDAD[[#This Row],[VALOR ACTUAL COP]]&gt;0,IFERROR((J725-G725)/G725,0),"")</f>
        <v>0</v>
      </c>
      <c r="M725" s="763">
        <f t="shared" si="12"/>
        <v>0</v>
      </c>
      <c r="N725" s="747" t="str">
        <f>IFERROR(IF(RENTABILIDAD[[#This Row],[AÑOS]]&gt;0.9999999,(1+K725)^(1/M725)-1,""),"")</f>
        <v/>
      </c>
      <c r="O725" s="702" t="str">
        <f>IFERROR(IF(RENTABILIDAD[[#This Row],[AÑOS]]&gt;0.9999999,(1+L725)^(1/M725)-1,""),"")</f>
        <v/>
      </c>
      <c r="P725" s="764" t="str">
        <f>IFERROR(IF(C:C=$U$7,RENTABILIDAD[[#This Row],[INVERSIÓN USD]]/$W$6,RENTABILIDAD[[#This Row],[INVERSIÓN USD]]/$W$7),"")</f>
        <v/>
      </c>
      <c r="Q725" s="620" t="str">
        <f>IFERROR(IF(D:D=$U$6,RENTABILIDAD[[#This Row],[INVERSIÓN COP]]/$V$6,RENTABILIDAD[[#This Row],[INVERSIÓN COP]]/$V$7),"")</f>
        <v/>
      </c>
      <c r="R725" s="764" t="str">
        <f>IFERROR(RENTABILIDAD[[#This Row],[RENTABILIDAD E.A USD]]*RENTABILIDAD[[#This Row],[PESOS COP]],"")</f>
        <v/>
      </c>
      <c r="S725" s="620" t="str">
        <f>IFERROR(RENTABILIDAD[[#This Row],[RENTABILIDAD E.A COP2]]*RENTABILIDAD[[#This Row],[PESOS COP]],"")</f>
        <v/>
      </c>
    </row>
    <row r="726" spans="2:19">
      <c r="B726" s="755" t="str">
        <f>IF('REGISTRO ACCIONES'!L726="COMPRA",'REGISTRO ACCIONES'!J726,"")</f>
        <v/>
      </c>
      <c r="C726" s="756" t="str">
        <f>IF('REGISTRO ACCIONES'!L726="COMPRA",'REGISTRO ACCIONES'!K726,"")</f>
        <v/>
      </c>
      <c r="D72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26" s="757" t="str">
        <f>IF('REGISTRO ACCIONES'!L726="COMPRA",'REGISTRO ACCIONES'!M726,"")</f>
        <v/>
      </c>
      <c r="F726" s="758" t="str">
        <f>IF(RENTABILIDAD[[#This Row],[PORTAFOLIO]]="","",IF('REGISTRO ACCIONES'!L726="COMPRA",'REGISTRO ACCIONES'!P726,""))</f>
        <v/>
      </c>
      <c r="G726" s="759" t="str">
        <f>IF(RENTABILIDAD[[#This Row],[PORTAFOLIO]]="","",IF('REGISTRO ACCIONES'!L726="COMPRA",'REGISTRO ACCIONES'!R726,""))</f>
        <v/>
      </c>
      <c r="H72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26" s="760" t="str">
        <f>IF(RENTABILIDAD[[#This Row],[PORTAFOLIO]]="","",IF(RENTABILIDAD[[#This Row],[INSTRUMENTO]]="","",IFERROR((E726*H726),0)))</f>
        <v/>
      </c>
      <c r="J726" s="761" t="str">
        <f>IF(RENTABILIDAD[[#This Row],[PORTAFOLIO]]="","",IF(RENTABILIDAD[[#This Row],[INSTRUMENTO]]="","",IFERROR((E726*H726)*$X$6,0)))</f>
        <v/>
      </c>
      <c r="K726" s="762">
        <f>IF(RENTABILIDAD[[#This Row],[VALOR ACTUAL COP]]&gt;0,IFERROR((I726-F726)/F726,0),"")</f>
        <v>0</v>
      </c>
      <c r="L726" s="702">
        <f>IF(RENTABILIDAD[[#This Row],[VALOR ACTUAL COP]]&gt;0,IFERROR((J726-G726)/G726,0),"")</f>
        <v>0</v>
      </c>
      <c r="M726" s="763">
        <f t="shared" si="12"/>
        <v>0</v>
      </c>
      <c r="N726" s="747" t="str">
        <f>IFERROR(IF(RENTABILIDAD[[#This Row],[AÑOS]]&gt;0.9999999,(1+K726)^(1/M726)-1,""),"")</f>
        <v/>
      </c>
      <c r="O726" s="702" t="str">
        <f>IFERROR(IF(RENTABILIDAD[[#This Row],[AÑOS]]&gt;0.9999999,(1+L726)^(1/M726)-1,""),"")</f>
        <v/>
      </c>
      <c r="P726" s="764" t="str">
        <f>IFERROR(IF(C:C=$U$7,RENTABILIDAD[[#This Row],[INVERSIÓN USD]]/$W$6,RENTABILIDAD[[#This Row],[INVERSIÓN USD]]/$W$7),"")</f>
        <v/>
      </c>
      <c r="Q726" s="620" t="str">
        <f>IFERROR(IF(D:D=$U$6,RENTABILIDAD[[#This Row],[INVERSIÓN COP]]/$V$6,RENTABILIDAD[[#This Row],[INVERSIÓN COP]]/$V$7),"")</f>
        <v/>
      </c>
      <c r="R726" s="764" t="str">
        <f>IFERROR(RENTABILIDAD[[#This Row],[RENTABILIDAD E.A USD]]*RENTABILIDAD[[#This Row],[PESOS COP]],"")</f>
        <v/>
      </c>
      <c r="S726" s="620" t="str">
        <f>IFERROR(RENTABILIDAD[[#This Row],[RENTABILIDAD E.A COP2]]*RENTABILIDAD[[#This Row],[PESOS COP]],"")</f>
        <v/>
      </c>
    </row>
    <row r="727" spans="2:19">
      <c r="B727" s="755" t="str">
        <f>IF('REGISTRO ACCIONES'!L727="COMPRA",'REGISTRO ACCIONES'!J727,"")</f>
        <v/>
      </c>
      <c r="C727" s="756" t="str">
        <f>IF('REGISTRO ACCIONES'!L727="COMPRA",'REGISTRO ACCIONES'!K727,"")</f>
        <v/>
      </c>
      <c r="D72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27" s="757" t="str">
        <f>IF('REGISTRO ACCIONES'!L727="COMPRA",'REGISTRO ACCIONES'!M727,"")</f>
        <v/>
      </c>
      <c r="F727" s="758" t="str">
        <f>IF(RENTABILIDAD[[#This Row],[PORTAFOLIO]]="","",IF('REGISTRO ACCIONES'!L727="COMPRA",'REGISTRO ACCIONES'!P727,""))</f>
        <v/>
      </c>
      <c r="G727" s="759" t="str">
        <f>IF(RENTABILIDAD[[#This Row],[PORTAFOLIO]]="","",IF('REGISTRO ACCIONES'!L727="COMPRA",'REGISTRO ACCIONES'!R727,""))</f>
        <v/>
      </c>
      <c r="H72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27" s="760" t="str">
        <f>IF(RENTABILIDAD[[#This Row],[PORTAFOLIO]]="","",IF(RENTABILIDAD[[#This Row],[INSTRUMENTO]]="","",IFERROR((E727*H727),0)))</f>
        <v/>
      </c>
      <c r="J727" s="761" t="str">
        <f>IF(RENTABILIDAD[[#This Row],[PORTAFOLIO]]="","",IF(RENTABILIDAD[[#This Row],[INSTRUMENTO]]="","",IFERROR((E727*H727)*$X$6,0)))</f>
        <v/>
      </c>
      <c r="K727" s="762">
        <f>IF(RENTABILIDAD[[#This Row],[VALOR ACTUAL COP]]&gt;0,IFERROR((I727-F727)/F727,0),"")</f>
        <v>0</v>
      </c>
      <c r="L727" s="702">
        <f>IF(RENTABILIDAD[[#This Row],[VALOR ACTUAL COP]]&gt;0,IFERROR((J727-G727)/G727,0),"")</f>
        <v>0</v>
      </c>
      <c r="M727" s="763">
        <f t="shared" si="12"/>
        <v>0</v>
      </c>
      <c r="N727" s="747" t="str">
        <f>IFERROR(IF(RENTABILIDAD[[#This Row],[AÑOS]]&gt;0.9999999,(1+K727)^(1/M727)-1,""),"")</f>
        <v/>
      </c>
      <c r="O727" s="702" t="str">
        <f>IFERROR(IF(RENTABILIDAD[[#This Row],[AÑOS]]&gt;0.9999999,(1+L727)^(1/M727)-1,""),"")</f>
        <v/>
      </c>
      <c r="P727" s="764" t="str">
        <f>IFERROR(IF(C:C=$U$7,RENTABILIDAD[[#This Row],[INVERSIÓN USD]]/$W$6,RENTABILIDAD[[#This Row],[INVERSIÓN USD]]/$W$7),"")</f>
        <v/>
      </c>
      <c r="Q727" s="620" t="str">
        <f>IFERROR(IF(D:D=$U$6,RENTABILIDAD[[#This Row],[INVERSIÓN COP]]/$V$6,RENTABILIDAD[[#This Row],[INVERSIÓN COP]]/$V$7),"")</f>
        <v/>
      </c>
      <c r="R727" s="764" t="str">
        <f>IFERROR(RENTABILIDAD[[#This Row],[RENTABILIDAD E.A USD]]*RENTABILIDAD[[#This Row],[PESOS COP]],"")</f>
        <v/>
      </c>
      <c r="S727" s="620" t="str">
        <f>IFERROR(RENTABILIDAD[[#This Row],[RENTABILIDAD E.A COP2]]*RENTABILIDAD[[#This Row],[PESOS COP]],"")</f>
        <v/>
      </c>
    </row>
    <row r="728" spans="2:19">
      <c r="B728" s="755" t="str">
        <f>IF('REGISTRO ACCIONES'!L728="COMPRA",'REGISTRO ACCIONES'!J728,"")</f>
        <v/>
      </c>
      <c r="C728" s="756" t="str">
        <f>IF('REGISTRO ACCIONES'!L728="COMPRA",'REGISTRO ACCIONES'!K728,"")</f>
        <v/>
      </c>
      <c r="D72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28" s="757" t="str">
        <f>IF('REGISTRO ACCIONES'!L728="COMPRA",'REGISTRO ACCIONES'!M728,"")</f>
        <v/>
      </c>
      <c r="F728" s="758" t="str">
        <f>IF(RENTABILIDAD[[#This Row],[PORTAFOLIO]]="","",IF('REGISTRO ACCIONES'!L728="COMPRA",'REGISTRO ACCIONES'!P728,""))</f>
        <v/>
      </c>
      <c r="G728" s="759" t="str">
        <f>IF(RENTABILIDAD[[#This Row],[PORTAFOLIO]]="","",IF('REGISTRO ACCIONES'!L728="COMPRA",'REGISTRO ACCIONES'!R728,""))</f>
        <v/>
      </c>
      <c r="H72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28" s="760" t="str">
        <f>IF(RENTABILIDAD[[#This Row],[PORTAFOLIO]]="","",IF(RENTABILIDAD[[#This Row],[INSTRUMENTO]]="","",IFERROR((E728*H728),0)))</f>
        <v/>
      </c>
      <c r="J728" s="761" t="str">
        <f>IF(RENTABILIDAD[[#This Row],[PORTAFOLIO]]="","",IF(RENTABILIDAD[[#This Row],[INSTRUMENTO]]="","",IFERROR((E728*H728)*$X$6,0)))</f>
        <v/>
      </c>
      <c r="K728" s="762">
        <f>IF(RENTABILIDAD[[#This Row],[VALOR ACTUAL COP]]&gt;0,IFERROR((I728-F728)/F728,0),"")</f>
        <v>0</v>
      </c>
      <c r="L728" s="702">
        <f>IF(RENTABILIDAD[[#This Row],[VALOR ACTUAL COP]]&gt;0,IFERROR((J728-G728)/G728,0),"")</f>
        <v>0</v>
      </c>
      <c r="M728" s="763">
        <f t="shared" si="12"/>
        <v>0</v>
      </c>
      <c r="N728" s="747" t="str">
        <f>IFERROR(IF(RENTABILIDAD[[#This Row],[AÑOS]]&gt;0.9999999,(1+K728)^(1/M728)-1,""),"")</f>
        <v/>
      </c>
      <c r="O728" s="702" t="str">
        <f>IFERROR(IF(RENTABILIDAD[[#This Row],[AÑOS]]&gt;0.9999999,(1+L728)^(1/M728)-1,""),"")</f>
        <v/>
      </c>
      <c r="P728" s="764" t="str">
        <f>IFERROR(IF(C:C=$U$7,RENTABILIDAD[[#This Row],[INVERSIÓN USD]]/$W$6,RENTABILIDAD[[#This Row],[INVERSIÓN USD]]/$W$7),"")</f>
        <v/>
      </c>
      <c r="Q728" s="620" t="str">
        <f>IFERROR(IF(D:D=$U$6,RENTABILIDAD[[#This Row],[INVERSIÓN COP]]/$V$6,RENTABILIDAD[[#This Row],[INVERSIÓN COP]]/$V$7),"")</f>
        <v/>
      </c>
      <c r="R728" s="764" t="str">
        <f>IFERROR(RENTABILIDAD[[#This Row],[RENTABILIDAD E.A USD]]*RENTABILIDAD[[#This Row],[PESOS COP]],"")</f>
        <v/>
      </c>
      <c r="S728" s="620" t="str">
        <f>IFERROR(RENTABILIDAD[[#This Row],[RENTABILIDAD E.A COP2]]*RENTABILIDAD[[#This Row],[PESOS COP]],"")</f>
        <v/>
      </c>
    </row>
    <row r="729" spans="2:19">
      <c r="B729" s="755" t="str">
        <f>IF('REGISTRO ACCIONES'!L729="COMPRA",'REGISTRO ACCIONES'!J729,"")</f>
        <v/>
      </c>
      <c r="C729" s="756" t="str">
        <f>IF('REGISTRO ACCIONES'!L729="COMPRA",'REGISTRO ACCIONES'!K729,"")</f>
        <v/>
      </c>
      <c r="D72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29" s="757" t="str">
        <f>IF('REGISTRO ACCIONES'!L729="COMPRA",'REGISTRO ACCIONES'!M729,"")</f>
        <v/>
      </c>
      <c r="F729" s="758" t="str">
        <f>IF(RENTABILIDAD[[#This Row],[PORTAFOLIO]]="","",IF('REGISTRO ACCIONES'!L729="COMPRA",'REGISTRO ACCIONES'!P729,""))</f>
        <v/>
      </c>
      <c r="G729" s="759" t="str">
        <f>IF(RENTABILIDAD[[#This Row],[PORTAFOLIO]]="","",IF('REGISTRO ACCIONES'!L729="COMPRA",'REGISTRO ACCIONES'!R729,""))</f>
        <v/>
      </c>
      <c r="H72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29" s="760" t="str">
        <f>IF(RENTABILIDAD[[#This Row],[PORTAFOLIO]]="","",IF(RENTABILIDAD[[#This Row],[INSTRUMENTO]]="","",IFERROR((E729*H729),0)))</f>
        <v/>
      </c>
      <c r="J729" s="761" t="str">
        <f>IF(RENTABILIDAD[[#This Row],[PORTAFOLIO]]="","",IF(RENTABILIDAD[[#This Row],[INSTRUMENTO]]="","",IFERROR((E729*H729)*$X$6,0)))</f>
        <v/>
      </c>
      <c r="K729" s="762">
        <f>IF(RENTABILIDAD[[#This Row],[VALOR ACTUAL COP]]&gt;0,IFERROR((I729-F729)/F729,0),"")</f>
        <v>0</v>
      </c>
      <c r="L729" s="702">
        <f>IF(RENTABILIDAD[[#This Row],[VALOR ACTUAL COP]]&gt;0,IFERROR((J729-G729)/G729,0),"")</f>
        <v>0</v>
      </c>
      <c r="M729" s="763">
        <f t="shared" si="12"/>
        <v>0</v>
      </c>
      <c r="N729" s="747" t="str">
        <f>IFERROR(IF(RENTABILIDAD[[#This Row],[AÑOS]]&gt;0.9999999,(1+K729)^(1/M729)-1,""),"")</f>
        <v/>
      </c>
      <c r="O729" s="702" t="str">
        <f>IFERROR(IF(RENTABILIDAD[[#This Row],[AÑOS]]&gt;0.9999999,(1+L729)^(1/M729)-1,""),"")</f>
        <v/>
      </c>
      <c r="P729" s="764" t="str">
        <f>IFERROR(IF(C:C=$U$7,RENTABILIDAD[[#This Row],[INVERSIÓN USD]]/$W$6,RENTABILIDAD[[#This Row],[INVERSIÓN USD]]/$W$7),"")</f>
        <v/>
      </c>
      <c r="Q729" s="620" t="str">
        <f>IFERROR(IF(D:D=$U$6,RENTABILIDAD[[#This Row],[INVERSIÓN COP]]/$V$6,RENTABILIDAD[[#This Row],[INVERSIÓN COP]]/$V$7),"")</f>
        <v/>
      </c>
      <c r="R729" s="764" t="str">
        <f>IFERROR(RENTABILIDAD[[#This Row],[RENTABILIDAD E.A USD]]*RENTABILIDAD[[#This Row],[PESOS COP]],"")</f>
        <v/>
      </c>
      <c r="S729" s="620" t="str">
        <f>IFERROR(RENTABILIDAD[[#This Row],[RENTABILIDAD E.A COP2]]*RENTABILIDAD[[#This Row],[PESOS COP]],"")</f>
        <v/>
      </c>
    </row>
    <row r="730" spans="2:19">
      <c r="B730" s="755" t="str">
        <f>IF('REGISTRO ACCIONES'!L730="COMPRA",'REGISTRO ACCIONES'!J730,"")</f>
        <v/>
      </c>
      <c r="C730" s="756" t="str">
        <f>IF('REGISTRO ACCIONES'!L730="COMPRA",'REGISTRO ACCIONES'!K730,"")</f>
        <v/>
      </c>
      <c r="D73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30" s="757" t="str">
        <f>IF('REGISTRO ACCIONES'!L730="COMPRA",'REGISTRO ACCIONES'!M730,"")</f>
        <v/>
      </c>
      <c r="F730" s="758" t="str">
        <f>IF(RENTABILIDAD[[#This Row],[PORTAFOLIO]]="","",IF('REGISTRO ACCIONES'!L730="COMPRA",'REGISTRO ACCIONES'!P730,""))</f>
        <v/>
      </c>
      <c r="G730" s="759" t="str">
        <f>IF(RENTABILIDAD[[#This Row],[PORTAFOLIO]]="","",IF('REGISTRO ACCIONES'!L730="COMPRA",'REGISTRO ACCIONES'!R730,""))</f>
        <v/>
      </c>
      <c r="H73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30" s="760" t="str">
        <f>IF(RENTABILIDAD[[#This Row],[PORTAFOLIO]]="","",IF(RENTABILIDAD[[#This Row],[INSTRUMENTO]]="","",IFERROR((E730*H730),0)))</f>
        <v/>
      </c>
      <c r="J730" s="761" t="str">
        <f>IF(RENTABILIDAD[[#This Row],[PORTAFOLIO]]="","",IF(RENTABILIDAD[[#This Row],[INSTRUMENTO]]="","",IFERROR((E730*H730)*$X$6,0)))</f>
        <v/>
      </c>
      <c r="K730" s="762">
        <f>IF(RENTABILIDAD[[#This Row],[VALOR ACTUAL COP]]&gt;0,IFERROR((I730-F730)/F730,0),"")</f>
        <v>0</v>
      </c>
      <c r="L730" s="702">
        <f>IF(RENTABILIDAD[[#This Row],[VALOR ACTUAL COP]]&gt;0,IFERROR((J730-G730)/G730,0),"")</f>
        <v>0</v>
      </c>
      <c r="M730" s="763">
        <f t="shared" si="12"/>
        <v>0</v>
      </c>
      <c r="N730" s="747" t="str">
        <f>IFERROR(IF(RENTABILIDAD[[#This Row],[AÑOS]]&gt;0.9999999,(1+K730)^(1/M730)-1,""),"")</f>
        <v/>
      </c>
      <c r="O730" s="702" t="str">
        <f>IFERROR(IF(RENTABILIDAD[[#This Row],[AÑOS]]&gt;0.9999999,(1+L730)^(1/M730)-1,""),"")</f>
        <v/>
      </c>
      <c r="P730" s="764" t="str">
        <f>IFERROR(IF(C:C=$U$7,RENTABILIDAD[[#This Row],[INVERSIÓN USD]]/$W$6,RENTABILIDAD[[#This Row],[INVERSIÓN USD]]/$W$7),"")</f>
        <v/>
      </c>
      <c r="Q730" s="620" t="str">
        <f>IFERROR(IF(D:D=$U$6,RENTABILIDAD[[#This Row],[INVERSIÓN COP]]/$V$6,RENTABILIDAD[[#This Row],[INVERSIÓN COP]]/$V$7),"")</f>
        <v/>
      </c>
      <c r="R730" s="764" t="str">
        <f>IFERROR(RENTABILIDAD[[#This Row],[RENTABILIDAD E.A USD]]*RENTABILIDAD[[#This Row],[PESOS COP]],"")</f>
        <v/>
      </c>
      <c r="S730" s="620" t="str">
        <f>IFERROR(RENTABILIDAD[[#This Row],[RENTABILIDAD E.A COP2]]*RENTABILIDAD[[#This Row],[PESOS COP]],"")</f>
        <v/>
      </c>
    </row>
    <row r="731" spans="2:19">
      <c r="B731" s="755" t="str">
        <f>IF('REGISTRO ACCIONES'!L731="COMPRA",'REGISTRO ACCIONES'!J731,"")</f>
        <v/>
      </c>
      <c r="C731" s="756" t="str">
        <f>IF('REGISTRO ACCIONES'!L731="COMPRA",'REGISTRO ACCIONES'!K731,"")</f>
        <v/>
      </c>
      <c r="D73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31" s="757" t="str">
        <f>IF('REGISTRO ACCIONES'!L731="COMPRA",'REGISTRO ACCIONES'!M731,"")</f>
        <v/>
      </c>
      <c r="F731" s="758" t="str">
        <f>IF(RENTABILIDAD[[#This Row],[PORTAFOLIO]]="","",IF('REGISTRO ACCIONES'!L731="COMPRA",'REGISTRO ACCIONES'!P731,""))</f>
        <v/>
      </c>
      <c r="G731" s="759" t="str">
        <f>IF(RENTABILIDAD[[#This Row],[PORTAFOLIO]]="","",IF('REGISTRO ACCIONES'!L731="COMPRA",'REGISTRO ACCIONES'!R731,""))</f>
        <v/>
      </c>
      <c r="H73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31" s="760" t="str">
        <f>IF(RENTABILIDAD[[#This Row],[PORTAFOLIO]]="","",IF(RENTABILIDAD[[#This Row],[INSTRUMENTO]]="","",IFERROR((E731*H731),0)))</f>
        <v/>
      </c>
      <c r="J731" s="761" t="str">
        <f>IF(RENTABILIDAD[[#This Row],[PORTAFOLIO]]="","",IF(RENTABILIDAD[[#This Row],[INSTRUMENTO]]="","",IFERROR((E731*H731)*$X$6,0)))</f>
        <v/>
      </c>
      <c r="K731" s="762">
        <f>IF(RENTABILIDAD[[#This Row],[VALOR ACTUAL COP]]&gt;0,IFERROR((I731-F731)/F731,0),"")</f>
        <v>0</v>
      </c>
      <c r="L731" s="702">
        <f>IF(RENTABILIDAD[[#This Row],[VALOR ACTUAL COP]]&gt;0,IFERROR((J731-G731)/G731,0),"")</f>
        <v>0</v>
      </c>
      <c r="M731" s="763">
        <f t="shared" si="12"/>
        <v>0</v>
      </c>
      <c r="N731" s="747" t="str">
        <f>IFERROR(IF(RENTABILIDAD[[#This Row],[AÑOS]]&gt;0.9999999,(1+K731)^(1/M731)-1,""),"")</f>
        <v/>
      </c>
      <c r="O731" s="702" t="str">
        <f>IFERROR(IF(RENTABILIDAD[[#This Row],[AÑOS]]&gt;0.9999999,(1+L731)^(1/M731)-1,""),"")</f>
        <v/>
      </c>
      <c r="P731" s="764" t="str">
        <f>IFERROR(IF(C:C=$U$7,RENTABILIDAD[[#This Row],[INVERSIÓN USD]]/$W$6,RENTABILIDAD[[#This Row],[INVERSIÓN USD]]/$W$7),"")</f>
        <v/>
      </c>
      <c r="Q731" s="620" t="str">
        <f>IFERROR(IF(D:D=$U$6,RENTABILIDAD[[#This Row],[INVERSIÓN COP]]/$V$6,RENTABILIDAD[[#This Row],[INVERSIÓN COP]]/$V$7),"")</f>
        <v/>
      </c>
      <c r="R731" s="764" t="str">
        <f>IFERROR(RENTABILIDAD[[#This Row],[RENTABILIDAD E.A USD]]*RENTABILIDAD[[#This Row],[PESOS COP]],"")</f>
        <v/>
      </c>
      <c r="S731" s="620" t="str">
        <f>IFERROR(RENTABILIDAD[[#This Row],[RENTABILIDAD E.A COP2]]*RENTABILIDAD[[#This Row],[PESOS COP]],"")</f>
        <v/>
      </c>
    </row>
    <row r="732" spans="2:19">
      <c r="B732" s="755" t="str">
        <f>IF('REGISTRO ACCIONES'!L732="COMPRA",'REGISTRO ACCIONES'!J732,"")</f>
        <v/>
      </c>
      <c r="C732" s="756" t="str">
        <f>IF('REGISTRO ACCIONES'!L732="COMPRA",'REGISTRO ACCIONES'!K732,"")</f>
        <v/>
      </c>
      <c r="D73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32" s="757" t="str">
        <f>IF('REGISTRO ACCIONES'!L732="COMPRA",'REGISTRO ACCIONES'!M732,"")</f>
        <v/>
      </c>
      <c r="F732" s="758" t="str">
        <f>IF(RENTABILIDAD[[#This Row],[PORTAFOLIO]]="","",IF('REGISTRO ACCIONES'!L732="COMPRA",'REGISTRO ACCIONES'!P732,""))</f>
        <v/>
      </c>
      <c r="G732" s="759" t="str">
        <f>IF(RENTABILIDAD[[#This Row],[PORTAFOLIO]]="","",IF('REGISTRO ACCIONES'!L732="COMPRA",'REGISTRO ACCIONES'!R732,""))</f>
        <v/>
      </c>
      <c r="H73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32" s="760" t="str">
        <f>IF(RENTABILIDAD[[#This Row],[PORTAFOLIO]]="","",IF(RENTABILIDAD[[#This Row],[INSTRUMENTO]]="","",IFERROR((E732*H732),0)))</f>
        <v/>
      </c>
      <c r="J732" s="761" t="str">
        <f>IF(RENTABILIDAD[[#This Row],[PORTAFOLIO]]="","",IF(RENTABILIDAD[[#This Row],[INSTRUMENTO]]="","",IFERROR((E732*H732)*$X$6,0)))</f>
        <v/>
      </c>
      <c r="K732" s="762">
        <f>IF(RENTABILIDAD[[#This Row],[VALOR ACTUAL COP]]&gt;0,IFERROR((I732-F732)/F732,0),"")</f>
        <v>0</v>
      </c>
      <c r="L732" s="702">
        <f>IF(RENTABILIDAD[[#This Row],[VALOR ACTUAL COP]]&gt;0,IFERROR((J732-G732)/G732,0),"")</f>
        <v>0</v>
      </c>
      <c r="M732" s="763">
        <f t="shared" si="12"/>
        <v>0</v>
      </c>
      <c r="N732" s="747" t="str">
        <f>IFERROR(IF(RENTABILIDAD[[#This Row],[AÑOS]]&gt;0.9999999,(1+K732)^(1/M732)-1,""),"")</f>
        <v/>
      </c>
      <c r="O732" s="702" t="str">
        <f>IFERROR(IF(RENTABILIDAD[[#This Row],[AÑOS]]&gt;0.9999999,(1+L732)^(1/M732)-1,""),"")</f>
        <v/>
      </c>
      <c r="P732" s="764" t="str">
        <f>IFERROR(IF(C:C=$U$7,RENTABILIDAD[[#This Row],[INVERSIÓN USD]]/$W$6,RENTABILIDAD[[#This Row],[INVERSIÓN USD]]/$W$7),"")</f>
        <v/>
      </c>
      <c r="Q732" s="620" t="str">
        <f>IFERROR(IF(D:D=$U$6,RENTABILIDAD[[#This Row],[INVERSIÓN COP]]/$V$6,RENTABILIDAD[[#This Row],[INVERSIÓN COP]]/$V$7),"")</f>
        <v/>
      </c>
      <c r="R732" s="764" t="str">
        <f>IFERROR(RENTABILIDAD[[#This Row],[RENTABILIDAD E.A USD]]*RENTABILIDAD[[#This Row],[PESOS COP]],"")</f>
        <v/>
      </c>
      <c r="S732" s="620" t="str">
        <f>IFERROR(RENTABILIDAD[[#This Row],[RENTABILIDAD E.A COP2]]*RENTABILIDAD[[#This Row],[PESOS COP]],"")</f>
        <v/>
      </c>
    </row>
    <row r="733" spans="2:19">
      <c r="B733" s="755" t="str">
        <f>IF('REGISTRO ACCIONES'!L733="COMPRA",'REGISTRO ACCIONES'!J733,"")</f>
        <v/>
      </c>
      <c r="C733" s="756" t="str">
        <f>IF('REGISTRO ACCIONES'!L733="COMPRA",'REGISTRO ACCIONES'!K733,"")</f>
        <v/>
      </c>
      <c r="D73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33" s="757" t="str">
        <f>IF('REGISTRO ACCIONES'!L733="COMPRA",'REGISTRO ACCIONES'!M733,"")</f>
        <v/>
      </c>
      <c r="F733" s="758" t="str">
        <f>IF(RENTABILIDAD[[#This Row],[PORTAFOLIO]]="","",IF('REGISTRO ACCIONES'!L733="COMPRA",'REGISTRO ACCIONES'!P733,""))</f>
        <v/>
      </c>
      <c r="G733" s="759" t="str">
        <f>IF(RENTABILIDAD[[#This Row],[PORTAFOLIO]]="","",IF('REGISTRO ACCIONES'!L733="COMPRA",'REGISTRO ACCIONES'!R733,""))</f>
        <v/>
      </c>
      <c r="H73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33" s="760" t="str">
        <f>IF(RENTABILIDAD[[#This Row],[PORTAFOLIO]]="","",IF(RENTABILIDAD[[#This Row],[INSTRUMENTO]]="","",IFERROR((E733*H733),0)))</f>
        <v/>
      </c>
      <c r="J733" s="761" t="str">
        <f>IF(RENTABILIDAD[[#This Row],[PORTAFOLIO]]="","",IF(RENTABILIDAD[[#This Row],[INSTRUMENTO]]="","",IFERROR((E733*H733)*$X$6,0)))</f>
        <v/>
      </c>
      <c r="K733" s="762">
        <f>IF(RENTABILIDAD[[#This Row],[VALOR ACTUAL COP]]&gt;0,IFERROR((I733-F733)/F733,0),"")</f>
        <v>0</v>
      </c>
      <c r="L733" s="702">
        <f>IF(RENTABILIDAD[[#This Row],[VALOR ACTUAL COP]]&gt;0,IFERROR((J733-G733)/G733,0),"")</f>
        <v>0</v>
      </c>
      <c r="M733" s="763">
        <f t="shared" si="12"/>
        <v>0</v>
      </c>
      <c r="N733" s="747" t="str">
        <f>IFERROR(IF(RENTABILIDAD[[#This Row],[AÑOS]]&gt;0.9999999,(1+K733)^(1/M733)-1,""),"")</f>
        <v/>
      </c>
      <c r="O733" s="702" t="str">
        <f>IFERROR(IF(RENTABILIDAD[[#This Row],[AÑOS]]&gt;0.9999999,(1+L733)^(1/M733)-1,""),"")</f>
        <v/>
      </c>
      <c r="P733" s="764" t="str">
        <f>IFERROR(IF(C:C=$U$7,RENTABILIDAD[[#This Row],[INVERSIÓN USD]]/$W$6,RENTABILIDAD[[#This Row],[INVERSIÓN USD]]/$W$7),"")</f>
        <v/>
      </c>
      <c r="Q733" s="620" t="str">
        <f>IFERROR(IF(D:D=$U$6,RENTABILIDAD[[#This Row],[INVERSIÓN COP]]/$V$6,RENTABILIDAD[[#This Row],[INVERSIÓN COP]]/$V$7),"")</f>
        <v/>
      </c>
      <c r="R733" s="764" t="str">
        <f>IFERROR(RENTABILIDAD[[#This Row],[RENTABILIDAD E.A USD]]*RENTABILIDAD[[#This Row],[PESOS COP]],"")</f>
        <v/>
      </c>
      <c r="S733" s="620" t="str">
        <f>IFERROR(RENTABILIDAD[[#This Row],[RENTABILIDAD E.A COP2]]*RENTABILIDAD[[#This Row],[PESOS COP]],"")</f>
        <v/>
      </c>
    </row>
    <row r="734" spans="2:19">
      <c r="B734" s="755" t="str">
        <f>IF('REGISTRO ACCIONES'!L734="COMPRA",'REGISTRO ACCIONES'!J734,"")</f>
        <v/>
      </c>
      <c r="C734" s="756" t="str">
        <f>IF('REGISTRO ACCIONES'!L734="COMPRA",'REGISTRO ACCIONES'!K734,"")</f>
        <v/>
      </c>
      <c r="D73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34" s="757" t="str">
        <f>IF('REGISTRO ACCIONES'!L734="COMPRA",'REGISTRO ACCIONES'!M734,"")</f>
        <v/>
      </c>
      <c r="F734" s="758" t="str">
        <f>IF(RENTABILIDAD[[#This Row],[PORTAFOLIO]]="","",IF('REGISTRO ACCIONES'!L734="COMPRA",'REGISTRO ACCIONES'!P734,""))</f>
        <v/>
      </c>
      <c r="G734" s="759" t="str">
        <f>IF(RENTABILIDAD[[#This Row],[PORTAFOLIO]]="","",IF('REGISTRO ACCIONES'!L734="COMPRA",'REGISTRO ACCIONES'!R734,""))</f>
        <v/>
      </c>
      <c r="H73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34" s="760" t="str">
        <f>IF(RENTABILIDAD[[#This Row],[PORTAFOLIO]]="","",IF(RENTABILIDAD[[#This Row],[INSTRUMENTO]]="","",IFERROR((E734*H734),0)))</f>
        <v/>
      </c>
      <c r="J734" s="761" t="str">
        <f>IF(RENTABILIDAD[[#This Row],[PORTAFOLIO]]="","",IF(RENTABILIDAD[[#This Row],[INSTRUMENTO]]="","",IFERROR((E734*H734)*$X$6,0)))</f>
        <v/>
      </c>
      <c r="K734" s="762">
        <f>IF(RENTABILIDAD[[#This Row],[VALOR ACTUAL COP]]&gt;0,IFERROR((I734-F734)/F734,0),"")</f>
        <v>0</v>
      </c>
      <c r="L734" s="702">
        <f>IF(RENTABILIDAD[[#This Row],[VALOR ACTUAL COP]]&gt;0,IFERROR((J734-G734)/G734,0),"")</f>
        <v>0</v>
      </c>
      <c r="M734" s="763">
        <f t="shared" si="12"/>
        <v>0</v>
      </c>
      <c r="N734" s="747" t="str">
        <f>IFERROR(IF(RENTABILIDAD[[#This Row],[AÑOS]]&gt;0.9999999,(1+K734)^(1/M734)-1,""),"")</f>
        <v/>
      </c>
      <c r="O734" s="702" t="str">
        <f>IFERROR(IF(RENTABILIDAD[[#This Row],[AÑOS]]&gt;0.9999999,(1+L734)^(1/M734)-1,""),"")</f>
        <v/>
      </c>
      <c r="P734" s="764" t="str">
        <f>IFERROR(IF(C:C=$U$7,RENTABILIDAD[[#This Row],[INVERSIÓN USD]]/$W$6,RENTABILIDAD[[#This Row],[INVERSIÓN USD]]/$W$7),"")</f>
        <v/>
      </c>
      <c r="Q734" s="620" t="str">
        <f>IFERROR(IF(D:D=$U$6,RENTABILIDAD[[#This Row],[INVERSIÓN COP]]/$V$6,RENTABILIDAD[[#This Row],[INVERSIÓN COP]]/$V$7),"")</f>
        <v/>
      </c>
      <c r="R734" s="764" t="str">
        <f>IFERROR(RENTABILIDAD[[#This Row],[RENTABILIDAD E.A USD]]*RENTABILIDAD[[#This Row],[PESOS COP]],"")</f>
        <v/>
      </c>
      <c r="S734" s="620" t="str">
        <f>IFERROR(RENTABILIDAD[[#This Row],[RENTABILIDAD E.A COP2]]*RENTABILIDAD[[#This Row],[PESOS COP]],"")</f>
        <v/>
      </c>
    </row>
    <row r="735" spans="2:19">
      <c r="B735" s="755" t="str">
        <f>IF('REGISTRO ACCIONES'!L735="COMPRA",'REGISTRO ACCIONES'!J735,"")</f>
        <v/>
      </c>
      <c r="C735" s="756" t="str">
        <f>IF('REGISTRO ACCIONES'!L735="COMPRA",'REGISTRO ACCIONES'!K735,"")</f>
        <v/>
      </c>
      <c r="D73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35" s="757" t="str">
        <f>IF('REGISTRO ACCIONES'!L735="COMPRA",'REGISTRO ACCIONES'!M735,"")</f>
        <v/>
      </c>
      <c r="F735" s="758" t="str">
        <f>IF(RENTABILIDAD[[#This Row],[PORTAFOLIO]]="","",IF('REGISTRO ACCIONES'!L735="COMPRA",'REGISTRO ACCIONES'!P735,""))</f>
        <v/>
      </c>
      <c r="G735" s="759" t="str">
        <f>IF(RENTABILIDAD[[#This Row],[PORTAFOLIO]]="","",IF('REGISTRO ACCIONES'!L735="COMPRA",'REGISTRO ACCIONES'!R735,""))</f>
        <v/>
      </c>
      <c r="H73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35" s="760" t="str">
        <f>IF(RENTABILIDAD[[#This Row],[PORTAFOLIO]]="","",IF(RENTABILIDAD[[#This Row],[INSTRUMENTO]]="","",IFERROR((E735*H735),0)))</f>
        <v/>
      </c>
      <c r="J735" s="761" t="str">
        <f>IF(RENTABILIDAD[[#This Row],[PORTAFOLIO]]="","",IF(RENTABILIDAD[[#This Row],[INSTRUMENTO]]="","",IFERROR((E735*H735)*$X$6,0)))</f>
        <v/>
      </c>
      <c r="K735" s="762">
        <f>IF(RENTABILIDAD[[#This Row],[VALOR ACTUAL COP]]&gt;0,IFERROR((I735-F735)/F735,0),"")</f>
        <v>0</v>
      </c>
      <c r="L735" s="702">
        <f>IF(RENTABILIDAD[[#This Row],[VALOR ACTUAL COP]]&gt;0,IFERROR((J735-G735)/G735,0),"")</f>
        <v>0</v>
      </c>
      <c r="M735" s="763">
        <f t="shared" si="12"/>
        <v>0</v>
      </c>
      <c r="N735" s="747" t="str">
        <f>IFERROR(IF(RENTABILIDAD[[#This Row],[AÑOS]]&gt;0.9999999,(1+K735)^(1/M735)-1,""),"")</f>
        <v/>
      </c>
      <c r="O735" s="702" t="str">
        <f>IFERROR(IF(RENTABILIDAD[[#This Row],[AÑOS]]&gt;0.9999999,(1+L735)^(1/M735)-1,""),"")</f>
        <v/>
      </c>
      <c r="P735" s="764" t="str">
        <f>IFERROR(IF(C:C=$U$7,RENTABILIDAD[[#This Row],[INVERSIÓN USD]]/$W$6,RENTABILIDAD[[#This Row],[INVERSIÓN USD]]/$W$7),"")</f>
        <v/>
      </c>
      <c r="Q735" s="620" t="str">
        <f>IFERROR(IF(D:D=$U$6,RENTABILIDAD[[#This Row],[INVERSIÓN COP]]/$V$6,RENTABILIDAD[[#This Row],[INVERSIÓN COP]]/$V$7),"")</f>
        <v/>
      </c>
      <c r="R735" s="764" t="str">
        <f>IFERROR(RENTABILIDAD[[#This Row],[RENTABILIDAD E.A USD]]*RENTABILIDAD[[#This Row],[PESOS COP]],"")</f>
        <v/>
      </c>
      <c r="S735" s="620" t="str">
        <f>IFERROR(RENTABILIDAD[[#This Row],[RENTABILIDAD E.A COP2]]*RENTABILIDAD[[#This Row],[PESOS COP]],"")</f>
        <v/>
      </c>
    </row>
    <row r="736" spans="2:19">
      <c r="B736" s="755" t="str">
        <f>IF('REGISTRO ACCIONES'!L736="COMPRA",'REGISTRO ACCIONES'!J736,"")</f>
        <v/>
      </c>
      <c r="C736" s="756" t="str">
        <f>IF('REGISTRO ACCIONES'!L736="COMPRA",'REGISTRO ACCIONES'!K736,"")</f>
        <v/>
      </c>
      <c r="D73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36" s="757" t="str">
        <f>IF('REGISTRO ACCIONES'!L736="COMPRA",'REGISTRO ACCIONES'!M736,"")</f>
        <v/>
      </c>
      <c r="F736" s="758" t="str">
        <f>IF(RENTABILIDAD[[#This Row],[PORTAFOLIO]]="","",IF('REGISTRO ACCIONES'!L736="COMPRA",'REGISTRO ACCIONES'!P736,""))</f>
        <v/>
      </c>
      <c r="G736" s="759" t="str">
        <f>IF(RENTABILIDAD[[#This Row],[PORTAFOLIO]]="","",IF('REGISTRO ACCIONES'!L736="COMPRA",'REGISTRO ACCIONES'!R736,""))</f>
        <v/>
      </c>
      <c r="H73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36" s="760" t="str">
        <f>IF(RENTABILIDAD[[#This Row],[PORTAFOLIO]]="","",IF(RENTABILIDAD[[#This Row],[INSTRUMENTO]]="","",IFERROR((E736*H736),0)))</f>
        <v/>
      </c>
      <c r="J736" s="761" t="str">
        <f>IF(RENTABILIDAD[[#This Row],[PORTAFOLIO]]="","",IF(RENTABILIDAD[[#This Row],[INSTRUMENTO]]="","",IFERROR((E736*H736)*$X$6,0)))</f>
        <v/>
      </c>
      <c r="K736" s="762">
        <f>IF(RENTABILIDAD[[#This Row],[VALOR ACTUAL COP]]&gt;0,IFERROR((I736-F736)/F736,0),"")</f>
        <v>0</v>
      </c>
      <c r="L736" s="702">
        <f>IF(RENTABILIDAD[[#This Row],[VALOR ACTUAL COP]]&gt;0,IFERROR((J736-G736)/G736,0),"")</f>
        <v>0</v>
      </c>
      <c r="M736" s="763">
        <f t="shared" si="12"/>
        <v>0</v>
      </c>
      <c r="N736" s="747" t="str">
        <f>IFERROR(IF(RENTABILIDAD[[#This Row],[AÑOS]]&gt;0.9999999,(1+K736)^(1/M736)-1,""),"")</f>
        <v/>
      </c>
      <c r="O736" s="702" t="str">
        <f>IFERROR(IF(RENTABILIDAD[[#This Row],[AÑOS]]&gt;0.9999999,(1+L736)^(1/M736)-1,""),"")</f>
        <v/>
      </c>
      <c r="P736" s="764" t="str">
        <f>IFERROR(IF(C:C=$U$7,RENTABILIDAD[[#This Row],[INVERSIÓN USD]]/$W$6,RENTABILIDAD[[#This Row],[INVERSIÓN USD]]/$W$7),"")</f>
        <v/>
      </c>
      <c r="Q736" s="620" t="str">
        <f>IFERROR(IF(D:D=$U$6,RENTABILIDAD[[#This Row],[INVERSIÓN COP]]/$V$6,RENTABILIDAD[[#This Row],[INVERSIÓN COP]]/$V$7),"")</f>
        <v/>
      </c>
      <c r="R736" s="764" t="str">
        <f>IFERROR(RENTABILIDAD[[#This Row],[RENTABILIDAD E.A USD]]*RENTABILIDAD[[#This Row],[PESOS COP]],"")</f>
        <v/>
      </c>
      <c r="S736" s="620" t="str">
        <f>IFERROR(RENTABILIDAD[[#This Row],[RENTABILIDAD E.A COP2]]*RENTABILIDAD[[#This Row],[PESOS COP]],"")</f>
        <v/>
      </c>
    </row>
    <row r="737" spans="2:19">
      <c r="B737" s="755" t="str">
        <f>IF('REGISTRO ACCIONES'!L737="COMPRA",'REGISTRO ACCIONES'!J737,"")</f>
        <v/>
      </c>
      <c r="C737" s="756" t="str">
        <f>IF('REGISTRO ACCIONES'!L737="COMPRA",'REGISTRO ACCIONES'!K737,"")</f>
        <v/>
      </c>
      <c r="D73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37" s="757" t="str">
        <f>IF('REGISTRO ACCIONES'!L737="COMPRA",'REGISTRO ACCIONES'!M737,"")</f>
        <v/>
      </c>
      <c r="F737" s="758" t="str">
        <f>IF(RENTABILIDAD[[#This Row],[PORTAFOLIO]]="","",IF('REGISTRO ACCIONES'!L737="COMPRA",'REGISTRO ACCIONES'!P737,""))</f>
        <v/>
      </c>
      <c r="G737" s="759" t="str">
        <f>IF(RENTABILIDAD[[#This Row],[PORTAFOLIO]]="","",IF('REGISTRO ACCIONES'!L737="COMPRA",'REGISTRO ACCIONES'!R737,""))</f>
        <v/>
      </c>
      <c r="H73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37" s="760" t="str">
        <f>IF(RENTABILIDAD[[#This Row],[PORTAFOLIO]]="","",IF(RENTABILIDAD[[#This Row],[INSTRUMENTO]]="","",IFERROR((E737*H737),0)))</f>
        <v/>
      </c>
      <c r="J737" s="761" t="str">
        <f>IF(RENTABILIDAD[[#This Row],[PORTAFOLIO]]="","",IF(RENTABILIDAD[[#This Row],[INSTRUMENTO]]="","",IFERROR((E737*H737)*$X$6,0)))</f>
        <v/>
      </c>
      <c r="K737" s="762">
        <f>IF(RENTABILIDAD[[#This Row],[VALOR ACTUAL COP]]&gt;0,IFERROR((I737-F737)/F737,0),"")</f>
        <v>0</v>
      </c>
      <c r="L737" s="702">
        <f>IF(RENTABILIDAD[[#This Row],[VALOR ACTUAL COP]]&gt;0,IFERROR((J737-G737)/G737,0),"")</f>
        <v>0</v>
      </c>
      <c r="M737" s="763">
        <f t="shared" si="12"/>
        <v>0</v>
      </c>
      <c r="N737" s="747" t="str">
        <f>IFERROR(IF(RENTABILIDAD[[#This Row],[AÑOS]]&gt;0.9999999,(1+K737)^(1/M737)-1,""),"")</f>
        <v/>
      </c>
      <c r="O737" s="702" t="str">
        <f>IFERROR(IF(RENTABILIDAD[[#This Row],[AÑOS]]&gt;0.9999999,(1+L737)^(1/M737)-1,""),"")</f>
        <v/>
      </c>
      <c r="P737" s="764" t="str">
        <f>IFERROR(IF(C:C=$U$7,RENTABILIDAD[[#This Row],[INVERSIÓN USD]]/$W$6,RENTABILIDAD[[#This Row],[INVERSIÓN USD]]/$W$7),"")</f>
        <v/>
      </c>
      <c r="Q737" s="620" t="str">
        <f>IFERROR(IF(D:D=$U$6,RENTABILIDAD[[#This Row],[INVERSIÓN COP]]/$V$6,RENTABILIDAD[[#This Row],[INVERSIÓN COP]]/$V$7),"")</f>
        <v/>
      </c>
      <c r="R737" s="764" t="str">
        <f>IFERROR(RENTABILIDAD[[#This Row],[RENTABILIDAD E.A USD]]*RENTABILIDAD[[#This Row],[PESOS COP]],"")</f>
        <v/>
      </c>
      <c r="S737" s="620" t="str">
        <f>IFERROR(RENTABILIDAD[[#This Row],[RENTABILIDAD E.A COP2]]*RENTABILIDAD[[#This Row],[PESOS COP]],"")</f>
        <v/>
      </c>
    </row>
    <row r="738" spans="2:19">
      <c r="B738" s="755" t="str">
        <f>IF('REGISTRO ACCIONES'!L738="COMPRA",'REGISTRO ACCIONES'!J738,"")</f>
        <v/>
      </c>
      <c r="C738" s="756" t="str">
        <f>IF('REGISTRO ACCIONES'!L738="COMPRA",'REGISTRO ACCIONES'!K738,"")</f>
        <v/>
      </c>
      <c r="D73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38" s="757" t="str">
        <f>IF('REGISTRO ACCIONES'!L738="COMPRA",'REGISTRO ACCIONES'!M738,"")</f>
        <v/>
      </c>
      <c r="F738" s="758" t="str">
        <f>IF(RENTABILIDAD[[#This Row],[PORTAFOLIO]]="","",IF('REGISTRO ACCIONES'!L738="COMPRA",'REGISTRO ACCIONES'!P738,""))</f>
        <v/>
      </c>
      <c r="G738" s="759" t="str">
        <f>IF(RENTABILIDAD[[#This Row],[PORTAFOLIO]]="","",IF('REGISTRO ACCIONES'!L738="COMPRA",'REGISTRO ACCIONES'!R738,""))</f>
        <v/>
      </c>
      <c r="H73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38" s="760" t="str">
        <f>IF(RENTABILIDAD[[#This Row],[PORTAFOLIO]]="","",IF(RENTABILIDAD[[#This Row],[INSTRUMENTO]]="","",IFERROR((E738*H738),0)))</f>
        <v/>
      </c>
      <c r="J738" s="761" t="str">
        <f>IF(RENTABILIDAD[[#This Row],[PORTAFOLIO]]="","",IF(RENTABILIDAD[[#This Row],[INSTRUMENTO]]="","",IFERROR((E738*H738)*$X$6,0)))</f>
        <v/>
      </c>
      <c r="K738" s="762">
        <f>IF(RENTABILIDAD[[#This Row],[VALOR ACTUAL COP]]&gt;0,IFERROR((I738-F738)/F738,0),"")</f>
        <v>0</v>
      </c>
      <c r="L738" s="702">
        <f>IF(RENTABILIDAD[[#This Row],[VALOR ACTUAL COP]]&gt;0,IFERROR((J738-G738)/G738,0),"")</f>
        <v>0</v>
      </c>
      <c r="M738" s="763">
        <f t="shared" si="12"/>
        <v>0</v>
      </c>
      <c r="N738" s="747" t="str">
        <f>IFERROR(IF(RENTABILIDAD[[#This Row],[AÑOS]]&gt;0.9999999,(1+K738)^(1/M738)-1,""),"")</f>
        <v/>
      </c>
      <c r="O738" s="702" t="str">
        <f>IFERROR(IF(RENTABILIDAD[[#This Row],[AÑOS]]&gt;0.9999999,(1+L738)^(1/M738)-1,""),"")</f>
        <v/>
      </c>
      <c r="P738" s="764" t="str">
        <f>IFERROR(IF(C:C=$U$7,RENTABILIDAD[[#This Row],[INVERSIÓN USD]]/$W$6,RENTABILIDAD[[#This Row],[INVERSIÓN USD]]/$W$7),"")</f>
        <v/>
      </c>
      <c r="Q738" s="620" t="str">
        <f>IFERROR(IF(D:D=$U$6,RENTABILIDAD[[#This Row],[INVERSIÓN COP]]/$V$6,RENTABILIDAD[[#This Row],[INVERSIÓN COP]]/$V$7),"")</f>
        <v/>
      </c>
      <c r="R738" s="764" t="str">
        <f>IFERROR(RENTABILIDAD[[#This Row],[RENTABILIDAD E.A USD]]*RENTABILIDAD[[#This Row],[PESOS COP]],"")</f>
        <v/>
      </c>
      <c r="S738" s="620" t="str">
        <f>IFERROR(RENTABILIDAD[[#This Row],[RENTABILIDAD E.A COP2]]*RENTABILIDAD[[#This Row],[PESOS COP]],"")</f>
        <v/>
      </c>
    </row>
    <row r="739" spans="2:19">
      <c r="B739" s="755" t="str">
        <f>IF('REGISTRO ACCIONES'!L739="COMPRA",'REGISTRO ACCIONES'!J739,"")</f>
        <v/>
      </c>
      <c r="C739" s="756" t="str">
        <f>IF('REGISTRO ACCIONES'!L739="COMPRA",'REGISTRO ACCIONES'!K739,"")</f>
        <v/>
      </c>
      <c r="D73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39" s="757" t="str">
        <f>IF('REGISTRO ACCIONES'!L739="COMPRA",'REGISTRO ACCIONES'!M739,"")</f>
        <v/>
      </c>
      <c r="F739" s="758" t="str">
        <f>IF(RENTABILIDAD[[#This Row],[PORTAFOLIO]]="","",IF('REGISTRO ACCIONES'!L739="COMPRA",'REGISTRO ACCIONES'!P739,""))</f>
        <v/>
      </c>
      <c r="G739" s="759" t="str">
        <f>IF(RENTABILIDAD[[#This Row],[PORTAFOLIO]]="","",IF('REGISTRO ACCIONES'!L739="COMPRA",'REGISTRO ACCIONES'!R739,""))</f>
        <v/>
      </c>
      <c r="H73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39" s="760" t="str">
        <f>IF(RENTABILIDAD[[#This Row],[PORTAFOLIO]]="","",IF(RENTABILIDAD[[#This Row],[INSTRUMENTO]]="","",IFERROR((E739*H739),0)))</f>
        <v/>
      </c>
      <c r="J739" s="761" t="str">
        <f>IF(RENTABILIDAD[[#This Row],[PORTAFOLIO]]="","",IF(RENTABILIDAD[[#This Row],[INSTRUMENTO]]="","",IFERROR((E739*H739)*$X$6,0)))</f>
        <v/>
      </c>
      <c r="K739" s="762">
        <f>IF(RENTABILIDAD[[#This Row],[VALOR ACTUAL COP]]&gt;0,IFERROR((I739-F739)/F739,0),"")</f>
        <v>0</v>
      </c>
      <c r="L739" s="702">
        <f>IF(RENTABILIDAD[[#This Row],[VALOR ACTUAL COP]]&gt;0,IFERROR((J739-G739)/G739,0),"")</f>
        <v>0</v>
      </c>
      <c r="M739" s="763">
        <f t="shared" si="12"/>
        <v>0</v>
      </c>
      <c r="N739" s="747" t="str">
        <f>IFERROR(IF(RENTABILIDAD[[#This Row],[AÑOS]]&gt;0.9999999,(1+K739)^(1/M739)-1,""),"")</f>
        <v/>
      </c>
      <c r="O739" s="702" t="str">
        <f>IFERROR(IF(RENTABILIDAD[[#This Row],[AÑOS]]&gt;0.9999999,(1+L739)^(1/M739)-1,""),"")</f>
        <v/>
      </c>
      <c r="P739" s="764" t="str">
        <f>IFERROR(IF(C:C=$U$7,RENTABILIDAD[[#This Row],[INVERSIÓN USD]]/$W$6,RENTABILIDAD[[#This Row],[INVERSIÓN USD]]/$W$7),"")</f>
        <v/>
      </c>
      <c r="Q739" s="620" t="str">
        <f>IFERROR(IF(D:D=$U$6,RENTABILIDAD[[#This Row],[INVERSIÓN COP]]/$V$6,RENTABILIDAD[[#This Row],[INVERSIÓN COP]]/$V$7),"")</f>
        <v/>
      </c>
      <c r="R739" s="764" t="str">
        <f>IFERROR(RENTABILIDAD[[#This Row],[RENTABILIDAD E.A USD]]*RENTABILIDAD[[#This Row],[PESOS COP]],"")</f>
        <v/>
      </c>
      <c r="S739" s="620" t="str">
        <f>IFERROR(RENTABILIDAD[[#This Row],[RENTABILIDAD E.A COP2]]*RENTABILIDAD[[#This Row],[PESOS COP]],"")</f>
        <v/>
      </c>
    </row>
    <row r="740" spans="2:19">
      <c r="B740" s="755" t="str">
        <f>IF('REGISTRO ACCIONES'!L740="COMPRA",'REGISTRO ACCIONES'!J740,"")</f>
        <v/>
      </c>
      <c r="C740" s="756" t="str">
        <f>IF('REGISTRO ACCIONES'!L740="COMPRA",'REGISTRO ACCIONES'!K740,"")</f>
        <v/>
      </c>
      <c r="D74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40" s="757" t="str">
        <f>IF('REGISTRO ACCIONES'!L740="COMPRA",'REGISTRO ACCIONES'!M740,"")</f>
        <v/>
      </c>
      <c r="F740" s="758" t="str">
        <f>IF(RENTABILIDAD[[#This Row],[PORTAFOLIO]]="","",IF('REGISTRO ACCIONES'!L740="COMPRA",'REGISTRO ACCIONES'!P740,""))</f>
        <v/>
      </c>
      <c r="G740" s="759" t="str">
        <f>IF(RENTABILIDAD[[#This Row],[PORTAFOLIO]]="","",IF('REGISTRO ACCIONES'!L740="COMPRA",'REGISTRO ACCIONES'!R740,""))</f>
        <v/>
      </c>
      <c r="H74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40" s="760" t="str">
        <f>IF(RENTABILIDAD[[#This Row],[PORTAFOLIO]]="","",IF(RENTABILIDAD[[#This Row],[INSTRUMENTO]]="","",IFERROR((E740*H740),0)))</f>
        <v/>
      </c>
      <c r="J740" s="761" t="str">
        <f>IF(RENTABILIDAD[[#This Row],[PORTAFOLIO]]="","",IF(RENTABILIDAD[[#This Row],[INSTRUMENTO]]="","",IFERROR((E740*H740)*$X$6,0)))</f>
        <v/>
      </c>
      <c r="K740" s="762">
        <f>IF(RENTABILIDAD[[#This Row],[VALOR ACTUAL COP]]&gt;0,IFERROR((I740-F740)/F740,0),"")</f>
        <v>0</v>
      </c>
      <c r="L740" s="702">
        <f>IF(RENTABILIDAD[[#This Row],[VALOR ACTUAL COP]]&gt;0,IFERROR((J740-G740)/G740,0),"")</f>
        <v>0</v>
      </c>
      <c r="M740" s="763">
        <f t="shared" si="12"/>
        <v>0</v>
      </c>
      <c r="N740" s="747" t="str">
        <f>IFERROR(IF(RENTABILIDAD[[#This Row],[AÑOS]]&gt;0.9999999,(1+K740)^(1/M740)-1,""),"")</f>
        <v/>
      </c>
      <c r="O740" s="702" t="str">
        <f>IFERROR(IF(RENTABILIDAD[[#This Row],[AÑOS]]&gt;0.9999999,(1+L740)^(1/M740)-1,""),"")</f>
        <v/>
      </c>
      <c r="P740" s="764" t="str">
        <f>IFERROR(IF(C:C=$U$7,RENTABILIDAD[[#This Row],[INVERSIÓN USD]]/$W$6,RENTABILIDAD[[#This Row],[INVERSIÓN USD]]/$W$7),"")</f>
        <v/>
      </c>
      <c r="Q740" s="620" t="str">
        <f>IFERROR(IF(D:D=$U$6,RENTABILIDAD[[#This Row],[INVERSIÓN COP]]/$V$6,RENTABILIDAD[[#This Row],[INVERSIÓN COP]]/$V$7),"")</f>
        <v/>
      </c>
      <c r="R740" s="764" t="str">
        <f>IFERROR(RENTABILIDAD[[#This Row],[RENTABILIDAD E.A USD]]*RENTABILIDAD[[#This Row],[PESOS COP]],"")</f>
        <v/>
      </c>
      <c r="S740" s="620" t="str">
        <f>IFERROR(RENTABILIDAD[[#This Row],[RENTABILIDAD E.A COP2]]*RENTABILIDAD[[#This Row],[PESOS COP]],"")</f>
        <v/>
      </c>
    </row>
    <row r="741" spans="2:19">
      <c r="B741" s="755" t="str">
        <f>IF('REGISTRO ACCIONES'!L741="COMPRA",'REGISTRO ACCIONES'!J741,"")</f>
        <v/>
      </c>
      <c r="C741" s="756" t="str">
        <f>IF('REGISTRO ACCIONES'!L741="COMPRA",'REGISTRO ACCIONES'!K741,"")</f>
        <v/>
      </c>
      <c r="D74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41" s="757" t="str">
        <f>IF('REGISTRO ACCIONES'!L741="COMPRA",'REGISTRO ACCIONES'!M741,"")</f>
        <v/>
      </c>
      <c r="F741" s="758" t="str">
        <f>IF(RENTABILIDAD[[#This Row],[PORTAFOLIO]]="","",IF('REGISTRO ACCIONES'!L741="COMPRA",'REGISTRO ACCIONES'!P741,""))</f>
        <v/>
      </c>
      <c r="G741" s="759" t="str">
        <f>IF(RENTABILIDAD[[#This Row],[PORTAFOLIO]]="","",IF('REGISTRO ACCIONES'!L741="COMPRA",'REGISTRO ACCIONES'!R741,""))</f>
        <v/>
      </c>
      <c r="H74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41" s="760" t="str">
        <f>IF(RENTABILIDAD[[#This Row],[PORTAFOLIO]]="","",IF(RENTABILIDAD[[#This Row],[INSTRUMENTO]]="","",IFERROR((E741*H741),0)))</f>
        <v/>
      </c>
      <c r="J741" s="761" t="str">
        <f>IF(RENTABILIDAD[[#This Row],[PORTAFOLIO]]="","",IF(RENTABILIDAD[[#This Row],[INSTRUMENTO]]="","",IFERROR((E741*H741)*$X$6,0)))</f>
        <v/>
      </c>
      <c r="K741" s="762">
        <f>IF(RENTABILIDAD[[#This Row],[VALOR ACTUAL COP]]&gt;0,IFERROR((I741-F741)/F741,0),"")</f>
        <v>0</v>
      </c>
      <c r="L741" s="702">
        <f>IF(RENTABILIDAD[[#This Row],[VALOR ACTUAL COP]]&gt;0,IFERROR((J741-G741)/G741,0),"")</f>
        <v>0</v>
      </c>
      <c r="M741" s="763">
        <f t="shared" si="12"/>
        <v>0</v>
      </c>
      <c r="N741" s="747" t="str">
        <f>IFERROR(IF(RENTABILIDAD[[#This Row],[AÑOS]]&gt;0.9999999,(1+K741)^(1/M741)-1,""),"")</f>
        <v/>
      </c>
      <c r="O741" s="702" t="str">
        <f>IFERROR(IF(RENTABILIDAD[[#This Row],[AÑOS]]&gt;0.9999999,(1+L741)^(1/M741)-1,""),"")</f>
        <v/>
      </c>
      <c r="P741" s="764" t="str">
        <f>IFERROR(IF(C:C=$U$7,RENTABILIDAD[[#This Row],[INVERSIÓN USD]]/$W$6,RENTABILIDAD[[#This Row],[INVERSIÓN USD]]/$W$7),"")</f>
        <v/>
      </c>
      <c r="Q741" s="620" t="str">
        <f>IFERROR(IF(D:D=$U$6,RENTABILIDAD[[#This Row],[INVERSIÓN COP]]/$V$6,RENTABILIDAD[[#This Row],[INVERSIÓN COP]]/$V$7),"")</f>
        <v/>
      </c>
      <c r="R741" s="764" t="str">
        <f>IFERROR(RENTABILIDAD[[#This Row],[RENTABILIDAD E.A USD]]*RENTABILIDAD[[#This Row],[PESOS COP]],"")</f>
        <v/>
      </c>
      <c r="S741" s="620" t="str">
        <f>IFERROR(RENTABILIDAD[[#This Row],[RENTABILIDAD E.A COP2]]*RENTABILIDAD[[#This Row],[PESOS COP]],"")</f>
        <v/>
      </c>
    </row>
    <row r="742" spans="2:19">
      <c r="B742" s="755" t="str">
        <f>IF('REGISTRO ACCIONES'!L742="COMPRA",'REGISTRO ACCIONES'!J742,"")</f>
        <v/>
      </c>
      <c r="C742" s="756" t="str">
        <f>IF('REGISTRO ACCIONES'!L742="COMPRA",'REGISTRO ACCIONES'!K742,"")</f>
        <v/>
      </c>
      <c r="D74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42" s="757" t="str">
        <f>IF('REGISTRO ACCIONES'!L742="COMPRA",'REGISTRO ACCIONES'!M742,"")</f>
        <v/>
      </c>
      <c r="F742" s="758" t="str">
        <f>IF(RENTABILIDAD[[#This Row],[PORTAFOLIO]]="","",IF('REGISTRO ACCIONES'!L742="COMPRA",'REGISTRO ACCIONES'!P742,""))</f>
        <v/>
      </c>
      <c r="G742" s="759" t="str">
        <f>IF(RENTABILIDAD[[#This Row],[PORTAFOLIO]]="","",IF('REGISTRO ACCIONES'!L742="COMPRA",'REGISTRO ACCIONES'!R742,""))</f>
        <v/>
      </c>
      <c r="H74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42" s="760" t="str">
        <f>IF(RENTABILIDAD[[#This Row],[PORTAFOLIO]]="","",IF(RENTABILIDAD[[#This Row],[INSTRUMENTO]]="","",IFERROR((E742*H742),0)))</f>
        <v/>
      </c>
      <c r="J742" s="761" t="str">
        <f>IF(RENTABILIDAD[[#This Row],[PORTAFOLIO]]="","",IF(RENTABILIDAD[[#This Row],[INSTRUMENTO]]="","",IFERROR((E742*H742)*$X$6,0)))</f>
        <v/>
      </c>
      <c r="K742" s="762">
        <f>IF(RENTABILIDAD[[#This Row],[VALOR ACTUAL COP]]&gt;0,IFERROR((I742-F742)/F742,0),"")</f>
        <v>0</v>
      </c>
      <c r="L742" s="702">
        <f>IF(RENTABILIDAD[[#This Row],[VALOR ACTUAL COP]]&gt;0,IFERROR((J742-G742)/G742,0),"")</f>
        <v>0</v>
      </c>
      <c r="M742" s="763">
        <f t="shared" si="12"/>
        <v>0</v>
      </c>
      <c r="N742" s="747" t="str">
        <f>IFERROR(IF(RENTABILIDAD[[#This Row],[AÑOS]]&gt;0.9999999,(1+K742)^(1/M742)-1,""),"")</f>
        <v/>
      </c>
      <c r="O742" s="702" t="str">
        <f>IFERROR(IF(RENTABILIDAD[[#This Row],[AÑOS]]&gt;0.9999999,(1+L742)^(1/M742)-1,""),"")</f>
        <v/>
      </c>
      <c r="P742" s="764" t="str">
        <f>IFERROR(IF(C:C=$U$7,RENTABILIDAD[[#This Row],[INVERSIÓN USD]]/$W$6,RENTABILIDAD[[#This Row],[INVERSIÓN USD]]/$W$7),"")</f>
        <v/>
      </c>
      <c r="Q742" s="620" t="str">
        <f>IFERROR(IF(D:D=$U$6,RENTABILIDAD[[#This Row],[INVERSIÓN COP]]/$V$6,RENTABILIDAD[[#This Row],[INVERSIÓN COP]]/$V$7),"")</f>
        <v/>
      </c>
      <c r="R742" s="764" t="str">
        <f>IFERROR(RENTABILIDAD[[#This Row],[RENTABILIDAD E.A USD]]*RENTABILIDAD[[#This Row],[PESOS COP]],"")</f>
        <v/>
      </c>
      <c r="S742" s="620" t="str">
        <f>IFERROR(RENTABILIDAD[[#This Row],[RENTABILIDAD E.A COP2]]*RENTABILIDAD[[#This Row],[PESOS COP]],"")</f>
        <v/>
      </c>
    </row>
    <row r="743" spans="2:19">
      <c r="B743" s="755" t="str">
        <f>IF('REGISTRO ACCIONES'!L743="COMPRA",'REGISTRO ACCIONES'!J743,"")</f>
        <v/>
      </c>
      <c r="C743" s="756" t="str">
        <f>IF('REGISTRO ACCIONES'!L743="COMPRA",'REGISTRO ACCIONES'!K743,"")</f>
        <v/>
      </c>
      <c r="D74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43" s="757" t="str">
        <f>IF('REGISTRO ACCIONES'!L743="COMPRA",'REGISTRO ACCIONES'!M743,"")</f>
        <v/>
      </c>
      <c r="F743" s="758" t="str">
        <f>IF(RENTABILIDAD[[#This Row],[PORTAFOLIO]]="","",IF('REGISTRO ACCIONES'!L743="COMPRA",'REGISTRO ACCIONES'!P743,""))</f>
        <v/>
      </c>
      <c r="G743" s="759" t="str">
        <f>IF(RENTABILIDAD[[#This Row],[PORTAFOLIO]]="","",IF('REGISTRO ACCIONES'!L743="COMPRA",'REGISTRO ACCIONES'!R743,""))</f>
        <v/>
      </c>
      <c r="H74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43" s="760" t="str">
        <f>IF(RENTABILIDAD[[#This Row],[PORTAFOLIO]]="","",IF(RENTABILIDAD[[#This Row],[INSTRUMENTO]]="","",IFERROR((E743*H743),0)))</f>
        <v/>
      </c>
      <c r="J743" s="761" t="str">
        <f>IF(RENTABILIDAD[[#This Row],[PORTAFOLIO]]="","",IF(RENTABILIDAD[[#This Row],[INSTRUMENTO]]="","",IFERROR((E743*H743)*$X$6,0)))</f>
        <v/>
      </c>
      <c r="K743" s="762">
        <f>IF(RENTABILIDAD[[#This Row],[VALOR ACTUAL COP]]&gt;0,IFERROR((I743-F743)/F743,0),"")</f>
        <v>0</v>
      </c>
      <c r="L743" s="702">
        <f>IF(RENTABILIDAD[[#This Row],[VALOR ACTUAL COP]]&gt;0,IFERROR((J743-G743)/G743,0),"")</f>
        <v>0</v>
      </c>
      <c r="M743" s="763">
        <f t="shared" si="12"/>
        <v>0</v>
      </c>
      <c r="N743" s="747" t="str">
        <f>IFERROR(IF(RENTABILIDAD[[#This Row],[AÑOS]]&gt;0.9999999,(1+K743)^(1/M743)-1,""),"")</f>
        <v/>
      </c>
      <c r="O743" s="702" t="str">
        <f>IFERROR(IF(RENTABILIDAD[[#This Row],[AÑOS]]&gt;0.9999999,(1+L743)^(1/M743)-1,""),"")</f>
        <v/>
      </c>
      <c r="P743" s="764" t="str">
        <f>IFERROR(IF(C:C=$U$7,RENTABILIDAD[[#This Row],[INVERSIÓN USD]]/$W$6,RENTABILIDAD[[#This Row],[INVERSIÓN USD]]/$W$7),"")</f>
        <v/>
      </c>
      <c r="Q743" s="620" t="str">
        <f>IFERROR(IF(D:D=$U$6,RENTABILIDAD[[#This Row],[INVERSIÓN COP]]/$V$6,RENTABILIDAD[[#This Row],[INVERSIÓN COP]]/$V$7),"")</f>
        <v/>
      </c>
      <c r="R743" s="764" t="str">
        <f>IFERROR(RENTABILIDAD[[#This Row],[RENTABILIDAD E.A USD]]*RENTABILIDAD[[#This Row],[PESOS COP]],"")</f>
        <v/>
      </c>
      <c r="S743" s="620" t="str">
        <f>IFERROR(RENTABILIDAD[[#This Row],[RENTABILIDAD E.A COP2]]*RENTABILIDAD[[#This Row],[PESOS COP]],"")</f>
        <v/>
      </c>
    </row>
    <row r="744" spans="2:19">
      <c r="B744" s="755" t="str">
        <f>IF('REGISTRO ACCIONES'!L744="COMPRA",'REGISTRO ACCIONES'!J744,"")</f>
        <v/>
      </c>
      <c r="C744" s="756" t="str">
        <f>IF('REGISTRO ACCIONES'!L744="COMPRA",'REGISTRO ACCIONES'!K744,"")</f>
        <v/>
      </c>
      <c r="D74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44" s="757" t="str">
        <f>IF('REGISTRO ACCIONES'!L744="COMPRA",'REGISTRO ACCIONES'!M744,"")</f>
        <v/>
      </c>
      <c r="F744" s="758" t="str">
        <f>IF(RENTABILIDAD[[#This Row],[PORTAFOLIO]]="","",IF('REGISTRO ACCIONES'!L744="COMPRA",'REGISTRO ACCIONES'!P744,""))</f>
        <v/>
      </c>
      <c r="G744" s="759" t="str">
        <f>IF(RENTABILIDAD[[#This Row],[PORTAFOLIO]]="","",IF('REGISTRO ACCIONES'!L744="COMPRA",'REGISTRO ACCIONES'!R744,""))</f>
        <v/>
      </c>
      <c r="H74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44" s="760" t="str">
        <f>IF(RENTABILIDAD[[#This Row],[PORTAFOLIO]]="","",IF(RENTABILIDAD[[#This Row],[INSTRUMENTO]]="","",IFERROR((E744*H744),0)))</f>
        <v/>
      </c>
      <c r="J744" s="761" t="str">
        <f>IF(RENTABILIDAD[[#This Row],[PORTAFOLIO]]="","",IF(RENTABILIDAD[[#This Row],[INSTRUMENTO]]="","",IFERROR((E744*H744)*$X$6,0)))</f>
        <v/>
      </c>
      <c r="K744" s="762">
        <f>IF(RENTABILIDAD[[#This Row],[VALOR ACTUAL COP]]&gt;0,IFERROR((I744-F744)/F744,0),"")</f>
        <v>0</v>
      </c>
      <c r="L744" s="702">
        <f>IF(RENTABILIDAD[[#This Row],[VALOR ACTUAL COP]]&gt;0,IFERROR((J744-G744)/G744,0),"")</f>
        <v>0</v>
      </c>
      <c r="M744" s="763">
        <f t="shared" si="12"/>
        <v>0</v>
      </c>
      <c r="N744" s="747" t="str">
        <f>IFERROR(IF(RENTABILIDAD[[#This Row],[AÑOS]]&gt;0.9999999,(1+K744)^(1/M744)-1,""),"")</f>
        <v/>
      </c>
      <c r="O744" s="702" t="str">
        <f>IFERROR(IF(RENTABILIDAD[[#This Row],[AÑOS]]&gt;0.9999999,(1+L744)^(1/M744)-1,""),"")</f>
        <v/>
      </c>
      <c r="P744" s="764" t="str">
        <f>IFERROR(IF(C:C=$U$7,RENTABILIDAD[[#This Row],[INVERSIÓN USD]]/$W$6,RENTABILIDAD[[#This Row],[INVERSIÓN USD]]/$W$7),"")</f>
        <v/>
      </c>
      <c r="Q744" s="620" t="str">
        <f>IFERROR(IF(D:D=$U$6,RENTABILIDAD[[#This Row],[INVERSIÓN COP]]/$V$6,RENTABILIDAD[[#This Row],[INVERSIÓN COP]]/$V$7),"")</f>
        <v/>
      </c>
      <c r="R744" s="764" t="str">
        <f>IFERROR(RENTABILIDAD[[#This Row],[RENTABILIDAD E.A USD]]*RENTABILIDAD[[#This Row],[PESOS COP]],"")</f>
        <v/>
      </c>
      <c r="S744" s="620" t="str">
        <f>IFERROR(RENTABILIDAD[[#This Row],[RENTABILIDAD E.A COP2]]*RENTABILIDAD[[#This Row],[PESOS COP]],"")</f>
        <v/>
      </c>
    </row>
    <row r="745" spans="2:19">
      <c r="B745" s="755" t="str">
        <f>IF('REGISTRO ACCIONES'!L745="COMPRA",'REGISTRO ACCIONES'!J745,"")</f>
        <v/>
      </c>
      <c r="C745" s="756" t="str">
        <f>IF('REGISTRO ACCIONES'!L745="COMPRA",'REGISTRO ACCIONES'!K745,"")</f>
        <v/>
      </c>
      <c r="D74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45" s="757" t="str">
        <f>IF('REGISTRO ACCIONES'!L745="COMPRA",'REGISTRO ACCIONES'!M745,"")</f>
        <v/>
      </c>
      <c r="F745" s="758" t="str">
        <f>IF(RENTABILIDAD[[#This Row],[PORTAFOLIO]]="","",IF('REGISTRO ACCIONES'!L745="COMPRA",'REGISTRO ACCIONES'!P745,""))</f>
        <v/>
      </c>
      <c r="G745" s="759" t="str">
        <f>IF(RENTABILIDAD[[#This Row],[PORTAFOLIO]]="","",IF('REGISTRO ACCIONES'!L745="COMPRA",'REGISTRO ACCIONES'!R745,""))</f>
        <v/>
      </c>
      <c r="H74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45" s="760" t="str">
        <f>IF(RENTABILIDAD[[#This Row],[PORTAFOLIO]]="","",IF(RENTABILIDAD[[#This Row],[INSTRUMENTO]]="","",IFERROR((E745*H745),0)))</f>
        <v/>
      </c>
      <c r="J745" s="761" t="str">
        <f>IF(RENTABILIDAD[[#This Row],[PORTAFOLIO]]="","",IF(RENTABILIDAD[[#This Row],[INSTRUMENTO]]="","",IFERROR((E745*H745)*$X$6,0)))</f>
        <v/>
      </c>
      <c r="K745" s="762">
        <f>IF(RENTABILIDAD[[#This Row],[VALOR ACTUAL COP]]&gt;0,IFERROR((I745-F745)/F745,0),"")</f>
        <v>0</v>
      </c>
      <c r="L745" s="702">
        <f>IF(RENTABILIDAD[[#This Row],[VALOR ACTUAL COP]]&gt;0,IFERROR((J745-G745)/G745,0),"")</f>
        <v>0</v>
      </c>
      <c r="M745" s="763">
        <f t="shared" si="12"/>
        <v>0</v>
      </c>
      <c r="N745" s="747" t="str">
        <f>IFERROR(IF(RENTABILIDAD[[#This Row],[AÑOS]]&gt;0.9999999,(1+K745)^(1/M745)-1,""),"")</f>
        <v/>
      </c>
      <c r="O745" s="702" t="str">
        <f>IFERROR(IF(RENTABILIDAD[[#This Row],[AÑOS]]&gt;0.9999999,(1+L745)^(1/M745)-1,""),"")</f>
        <v/>
      </c>
      <c r="P745" s="764" t="str">
        <f>IFERROR(IF(C:C=$U$7,RENTABILIDAD[[#This Row],[INVERSIÓN USD]]/$W$6,RENTABILIDAD[[#This Row],[INVERSIÓN USD]]/$W$7),"")</f>
        <v/>
      </c>
      <c r="Q745" s="620" t="str">
        <f>IFERROR(IF(D:D=$U$6,RENTABILIDAD[[#This Row],[INVERSIÓN COP]]/$V$6,RENTABILIDAD[[#This Row],[INVERSIÓN COP]]/$V$7),"")</f>
        <v/>
      </c>
      <c r="R745" s="764" t="str">
        <f>IFERROR(RENTABILIDAD[[#This Row],[RENTABILIDAD E.A USD]]*RENTABILIDAD[[#This Row],[PESOS COP]],"")</f>
        <v/>
      </c>
      <c r="S745" s="620" t="str">
        <f>IFERROR(RENTABILIDAD[[#This Row],[RENTABILIDAD E.A COP2]]*RENTABILIDAD[[#This Row],[PESOS COP]],"")</f>
        <v/>
      </c>
    </row>
    <row r="746" spans="2:19">
      <c r="B746" s="755" t="str">
        <f>IF('REGISTRO ACCIONES'!L746="COMPRA",'REGISTRO ACCIONES'!J746,"")</f>
        <v/>
      </c>
      <c r="C746" s="756" t="str">
        <f>IF('REGISTRO ACCIONES'!L746="COMPRA",'REGISTRO ACCIONES'!K746,"")</f>
        <v/>
      </c>
      <c r="D74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46" s="757" t="str">
        <f>IF('REGISTRO ACCIONES'!L746="COMPRA",'REGISTRO ACCIONES'!M746,"")</f>
        <v/>
      </c>
      <c r="F746" s="758" t="str">
        <f>IF(RENTABILIDAD[[#This Row],[PORTAFOLIO]]="","",IF('REGISTRO ACCIONES'!L746="COMPRA",'REGISTRO ACCIONES'!P746,""))</f>
        <v/>
      </c>
      <c r="G746" s="759" t="str">
        <f>IF(RENTABILIDAD[[#This Row],[PORTAFOLIO]]="","",IF('REGISTRO ACCIONES'!L746="COMPRA",'REGISTRO ACCIONES'!R746,""))</f>
        <v/>
      </c>
      <c r="H74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46" s="760" t="str">
        <f>IF(RENTABILIDAD[[#This Row],[PORTAFOLIO]]="","",IF(RENTABILIDAD[[#This Row],[INSTRUMENTO]]="","",IFERROR((E746*H746),0)))</f>
        <v/>
      </c>
      <c r="J746" s="761" t="str">
        <f>IF(RENTABILIDAD[[#This Row],[PORTAFOLIO]]="","",IF(RENTABILIDAD[[#This Row],[INSTRUMENTO]]="","",IFERROR((E746*H746)*$X$6,0)))</f>
        <v/>
      </c>
      <c r="K746" s="762">
        <f>IF(RENTABILIDAD[[#This Row],[VALOR ACTUAL COP]]&gt;0,IFERROR((I746-F746)/F746,0),"")</f>
        <v>0</v>
      </c>
      <c r="L746" s="702">
        <f>IF(RENTABILIDAD[[#This Row],[VALOR ACTUAL COP]]&gt;0,IFERROR((J746-G746)/G746,0),"")</f>
        <v>0</v>
      </c>
      <c r="M746" s="763">
        <f t="shared" si="12"/>
        <v>0</v>
      </c>
      <c r="N746" s="747" t="str">
        <f>IFERROR(IF(RENTABILIDAD[[#This Row],[AÑOS]]&gt;0.9999999,(1+K746)^(1/M746)-1,""),"")</f>
        <v/>
      </c>
      <c r="O746" s="702" t="str">
        <f>IFERROR(IF(RENTABILIDAD[[#This Row],[AÑOS]]&gt;0.9999999,(1+L746)^(1/M746)-1,""),"")</f>
        <v/>
      </c>
      <c r="P746" s="764" t="str">
        <f>IFERROR(IF(C:C=$U$7,RENTABILIDAD[[#This Row],[INVERSIÓN USD]]/$W$6,RENTABILIDAD[[#This Row],[INVERSIÓN USD]]/$W$7),"")</f>
        <v/>
      </c>
      <c r="Q746" s="620" t="str">
        <f>IFERROR(IF(D:D=$U$6,RENTABILIDAD[[#This Row],[INVERSIÓN COP]]/$V$6,RENTABILIDAD[[#This Row],[INVERSIÓN COP]]/$V$7),"")</f>
        <v/>
      </c>
      <c r="R746" s="764" t="str">
        <f>IFERROR(RENTABILIDAD[[#This Row],[RENTABILIDAD E.A USD]]*RENTABILIDAD[[#This Row],[PESOS COP]],"")</f>
        <v/>
      </c>
      <c r="S746" s="620" t="str">
        <f>IFERROR(RENTABILIDAD[[#This Row],[RENTABILIDAD E.A COP2]]*RENTABILIDAD[[#This Row],[PESOS COP]],"")</f>
        <v/>
      </c>
    </row>
    <row r="747" spans="2:19">
      <c r="B747" s="755" t="str">
        <f>IF('REGISTRO ACCIONES'!L747="COMPRA",'REGISTRO ACCIONES'!J747,"")</f>
        <v/>
      </c>
      <c r="C747" s="756" t="str">
        <f>IF('REGISTRO ACCIONES'!L747="COMPRA",'REGISTRO ACCIONES'!K747,"")</f>
        <v/>
      </c>
      <c r="D74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47" s="757" t="str">
        <f>IF('REGISTRO ACCIONES'!L747="COMPRA",'REGISTRO ACCIONES'!M747,"")</f>
        <v/>
      </c>
      <c r="F747" s="758" t="str">
        <f>IF(RENTABILIDAD[[#This Row],[PORTAFOLIO]]="","",IF('REGISTRO ACCIONES'!L747="COMPRA",'REGISTRO ACCIONES'!P747,""))</f>
        <v/>
      </c>
      <c r="G747" s="759" t="str">
        <f>IF(RENTABILIDAD[[#This Row],[PORTAFOLIO]]="","",IF('REGISTRO ACCIONES'!L747="COMPRA",'REGISTRO ACCIONES'!R747,""))</f>
        <v/>
      </c>
      <c r="H74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47" s="760" t="str">
        <f>IF(RENTABILIDAD[[#This Row],[PORTAFOLIO]]="","",IF(RENTABILIDAD[[#This Row],[INSTRUMENTO]]="","",IFERROR((E747*H747),0)))</f>
        <v/>
      </c>
      <c r="J747" s="761" t="str">
        <f>IF(RENTABILIDAD[[#This Row],[PORTAFOLIO]]="","",IF(RENTABILIDAD[[#This Row],[INSTRUMENTO]]="","",IFERROR((E747*H747)*$X$6,0)))</f>
        <v/>
      </c>
      <c r="K747" s="762">
        <f>IF(RENTABILIDAD[[#This Row],[VALOR ACTUAL COP]]&gt;0,IFERROR((I747-F747)/F747,0),"")</f>
        <v>0</v>
      </c>
      <c r="L747" s="702">
        <f>IF(RENTABILIDAD[[#This Row],[VALOR ACTUAL COP]]&gt;0,IFERROR((J747-G747)/G747,0),"")</f>
        <v>0</v>
      </c>
      <c r="M747" s="763">
        <f t="shared" si="12"/>
        <v>0</v>
      </c>
      <c r="N747" s="747" t="str">
        <f>IFERROR(IF(RENTABILIDAD[[#This Row],[AÑOS]]&gt;0.9999999,(1+K747)^(1/M747)-1,""),"")</f>
        <v/>
      </c>
      <c r="O747" s="702" t="str">
        <f>IFERROR(IF(RENTABILIDAD[[#This Row],[AÑOS]]&gt;0.9999999,(1+L747)^(1/M747)-1,""),"")</f>
        <v/>
      </c>
      <c r="P747" s="764" t="str">
        <f>IFERROR(IF(C:C=$U$7,RENTABILIDAD[[#This Row],[INVERSIÓN USD]]/$W$6,RENTABILIDAD[[#This Row],[INVERSIÓN USD]]/$W$7),"")</f>
        <v/>
      </c>
      <c r="Q747" s="620" t="str">
        <f>IFERROR(IF(D:D=$U$6,RENTABILIDAD[[#This Row],[INVERSIÓN COP]]/$V$6,RENTABILIDAD[[#This Row],[INVERSIÓN COP]]/$V$7),"")</f>
        <v/>
      </c>
      <c r="R747" s="764" t="str">
        <f>IFERROR(RENTABILIDAD[[#This Row],[RENTABILIDAD E.A USD]]*RENTABILIDAD[[#This Row],[PESOS COP]],"")</f>
        <v/>
      </c>
      <c r="S747" s="620" t="str">
        <f>IFERROR(RENTABILIDAD[[#This Row],[RENTABILIDAD E.A COP2]]*RENTABILIDAD[[#This Row],[PESOS COP]],"")</f>
        <v/>
      </c>
    </row>
    <row r="748" spans="2:19">
      <c r="B748" s="755" t="str">
        <f>IF('REGISTRO ACCIONES'!L748="COMPRA",'REGISTRO ACCIONES'!J748,"")</f>
        <v/>
      </c>
      <c r="C748" s="756" t="str">
        <f>IF('REGISTRO ACCIONES'!L748="COMPRA",'REGISTRO ACCIONES'!K748,"")</f>
        <v/>
      </c>
      <c r="D74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48" s="757" t="str">
        <f>IF('REGISTRO ACCIONES'!L748="COMPRA",'REGISTRO ACCIONES'!M748,"")</f>
        <v/>
      </c>
      <c r="F748" s="758" t="str">
        <f>IF(RENTABILIDAD[[#This Row],[PORTAFOLIO]]="","",IF('REGISTRO ACCIONES'!L748="COMPRA",'REGISTRO ACCIONES'!P748,""))</f>
        <v/>
      </c>
      <c r="G748" s="759" t="str">
        <f>IF(RENTABILIDAD[[#This Row],[PORTAFOLIO]]="","",IF('REGISTRO ACCIONES'!L748="COMPRA",'REGISTRO ACCIONES'!R748,""))</f>
        <v/>
      </c>
      <c r="H74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48" s="760" t="str">
        <f>IF(RENTABILIDAD[[#This Row],[PORTAFOLIO]]="","",IF(RENTABILIDAD[[#This Row],[INSTRUMENTO]]="","",IFERROR((E748*H748),0)))</f>
        <v/>
      </c>
      <c r="J748" s="761" t="str">
        <f>IF(RENTABILIDAD[[#This Row],[PORTAFOLIO]]="","",IF(RENTABILIDAD[[#This Row],[INSTRUMENTO]]="","",IFERROR((E748*H748)*$X$6,0)))</f>
        <v/>
      </c>
      <c r="K748" s="762">
        <f>IF(RENTABILIDAD[[#This Row],[VALOR ACTUAL COP]]&gt;0,IFERROR((I748-F748)/F748,0),"")</f>
        <v>0</v>
      </c>
      <c r="L748" s="702">
        <f>IF(RENTABILIDAD[[#This Row],[VALOR ACTUAL COP]]&gt;0,IFERROR((J748-G748)/G748,0),"")</f>
        <v>0</v>
      </c>
      <c r="M748" s="763">
        <f t="shared" si="12"/>
        <v>0</v>
      </c>
      <c r="N748" s="747" t="str">
        <f>IFERROR(IF(RENTABILIDAD[[#This Row],[AÑOS]]&gt;0.9999999,(1+K748)^(1/M748)-1,""),"")</f>
        <v/>
      </c>
      <c r="O748" s="702" t="str">
        <f>IFERROR(IF(RENTABILIDAD[[#This Row],[AÑOS]]&gt;0.9999999,(1+L748)^(1/M748)-1,""),"")</f>
        <v/>
      </c>
      <c r="P748" s="764" t="str">
        <f>IFERROR(IF(C:C=$U$7,RENTABILIDAD[[#This Row],[INVERSIÓN USD]]/$W$6,RENTABILIDAD[[#This Row],[INVERSIÓN USD]]/$W$7),"")</f>
        <v/>
      </c>
      <c r="Q748" s="620" t="str">
        <f>IFERROR(IF(D:D=$U$6,RENTABILIDAD[[#This Row],[INVERSIÓN COP]]/$V$6,RENTABILIDAD[[#This Row],[INVERSIÓN COP]]/$V$7),"")</f>
        <v/>
      </c>
      <c r="R748" s="764" t="str">
        <f>IFERROR(RENTABILIDAD[[#This Row],[RENTABILIDAD E.A USD]]*RENTABILIDAD[[#This Row],[PESOS COP]],"")</f>
        <v/>
      </c>
      <c r="S748" s="620" t="str">
        <f>IFERROR(RENTABILIDAD[[#This Row],[RENTABILIDAD E.A COP2]]*RENTABILIDAD[[#This Row],[PESOS COP]],"")</f>
        <v/>
      </c>
    </row>
    <row r="749" spans="2:19">
      <c r="B749" s="755" t="str">
        <f>IF('REGISTRO ACCIONES'!L749="COMPRA",'REGISTRO ACCIONES'!J749,"")</f>
        <v/>
      </c>
      <c r="C749" s="756" t="str">
        <f>IF('REGISTRO ACCIONES'!L749="COMPRA",'REGISTRO ACCIONES'!K749,"")</f>
        <v/>
      </c>
      <c r="D74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49" s="757" t="str">
        <f>IF('REGISTRO ACCIONES'!L749="COMPRA",'REGISTRO ACCIONES'!M749,"")</f>
        <v/>
      </c>
      <c r="F749" s="758" t="str">
        <f>IF(RENTABILIDAD[[#This Row],[PORTAFOLIO]]="","",IF('REGISTRO ACCIONES'!L749="COMPRA",'REGISTRO ACCIONES'!P749,""))</f>
        <v/>
      </c>
      <c r="G749" s="759" t="str">
        <f>IF(RENTABILIDAD[[#This Row],[PORTAFOLIO]]="","",IF('REGISTRO ACCIONES'!L749="COMPRA",'REGISTRO ACCIONES'!R749,""))</f>
        <v/>
      </c>
      <c r="H74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49" s="760" t="str">
        <f>IF(RENTABILIDAD[[#This Row],[PORTAFOLIO]]="","",IF(RENTABILIDAD[[#This Row],[INSTRUMENTO]]="","",IFERROR((E749*H749),0)))</f>
        <v/>
      </c>
      <c r="J749" s="761" t="str">
        <f>IF(RENTABILIDAD[[#This Row],[PORTAFOLIO]]="","",IF(RENTABILIDAD[[#This Row],[INSTRUMENTO]]="","",IFERROR((E749*H749)*$X$6,0)))</f>
        <v/>
      </c>
      <c r="K749" s="762">
        <f>IF(RENTABILIDAD[[#This Row],[VALOR ACTUAL COP]]&gt;0,IFERROR((I749-F749)/F749,0),"")</f>
        <v>0</v>
      </c>
      <c r="L749" s="702">
        <f>IF(RENTABILIDAD[[#This Row],[VALOR ACTUAL COP]]&gt;0,IFERROR((J749-G749)/G749,0),"")</f>
        <v>0</v>
      </c>
      <c r="M749" s="763">
        <f t="shared" si="12"/>
        <v>0</v>
      </c>
      <c r="N749" s="747" t="str">
        <f>IFERROR(IF(RENTABILIDAD[[#This Row],[AÑOS]]&gt;0.9999999,(1+K749)^(1/M749)-1,""),"")</f>
        <v/>
      </c>
      <c r="O749" s="702" t="str">
        <f>IFERROR(IF(RENTABILIDAD[[#This Row],[AÑOS]]&gt;0.9999999,(1+L749)^(1/M749)-1,""),"")</f>
        <v/>
      </c>
      <c r="P749" s="764" t="str">
        <f>IFERROR(IF(C:C=$U$7,RENTABILIDAD[[#This Row],[INVERSIÓN USD]]/$W$6,RENTABILIDAD[[#This Row],[INVERSIÓN USD]]/$W$7),"")</f>
        <v/>
      </c>
      <c r="Q749" s="620" t="str">
        <f>IFERROR(IF(D:D=$U$6,RENTABILIDAD[[#This Row],[INVERSIÓN COP]]/$V$6,RENTABILIDAD[[#This Row],[INVERSIÓN COP]]/$V$7),"")</f>
        <v/>
      </c>
      <c r="R749" s="764" t="str">
        <f>IFERROR(RENTABILIDAD[[#This Row],[RENTABILIDAD E.A USD]]*RENTABILIDAD[[#This Row],[PESOS COP]],"")</f>
        <v/>
      </c>
      <c r="S749" s="620" t="str">
        <f>IFERROR(RENTABILIDAD[[#This Row],[RENTABILIDAD E.A COP2]]*RENTABILIDAD[[#This Row],[PESOS COP]],"")</f>
        <v/>
      </c>
    </row>
    <row r="750" spans="2:19">
      <c r="B750" s="755" t="str">
        <f>IF('REGISTRO ACCIONES'!L750="COMPRA",'REGISTRO ACCIONES'!J750,"")</f>
        <v/>
      </c>
      <c r="C750" s="756" t="str">
        <f>IF('REGISTRO ACCIONES'!L750="COMPRA",'REGISTRO ACCIONES'!K750,"")</f>
        <v/>
      </c>
      <c r="D75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50" s="757" t="str">
        <f>IF('REGISTRO ACCIONES'!L750="COMPRA",'REGISTRO ACCIONES'!M750,"")</f>
        <v/>
      </c>
      <c r="F750" s="758" t="str">
        <f>IF(RENTABILIDAD[[#This Row],[PORTAFOLIO]]="","",IF('REGISTRO ACCIONES'!L750="COMPRA",'REGISTRO ACCIONES'!P750,""))</f>
        <v/>
      </c>
      <c r="G750" s="759" t="str">
        <f>IF(RENTABILIDAD[[#This Row],[PORTAFOLIO]]="","",IF('REGISTRO ACCIONES'!L750="COMPRA",'REGISTRO ACCIONES'!R750,""))</f>
        <v/>
      </c>
      <c r="H75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50" s="760" t="str">
        <f>IF(RENTABILIDAD[[#This Row],[PORTAFOLIO]]="","",IF(RENTABILIDAD[[#This Row],[INSTRUMENTO]]="","",IFERROR((E750*H750),0)))</f>
        <v/>
      </c>
      <c r="J750" s="761" t="str">
        <f>IF(RENTABILIDAD[[#This Row],[PORTAFOLIO]]="","",IF(RENTABILIDAD[[#This Row],[INSTRUMENTO]]="","",IFERROR((E750*H750)*$X$6,0)))</f>
        <v/>
      </c>
      <c r="K750" s="762">
        <f>IF(RENTABILIDAD[[#This Row],[VALOR ACTUAL COP]]&gt;0,IFERROR((I750-F750)/F750,0),"")</f>
        <v>0</v>
      </c>
      <c r="L750" s="702">
        <f>IF(RENTABILIDAD[[#This Row],[VALOR ACTUAL COP]]&gt;0,IFERROR((J750-G750)/G750,0),"")</f>
        <v>0</v>
      </c>
      <c r="M750" s="763">
        <f t="shared" si="12"/>
        <v>0</v>
      </c>
      <c r="N750" s="747" t="str">
        <f>IFERROR(IF(RENTABILIDAD[[#This Row],[AÑOS]]&gt;0.9999999,(1+K750)^(1/M750)-1,""),"")</f>
        <v/>
      </c>
      <c r="O750" s="702" t="str">
        <f>IFERROR(IF(RENTABILIDAD[[#This Row],[AÑOS]]&gt;0.9999999,(1+L750)^(1/M750)-1,""),"")</f>
        <v/>
      </c>
      <c r="P750" s="764" t="str">
        <f>IFERROR(IF(C:C=$U$7,RENTABILIDAD[[#This Row],[INVERSIÓN USD]]/$W$6,RENTABILIDAD[[#This Row],[INVERSIÓN USD]]/$W$7),"")</f>
        <v/>
      </c>
      <c r="Q750" s="620" t="str">
        <f>IFERROR(IF(D:D=$U$6,RENTABILIDAD[[#This Row],[INVERSIÓN COP]]/$V$6,RENTABILIDAD[[#This Row],[INVERSIÓN COP]]/$V$7),"")</f>
        <v/>
      </c>
      <c r="R750" s="764" t="str">
        <f>IFERROR(RENTABILIDAD[[#This Row],[RENTABILIDAD E.A USD]]*RENTABILIDAD[[#This Row],[PESOS COP]],"")</f>
        <v/>
      </c>
      <c r="S750" s="620" t="str">
        <f>IFERROR(RENTABILIDAD[[#This Row],[RENTABILIDAD E.A COP2]]*RENTABILIDAD[[#This Row],[PESOS COP]],"")</f>
        <v/>
      </c>
    </row>
    <row r="751" spans="2:19">
      <c r="B751" s="755" t="str">
        <f>IF('REGISTRO ACCIONES'!L751="COMPRA",'REGISTRO ACCIONES'!J751,"")</f>
        <v/>
      </c>
      <c r="C751" s="756" t="str">
        <f>IF('REGISTRO ACCIONES'!L751="COMPRA",'REGISTRO ACCIONES'!K751,"")</f>
        <v/>
      </c>
      <c r="D75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51" s="757" t="str">
        <f>IF('REGISTRO ACCIONES'!L751="COMPRA",'REGISTRO ACCIONES'!M751,"")</f>
        <v/>
      </c>
      <c r="F751" s="758" t="str">
        <f>IF(RENTABILIDAD[[#This Row],[PORTAFOLIO]]="","",IF('REGISTRO ACCIONES'!L751="COMPRA",'REGISTRO ACCIONES'!P751,""))</f>
        <v/>
      </c>
      <c r="G751" s="759" t="str">
        <f>IF(RENTABILIDAD[[#This Row],[PORTAFOLIO]]="","",IF('REGISTRO ACCIONES'!L751="COMPRA",'REGISTRO ACCIONES'!R751,""))</f>
        <v/>
      </c>
      <c r="H75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51" s="760" t="str">
        <f>IF(RENTABILIDAD[[#This Row],[PORTAFOLIO]]="","",IF(RENTABILIDAD[[#This Row],[INSTRUMENTO]]="","",IFERROR((E751*H751),0)))</f>
        <v/>
      </c>
      <c r="J751" s="761" t="str">
        <f>IF(RENTABILIDAD[[#This Row],[PORTAFOLIO]]="","",IF(RENTABILIDAD[[#This Row],[INSTRUMENTO]]="","",IFERROR((E751*H751)*$X$6,0)))</f>
        <v/>
      </c>
      <c r="K751" s="762">
        <f>IF(RENTABILIDAD[[#This Row],[VALOR ACTUAL COP]]&gt;0,IFERROR((I751-F751)/F751,0),"")</f>
        <v>0</v>
      </c>
      <c r="L751" s="702">
        <f>IF(RENTABILIDAD[[#This Row],[VALOR ACTUAL COP]]&gt;0,IFERROR((J751-G751)/G751,0),"")</f>
        <v>0</v>
      </c>
      <c r="M751" s="763">
        <f t="shared" si="12"/>
        <v>0</v>
      </c>
      <c r="N751" s="747" t="str">
        <f>IFERROR(IF(RENTABILIDAD[[#This Row],[AÑOS]]&gt;0.9999999,(1+K751)^(1/M751)-1,""),"")</f>
        <v/>
      </c>
      <c r="O751" s="702" t="str">
        <f>IFERROR(IF(RENTABILIDAD[[#This Row],[AÑOS]]&gt;0.9999999,(1+L751)^(1/M751)-1,""),"")</f>
        <v/>
      </c>
      <c r="P751" s="764" t="str">
        <f>IFERROR(IF(C:C=$U$7,RENTABILIDAD[[#This Row],[INVERSIÓN USD]]/$W$6,RENTABILIDAD[[#This Row],[INVERSIÓN USD]]/$W$7),"")</f>
        <v/>
      </c>
      <c r="Q751" s="620" t="str">
        <f>IFERROR(IF(D:D=$U$6,RENTABILIDAD[[#This Row],[INVERSIÓN COP]]/$V$6,RENTABILIDAD[[#This Row],[INVERSIÓN COP]]/$V$7),"")</f>
        <v/>
      </c>
      <c r="R751" s="764" t="str">
        <f>IFERROR(RENTABILIDAD[[#This Row],[RENTABILIDAD E.A USD]]*RENTABILIDAD[[#This Row],[PESOS COP]],"")</f>
        <v/>
      </c>
      <c r="S751" s="620" t="str">
        <f>IFERROR(RENTABILIDAD[[#This Row],[RENTABILIDAD E.A COP2]]*RENTABILIDAD[[#This Row],[PESOS COP]],"")</f>
        <v/>
      </c>
    </row>
    <row r="752" spans="2:19">
      <c r="B752" s="755" t="str">
        <f>IF('REGISTRO ACCIONES'!L752="COMPRA",'REGISTRO ACCIONES'!J752,"")</f>
        <v/>
      </c>
      <c r="C752" s="756" t="str">
        <f>IF('REGISTRO ACCIONES'!L752="COMPRA",'REGISTRO ACCIONES'!K752,"")</f>
        <v/>
      </c>
      <c r="D75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52" s="757" t="str">
        <f>IF('REGISTRO ACCIONES'!L752="COMPRA",'REGISTRO ACCIONES'!M752,"")</f>
        <v/>
      </c>
      <c r="F752" s="758" t="str">
        <f>IF(RENTABILIDAD[[#This Row],[PORTAFOLIO]]="","",IF('REGISTRO ACCIONES'!L752="COMPRA",'REGISTRO ACCIONES'!P752,""))</f>
        <v/>
      </c>
      <c r="G752" s="759" t="str">
        <f>IF(RENTABILIDAD[[#This Row],[PORTAFOLIO]]="","",IF('REGISTRO ACCIONES'!L752="COMPRA",'REGISTRO ACCIONES'!R752,""))</f>
        <v/>
      </c>
      <c r="H75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52" s="760" t="str">
        <f>IF(RENTABILIDAD[[#This Row],[PORTAFOLIO]]="","",IF(RENTABILIDAD[[#This Row],[INSTRUMENTO]]="","",IFERROR((E752*H752),0)))</f>
        <v/>
      </c>
      <c r="J752" s="761" t="str">
        <f>IF(RENTABILIDAD[[#This Row],[PORTAFOLIO]]="","",IF(RENTABILIDAD[[#This Row],[INSTRUMENTO]]="","",IFERROR((E752*H752)*$X$6,0)))</f>
        <v/>
      </c>
      <c r="K752" s="762">
        <f>IF(RENTABILIDAD[[#This Row],[VALOR ACTUAL COP]]&gt;0,IFERROR((I752-F752)/F752,0),"")</f>
        <v>0</v>
      </c>
      <c r="L752" s="702">
        <f>IF(RENTABILIDAD[[#This Row],[VALOR ACTUAL COP]]&gt;0,IFERROR((J752-G752)/G752,0),"")</f>
        <v>0</v>
      </c>
      <c r="M752" s="763">
        <f t="shared" si="12"/>
        <v>0</v>
      </c>
      <c r="N752" s="747" t="str">
        <f>IFERROR(IF(RENTABILIDAD[[#This Row],[AÑOS]]&gt;0.9999999,(1+K752)^(1/M752)-1,""),"")</f>
        <v/>
      </c>
      <c r="O752" s="702" t="str">
        <f>IFERROR(IF(RENTABILIDAD[[#This Row],[AÑOS]]&gt;0.9999999,(1+L752)^(1/M752)-1,""),"")</f>
        <v/>
      </c>
      <c r="P752" s="764" t="str">
        <f>IFERROR(IF(C:C=$U$7,RENTABILIDAD[[#This Row],[INVERSIÓN USD]]/$W$6,RENTABILIDAD[[#This Row],[INVERSIÓN USD]]/$W$7),"")</f>
        <v/>
      </c>
      <c r="Q752" s="620" t="str">
        <f>IFERROR(IF(D:D=$U$6,RENTABILIDAD[[#This Row],[INVERSIÓN COP]]/$V$6,RENTABILIDAD[[#This Row],[INVERSIÓN COP]]/$V$7),"")</f>
        <v/>
      </c>
      <c r="R752" s="764" t="str">
        <f>IFERROR(RENTABILIDAD[[#This Row],[RENTABILIDAD E.A USD]]*RENTABILIDAD[[#This Row],[PESOS COP]],"")</f>
        <v/>
      </c>
      <c r="S752" s="620" t="str">
        <f>IFERROR(RENTABILIDAD[[#This Row],[RENTABILIDAD E.A COP2]]*RENTABILIDAD[[#This Row],[PESOS COP]],"")</f>
        <v/>
      </c>
    </row>
    <row r="753" spans="2:19">
      <c r="B753" s="755" t="str">
        <f>IF('REGISTRO ACCIONES'!L753="COMPRA",'REGISTRO ACCIONES'!J753,"")</f>
        <v/>
      </c>
      <c r="C753" s="756" t="str">
        <f>IF('REGISTRO ACCIONES'!L753="COMPRA",'REGISTRO ACCIONES'!K753,"")</f>
        <v/>
      </c>
      <c r="D75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53" s="757" t="str">
        <f>IF('REGISTRO ACCIONES'!L753="COMPRA",'REGISTRO ACCIONES'!M753,"")</f>
        <v/>
      </c>
      <c r="F753" s="758" t="str">
        <f>IF(RENTABILIDAD[[#This Row],[PORTAFOLIO]]="","",IF('REGISTRO ACCIONES'!L753="COMPRA",'REGISTRO ACCIONES'!P753,""))</f>
        <v/>
      </c>
      <c r="G753" s="759" t="str">
        <f>IF(RENTABILIDAD[[#This Row],[PORTAFOLIO]]="","",IF('REGISTRO ACCIONES'!L753="COMPRA",'REGISTRO ACCIONES'!R753,""))</f>
        <v/>
      </c>
      <c r="H75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53" s="760" t="str">
        <f>IF(RENTABILIDAD[[#This Row],[PORTAFOLIO]]="","",IF(RENTABILIDAD[[#This Row],[INSTRUMENTO]]="","",IFERROR((E753*H753),0)))</f>
        <v/>
      </c>
      <c r="J753" s="761" t="str">
        <f>IF(RENTABILIDAD[[#This Row],[PORTAFOLIO]]="","",IF(RENTABILIDAD[[#This Row],[INSTRUMENTO]]="","",IFERROR((E753*H753)*$X$6,0)))</f>
        <v/>
      </c>
      <c r="K753" s="762">
        <f>IF(RENTABILIDAD[[#This Row],[VALOR ACTUAL COP]]&gt;0,IFERROR((I753-F753)/F753,0),"")</f>
        <v>0</v>
      </c>
      <c r="L753" s="702">
        <f>IF(RENTABILIDAD[[#This Row],[VALOR ACTUAL COP]]&gt;0,IFERROR((J753-G753)/G753,0),"")</f>
        <v>0</v>
      </c>
      <c r="M753" s="763">
        <f t="shared" si="12"/>
        <v>0</v>
      </c>
      <c r="N753" s="747" t="str">
        <f>IFERROR(IF(RENTABILIDAD[[#This Row],[AÑOS]]&gt;0.9999999,(1+K753)^(1/M753)-1,""),"")</f>
        <v/>
      </c>
      <c r="O753" s="702" t="str">
        <f>IFERROR(IF(RENTABILIDAD[[#This Row],[AÑOS]]&gt;0.9999999,(1+L753)^(1/M753)-1,""),"")</f>
        <v/>
      </c>
      <c r="P753" s="764" t="str">
        <f>IFERROR(IF(C:C=$U$7,RENTABILIDAD[[#This Row],[INVERSIÓN USD]]/$W$6,RENTABILIDAD[[#This Row],[INVERSIÓN USD]]/$W$7),"")</f>
        <v/>
      </c>
      <c r="Q753" s="620" t="str">
        <f>IFERROR(IF(D:D=$U$6,RENTABILIDAD[[#This Row],[INVERSIÓN COP]]/$V$6,RENTABILIDAD[[#This Row],[INVERSIÓN COP]]/$V$7),"")</f>
        <v/>
      </c>
      <c r="R753" s="764" t="str">
        <f>IFERROR(RENTABILIDAD[[#This Row],[RENTABILIDAD E.A USD]]*RENTABILIDAD[[#This Row],[PESOS COP]],"")</f>
        <v/>
      </c>
      <c r="S753" s="620" t="str">
        <f>IFERROR(RENTABILIDAD[[#This Row],[RENTABILIDAD E.A COP2]]*RENTABILIDAD[[#This Row],[PESOS COP]],"")</f>
        <v/>
      </c>
    </row>
    <row r="754" spans="2:19">
      <c r="B754" s="755" t="str">
        <f>IF('REGISTRO ACCIONES'!L754="COMPRA",'REGISTRO ACCIONES'!J754,"")</f>
        <v/>
      </c>
      <c r="C754" s="756" t="str">
        <f>IF('REGISTRO ACCIONES'!L754="COMPRA",'REGISTRO ACCIONES'!K754,"")</f>
        <v/>
      </c>
      <c r="D75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54" s="757" t="str">
        <f>IF('REGISTRO ACCIONES'!L754="COMPRA",'REGISTRO ACCIONES'!M754,"")</f>
        <v/>
      </c>
      <c r="F754" s="758" t="str">
        <f>IF(RENTABILIDAD[[#This Row],[PORTAFOLIO]]="","",IF('REGISTRO ACCIONES'!L754="COMPRA",'REGISTRO ACCIONES'!P754,""))</f>
        <v/>
      </c>
      <c r="G754" s="759" t="str">
        <f>IF(RENTABILIDAD[[#This Row],[PORTAFOLIO]]="","",IF('REGISTRO ACCIONES'!L754="COMPRA",'REGISTRO ACCIONES'!R754,""))</f>
        <v/>
      </c>
      <c r="H75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54" s="760" t="str">
        <f>IF(RENTABILIDAD[[#This Row],[PORTAFOLIO]]="","",IF(RENTABILIDAD[[#This Row],[INSTRUMENTO]]="","",IFERROR((E754*H754),0)))</f>
        <v/>
      </c>
      <c r="J754" s="761" t="str">
        <f>IF(RENTABILIDAD[[#This Row],[PORTAFOLIO]]="","",IF(RENTABILIDAD[[#This Row],[INSTRUMENTO]]="","",IFERROR((E754*H754)*$X$6,0)))</f>
        <v/>
      </c>
      <c r="K754" s="762">
        <f>IF(RENTABILIDAD[[#This Row],[VALOR ACTUAL COP]]&gt;0,IFERROR((I754-F754)/F754,0),"")</f>
        <v>0</v>
      </c>
      <c r="L754" s="702">
        <f>IF(RENTABILIDAD[[#This Row],[VALOR ACTUAL COP]]&gt;0,IFERROR((J754-G754)/G754,0),"")</f>
        <v>0</v>
      </c>
      <c r="M754" s="763">
        <f t="shared" si="12"/>
        <v>0</v>
      </c>
      <c r="N754" s="747" t="str">
        <f>IFERROR(IF(RENTABILIDAD[[#This Row],[AÑOS]]&gt;0.9999999,(1+K754)^(1/M754)-1,""),"")</f>
        <v/>
      </c>
      <c r="O754" s="702" t="str">
        <f>IFERROR(IF(RENTABILIDAD[[#This Row],[AÑOS]]&gt;0.9999999,(1+L754)^(1/M754)-1,""),"")</f>
        <v/>
      </c>
      <c r="P754" s="764" t="str">
        <f>IFERROR(IF(C:C=$U$7,RENTABILIDAD[[#This Row],[INVERSIÓN USD]]/$W$6,RENTABILIDAD[[#This Row],[INVERSIÓN USD]]/$W$7),"")</f>
        <v/>
      </c>
      <c r="Q754" s="620" t="str">
        <f>IFERROR(IF(D:D=$U$6,RENTABILIDAD[[#This Row],[INVERSIÓN COP]]/$V$6,RENTABILIDAD[[#This Row],[INVERSIÓN COP]]/$V$7),"")</f>
        <v/>
      </c>
      <c r="R754" s="764" t="str">
        <f>IFERROR(RENTABILIDAD[[#This Row],[RENTABILIDAD E.A USD]]*RENTABILIDAD[[#This Row],[PESOS COP]],"")</f>
        <v/>
      </c>
      <c r="S754" s="620" t="str">
        <f>IFERROR(RENTABILIDAD[[#This Row],[RENTABILIDAD E.A COP2]]*RENTABILIDAD[[#This Row],[PESOS COP]],"")</f>
        <v/>
      </c>
    </row>
    <row r="755" spans="2:19">
      <c r="B755" s="755" t="str">
        <f>IF('REGISTRO ACCIONES'!L755="COMPRA",'REGISTRO ACCIONES'!J755,"")</f>
        <v/>
      </c>
      <c r="C755" s="756" t="str">
        <f>IF('REGISTRO ACCIONES'!L755="COMPRA",'REGISTRO ACCIONES'!K755,"")</f>
        <v/>
      </c>
      <c r="D75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55" s="757" t="str">
        <f>IF('REGISTRO ACCIONES'!L755="COMPRA",'REGISTRO ACCIONES'!M755,"")</f>
        <v/>
      </c>
      <c r="F755" s="758" t="str">
        <f>IF(RENTABILIDAD[[#This Row],[PORTAFOLIO]]="","",IF('REGISTRO ACCIONES'!L755="COMPRA",'REGISTRO ACCIONES'!P755,""))</f>
        <v/>
      </c>
      <c r="G755" s="759" t="str">
        <f>IF(RENTABILIDAD[[#This Row],[PORTAFOLIO]]="","",IF('REGISTRO ACCIONES'!L755="COMPRA",'REGISTRO ACCIONES'!R755,""))</f>
        <v/>
      </c>
      <c r="H75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55" s="760" t="str">
        <f>IF(RENTABILIDAD[[#This Row],[PORTAFOLIO]]="","",IF(RENTABILIDAD[[#This Row],[INSTRUMENTO]]="","",IFERROR((E755*H755),0)))</f>
        <v/>
      </c>
      <c r="J755" s="761" t="str">
        <f>IF(RENTABILIDAD[[#This Row],[PORTAFOLIO]]="","",IF(RENTABILIDAD[[#This Row],[INSTRUMENTO]]="","",IFERROR((E755*H755)*$X$6,0)))</f>
        <v/>
      </c>
      <c r="K755" s="762">
        <f>IF(RENTABILIDAD[[#This Row],[VALOR ACTUAL COP]]&gt;0,IFERROR((I755-F755)/F755,0),"")</f>
        <v>0</v>
      </c>
      <c r="L755" s="702">
        <f>IF(RENTABILIDAD[[#This Row],[VALOR ACTUAL COP]]&gt;0,IFERROR((J755-G755)/G755,0),"")</f>
        <v>0</v>
      </c>
      <c r="M755" s="763">
        <f t="shared" si="12"/>
        <v>0</v>
      </c>
      <c r="N755" s="747" t="str">
        <f>IFERROR(IF(RENTABILIDAD[[#This Row],[AÑOS]]&gt;0.9999999,(1+K755)^(1/M755)-1,""),"")</f>
        <v/>
      </c>
      <c r="O755" s="702" t="str">
        <f>IFERROR(IF(RENTABILIDAD[[#This Row],[AÑOS]]&gt;0.9999999,(1+L755)^(1/M755)-1,""),"")</f>
        <v/>
      </c>
      <c r="P755" s="764" t="str">
        <f>IFERROR(IF(C:C=$U$7,RENTABILIDAD[[#This Row],[INVERSIÓN USD]]/$W$6,RENTABILIDAD[[#This Row],[INVERSIÓN USD]]/$W$7),"")</f>
        <v/>
      </c>
      <c r="Q755" s="620" t="str">
        <f>IFERROR(IF(D:D=$U$6,RENTABILIDAD[[#This Row],[INVERSIÓN COP]]/$V$6,RENTABILIDAD[[#This Row],[INVERSIÓN COP]]/$V$7),"")</f>
        <v/>
      </c>
      <c r="R755" s="764" t="str">
        <f>IFERROR(RENTABILIDAD[[#This Row],[RENTABILIDAD E.A USD]]*RENTABILIDAD[[#This Row],[PESOS COP]],"")</f>
        <v/>
      </c>
      <c r="S755" s="620" t="str">
        <f>IFERROR(RENTABILIDAD[[#This Row],[RENTABILIDAD E.A COP2]]*RENTABILIDAD[[#This Row],[PESOS COP]],"")</f>
        <v/>
      </c>
    </row>
    <row r="756" spans="2:19">
      <c r="B756" s="755" t="str">
        <f>IF('REGISTRO ACCIONES'!L756="COMPRA",'REGISTRO ACCIONES'!J756,"")</f>
        <v/>
      </c>
      <c r="C756" s="756" t="str">
        <f>IF('REGISTRO ACCIONES'!L756="COMPRA",'REGISTRO ACCIONES'!K756,"")</f>
        <v/>
      </c>
      <c r="D75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56" s="757" t="str">
        <f>IF('REGISTRO ACCIONES'!L756="COMPRA",'REGISTRO ACCIONES'!M756,"")</f>
        <v/>
      </c>
      <c r="F756" s="758" t="str">
        <f>IF(RENTABILIDAD[[#This Row],[PORTAFOLIO]]="","",IF('REGISTRO ACCIONES'!L756="COMPRA",'REGISTRO ACCIONES'!P756,""))</f>
        <v/>
      </c>
      <c r="G756" s="759" t="str">
        <f>IF(RENTABILIDAD[[#This Row],[PORTAFOLIO]]="","",IF('REGISTRO ACCIONES'!L756="COMPRA",'REGISTRO ACCIONES'!R756,""))</f>
        <v/>
      </c>
      <c r="H75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56" s="760" t="str">
        <f>IF(RENTABILIDAD[[#This Row],[PORTAFOLIO]]="","",IF(RENTABILIDAD[[#This Row],[INSTRUMENTO]]="","",IFERROR((E756*H756),0)))</f>
        <v/>
      </c>
      <c r="J756" s="761" t="str">
        <f>IF(RENTABILIDAD[[#This Row],[PORTAFOLIO]]="","",IF(RENTABILIDAD[[#This Row],[INSTRUMENTO]]="","",IFERROR((E756*H756)*$X$6,0)))</f>
        <v/>
      </c>
      <c r="K756" s="762">
        <f>IF(RENTABILIDAD[[#This Row],[VALOR ACTUAL COP]]&gt;0,IFERROR((I756-F756)/F756,0),"")</f>
        <v>0</v>
      </c>
      <c r="L756" s="702">
        <f>IF(RENTABILIDAD[[#This Row],[VALOR ACTUAL COP]]&gt;0,IFERROR((J756-G756)/G756,0),"")</f>
        <v>0</v>
      </c>
      <c r="M756" s="763">
        <f t="shared" si="12"/>
        <v>0</v>
      </c>
      <c r="N756" s="747" t="str">
        <f>IFERROR(IF(RENTABILIDAD[[#This Row],[AÑOS]]&gt;0.9999999,(1+K756)^(1/M756)-1,""),"")</f>
        <v/>
      </c>
      <c r="O756" s="702" t="str">
        <f>IFERROR(IF(RENTABILIDAD[[#This Row],[AÑOS]]&gt;0.9999999,(1+L756)^(1/M756)-1,""),"")</f>
        <v/>
      </c>
      <c r="P756" s="764" t="str">
        <f>IFERROR(IF(C:C=$U$7,RENTABILIDAD[[#This Row],[INVERSIÓN USD]]/$W$6,RENTABILIDAD[[#This Row],[INVERSIÓN USD]]/$W$7),"")</f>
        <v/>
      </c>
      <c r="Q756" s="620" t="str">
        <f>IFERROR(IF(D:D=$U$6,RENTABILIDAD[[#This Row],[INVERSIÓN COP]]/$V$6,RENTABILIDAD[[#This Row],[INVERSIÓN COP]]/$V$7),"")</f>
        <v/>
      </c>
      <c r="R756" s="764" t="str">
        <f>IFERROR(RENTABILIDAD[[#This Row],[RENTABILIDAD E.A USD]]*RENTABILIDAD[[#This Row],[PESOS COP]],"")</f>
        <v/>
      </c>
      <c r="S756" s="620" t="str">
        <f>IFERROR(RENTABILIDAD[[#This Row],[RENTABILIDAD E.A COP2]]*RENTABILIDAD[[#This Row],[PESOS COP]],"")</f>
        <v/>
      </c>
    </row>
    <row r="757" spans="2:19">
      <c r="B757" s="755" t="str">
        <f>IF('REGISTRO ACCIONES'!L757="COMPRA",'REGISTRO ACCIONES'!J757,"")</f>
        <v/>
      </c>
      <c r="C757" s="756" t="str">
        <f>IF('REGISTRO ACCIONES'!L757="COMPRA",'REGISTRO ACCIONES'!K757,"")</f>
        <v/>
      </c>
      <c r="D75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57" s="757" t="str">
        <f>IF('REGISTRO ACCIONES'!L757="COMPRA",'REGISTRO ACCIONES'!M757,"")</f>
        <v/>
      </c>
      <c r="F757" s="758" t="str">
        <f>IF(RENTABILIDAD[[#This Row],[PORTAFOLIO]]="","",IF('REGISTRO ACCIONES'!L757="COMPRA",'REGISTRO ACCIONES'!P757,""))</f>
        <v/>
      </c>
      <c r="G757" s="759" t="str">
        <f>IF(RENTABILIDAD[[#This Row],[PORTAFOLIO]]="","",IF('REGISTRO ACCIONES'!L757="COMPRA",'REGISTRO ACCIONES'!R757,""))</f>
        <v/>
      </c>
      <c r="H75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57" s="760" t="str">
        <f>IF(RENTABILIDAD[[#This Row],[PORTAFOLIO]]="","",IF(RENTABILIDAD[[#This Row],[INSTRUMENTO]]="","",IFERROR((E757*H757),0)))</f>
        <v/>
      </c>
      <c r="J757" s="761" t="str">
        <f>IF(RENTABILIDAD[[#This Row],[PORTAFOLIO]]="","",IF(RENTABILIDAD[[#This Row],[INSTRUMENTO]]="","",IFERROR((E757*H757)*$X$6,0)))</f>
        <v/>
      </c>
      <c r="K757" s="762">
        <f>IF(RENTABILIDAD[[#This Row],[VALOR ACTUAL COP]]&gt;0,IFERROR((I757-F757)/F757,0),"")</f>
        <v>0</v>
      </c>
      <c r="L757" s="702">
        <f>IF(RENTABILIDAD[[#This Row],[VALOR ACTUAL COP]]&gt;0,IFERROR((J757-G757)/G757,0),"")</f>
        <v>0</v>
      </c>
      <c r="M757" s="763">
        <f t="shared" si="12"/>
        <v>0</v>
      </c>
      <c r="N757" s="747" t="str">
        <f>IFERROR(IF(RENTABILIDAD[[#This Row],[AÑOS]]&gt;0.9999999,(1+K757)^(1/M757)-1,""),"")</f>
        <v/>
      </c>
      <c r="O757" s="702" t="str">
        <f>IFERROR(IF(RENTABILIDAD[[#This Row],[AÑOS]]&gt;0.9999999,(1+L757)^(1/M757)-1,""),"")</f>
        <v/>
      </c>
      <c r="P757" s="764" t="str">
        <f>IFERROR(IF(C:C=$U$7,RENTABILIDAD[[#This Row],[INVERSIÓN USD]]/$W$6,RENTABILIDAD[[#This Row],[INVERSIÓN USD]]/$W$7),"")</f>
        <v/>
      </c>
      <c r="Q757" s="620" t="str">
        <f>IFERROR(IF(D:D=$U$6,RENTABILIDAD[[#This Row],[INVERSIÓN COP]]/$V$6,RENTABILIDAD[[#This Row],[INVERSIÓN COP]]/$V$7),"")</f>
        <v/>
      </c>
      <c r="R757" s="764" t="str">
        <f>IFERROR(RENTABILIDAD[[#This Row],[RENTABILIDAD E.A USD]]*RENTABILIDAD[[#This Row],[PESOS COP]],"")</f>
        <v/>
      </c>
      <c r="S757" s="620" t="str">
        <f>IFERROR(RENTABILIDAD[[#This Row],[RENTABILIDAD E.A COP2]]*RENTABILIDAD[[#This Row],[PESOS COP]],"")</f>
        <v/>
      </c>
    </row>
    <row r="758" spans="2:19">
      <c r="B758" s="755" t="str">
        <f>IF('REGISTRO ACCIONES'!L758="COMPRA",'REGISTRO ACCIONES'!J758,"")</f>
        <v/>
      </c>
      <c r="C758" s="756" t="str">
        <f>IF('REGISTRO ACCIONES'!L758="COMPRA",'REGISTRO ACCIONES'!K758,"")</f>
        <v/>
      </c>
      <c r="D75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58" s="757" t="str">
        <f>IF('REGISTRO ACCIONES'!L758="COMPRA",'REGISTRO ACCIONES'!M758,"")</f>
        <v/>
      </c>
      <c r="F758" s="758" t="str">
        <f>IF(RENTABILIDAD[[#This Row],[PORTAFOLIO]]="","",IF('REGISTRO ACCIONES'!L758="COMPRA",'REGISTRO ACCIONES'!P758,""))</f>
        <v/>
      </c>
      <c r="G758" s="759" t="str">
        <f>IF(RENTABILIDAD[[#This Row],[PORTAFOLIO]]="","",IF('REGISTRO ACCIONES'!L758="COMPRA",'REGISTRO ACCIONES'!R758,""))</f>
        <v/>
      </c>
      <c r="H75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58" s="760" t="str">
        <f>IF(RENTABILIDAD[[#This Row],[PORTAFOLIO]]="","",IF(RENTABILIDAD[[#This Row],[INSTRUMENTO]]="","",IFERROR((E758*H758),0)))</f>
        <v/>
      </c>
      <c r="J758" s="761" t="str">
        <f>IF(RENTABILIDAD[[#This Row],[PORTAFOLIO]]="","",IF(RENTABILIDAD[[#This Row],[INSTRUMENTO]]="","",IFERROR((E758*H758)*$X$6,0)))</f>
        <v/>
      </c>
      <c r="K758" s="762">
        <f>IF(RENTABILIDAD[[#This Row],[VALOR ACTUAL COP]]&gt;0,IFERROR((I758-F758)/F758,0),"")</f>
        <v>0</v>
      </c>
      <c r="L758" s="702">
        <f>IF(RENTABILIDAD[[#This Row],[VALOR ACTUAL COP]]&gt;0,IFERROR((J758-G758)/G758,0),"")</f>
        <v>0</v>
      </c>
      <c r="M758" s="763">
        <f t="shared" si="12"/>
        <v>0</v>
      </c>
      <c r="N758" s="747" t="str">
        <f>IFERROR(IF(RENTABILIDAD[[#This Row],[AÑOS]]&gt;0.9999999,(1+K758)^(1/M758)-1,""),"")</f>
        <v/>
      </c>
      <c r="O758" s="702" t="str">
        <f>IFERROR(IF(RENTABILIDAD[[#This Row],[AÑOS]]&gt;0.9999999,(1+L758)^(1/M758)-1,""),"")</f>
        <v/>
      </c>
      <c r="P758" s="764" t="str">
        <f>IFERROR(IF(C:C=$U$7,RENTABILIDAD[[#This Row],[INVERSIÓN USD]]/$W$6,RENTABILIDAD[[#This Row],[INVERSIÓN USD]]/$W$7),"")</f>
        <v/>
      </c>
      <c r="Q758" s="620" t="str">
        <f>IFERROR(IF(D:D=$U$6,RENTABILIDAD[[#This Row],[INVERSIÓN COP]]/$V$6,RENTABILIDAD[[#This Row],[INVERSIÓN COP]]/$V$7),"")</f>
        <v/>
      </c>
      <c r="R758" s="764" t="str">
        <f>IFERROR(RENTABILIDAD[[#This Row],[RENTABILIDAD E.A USD]]*RENTABILIDAD[[#This Row],[PESOS COP]],"")</f>
        <v/>
      </c>
      <c r="S758" s="620" t="str">
        <f>IFERROR(RENTABILIDAD[[#This Row],[RENTABILIDAD E.A COP2]]*RENTABILIDAD[[#This Row],[PESOS COP]],"")</f>
        <v/>
      </c>
    </row>
    <row r="759" spans="2:19">
      <c r="B759" s="755" t="str">
        <f>IF('REGISTRO ACCIONES'!L759="COMPRA",'REGISTRO ACCIONES'!J759,"")</f>
        <v/>
      </c>
      <c r="C759" s="756" t="str">
        <f>IF('REGISTRO ACCIONES'!L759="COMPRA",'REGISTRO ACCIONES'!K759,"")</f>
        <v/>
      </c>
      <c r="D75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59" s="757" t="str">
        <f>IF('REGISTRO ACCIONES'!L759="COMPRA",'REGISTRO ACCIONES'!M759,"")</f>
        <v/>
      </c>
      <c r="F759" s="758" t="str">
        <f>IF(RENTABILIDAD[[#This Row],[PORTAFOLIO]]="","",IF('REGISTRO ACCIONES'!L759="COMPRA",'REGISTRO ACCIONES'!P759,""))</f>
        <v/>
      </c>
      <c r="G759" s="759" t="str">
        <f>IF(RENTABILIDAD[[#This Row],[PORTAFOLIO]]="","",IF('REGISTRO ACCIONES'!L759="COMPRA",'REGISTRO ACCIONES'!R759,""))</f>
        <v/>
      </c>
      <c r="H75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59" s="760" t="str">
        <f>IF(RENTABILIDAD[[#This Row],[PORTAFOLIO]]="","",IF(RENTABILIDAD[[#This Row],[INSTRUMENTO]]="","",IFERROR((E759*H759),0)))</f>
        <v/>
      </c>
      <c r="J759" s="761" t="str">
        <f>IF(RENTABILIDAD[[#This Row],[PORTAFOLIO]]="","",IF(RENTABILIDAD[[#This Row],[INSTRUMENTO]]="","",IFERROR((E759*H759)*$X$6,0)))</f>
        <v/>
      </c>
      <c r="K759" s="762">
        <f>IF(RENTABILIDAD[[#This Row],[VALOR ACTUAL COP]]&gt;0,IFERROR((I759-F759)/F759,0),"")</f>
        <v>0</v>
      </c>
      <c r="L759" s="702">
        <f>IF(RENTABILIDAD[[#This Row],[VALOR ACTUAL COP]]&gt;0,IFERROR((J759-G759)/G759,0),"")</f>
        <v>0</v>
      </c>
      <c r="M759" s="763">
        <f t="shared" si="12"/>
        <v>0</v>
      </c>
      <c r="N759" s="747" t="str">
        <f>IFERROR(IF(RENTABILIDAD[[#This Row],[AÑOS]]&gt;0.9999999,(1+K759)^(1/M759)-1,""),"")</f>
        <v/>
      </c>
      <c r="O759" s="702" t="str">
        <f>IFERROR(IF(RENTABILIDAD[[#This Row],[AÑOS]]&gt;0.9999999,(1+L759)^(1/M759)-1,""),"")</f>
        <v/>
      </c>
      <c r="P759" s="764" t="str">
        <f>IFERROR(IF(C:C=$U$7,RENTABILIDAD[[#This Row],[INVERSIÓN USD]]/$W$6,RENTABILIDAD[[#This Row],[INVERSIÓN USD]]/$W$7),"")</f>
        <v/>
      </c>
      <c r="Q759" s="620" t="str">
        <f>IFERROR(IF(D:D=$U$6,RENTABILIDAD[[#This Row],[INVERSIÓN COP]]/$V$6,RENTABILIDAD[[#This Row],[INVERSIÓN COP]]/$V$7),"")</f>
        <v/>
      </c>
      <c r="R759" s="764" t="str">
        <f>IFERROR(RENTABILIDAD[[#This Row],[RENTABILIDAD E.A USD]]*RENTABILIDAD[[#This Row],[PESOS COP]],"")</f>
        <v/>
      </c>
      <c r="S759" s="620" t="str">
        <f>IFERROR(RENTABILIDAD[[#This Row],[RENTABILIDAD E.A COP2]]*RENTABILIDAD[[#This Row],[PESOS COP]],"")</f>
        <v/>
      </c>
    </row>
    <row r="760" spans="2:19">
      <c r="B760" s="755" t="str">
        <f>IF('REGISTRO ACCIONES'!L760="COMPRA",'REGISTRO ACCIONES'!J760,"")</f>
        <v/>
      </c>
      <c r="C760" s="756" t="str">
        <f>IF('REGISTRO ACCIONES'!L760="COMPRA",'REGISTRO ACCIONES'!K760,"")</f>
        <v/>
      </c>
      <c r="D76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60" s="757" t="str">
        <f>IF('REGISTRO ACCIONES'!L760="COMPRA",'REGISTRO ACCIONES'!M760,"")</f>
        <v/>
      </c>
      <c r="F760" s="758" t="str">
        <f>IF(RENTABILIDAD[[#This Row],[PORTAFOLIO]]="","",IF('REGISTRO ACCIONES'!L760="COMPRA",'REGISTRO ACCIONES'!P760,""))</f>
        <v/>
      </c>
      <c r="G760" s="759" t="str">
        <f>IF(RENTABILIDAD[[#This Row],[PORTAFOLIO]]="","",IF('REGISTRO ACCIONES'!L760="COMPRA",'REGISTRO ACCIONES'!R760,""))</f>
        <v/>
      </c>
      <c r="H76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60" s="760" t="str">
        <f>IF(RENTABILIDAD[[#This Row],[PORTAFOLIO]]="","",IF(RENTABILIDAD[[#This Row],[INSTRUMENTO]]="","",IFERROR((E760*H760),0)))</f>
        <v/>
      </c>
      <c r="J760" s="761" t="str">
        <f>IF(RENTABILIDAD[[#This Row],[PORTAFOLIO]]="","",IF(RENTABILIDAD[[#This Row],[INSTRUMENTO]]="","",IFERROR((E760*H760)*$X$6,0)))</f>
        <v/>
      </c>
      <c r="K760" s="762">
        <f>IF(RENTABILIDAD[[#This Row],[VALOR ACTUAL COP]]&gt;0,IFERROR((I760-F760)/F760,0),"")</f>
        <v>0</v>
      </c>
      <c r="L760" s="702">
        <f>IF(RENTABILIDAD[[#This Row],[VALOR ACTUAL COP]]&gt;0,IFERROR((J760-G760)/G760,0),"")</f>
        <v>0</v>
      </c>
      <c r="M760" s="763">
        <f t="shared" si="12"/>
        <v>0</v>
      </c>
      <c r="N760" s="747" t="str">
        <f>IFERROR(IF(RENTABILIDAD[[#This Row],[AÑOS]]&gt;0.9999999,(1+K760)^(1/M760)-1,""),"")</f>
        <v/>
      </c>
      <c r="O760" s="702" t="str">
        <f>IFERROR(IF(RENTABILIDAD[[#This Row],[AÑOS]]&gt;0.9999999,(1+L760)^(1/M760)-1,""),"")</f>
        <v/>
      </c>
      <c r="P760" s="764" t="str">
        <f>IFERROR(IF(C:C=$U$7,RENTABILIDAD[[#This Row],[INVERSIÓN USD]]/$W$6,RENTABILIDAD[[#This Row],[INVERSIÓN USD]]/$W$7),"")</f>
        <v/>
      </c>
      <c r="Q760" s="620" t="str">
        <f>IFERROR(IF(D:D=$U$6,RENTABILIDAD[[#This Row],[INVERSIÓN COP]]/$V$6,RENTABILIDAD[[#This Row],[INVERSIÓN COP]]/$V$7),"")</f>
        <v/>
      </c>
      <c r="R760" s="764" t="str">
        <f>IFERROR(RENTABILIDAD[[#This Row],[RENTABILIDAD E.A USD]]*RENTABILIDAD[[#This Row],[PESOS COP]],"")</f>
        <v/>
      </c>
      <c r="S760" s="620" t="str">
        <f>IFERROR(RENTABILIDAD[[#This Row],[RENTABILIDAD E.A COP2]]*RENTABILIDAD[[#This Row],[PESOS COP]],"")</f>
        <v/>
      </c>
    </row>
    <row r="761" spans="2:19">
      <c r="B761" s="755" t="str">
        <f>IF('REGISTRO ACCIONES'!L761="COMPRA",'REGISTRO ACCIONES'!J761,"")</f>
        <v/>
      </c>
      <c r="C761" s="756" t="str">
        <f>IF('REGISTRO ACCIONES'!L761="COMPRA",'REGISTRO ACCIONES'!K761,"")</f>
        <v/>
      </c>
      <c r="D76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61" s="757" t="str">
        <f>IF('REGISTRO ACCIONES'!L761="COMPRA",'REGISTRO ACCIONES'!M761,"")</f>
        <v/>
      </c>
      <c r="F761" s="758" t="str">
        <f>IF(RENTABILIDAD[[#This Row],[PORTAFOLIO]]="","",IF('REGISTRO ACCIONES'!L761="COMPRA",'REGISTRO ACCIONES'!P761,""))</f>
        <v/>
      </c>
      <c r="G761" s="759" t="str">
        <f>IF(RENTABILIDAD[[#This Row],[PORTAFOLIO]]="","",IF('REGISTRO ACCIONES'!L761="COMPRA",'REGISTRO ACCIONES'!R761,""))</f>
        <v/>
      </c>
      <c r="H76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61" s="760" t="str">
        <f>IF(RENTABILIDAD[[#This Row],[PORTAFOLIO]]="","",IF(RENTABILIDAD[[#This Row],[INSTRUMENTO]]="","",IFERROR((E761*H761),0)))</f>
        <v/>
      </c>
      <c r="J761" s="761" t="str">
        <f>IF(RENTABILIDAD[[#This Row],[PORTAFOLIO]]="","",IF(RENTABILIDAD[[#This Row],[INSTRUMENTO]]="","",IFERROR((E761*H761)*$X$6,0)))</f>
        <v/>
      </c>
      <c r="K761" s="762">
        <f>IF(RENTABILIDAD[[#This Row],[VALOR ACTUAL COP]]&gt;0,IFERROR((I761-F761)/F761,0),"")</f>
        <v>0</v>
      </c>
      <c r="L761" s="702">
        <f>IF(RENTABILIDAD[[#This Row],[VALOR ACTUAL COP]]&gt;0,IFERROR((J761-G761)/G761,0),"")</f>
        <v>0</v>
      </c>
      <c r="M761" s="763">
        <f t="shared" si="12"/>
        <v>0</v>
      </c>
      <c r="N761" s="747" t="str">
        <f>IFERROR(IF(RENTABILIDAD[[#This Row],[AÑOS]]&gt;0.9999999,(1+K761)^(1/M761)-1,""),"")</f>
        <v/>
      </c>
      <c r="O761" s="702" t="str">
        <f>IFERROR(IF(RENTABILIDAD[[#This Row],[AÑOS]]&gt;0.9999999,(1+L761)^(1/M761)-1,""),"")</f>
        <v/>
      </c>
      <c r="P761" s="764" t="str">
        <f>IFERROR(IF(C:C=$U$7,RENTABILIDAD[[#This Row],[INVERSIÓN USD]]/$W$6,RENTABILIDAD[[#This Row],[INVERSIÓN USD]]/$W$7),"")</f>
        <v/>
      </c>
      <c r="Q761" s="620" t="str">
        <f>IFERROR(IF(D:D=$U$6,RENTABILIDAD[[#This Row],[INVERSIÓN COP]]/$V$6,RENTABILIDAD[[#This Row],[INVERSIÓN COP]]/$V$7),"")</f>
        <v/>
      </c>
      <c r="R761" s="764" t="str">
        <f>IFERROR(RENTABILIDAD[[#This Row],[RENTABILIDAD E.A USD]]*RENTABILIDAD[[#This Row],[PESOS COP]],"")</f>
        <v/>
      </c>
      <c r="S761" s="620" t="str">
        <f>IFERROR(RENTABILIDAD[[#This Row],[RENTABILIDAD E.A COP2]]*RENTABILIDAD[[#This Row],[PESOS COP]],"")</f>
        <v/>
      </c>
    </row>
    <row r="762" spans="2:19">
      <c r="B762" s="755" t="str">
        <f>IF('REGISTRO ACCIONES'!L762="COMPRA",'REGISTRO ACCIONES'!J762,"")</f>
        <v/>
      </c>
      <c r="C762" s="756" t="str">
        <f>IF('REGISTRO ACCIONES'!L762="COMPRA",'REGISTRO ACCIONES'!K762,"")</f>
        <v/>
      </c>
      <c r="D76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62" s="757" t="str">
        <f>IF('REGISTRO ACCIONES'!L762="COMPRA",'REGISTRO ACCIONES'!M762,"")</f>
        <v/>
      </c>
      <c r="F762" s="758" t="str">
        <f>IF(RENTABILIDAD[[#This Row],[PORTAFOLIO]]="","",IF('REGISTRO ACCIONES'!L762="COMPRA",'REGISTRO ACCIONES'!P762,""))</f>
        <v/>
      </c>
      <c r="G762" s="759" t="str">
        <f>IF(RENTABILIDAD[[#This Row],[PORTAFOLIO]]="","",IF('REGISTRO ACCIONES'!L762="COMPRA",'REGISTRO ACCIONES'!R762,""))</f>
        <v/>
      </c>
      <c r="H76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62" s="760" t="str">
        <f>IF(RENTABILIDAD[[#This Row],[PORTAFOLIO]]="","",IF(RENTABILIDAD[[#This Row],[INSTRUMENTO]]="","",IFERROR((E762*H762),0)))</f>
        <v/>
      </c>
      <c r="J762" s="761" t="str">
        <f>IF(RENTABILIDAD[[#This Row],[PORTAFOLIO]]="","",IF(RENTABILIDAD[[#This Row],[INSTRUMENTO]]="","",IFERROR((E762*H762)*$X$6,0)))</f>
        <v/>
      </c>
      <c r="K762" s="762">
        <f>IF(RENTABILIDAD[[#This Row],[VALOR ACTUAL COP]]&gt;0,IFERROR((I762-F762)/F762,0),"")</f>
        <v>0</v>
      </c>
      <c r="L762" s="702">
        <f>IF(RENTABILIDAD[[#This Row],[VALOR ACTUAL COP]]&gt;0,IFERROR((J762-G762)/G762,0),"")</f>
        <v>0</v>
      </c>
      <c r="M762" s="763">
        <f t="shared" si="12"/>
        <v>0</v>
      </c>
      <c r="N762" s="747" t="str">
        <f>IFERROR(IF(RENTABILIDAD[[#This Row],[AÑOS]]&gt;0.9999999,(1+K762)^(1/M762)-1,""),"")</f>
        <v/>
      </c>
      <c r="O762" s="702" t="str">
        <f>IFERROR(IF(RENTABILIDAD[[#This Row],[AÑOS]]&gt;0.9999999,(1+L762)^(1/M762)-1,""),"")</f>
        <v/>
      </c>
      <c r="P762" s="764" t="str">
        <f>IFERROR(IF(C:C=$U$7,RENTABILIDAD[[#This Row],[INVERSIÓN USD]]/$W$6,RENTABILIDAD[[#This Row],[INVERSIÓN USD]]/$W$7),"")</f>
        <v/>
      </c>
      <c r="Q762" s="620" t="str">
        <f>IFERROR(IF(D:D=$U$6,RENTABILIDAD[[#This Row],[INVERSIÓN COP]]/$V$6,RENTABILIDAD[[#This Row],[INVERSIÓN COP]]/$V$7),"")</f>
        <v/>
      </c>
      <c r="R762" s="764" t="str">
        <f>IFERROR(RENTABILIDAD[[#This Row],[RENTABILIDAD E.A USD]]*RENTABILIDAD[[#This Row],[PESOS COP]],"")</f>
        <v/>
      </c>
      <c r="S762" s="620" t="str">
        <f>IFERROR(RENTABILIDAD[[#This Row],[RENTABILIDAD E.A COP2]]*RENTABILIDAD[[#This Row],[PESOS COP]],"")</f>
        <v/>
      </c>
    </row>
    <row r="763" spans="2:19">
      <c r="B763" s="755" t="str">
        <f>IF('REGISTRO ACCIONES'!L763="COMPRA",'REGISTRO ACCIONES'!J763,"")</f>
        <v/>
      </c>
      <c r="C763" s="756" t="str">
        <f>IF('REGISTRO ACCIONES'!L763="COMPRA",'REGISTRO ACCIONES'!K763,"")</f>
        <v/>
      </c>
      <c r="D76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63" s="757" t="str">
        <f>IF('REGISTRO ACCIONES'!L763="COMPRA",'REGISTRO ACCIONES'!M763,"")</f>
        <v/>
      </c>
      <c r="F763" s="758" t="str">
        <f>IF(RENTABILIDAD[[#This Row],[PORTAFOLIO]]="","",IF('REGISTRO ACCIONES'!L763="COMPRA",'REGISTRO ACCIONES'!P763,""))</f>
        <v/>
      </c>
      <c r="G763" s="759" t="str">
        <f>IF(RENTABILIDAD[[#This Row],[PORTAFOLIO]]="","",IF('REGISTRO ACCIONES'!L763="COMPRA",'REGISTRO ACCIONES'!R763,""))</f>
        <v/>
      </c>
      <c r="H76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63" s="760" t="str">
        <f>IF(RENTABILIDAD[[#This Row],[PORTAFOLIO]]="","",IF(RENTABILIDAD[[#This Row],[INSTRUMENTO]]="","",IFERROR((E763*H763),0)))</f>
        <v/>
      </c>
      <c r="J763" s="761" t="str">
        <f>IF(RENTABILIDAD[[#This Row],[PORTAFOLIO]]="","",IF(RENTABILIDAD[[#This Row],[INSTRUMENTO]]="","",IFERROR((E763*H763)*$X$6,0)))</f>
        <v/>
      </c>
      <c r="K763" s="762">
        <f>IF(RENTABILIDAD[[#This Row],[VALOR ACTUAL COP]]&gt;0,IFERROR((I763-F763)/F763,0),"")</f>
        <v>0</v>
      </c>
      <c r="L763" s="702">
        <f>IF(RENTABILIDAD[[#This Row],[VALOR ACTUAL COP]]&gt;0,IFERROR((J763-G763)/G763,0),"")</f>
        <v>0</v>
      </c>
      <c r="M763" s="763">
        <f t="shared" si="12"/>
        <v>0</v>
      </c>
      <c r="N763" s="747" t="str">
        <f>IFERROR(IF(RENTABILIDAD[[#This Row],[AÑOS]]&gt;0.9999999,(1+K763)^(1/M763)-1,""),"")</f>
        <v/>
      </c>
      <c r="O763" s="702" t="str">
        <f>IFERROR(IF(RENTABILIDAD[[#This Row],[AÑOS]]&gt;0.9999999,(1+L763)^(1/M763)-1,""),"")</f>
        <v/>
      </c>
      <c r="P763" s="764" t="str">
        <f>IFERROR(IF(C:C=$U$7,RENTABILIDAD[[#This Row],[INVERSIÓN USD]]/$W$6,RENTABILIDAD[[#This Row],[INVERSIÓN USD]]/$W$7),"")</f>
        <v/>
      </c>
      <c r="Q763" s="620" t="str">
        <f>IFERROR(IF(D:D=$U$6,RENTABILIDAD[[#This Row],[INVERSIÓN COP]]/$V$6,RENTABILIDAD[[#This Row],[INVERSIÓN COP]]/$V$7),"")</f>
        <v/>
      </c>
      <c r="R763" s="764" t="str">
        <f>IFERROR(RENTABILIDAD[[#This Row],[RENTABILIDAD E.A USD]]*RENTABILIDAD[[#This Row],[PESOS COP]],"")</f>
        <v/>
      </c>
      <c r="S763" s="620" t="str">
        <f>IFERROR(RENTABILIDAD[[#This Row],[RENTABILIDAD E.A COP2]]*RENTABILIDAD[[#This Row],[PESOS COP]],"")</f>
        <v/>
      </c>
    </row>
    <row r="764" spans="2:19">
      <c r="B764" s="755" t="str">
        <f>IF('REGISTRO ACCIONES'!L764="COMPRA",'REGISTRO ACCIONES'!J764,"")</f>
        <v/>
      </c>
      <c r="C764" s="756" t="str">
        <f>IF('REGISTRO ACCIONES'!L764="COMPRA",'REGISTRO ACCIONES'!K764,"")</f>
        <v/>
      </c>
      <c r="D76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64" s="757" t="str">
        <f>IF('REGISTRO ACCIONES'!L764="COMPRA",'REGISTRO ACCIONES'!M764,"")</f>
        <v/>
      </c>
      <c r="F764" s="758" t="str">
        <f>IF(RENTABILIDAD[[#This Row],[PORTAFOLIO]]="","",IF('REGISTRO ACCIONES'!L764="COMPRA",'REGISTRO ACCIONES'!P764,""))</f>
        <v/>
      </c>
      <c r="G764" s="759" t="str">
        <f>IF(RENTABILIDAD[[#This Row],[PORTAFOLIO]]="","",IF('REGISTRO ACCIONES'!L764="COMPRA",'REGISTRO ACCIONES'!R764,""))</f>
        <v/>
      </c>
      <c r="H76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64" s="760" t="str">
        <f>IF(RENTABILIDAD[[#This Row],[PORTAFOLIO]]="","",IF(RENTABILIDAD[[#This Row],[INSTRUMENTO]]="","",IFERROR((E764*H764),0)))</f>
        <v/>
      </c>
      <c r="J764" s="761" t="str">
        <f>IF(RENTABILIDAD[[#This Row],[PORTAFOLIO]]="","",IF(RENTABILIDAD[[#This Row],[INSTRUMENTO]]="","",IFERROR((E764*H764)*$X$6,0)))</f>
        <v/>
      </c>
      <c r="K764" s="762">
        <f>IF(RENTABILIDAD[[#This Row],[VALOR ACTUAL COP]]&gt;0,IFERROR((I764-F764)/F764,0),"")</f>
        <v>0</v>
      </c>
      <c r="L764" s="702">
        <f>IF(RENTABILIDAD[[#This Row],[VALOR ACTUAL COP]]&gt;0,IFERROR((J764-G764)/G764,0),"")</f>
        <v>0</v>
      </c>
      <c r="M764" s="763">
        <f t="shared" si="12"/>
        <v>0</v>
      </c>
      <c r="N764" s="747" t="str">
        <f>IFERROR(IF(RENTABILIDAD[[#This Row],[AÑOS]]&gt;0.9999999,(1+K764)^(1/M764)-1,""),"")</f>
        <v/>
      </c>
      <c r="O764" s="702" t="str">
        <f>IFERROR(IF(RENTABILIDAD[[#This Row],[AÑOS]]&gt;0.9999999,(1+L764)^(1/M764)-1,""),"")</f>
        <v/>
      </c>
      <c r="P764" s="764" t="str">
        <f>IFERROR(IF(C:C=$U$7,RENTABILIDAD[[#This Row],[INVERSIÓN USD]]/$W$6,RENTABILIDAD[[#This Row],[INVERSIÓN USD]]/$W$7),"")</f>
        <v/>
      </c>
      <c r="Q764" s="620" t="str">
        <f>IFERROR(IF(D:D=$U$6,RENTABILIDAD[[#This Row],[INVERSIÓN COP]]/$V$6,RENTABILIDAD[[#This Row],[INVERSIÓN COP]]/$V$7),"")</f>
        <v/>
      </c>
      <c r="R764" s="764" t="str">
        <f>IFERROR(RENTABILIDAD[[#This Row],[RENTABILIDAD E.A USD]]*RENTABILIDAD[[#This Row],[PESOS COP]],"")</f>
        <v/>
      </c>
      <c r="S764" s="620" t="str">
        <f>IFERROR(RENTABILIDAD[[#This Row],[RENTABILIDAD E.A COP2]]*RENTABILIDAD[[#This Row],[PESOS COP]],"")</f>
        <v/>
      </c>
    </row>
    <row r="765" spans="2:19">
      <c r="B765" s="755" t="str">
        <f>IF('REGISTRO ACCIONES'!L765="COMPRA",'REGISTRO ACCIONES'!J765,"")</f>
        <v/>
      </c>
      <c r="C765" s="756" t="str">
        <f>IF('REGISTRO ACCIONES'!L765="COMPRA",'REGISTRO ACCIONES'!K765,"")</f>
        <v/>
      </c>
      <c r="D76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65" s="757" t="str">
        <f>IF('REGISTRO ACCIONES'!L765="COMPRA",'REGISTRO ACCIONES'!M765,"")</f>
        <v/>
      </c>
      <c r="F765" s="758" t="str">
        <f>IF(RENTABILIDAD[[#This Row],[PORTAFOLIO]]="","",IF('REGISTRO ACCIONES'!L765="COMPRA",'REGISTRO ACCIONES'!P765,""))</f>
        <v/>
      </c>
      <c r="G765" s="759" t="str">
        <f>IF(RENTABILIDAD[[#This Row],[PORTAFOLIO]]="","",IF('REGISTRO ACCIONES'!L765="COMPRA",'REGISTRO ACCIONES'!R765,""))</f>
        <v/>
      </c>
      <c r="H76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65" s="760" t="str">
        <f>IF(RENTABILIDAD[[#This Row],[PORTAFOLIO]]="","",IF(RENTABILIDAD[[#This Row],[INSTRUMENTO]]="","",IFERROR((E765*H765),0)))</f>
        <v/>
      </c>
      <c r="J765" s="761" t="str">
        <f>IF(RENTABILIDAD[[#This Row],[PORTAFOLIO]]="","",IF(RENTABILIDAD[[#This Row],[INSTRUMENTO]]="","",IFERROR((E765*H765)*$X$6,0)))</f>
        <v/>
      </c>
      <c r="K765" s="762">
        <f>IF(RENTABILIDAD[[#This Row],[VALOR ACTUAL COP]]&gt;0,IFERROR((I765-F765)/F765,0),"")</f>
        <v>0</v>
      </c>
      <c r="L765" s="702">
        <f>IF(RENTABILIDAD[[#This Row],[VALOR ACTUAL COP]]&gt;0,IFERROR((J765-G765)/G765,0),"")</f>
        <v>0</v>
      </c>
      <c r="M765" s="763">
        <f t="shared" si="12"/>
        <v>0</v>
      </c>
      <c r="N765" s="747" t="str">
        <f>IFERROR(IF(RENTABILIDAD[[#This Row],[AÑOS]]&gt;0.9999999,(1+K765)^(1/M765)-1,""),"")</f>
        <v/>
      </c>
      <c r="O765" s="702" t="str">
        <f>IFERROR(IF(RENTABILIDAD[[#This Row],[AÑOS]]&gt;0.9999999,(1+L765)^(1/M765)-1,""),"")</f>
        <v/>
      </c>
      <c r="P765" s="764" t="str">
        <f>IFERROR(IF(C:C=$U$7,RENTABILIDAD[[#This Row],[INVERSIÓN USD]]/$W$6,RENTABILIDAD[[#This Row],[INVERSIÓN USD]]/$W$7),"")</f>
        <v/>
      </c>
      <c r="Q765" s="620" t="str">
        <f>IFERROR(IF(D:D=$U$6,RENTABILIDAD[[#This Row],[INVERSIÓN COP]]/$V$6,RENTABILIDAD[[#This Row],[INVERSIÓN COP]]/$V$7),"")</f>
        <v/>
      </c>
      <c r="R765" s="764" t="str">
        <f>IFERROR(RENTABILIDAD[[#This Row],[RENTABILIDAD E.A USD]]*RENTABILIDAD[[#This Row],[PESOS COP]],"")</f>
        <v/>
      </c>
      <c r="S765" s="620" t="str">
        <f>IFERROR(RENTABILIDAD[[#This Row],[RENTABILIDAD E.A COP2]]*RENTABILIDAD[[#This Row],[PESOS COP]],"")</f>
        <v/>
      </c>
    </row>
    <row r="766" spans="2:19">
      <c r="B766" s="755" t="str">
        <f>IF('REGISTRO ACCIONES'!L766="COMPRA",'REGISTRO ACCIONES'!J766,"")</f>
        <v/>
      </c>
      <c r="C766" s="756" t="str">
        <f>IF('REGISTRO ACCIONES'!L766="COMPRA",'REGISTRO ACCIONES'!K766,"")</f>
        <v/>
      </c>
      <c r="D76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66" s="757" t="str">
        <f>IF('REGISTRO ACCIONES'!L766="COMPRA",'REGISTRO ACCIONES'!M766,"")</f>
        <v/>
      </c>
      <c r="F766" s="758" t="str">
        <f>IF(RENTABILIDAD[[#This Row],[PORTAFOLIO]]="","",IF('REGISTRO ACCIONES'!L766="COMPRA",'REGISTRO ACCIONES'!P766,""))</f>
        <v/>
      </c>
      <c r="G766" s="759" t="str">
        <f>IF(RENTABILIDAD[[#This Row],[PORTAFOLIO]]="","",IF('REGISTRO ACCIONES'!L766="COMPRA",'REGISTRO ACCIONES'!R766,""))</f>
        <v/>
      </c>
      <c r="H76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66" s="760" t="str">
        <f>IF(RENTABILIDAD[[#This Row],[PORTAFOLIO]]="","",IF(RENTABILIDAD[[#This Row],[INSTRUMENTO]]="","",IFERROR((E766*H766),0)))</f>
        <v/>
      </c>
      <c r="J766" s="761" t="str">
        <f>IF(RENTABILIDAD[[#This Row],[PORTAFOLIO]]="","",IF(RENTABILIDAD[[#This Row],[INSTRUMENTO]]="","",IFERROR((E766*H766)*$X$6,0)))</f>
        <v/>
      </c>
      <c r="K766" s="762">
        <f>IF(RENTABILIDAD[[#This Row],[VALOR ACTUAL COP]]&gt;0,IFERROR((I766-F766)/F766,0),"")</f>
        <v>0</v>
      </c>
      <c r="L766" s="702">
        <f>IF(RENTABILIDAD[[#This Row],[VALOR ACTUAL COP]]&gt;0,IFERROR((J766-G766)/G766,0),"")</f>
        <v>0</v>
      </c>
      <c r="M766" s="763">
        <f t="shared" si="12"/>
        <v>0</v>
      </c>
      <c r="N766" s="747" t="str">
        <f>IFERROR(IF(RENTABILIDAD[[#This Row],[AÑOS]]&gt;0.9999999,(1+K766)^(1/M766)-1,""),"")</f>
        <v/>
      </c>
      <c r="O766" s="702" t="str">
        <f>IFERROR(IF(RENTABILIDAD[[#This Row],[AÑOS]]&gt;0.9999999,(1+L766)^(1/M766)-1,""),"")</f>
        <v/>
      </c>
      <c r="P766" s="764" t="str">
        <f>IFERROR(IF(C:C=$U$7,RENTABILIDAD[[#This Row],[INVERSIÓN USD]]/$W$6,RENTABILIDAD[[#This Row],[INVERSIÓN USD]]/$W$7),"")</f>
        <v/>
      </c>
      <c r="Q766" s="620" t="str">
        <f>IFERROR(IF(D:D=$U$6,RENTABILIDAD[[#This Row],[INVERSIÓN COP]]/$V$6,RENTABILIDAD[[#This Row],[INVERSIÓN COP]]/$V$7),"")</f>
        <v/>
      </c>
      <c r="R766" s="764" t="str">
        <f>IFERROR(RENTABILIDAD[[#This Row],[RENTABILIDAD E.A USD]]*RENTABILIDAD[[#This Row],[PESOS COP]],"")</f>
        <v/>
      </c>
      <c r="S766" s="620" t="str">
        <f>IFERROR(RENTABILIDAD[[#This Row],[RENTABILIDAD E.A COP2]]*RENTABILIDAD[[#This Row],[PESOS COP]],"")</f>
        <v/>
      </c>
    </row>
    <row r="767" spans="2:19">
      <c r="B767" s="755" t="str">
        <f>IF('REGISTRO ACCIONES'!L767="COMPRA",'REGISTRO ACCIONES'!J767,"")</f>
        <v/>
      </c>
      <c r="C767" s="756" t="str">
        <f>IF('REGISTRO ACCIONES'!L767="COMPRA",'REGISTRO ACCIONES'!K767,"")</f>
        <v/>
      </c>
      <c r="D76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67" s="757" t="str">
        <f>IF('REGISTRO ACCIONES'!L767="COMPRA",'REGISTRO ACCIONES'!M767,"")</f>
        <v/>
      </c>
      <c r="F767" s="758" t="str">
        <f>IF(RENTABILIDAD[[#This Row],[PORTAFOLIO]]="","",IF('REGISTRO ACCIONES'!L767="COMPRA",'REGISTRO ACCIONES'!P767,""))</f>
        <v/>
      </c>
      <c r="G767" s="759" t="str">
        <f>IF(RENTABILIDAD[[#This Row],[PORTAFOLIO]]="","",IF('REGISTRO ACCIONES'!L767="COMPRA",'REGISTRO ACCIONES'!R767,""))</f>
        <v/>
      </c>
      <c r="H76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67" s="760" t="str">
        <f>IF(RENTABILIDAD[[#This Row],[PORTAFOLIO]]="","",IF(RENTABILIDAD[[#This Row],[INSTRUMENTO]]="","",IFERROR((E767*H767),0)))</f>
        <v/>
      </c>
      <c r="J767" s="761" t="str">
        <f>IF(RENTABILIDAD[[#This Row],[PORTAFOLIO]]="","",IF(RENTABILIDAD[[#This Row],[INSTRUMENTO]]="","",IFERROR((E767*H767)*$X$6,0)))</f>
        <v/>
      </c>
      <c r="K767" s="762">
        <f>IF(RENTABILIDAD[[#This Row],[VALOR ACTUAL COP]]&gt;0,IFERROR((I767-F767)/F767,0),"")</f>
        <v>0</v>
      </c>
      <c r="L767" s="702">
        <f>IF(RENTABILIDAD[[#This Row],[VALOR ACTUAL COP]]&gt;0,IFERROR((J767-G767)/G767,0),"")</f>
        <v>0</v>
      </c>
      <c r="M767" s="763">
        <f t="shared" si="12"/>
        <v>0</v>
      </c>
      <c r="N767" s="747" t="str">
        <f>IFERROR(IF(RENTABILIDAD[[#This Row],[AÑOS]]&gt;0.9999999,(1+K767)^(1/M767)-1,""),"")</f>
        <v/>
      </c>
      <c r="O767" s="702" t="str">
        <f>IFERROR(IF(RENTABILIDAD[[#This Row],[AÑOS]]&gt;0.9999999,(1+L767)^(1/M767)-1,""),"")</f>
        <v/>
      </c>
      <c r="P767" s="764" t="str">
        <f>IFERROR(IF(C:C=$U$7,RENTABILIDAD[[#This Row],[INVERSIÓN USD]]/$W$6,RENTABILIDAD[[#This Row],[INVERSIÓN USD]]/$W$7),"")</f>
        <v/>
      </c>
      <c r="Q767" s="620" t="str">
        <f>IFERROR(IF(D:D=$U$6,RENTABILIDAD[[#This Row],[INVERSIÓN COP]]/$V$6,RENTABILIDAD[[#This Row],[INVERSIÓN COP]]/$V$7),"")</f>
        <v/>
      </c>
      <c r="R767" s="764" t="str">
        <f>IFERROR(RENTABILIDAD[[#This Row],[RENTABILIDAD E.A USD]]*RENTABILIDAD[[#This Row],[PESOS COP]],"")</f>
        <v/>
      </c>
      <c r="S767" s="620" t="str">
        <f>IFERROR(RENTABILIDAD[[#This Row],[RENTABILIDAD E.A COP2]]*RENTABILIDAD[[#This Row],[PESOS COP]],"")</f>
        <v/>
      </c>
    </row>
    <row r="768" spans="2:19">
      <c r="B768" s="755" t="str">
        <f>IF('REGISTRO ACCIONES'!L768="COMPRA",'REGISTRO ACCIONES'!J768,"")</f>
        <v/>
      </c>
      <c r="C768" s="756" t="str">
        <f>IF('REGISTRO ACCIONES'!L768="COMPRA",'REGISTRO ACCIONES'!K768,"")</f>
        <v/>
      </c>
      <c r="D76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68" s="757" t="str">
        <f>IF('REGISTRO ACCIONES'!L768="COMPRA",'REGISTRO ACCIONES'!M768,"")</f>
        <v/>
      </c>
      <c r="F768" s="758" t="str">
        <f>IF(RENTABILIDAD[[#This Row],[PORTAFOLIO]]="","",IF('REGISTRO ACCIONES'!L768="COMPRA",'REGISTRO ACCIONES'!P768,""))</f>
        <v/>
      </c>
      <c r="G768" s="759" t="str">
        <f>IF(RENTABILIDAD[[#This Row],[PORTAFOLIO]]="","",IF('REGISTRO ACCIONES'!L768="COMPRA",'REGISTRO ACCIONES'!R768,""))</f>
        <v/>
      </c>
      <c r="H76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68" s="760" t="str">
        <f>IF(RENTABILIDAD[[#This Row],[PORTAFOLIO]]="","",IF(RENTABILIDAD[[#This Row],[INSTRUMENTO]]="","",IFERROR((E768*H768),0)))</f>
        <v/>
      </c>
      <c r="J768" s="761" t="str">
        <f>IF(RENTABILIDAD[[#This Row],[PORTAFOLIO]]="","",IF(RENTABILIDAD[[#This Row],[INSTRUMENTO]]="","",IFERROR((E768*H768)*$X$6,0)))</f>
        <v/>
      </c>
      <c r="K768" s="762">
        <f>IF(RENTABILIDAD[[#This Row],[VALOR ACTUAL COP]]&gt;0,IFERROR((I768-F768)/F768,0),"")</f>
        <v>0</v>
      </c>
      <c r="L768" s="702">
        <f>IF(RENTABILIDAD[[#This Row],[VALOR ACTUAL COP]]&gt;0,IFERROR((J768-G768)/G768,0),"")</f>
        <v>0</v>
      </c>
      <c r="M768" s="763">
        <f t="shared" si="12"/>
        <v>0</v>
      </c>
      <c r="N768" s="747" t="str">
        <f>IFERROR(IF(RENTABILIDAD[[#This Row],[AÑOS]]&gt;0.9999999,(1+K768)^(1/M768)-1,""),"")</f>
        <v/>
      </c>
      <c r="O768" s="702" t="str">
        <f>IFERROR(IF(RENTABILIDAD[[#This Row],[AÑOS]]&gt;0.9999999,(1+L768)^(1/M768)-1,""),"")</f>
        <v/>
      </c>
      <c r="P768" s="764" t="str">
        <f>IFERROR(IF(C:C=$U$7,RENTABILIDAD[[#This Row],[INVERSIÓN USD]]/$W$6,RENTABILIDAD[[#This Row],[INVERSIÓN USD]]/$W$7),"")</f>
        <v/>
      </c>
      <c r="Q768" s="620" t="str">
        <f>IFERROR(IF(D:D=$U$6,RENTABILIDAD[[#This Row],[INVERSIÓN COP]]/$V$6,RENTABILIDAD[[#This Row],[INVERSIÓN COP]]/$V$7),"")</f>
        <v/>
      </c>
      <c r="R768" s="764" t="str">
        <f>IFERROR(RENTABILIDAD[[#This Row],[RENTABILIDAD E.A USD]]*RENTABILIDAD[[#This Row],[PESOS COP]],"")</f>
        <v/>
      </c>
      <c r="S768" s="620" t="str">
        <f>IFERROR(RENTABILIDAD[[#This Row],[RENTABILIDAD E.A COP2]]*RENTABILIDAD[[#This Row],[PESOS COP]],"")</f>
        <v/>
      </c>
    </row>
    <row r="769" spans="2:19">
      <c r="B769" s="755" t="str">
        <f>IF('REGISTRO ACCIONES'!L769="COMPRA",'REGISTRO ACCIONES'!J769,"")</f>
        <v/>
      </c>
      <c r="C769" s="756" t="str">
        <f>IF('REGISTRO ACCIONES'!L769="COMPRA",'REGISTRO ACCIONES'!K769,"")</f>
        <v/>
      </c>
      <c r="D76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69" s="757" t="str">
        <f>IF('REGISTRO ACCIONES'!L769="COMPRA",'REGISTRO ACCIONES'!M769,"")</f>
        <v/>
      </c>
      <c r="F769" s="758" t="str">
        <f>IF(RENTABILIDAD[[#This Row],[PORTAFOLIO]]="","",IF('REGISTRO ACCIONES'!L769="COMPRA",'REGISTRO ACCIONES'!P769,""))</f>
        <v/>
      </c>
      <c r="G769" s="759" t="str">
        <f>IF(RENTABILIDAD[[#This Row],[PORTAFOLIO]]="","",IF('REGISTRO ACCIONES'!L769="COMPRA",'REGISTRO ACCIONES'!R769,""))</f>
        <v/>
      </c>
      <c r="H76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69" s="760" t="str">
        <f>IF(RENTABILIDAD[[#This Row],[PORTAFOLIO]]="","",IF(RENTABILIDAD[[#This Row],[INSTRUMENTO]]="","",IFERROR((E769*H769),0)))</f>
        <v/>
      </c>
      <c r="J769" s="761" t="str">
        <f>IF(RENTABILIDAD[[#This Row],[PORTAFOLIO]]="","",IF(RENTABILIDAD[[#This Row],[INSTRUMENTO]]="","",IFERROR((E769*H769)*$X$6,0)))</f>
        <v/>
      </c>
      <c r="K769" s="762">
        <f>IF(RENTABILIDAD[[#This Row],[VALOR ACTUAL COP]]&gt;0,IFERROR((I769-F769)/F769,0),"")</f>
        <v>0</v>
      </c>
      <c r="L769" s="702">
        <f>IF(RENTABILIDAD[[#This Row],[VALOR ACTUAL COP]]&gt;0,IFERROR((J769-G769)/G769,0),"")</f>
        <v>0</v>
      </c>
      <c r="M769" s="763">
        <f t="shared" ref="M769:M832" si="13">IFERROR(($Y$6-B769)/365,0)</f>
        <v>0</v>
      </c>
      <c r="N769" s="747" t="str">
        <f>IFERROR(IF(RENTABILIDAD[[#This Row],[AÑOS]]&gt;0.9999999,(1+K769)^(1/M769)-1,""),"")</f>
        <v/>
      </c>
      <c r="O769" s="702" t="str">
        <f>IFERROR(IF(RENTABILIDAD[[#This Row],[AÑOS]]&gt;0.9999999,(1+L769)^(1/M769)-1,""),"")</f>
        <v/>
      </c>
      <c r="P769" s="764" t="str">
        <f>IFERROR(IF(C:C=$U$7,RENTABILIDAD[[#This Row],[INVERSIÓN USD]]/$W$6,RENTABILIDAD[[#This Row],[INVERSIÓN USD]]/$W$7),"")</f>
        <v/>
      </c>
      <c r="Q769" s="620" t="str">
        <f>IFERROR(IF(D:D=$U$6,RENTABILIDAD[[#This Row],[INVERSIÓN COP]]/$V$6,RENTABILIDAD[[#This Row],[INVERSIÓN COP]]/$V$7),"")</f>
        <v/>
      </c>
      <c r="R769" s="764" t="str">
        <f>IFERROR(RENTABILIDAD[[#This Row],[RENTABILIDAD E.A USD]]*RENTABILIDAD[[#This Row],[PESOS COP]],"")</f>
        <v/>
      </c>
      <c r="S769" s="620" t="str">
        <f>IFERROR(RENTABILIDAD[[#This Row],[RENTABILIDAD E.A COP2]]*RENTABILIDAD[[#This Row],[PESOS COP]],"")</f>
        <v/>
      </c>
    </row>
    <row r="770" spans="2:19">
      <c r="B770" s="755" t="str">
        <f>IF('REGISTRO ACCIONES'!L770="COMPRA",'REGISTRO ACCIONES'!J770,"")</f>
        <v/>
      </c>
      <c r="C770" s="756" t="str">
        <f>IF('REGISTRO ACCIONES'!L770="COMPRA",'REGISTRO ACCIONES'!K770,"")</f>
        <v/>
      </c>
      <c r="D77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70" s="757" t="str">
        <f>IF('REGISTRO ACCIONES'!L770="COMPRA",'REGISTRO ACCIONES'!M770,"")</f>
        <v/>
      </c>
      <c r="F770" s="758" t="str">
        <f>IF(RENTABILIDAD[[#This Row],[PORTAFOLIO]]="","",IF('REGISTRO ACCIONES'!L770="COMPRA",'REGISTRO ACCIONES'!P770,""))</f>
        <v/>
      </c>
      <c r="G770" s="759" t="str">
        <f>IF(RENTABILIDAD[[#This Row],[PORTAFOLIO]]="","",IF('REGISTRO ACCIONES'!L770="COMPRA",'REGISTRO ACCIONES'!R770,""))</f>
        <v/>
      </c>
      <c r="H77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70" s="760" t="str">
        <f>IF(RENTABILIDAD[[#This Row],[PORTAFOLIO]]="","",IF(RENTABILIDAD[[#This Row],[INSTRUMENTO]]="","",IFERROR((E770*H770),0)))</f>
        <v/>
      </c>
      <c r="J770" s="761" t="str">
        <f>IF(RENTABILIDAD[[#This Row],[PORTAFOLIO]]="","",IF(RENTABILIDAD[[#This Row],[INSTRUMENTO]]="","",IFERROR((E770*H770)*$X$6,0)))</f>
        <v/>
      </c>
      <c r="K770" s="762">
        <f>IF(RENTABILIDAD[[#This Row],[VALOR ACTUAL COP]]&gt;0,IFERROR((I770-F770)/F770,0),"")</f>
        <v>0</v>
      </c>
      <c r="L770" s="702">
        <f>IF(RENTABILIDAD[[#This Row],[VALOR ACTUAL COP]]&gt;0,IFERROR((J770-G770)/G770,0),"")</f>
        <v>0</v>
      </c>
      <c r="M770" s="763">
        <f t="shared" si="13"/>
        <v>0</v>
      </c>
      <c r="N770" s="747" t="str">
        <f>IFERROR(IF(RENTABILIDAD[[#This Row],[AÑOS]]&gt;0.9999999,(1+K770)^(1/M770)-1,""),"")</f>
        <v/>
      </c>
      <c r="O770" s="702" t="str">
        <f>IFERROR(IF(RENTABILIDAD[[#This Row],[AÑOS]]&gt;0.9999999,(1+L770)^(1/M770)-1,""),"")</f>
        <v/>
      </c>
      <c r="P770" s="764" t="str">
        <f>IFERROR(IF(C:C=$U$7,RENTABILIDAD[[#This Row],[INVERSIÓN USD]]/$W$6,RENTABILIDAD[[#This Row],[INVERSIÓN USD]]/$W$7),"")</f>
        <v/>
      </c>
      <c r="Q770" s="620" t="str">
        <f>IFERROR(IF(D:D=$U$6,RENTABILIDAD[[#This Row],[INVERSIÓN COP]]/$V$6,RENTABILIDAD[[#This Row],[INVERSIÓN COP]]/$V$7),"")</f>
        <v/>
      </c>
      <c r="R770" s="764" t="str">
        <f>IFERROR(RENTABILIDAD[[#This Row],[RENTABILIDAD E.A USD]]*RENTABILIDAD[[#This Row],[PESOS COP]],"")</f>
        <v/>
      </c>
      <c r="S770" s="620" t="str">
        <f>IFERROR(RENTABILIDAD[[#This Row],[RENTABILIDAD E.A COP2]]*RENTABILIDAD[[#This Row],[PESOS COP]],"")</f>
        <v/>
      </c>
    </row>
    <row r="771" spans="2:19">
      <c r="B771" s="755" t="str">
        <f>IF('REGISTRO ACCIONES'!L771="COMPRA",'REGISTRO ACCIONES'!J771,"")</f>
        <v/>
      </c>
      <c r="C771" s="756" t="str">
        <f>IF('REGISTRO ACCIONES'!L771="COMPRA",'REGISTRO ACCIONES'!K771,"")</f>
        <v/>
      </c>
      <c r="D77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71" s="757" t="str">
        <f>IF('REGISTRO ACCIONES'!L771="COMPRA",'REGISTRO ACCIONES'!M771,"")</f>
        <v/>
      </c>
      <c r="F771" s="758" t="str">
        <f>IF(RENTABILIDAD[[#This Row],[PORTAFOLIO]]="","",IF('REGISTRO ACCIONES'!L771="COMPRA",'REGISTRO ACCIONES'!P771,""))</f>
        <v/>
      </c>
      <c r="G771" s="759" t="str">
        <f>IF(RENTABILIDAD[[#This Row],[PORTAFOLIO]]="","",IF('REGISTRO ACCIONES'!L771="COMPRA",'REGISTRO ACCIONES'!R771,""))</f>
        <v/>
      </c>
      <c r="H77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71" s="760" t="str">
        <f>IF(RENTABILIDAD[[#This Row],[PORTAFOLIO]]="","",IF(RENTABILIDAD[[#This Row],[INSTRUMENTO]]="","",IFERROR((E771*H771),0)))</f>
        <v/>
      </c>
      <c r="J771" s="761" t="str">
        <f>IF(RENTABILIDAD[[#This Row],[PORTAFOLIO]]="","",IF(RENTABILIDAD[[#This Row],[INSTRUMENTO]]="","",IFERROR((E771*H771)*$X$6,0)))</f>
        <v/>
      </c>
      <c r="K771" s="762">
        <f>IF(RENTABILIDAD[[#This Row],[VALOR ACTUAL COP]]&gt;0,IFERROR((I771-F771)/F771,0),"")</f>
        <v>0</v>
      </c>
      <c r="L771" s="702">
        <f>IF(RENTABILIDAD[[#This Row],[VALOR ACTUAL COP]]&gt;0,IFERROR((J771-G771)/G771,0),"")</f>
        <v>0</v>
      </c>
      <c r="M771" s="763">
        <f t="shared" si="13"/>
        <v>0</v>
      </c>
      <c r="N771" s="747" t="str">
        <f>IFERROR(IF(RENTABILIDAD[[#This Row],[AÑOS]]&gt;0.9999999,(1+K771)^(1/M771)-1,""),"")</f>
        <v/>
      </c>
      <c r="O771" s="702" t="str">
        <f>IFERROR(IF(RENTABILIDAD[[#This Row],[AÑOS]]&gt;0.9999999,(1+L771)^(1/M771)-1,""),"")</f>
        <v/>
      </c>
      <c r="P771" s="764" t="str">
        <f>IFERROR(IF(C:C=$U$7,RENTABILIDAD[[#This Row],[INVERSIÓN USD]]/$W$6,RENTABILIDAD[[#This Row],[INVERSIÓN USD]]/$W$7),"")</f>
        <v/>
      </c>
      <c r="Q771" s="620" t="str">
        <f>IFERROR(IF(D:D=$U$6,RENTABILIDAD[[#This Row],[INVERSIÓN COP]]/$V$6,RENTABILIDAD[[#This Row],[INVERSIÓN COP]]/$V$7),"")</f>
        <v/>
      </c>
      <c r="R771" s="764" t="str">
        <f>IFERROR(RENTABILIDAD[[#This Row],[RENTABILIDAD E.A USD]]*RENTABILIDAD[[#This Row],[PESOS COP]],"")</f>
        <v/>
      </c>
      <c r="S771" s="620" t="str">
        <f>IFERROR(RENTABILIDAD[[#This Row],[RENTABILIDAD E.A COP2]]*RENTABILIDAD[[#This Row],[PESOS COP]],"")</f>
        <v/>
      </c>
    </row>
    <row r="772" spans="2:19">
      <c r="B772" s="755" t="str">
        <f>IF('REGISTRO ACCIONES'!L772="COMPRA",'REGISTRO ACCIONES'!J772,"")</f>
        <v/>
      </c>
      <c r="C772" s="756" t="str">
        <f>IF('REGISTRO ACCIONES'!L772="COMPRA",'REGISTRO ACCIONES'!K772,"")</f>
        <v/>
      </c>
      <c r="D77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72" s="757" t="str">
        <f>IF('REGISTRO ACCIONES'!L772="COMPRA",'REGISTRO ACCIONES'!M772,"")</f>
        <v/>
      </c>
      <c r="F772" s="758" t="str">
        <f>IF(RENTABILIDAD[[#This Row],[PORTAFOLIO]]="","",IF('REGISTRO ACCIONES'!L772="COMPRA",'REGISTRO ACCIONES'!P772,""))</f>
        <v/>
      </c>
      <c r="G772" s="759" t="str">
        <f>IF(RENTABILIDAD[[#This Row],[PORTAFOLIO]]="","",IF('REGISTRO ACCIONES'!L772="COMPRA",'REGISTRO ACCIONES'!R772,""))</f>
        <v/>
      </c>
      <c r="H77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72" s="760" t="str">
        <f>IF(RENTABILIDAD[[#This Row],[PORTAFOLIO]]="","",IF(RENTABILIDAD[[#This Row],[INSTRUMENTO]]="","",IFERROR((E772*H772),0)))</f>
        <v/>
      </c>
      <c r="J772" s="761" t="str">
        <f>IF(RENTABILIDAD[[#This Row],[PORTAFOLIO]]="","",IF(RENTABILIDAD[[#This Row],[INSTRUMENTO]]="","",IFERROR((E772*H772)*$X$6,0)))</f>
        <v/>
      </c>
      <c r="K772" s="762">
        <f>IF(RENTABILIDAD[[#This Row],[VALOR ACTUAL COP]]&gt;0,IFERROR((I772-F772)/F772,0),"")</f>
        <v>0</v>
      </c>
      <c r="L772" s="702">
        <f>IF(RENTABILIDAD[[#This Row],[VALOR ACTUAL COP]]&gt;0,IFERROR((J772-G772)/G772,0),"")</f>
        <v>0</v>
      </c>
      <c r="M772" s="763">
        <f t="shared" si="13"/>
        <v>0</v>
      </c>
      <c r="N772" s="747" t="str">
        <f>IFERROR(IF(RENTABILIDAD[[#This Row],[AÑOS]]&gt;0.9999999,(1+K772)^(1/M772)-1,""),"")</f>
        <v/>
      </c>
      <c r="O772" s="702" t="str">
        <f>IFERROR(IF(RENTABILIDAD[[#This Row],[AÑOS]]&gt;0.9999999,(1+L772)^(1/M772)-1,""),"")</f>
        <v/>
      </c>
      <c r="P772" s="764" t="str">
        <f>IFERROR(IF(C:C=$U$7,RENTABILIDAD[[#This Row],[INVERSIÓN USD]]/$W$6,RENTABILIDAD[[#This Row],[INVERSIÓN USD]]/$W$7),"")</f>
        <v/>
      </c>
      <c r="Q772" s="620" t="str">
        <f>IFERROR(IF(D:D=$U$6,RENTABILIDAD[[#This Row],[INVERSIÓN COP]]/$V$6,RENTABILIDAD[[#This Row],[INVERSIÓN COP]]/$V$7),"")</f>
        <v/>
      </c>
      <c r="R772" s="764" t="str">
        <f>IFERROR(RENTABILIDAD[[#This Row],[RENTABILIDAD E.A USD]]*RENTABILIDAD[[#This Row],[PESOS COP]],"")</f>
        <v/>
      </c>
      <c r="S772" s="620" t="str">
        <f>IFERROR(RENTABILIDAD[[#This Row],[RENTABILIDAD E.A COP2]]*RENTABILIDAD[[#This Row],[PESOS COP]],"")</f>
        <v/>
      </c>
    </row>
    <row r="773" spans="2:19">
      <c r="B773" s="755" t="str">
        <f>IF('REGISTRO ACCIONES'!L773="COMPRA",'REGISTRO ACCIONES'!J773,"")</f>
        <v/>
      </c>
      <c r="C773" s="756" t="str">
        <f>IF('REGISTRO ACCIONES'!L773="COMPRA",'REGISTRO ACCIONES'!K773,"")</f>
        <v/>
      </c>
      <c r="D77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73" s="757" t="str">
        <f>IF('REGISTRO ACCIONES'!L773="COMPRA",'REGISTRO ACCIONES'!M773,"")</f>
        <v/>
      </c>
      <c r="F773" s="758" t="str">
        <f>IF(RENTABILIDAD[[#This Row],[PORTAFOLIO]]="","",IF('REGISTRO ACCIONES'!L773="COMPRA",'REGISTRO ACCIONES'!P773,""))</f>
        <v/>
      </c>
      <c r="G773" s="759" t="str">
        <f>IF(RENTABILIDAD[[#This Row],[PORTAFOLIO]]="","",IF('REGISTRO ACCIONES'!L773="COMPRA",'REGISTRO ACCIONES'!R773,""))</f>
        <v/>
      </c>
      <c r="H77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73" s="760" t="str">
        <f>IF(RENTABILIDAD[[#This Row],[PORTAFOLIO]]="","",IF(RENTABILIDAD[[#This Row],[INSTRUMENTO]]="","",IFERROR((E773*H773),0)))</f>
        <v/>
      </c>
      <c r="J773" s="761" t="str">
        <f>IF(RENTABILIDAD[[#This Row],[PORTAFOLIO]]="","",IF(RENTABILIDAD[[#This Row],[INSTRUMENTO]]="","",IFERROR((E773*H773)*$X$6,0)))</f>
        <v/>
      </c>
      <c r="K773" s="762">
        <f>IF(RENTABILIDAD[[#This Row],[VALOR ACTUAL COP]]&gt;0,IFERROR((I773-F773)/F773,0),"")</f>
        <v>0</v>
      </c>
      <c r="L773" s="702">
        <f>IF(RENTABILIDAD[[#This Row],[VALOR ACTUAL COP]]&gt;0,IFERROR((J773-G773)/G773,0),"")</f>
        <v>0</v>
      </c>
      <c r="M773" s="763">
        <f t="shared" si="13"/>
        <v>0</v>
      </c>
      <c r="N773" s="747" t="str">
        <f>IFERROR(IF(RENTABILIDAD[[#This Row],[AÑOS]]&gt;0.9999999,(1+K773)^(1/M773)-1,""),"")</f>
        <v/>
      </c>
      <c r="O773" s="702" t="str">
        <f>IFERROR(IF(RENTABILIDAD[[#This Row],[AÑOS]]&gt;0.9999999,(1+L773)^(1/M773)-1,""),"")</f>
        <v/>
      </c>
      <c r="P773" s="764" t="str">
        <f>IFERROR(IF(C:C=$U$7,RENTABILIDAD[[#This Row],[INVERSIÓN USD]]/$W$6,RENTABILIDAD[[#This Row],[INVERSIÓN USD]]/$W$7),"")</f>
        <v/>
      </c>
      <c r="Q773" s="620" t="str">
        <f>IFERROR(IF(D:D=$U$6,RENTABILIDAD[[#This Row],[INVERSIÓN COP]]/$V$6,RENTABILIDAD[[#This Row],[INVERSIÓN COP]]/$V$7),"")</f>
        <v/>
      </c>
      <c r="R773" s="764" t="str">
        <f>IFERROR(RENTABILIDAD[[#This Row],[RENTABILIDAD E.A USD]]*RENTABILIDAD[[#This Row],[PESOS COP]],"")</f>
        <v/>
      </c>
      <c r="S773" s="620" t="str">
        <f>IFERROR(RENTABILIDAD[[#This Row],[RENTABILIDAD E.A COP2]]*RENTABILIDAD[[#This Row],[PESOS COP]],"")</f>
        <v/>
      </c>
    </row>
    <row r="774" spans="2:19">
      <c r="B774" s="755" t="str">
        <f>IF('REGISTRO ACCIONES'!L774="COMPRA",'REGISTRO ACCIONES'!J774,"")</f>
        <v/>
      </c>
      <c r="C774" s="756" t="str">
        <f>IF('REGISTRO ACCIONES'!L774="COMPRA",'REGISTRO ACCIONES'!K774,"")</f>
        <v/>
      </c>
      <c r="D77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74" s="757" t="str">
        <f>IF('REGISTRO ACCIONES'!L774="COMPRA",'REGISTRO ACCIONES'!M774,"")</f>
        <v/>
      </c>
      <c r="F774" s="758" t="str">
        <f>IF(RENTABILIDAD[[#This Row],[PORTAFOLIO]]="","",IF('REGISTRO ACCIONES'!L774="COMPRA",'REGISTRO ACCIONES'!P774,""))</f>
        <v/>
      </c>
      <c r="G774" s="759" t="str">
        <f>IF(RENTABILIDAD[[#This Row],[PORTAFOLIO]]="","",IF('REGISTRO ACCIONES'!L774="COMPRA",'REGISTRO ACCIONES'!R774,""))</f>
        <v/>
      </c>
      <c r="H77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74" s="760" t="str">
        <f>IF(RENTABILIDAD[[#This Row],[PORTAFOLIO]]="","",IF(RENTABILIDAD[[#This Row],[INSTRUMENTO]]="","",IFERROR((E774*H774),0)))</f>
        <v/>
      </c>
      <c r="J774" s="761" t="str">
        <f>IF(RENTABILIDAD[[#This Row],[PORTAFOLIO]]="","",IF(RENTABILIDAD[[#This Row],[INSTRUMENTO]]="","",IFERROR((E774*H774)*$X$6,0)))</f>
        <v/>
      </c>
      <c r="K774" s="762">
        <f>IF(RENTABILIDAD[[#This Row],[VALOR ACTUAL COP]]&gt;0,IFERROR((I774-F774)/F774,0),"")</f>
        <v>0</v>
      </c>
      <c r="L774" s="702">
        <f>IF(RENTABILIDAD[[#This Row],[VALOR ACTUAL COP]]&gt;0,IFERROR((J774-G774)/G774,0),"")</f>
        <v>0</v>
      </c>
      <c r="M774" s="763">
        <f t="shared" si="13"/>
        <v>0</v>
      </c>
      <c r="N774" s="747" t="str">
        <f>IFERROR(IF(RENTABILIDAD[[#This Row],[AÑOS]]&gt;0.9999999,(1+K774)^(1/M774)-1,""),"")</f>
        <v/>
      </c>
      <c r="O774" s="702" t="str">
        <f>IFERROR(IF(RENTABILIDAD[[#This Row],[AÑOS]]&gt;0.9999999,(1+L774)^(1/M774)-1,""),"")</f>
        <v/>
      </c>
      <c r="P774" s="764" t="str">
        <f>IFERROR(IF(C:C=$U$7,RENTABILIDAD[[#This Row],[INVERSIÓN USD]]/$W$6,RENTABILIDAD[[#This Row],[INVERSIÓN USD]]/$W$7),"")</f>
        <v/>
      </c>
      <c r="Q774" s="620" t="str">
        <f>IFERROR(IF(D:D=$U$6,RENTABILIDAD[[#This Row],[INVERSIÓN COP]]/$V$6,RENTABILIDAD[[#This Row],[INVERSIÓN COP]]/$V$7),"")</f>
        <v/>
      </c>
      <c r="R774" s="764" t="str">
        <f>IFERROR(RENTABILIDAD[[#This Row],[RENTABILIDAD E.A USD]]*RENTABILIDAD[[#This Row],[PESOS COP]],"")</f>
        <v/>
      </c>
      <c r="S774" s="620" t="str">
        <f>IFERROR(RENTABILIDAD[[#This Row],[RENTABILIDAD E.A COP2]]*RENTABILIDAD[[#This Row],[PESOS COP]],"")</f>
        <v/>
      </c>
    </row>
    <row r="775" spans="2:19">
      <c r="B775" s="755" t="str">
        <f>IF('REGISTRO ACCIONES'!L775="COMPRA",'REGISTRO ACCIONES'!J775,"")</f>
        <v/>
      </c>
      <c r="C775" s="756" t="str">
        <f>IF('REGISTRO ACCIONES'!L775="COMPRA",'REGISTRO ACCIONES'!K775,"")</f>
        <v/>
      </c>
      <c r="D77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75" s="757" t="str">
        <f>IF('REGISTRO ACCIONES'!L775="COMPRA",'REGISTRO ACCIONES'!M775,"")</f>
        <v/>
      </c>
      <c r="F775" s="758" t="str">
        <f>IF(RENTABILIDAD[[#This Row],[PORTAFOLIO]]="","",IF('REGISTRO ACCIONES'!L775="COMPRA",'REGISTRO ACCIONES'!P775,""))</f>
        <v/>
      </c>
      <c r="G775" s="759" t="str">
        <f>IF(RENTABILIDAD[[#This Row],[PORTAFOLIO]]="","",IF('REGISTRO ACCIONES'!L775="COMPRA",'REGISTRO ACCIONES'!R775,""))</f>
        <v/>
      </c>
      <c r="H77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75" s="760" t="str">
        <f>IF(RENTABILIDAD[[#This Row],[PORTAFOLIO]]="","",IF(RENTABILIDAD[[#This Row],[INSTRUMENTO]]="","",IFERROR((E775*H775),0)))</f>
        <v/>
      </c>
      <c r="J775" s="761" t="str">
        <f>IF(RENTABILIDAD[[#This Row],[PORTAFOLIO]]="","",IF(RENTABILIDAD[[#This Row],[INSTRUMENTO]]="","",IFERROR((E775*H775)*$X$6,0)))</f>
        <v/>
      </c>
      <c r="K775" s="762">
        <f>IF(RENTABILIDAD[[#This Row],[VALOR ACTUAL COP]]&gt;0,IFERROR((I775-F775)/F775,0),"")</f>
        <v>0</v>
      </c>
      <c r="L775" s="702">
        <f>IF(RENTABILIDAD[[#This Row],[VALOR ACTUAL COP]]&gt;0,IFERROR((J775-G775)/G775,0),"")</f>
        <v>0</v>
      </c>
      <c r="M775" s="763">
        <f t="shared" si="13"/>
        <v>0</v>
      </c>
      <c r="N775" s="747" t="str">
        <f>IFERROR(IF(RENTABILIDAD[[#This Row],[AÑOS]]&gt;0.9999999,(1+K775)^(1/M775)-1,""),"")</f>
        <v/>
      </c>
      <c r="O775" s="702" t="str">
        <f>IFERROR(IF(RENTABILIDAD[[#This Row],[AÑOS]]&gt;0.9999999,(1+L775)^(1/M775)-1,""),"")</f>
        <v/>
      </c>
      <c r="P775" s="764" t="str">
        <f>IFERROR(IF(C:C=$U$7,RENTABILIDAD[[#This Row],[INVERSIÓN USD]]/$W$6,RENTABILIDAD[[#This Row],[INVERSIÓN USD]]/$W$7),"")</f>
        <v/>
      </c>
      <c r="Q775" s="620" t="str">
        <f>IFERROR(IF(D:D=$U$6,RENTABILIDAD[[#This Row],[INVERSIÓN COP]]/$V$6,RENTABILIDAD[[#This Row],[INVERSIÓN COP]]/$V$7),"")</f>
        <v/>
      </c>
      <c r="R775" s="764" t="str">
        <f>IFERROR(RENTABILIDAD[[#This Row],[RENTABILIDAD E.A USD]]*RENTABILIDAD[[#This Row],[PESOS COP]],"")</f>
        <v/>
      </c>
      <c r="S775" s="620" t="str">
        <f>IFERROR(RENTABILIDAD[[#This Row],[RENTABILIDAD E.A COP2]]*RENTABILIDAD[[#This Row],[PESOS COP]],"")</f>
        <v/>
      </c>
    </row>
    <row r="776" spans="2:19">
      <c r="B776" s="755" t="str">
        <f>IF('REGISTRO ACCIONES'!L776="COMPRA",'REGISTRO ACCIONES'!J776,"")</f>
        <v/>
      </c>
      <c r="C776" s="756" t="str">
        <f>IF('REGISTRO ACCIONES'!L776="COMPRA",'REGISTRO ACCIONES'!K776,"")</f>
        <v/>
      </c>
      <c r="D77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76" s="757" t="str">
        <f>IF('REGISTRO ACCIONES'!L776="COMPRA",'REGISTRO ACCIONES'!M776,"")</f>
        <v/>
      </c>
      <c r="F776" s="758" t="str">
        <f>IF(RENTABILIDAD[[#This Row],[PORTAFOLIO]]="","",IF('REGISTRO ACCIONES'!L776="COMPRA",'REGISTRO ACCIONES'!P776,""))</f>
        <v/>
      </c>
      <c r="G776" s="759" t="str">
        <f>IF(RENTABILIDAD[[#This Row],[PORTAFOLIO]]="","",IF('REGISTRO ACCIONES'!L776="COMPRA",'REGISTRO ACCIONES'!R776,""))</f>
        <v/>
      </c>
      <c r="H77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76" s="760" t="str">
        <f>IF(RENTABILIDAD[[#This Row],[PORTAFOLIO]]="","",IF(RENTABILIDAD[[#This Row],[INSTRUMENTO]]="","",IFERROR((E776*H776),0)))</f>
        <v/>
      </c>
      <c r="J776" s="761" t="str">
        <f>IF(RENTABILIDAD[[#This Row],[PORTAFOLIO]]="","",IF(RENTABILIDAD[[#This Row],[INSTRUMENTO]]="","",IFERROR((E776*H776)*$X$6,0)))</f>
        <v/>
      </c>
      <c r="K776" s="762">
        <f>IF(RENTABILIDAD[[#This Row],[VALOR ACTUAL COP]]&gt;0,IFERROR((I776-F776)/F776,0),"")</f>
        <v>0</v>
      </c>
      <c r="L776" s="702">
        <f>IF(RENTABILIDAD[[#This Row],[VALOR ACTUAL COP]]&gt;0,IFERROR((J776-G776)/G776,0),"")</f>
        <v>0</v>
      </c>
      <c r="M776" s="763">
        <f t="shared" si="13"/>
        <v>0</v>
      </c>
      <c r="N776" s="747" t="str">
        <f>IFERROR(IF(RENTABILIDAD[[#This Row],[AÑOS]]&gt;0.9999999,(1+K776)^(1/M776)-1,""),"")</f>
        <v/>
      </c>
      <c r="O776" s="702" t="str">
        <f>IFERROR(IF(RENTABILIDAD[[#This Row],[AÑOS]]&gt;0.9999999,(1+L776)^(1/M776)-1,""),"")</f>
        <v/>
      </c>
      <c r="P776" s="764" t="str">
        <f>IFERROR(IF(C:C=$U$7,RENTABILIDAD[[#This Row],[INVERSIÓN USD]]/$W$6,RENTABILIDAD[[#This Row],[INVERSIÓN USD]]/$W$7),"")</f>
        <v/>
      </c>
      <c r="Q776" s="620" t="str">
        <f>IFERROR(IF(D:D=$U$6,RENTABILIDAD[[#This Row],[INVERSIÓN COP]]/$V$6,RENTABILIDAD[[#This Row],[INVERSIÓN COP]]/$V$7),"")</f>
        <v/>
      </c>
      <c r="R776" s="764" t="str">
        <f>IFERROR(RENTABILIDAD[[#This Row],[RENTABILIDAD E.A USD]]*RENTABILIDAD[[#This Row],[PESOS COP]],"")</f>
        <v/>
      </c>
      <c r="S776" s="620" t="str">
        <f>IFERROR(RENTABILIDAD[[#This Row],[RENTABILIDAD E.A COP2]]*RENTABILIDAD[[#This Row],[PESOS COP]],"")</f>
        <v/>
      </c>
    </row>
    <row r="777" spans="2:19">
      <c r="B777" s="755" t="str">
        <f>IF('REGISTRO ACCIONES'!L777="COMPRA",'REGISTRO ACCIONES'!J777,"")</f>
        <v/>
      </c>
      <c r="C777" s="756" t="str">
        <f>IF('REGISTRO ACCIONES'!L777="COMPRA",'REGISTRO ACCIONES'!K777,"")</f>
        <v/>
      </c>
      <c r="D77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77" s="757" t="str">
        <f>IF('REGISTRO ACCIONES'!L777="COMPRA",'REGISTRO ACCIONES'!M777,"")</f>
        <v/>
      </c>
      <c r="F777" s="758" t="str">
        <f>IF(RENTABILIDAD[[#This Row],[PORTAFOLIO]]="","",IF('REGISTRO ACCIONES'!L777="COMPRA",'REGISTRO ACCIONES'!P777,""))</f>
        <v/>
      </c>
      <c r="G777" s="759" t="str">
        <f>IF(RENTABILIDAD[[#This Row],[PORTAFOLIO]]="","",IF('REGISTRO ACCIONES'!L777="COMPRA",'REGISTRO ACCIONES'!R777,""))</f>
        <v/>
      </c>
      <c r="H77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77" s="760" t="str">
        <f>IF(RENTABILIDAD[[#This Row],[PORTAFOLIO]]="","",IF(RENTABILIDAD[[#This Row],[INSTRUMENTO]]="","",IFERROR((E777*H777),0)))</f>
        <v/>
      </c>
      <c r="J777" s="761" t="str">
        <f>IF(RENTABILIDAD[[#This Row],[PORTAFOLIO]]="","",IF(RENTABILIDAD[[#This Row],[INSTRUMENTO]]="","",IFERROR((E777*H777)*$X$6,0)))</f>
        <v/>
      </c>
      <c r="K777" s="762">
        <f>IF(RENTABILIDAD[[#This Row],[VALOR ACTUAL COP]]&gt;0,IFERROR((I777-F777)/F777,0),"")</f>
        <v>0</v>
      </c>
      <c r="L777" s="702">
        <f>IF(RENTABILIDAD[[#This Row],[VALOR ACTUAL COP]]&gt;0,IFERROR((J777-G777)/G777,0),"")</f>
        <v>0</v>
      </c>
      <c r="M777" s="763">
        <f t="shared" si="13"/>
        <v>0</v>
      </c>
      <c r="N777" s="747" t="str">
        <f>IFERROR(IF(RENTABILIDAD[[#This Row],[AÑOS]]&gt;0.9999999,(1+K777)^(1/M777)-1,""),"")</f>
        <v/>
      </c>
      <c r="O777" s="702" t="str">
        <f>IFERROR(IF(RENTABILIDAD[[#This Row],[AÑOS]]&gt;0.9999999,(1+L777)^(1/M777)-1,""),"")</f>
        <v/>
      </c>
      <c r="P777" s="764" t="str">
        <f>IFERROR(IF(C:C=$U$7,RENTABILIDAD[[#This Row],[INVERSIÓN USD]]/$W$6,RENTABILIDAD[[#This Row],[INVERSIÓN USD]]/$W$7),"")</f>
        <v/>
      </c>
      <c r="Q777" s="620" t="str">
        <f>IFERROR(IF(D:D=$U$6,RENTABILIDAD[[#This Row],[INVERSIÓN COP]]/$V$6,RENTABILIDAD[[#This Row],[INVERSIÓN COP]]/$V$7),"")</f>
        <v/>
      </c>
      <c r="R777" s="764" t="str">
        <f>IFERROR(RENTABILIDAD[[#This Row],[RENTABILIDAD E.A USD]]*RENTABILIDAD[[#This Row],[PESOS COP]],"")</f>
        <v/>
      </c>
      <c r="S777" s="620" t="str">
        <f>IFERROR(RENTABILIDAD[[#This Row],[RENTABILIDAD E.A COP2]]*RENTABILIDAD[[#This Row],[PESOS COP]],"")</f>
        <v/>
      </c>
    </row>
    <row r="778" spans="2:19">
      <c r="B778" s="755" t="str">
        <f>IF('REGISTRO ACCIONES'!L778="COMPRA",'REGISTRO ACCIONES'!J778,"")</f>
        <v/>
      </c>
      <c r="C778" s="756" t="str">
        <f>IF('REGISTRO ACCIONES'!L778="COMPRA",'REGISTRO ACCIONES'!K778,"")</f>
        <v/>
      </c>
      <c r="D77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78" s="757" t="str">
        <f>IF('REGISTRO ACCIONES'!L778="COMPRA",'REGISTRO ACCIONES'!M778,"")</f>
        <v/>
      </c>
      <c r="F778" s="758" t="str">
        <f>IF(RENTABILIDAD[[#This Row],[PORTAFOLIO]]="","",IF('REGISTRO ACCIONES'!L778="COMPRA",'REGISTRO ACCIONES'!P778,""))</f>
        <v/>
      </c>
      <c r="G778" s="759" t="str">
        <f>IF(RENTABILIDAD[[#This Row],[PORTAFOLIO]]="","",IF('REGISTRO ACCIONES'!L778="COMPRA",'REGISTRO ACCIONES'!R778,""))</f>
        <v/>
      </c>
      <c r="H77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78" s="760" t="str">
        <f>IF(RENTABILIDAD[[#This Row],[PORTAFOLIO]]="","",IF(RENTABILIDAD[[#This Row],[INSTRUMENTO]]="","",IFERROR((E778*H778),0)))</f>
        <v/>
      </c>
      <c r="J778" s="761" t="str">
        <f>IF(RENTABILIDAD[[#This Row],[PORTAFOLIO]]="","",IF(RENTABILIDAD[[#This Row],[INSTRUMENTO]]="","",IFERROR((E778*H778)*$X$6,0)))</f>
        <v/>
      </c>
      <c r="K778" s="762">
        <f>IF(RENTABILIDAD[[#This Row],[VALOR ACTUAL COP]]&gt;0,IFERROR((I778-F778)/F778,0),"")</f>
        <v>0</v>
      </c>
      <c r="L778" s="702">
        <f>IF(RENTABILIDAD[[#This Row],[VALOR ACTUAL COP]]&gt;0,IFERROR((J778-G778)/G778,0),"")</f>
        <v>0</v>
      </c>
      <c r="M778" s="763">
        <f t="shared" si="13"/>
        <v>0</v>
      </c>
      <c r="N778" s="747" t="str">
        <f>IFERROR(IF(RENTABILIDAD[[#This Row],[AÑOS]]&gt;0.9999999,(1+K778)^(1/M778)-1,""),"")</f>
        <v/>
      </c>
      <c r="O778" s="702" t="str">
        <f>IFERROR(IF(RENTABILIDAD[[#This Row],[AÑOS]]&gt;0.9999999,(1+L778)^(1/M778)-1,""),"")</f>
        <v/>
      </c>
      <c r="P778" s="764" t="str">
        <f>IFERROR(IF(C:C=$U$7,RENTABILIDAD[[#This Row],[INVERSIÓN USD]]/$W$6,RENTABILIDAD[[#This Row],[INVERSIÓN USD]]/$W$7),"")</f>
        <v/>
      </c>
      <c r="Q778" s="620" t="str">
        <f>IFERROR(IF(D:D=$U$6,RENTABILIDAD[[#This Row],[INVERSIÓN COP]]/$V$6,RENTABILIDAD[[#This Row],[INVERSIÓN COP]]/$V$7),"")</f>
        <v/>
      </c>
      <c r="R778" s="764" t="str">
        <f>IFERROR(RENTABILIDAD[[#This Row],[RENTABILIDAD E.A USD]]*RENTABILIDAD[[#This Row],[PESOS COP]],"")</f>
        <v/>
      </c>
      <c r="S778" s="620" t="str">
        <f>IFERROR(RENTABILIDAD[[#This Row],[RENTABILIDAD E.A COP2]]*RENTABILIDAD[[#This Row],[PESOS COP]],"")</f>
        <v/>
      </c>
    </row>
    <row r="779" spans="2:19">
      <c r="B779" s="755" t="str">
        <f>IF('REGISTRO ACCIONES'!L779="COMPRA",'REGISTRO ACCIONES'!J779,"")</f>
        <v/>
      </c>
      <c r="C779" s="756" t="str">
        <f>IF('REGISTRO ACCIONES'!L779="COMPRA",'REGISTRO ACCIONES'!K779,"")</f>
        <v/>
      </c>
      <c r="D77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79" s="757" t="str">
        <f>IF('REGISTRO ACCIONES'!L779="COMPRA",'REGISTRO ACCIONES'!M779,"")</f>
        <v/>
      </c>
      <c r="F779" s="758" t="str">
        <f>IF(RENTABILIDAD[[#This Row],[PORTAFOLIO]]="","",IF('REGISTRO ACCIONES'!L779="COMPRA",'REGISTRO ACCIONES'!P779,""))</f>
        <v/>
      </c>
      <c r="G779" s="759" t="str">
        <f>IF(RENTABILIDAD[[#This Row],[PORTAFOLIO]]="","",IF('REGISTRO ACCIONES'!L779="COMPRA",'REGISTRO ACCIONES'!R779,""))</f>
        <v/>
      </c>
      <c r="H77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79" s="760" t="str">
        <f>IF(RENTABILIDAD[[#This Row],[PORTAFOLIO]]="","",IF(RENTABILIDAD[[#This Row],[INSTRUMENTO]]="","",IFERROR((E779*H779),0)))</f>
        <v/>
      </c>
      <c r="J779" s="761" t="str">
        <f>IF(RENTABILIDAD[[#This Row],[PORTAFOLIO]]="","",IF(RENTABILIDAD[[#This Row],[INSTRUMENTO]]="","",IFERROR((E779*H779)*$X$6,0)))</f>
        <v/>
      </c>
      <c r="K779" s="762">
        <f>IF(RENTABILIDAD[[#This Row],[VALOR ACTUAL COP]]&gt;0,IFERROR((I779-F779)/F779,0),"")</f>
        <v>0</v>
      </c>
      <c r="L779" s="702">
        <f>IF(RENTABILIDAD[[#This Row],[VALOR ACTUAL COP]]&gt;0,IFERROR((J779-G779)/G779,0),"")</f>
        <v>0</v>
      </c>
      <c r="M779" s="763">
        <f t="shared" si="13"/>
        <v>0</v>
      </c>
      <c r="N779" s="747" t="str">
        <f>IFERROR(IF(RENTABILIDAD[[#This Row],[AÑOS]]&gt;0.9999999,(1+K779)^(1/M779)-1,""),"")</f>
        <v/>
      </c>
      <c r="O779" s="702" t="str">
        <f>IFERROR(IF(RENTABILIDAD[[#This Row],[AÑOS]]&gt;0.9999999,(1+L779)^(1/M779)-1,""),"")</f>
        <v/>
      </c>
      <c r="P779" s="764" t="str">
        <f>IFERROR(IF(C:C=$U$7,RENTABILIDAD[[#This Row],[INVERSIÓN USD]]/$W$6,RENTABILIDAD[[#This Row],[INVERSIÓN USD]]/$W$7),"")</f>
        <v/>
      </c>
      <c r="Q779" s="620" t="str">
        <f>IFERROR(IF(D:D=$U$6,RENTABILIDAD[[#This Row],[INVERSIÓN COP]]/$V$6,RENTABILIDAD[[#This Row],[INVERSIÓN COP]]/$V$7),"")</f>
        <v/>
      </c>
      <c r="R779" s="764" t="str">
        <f>IFERROR(RENTABILIDAD[[#This Row],[RENTABILIDAD E.A USD]]*RENTABILIDAD[[#This Row],[PESOS COP]],"")</f>
        <v/>
      </c>
      <c r="S779" s="620" t="str">
        <f>IFERROR(RENTABILIDAD[[#This Row],[RENTABILIDAD E.A COP2]]*RENTABILIDAD[[#This Row],[PESOS COP]],"")</f>
        <v/>
      </c>
    </row>
    <row r="780" spans="2:19">
      <c r="B780" s="755" t="str">
        <f>IF('REGISTRO ACCIONES'!L780="COMPRA",'REGISTRO ACCIONES'!J780,"")</f>
        <v/>
      </c>
      <c r="C780" s="756" t="str">
        <f>IF('REGISTRO ACCIONES'!L780="COMPRA",'REGISTRO ACCIONES'!K780,"")</f>
        <v/>
      </c>
      <c r="D78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80" s="757" t="str">
        <f>IF('REGISTRO ACCIONES'!L780="COMPRA",'REGISTRO ACCIONES'!M780,"")</f>
        <v/>
      </c>
      <c r="F780" s="758" t="str">
        <f>IF(RENTABILIDAD[[#This Row],[PORTAFOLIO]]="","",IF('REGISTRO ACCIONES'!L780="COMPRA",'REGISTRO ACCIONES'!P780,""))</f>
        <v/>
      </c>
      <c r="G780" s="759" t="str">
        <f>IF(RENTABILIDAD[[#This Row],[PORTAFOLIO]]="","",IF('REGISTRO ACCIONES'!L780="COMPRA",'REGISTRO ACCIONES'!R780,""))</f>
        <v/>
      </c>
      <c r="H78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80" s="760" t="str">
        <f>IF(RENTABILIDAD[[#This Row],[PORTAFOLIO]]="","",IF(RENTABILIDAD[[#This Row],[INSTRUMENTO]]="","",IFERROR((E780*H780),0)))</f>
        <v/>
      </c>
      <c r="J780" s="761" t="str">
        <f>IF(RENTABILIDAD[[#This Row],[PORTAFOLIO]]="","",IF(RENTABILIDAD[[#This Row],[INSTRUMENTO]]="","",IFERROR((E780*H780)*$X$6,0)))</f>
        <v/>
      </c>
      <c r="K780" s="762">
        <f>IF(RENTABILIDAD[[#This Row],[VALOR ACTUAL COP]]&gt;0,IFERROR((I780-F780)/F780,0),"")</f>
        <v>0</v>
      </c>
      <c r="L780" s="702">
        <f>IF(RENTABILIDAD[[#This Row],[VALOR ACTUAL COP]]&gt;0,IFERROR((J780-G780)/G780,0),"")</f>
        <v>0</v>
      </c>
      <c r="M780" s="763">
        <f t="shared" si="13"/>
        <v>0</v>
      </c>
      <c r="N780" s="747" t="str">
        <f>IFERROR(IF(RENTABILIDAD[[#This Row],[AÑOS]]&gt;0.9999999,(1+K780)^(1/M780)-1,""),"")</f>
        <v/>
      </c>
      <c r="O780" s="702" t="str">
        <f>IFERROR(IF(RENTABILIDAD[[#This Row],[AÑOS]]&gt;0.9999999,(1+L780)^(1/M780)-1,""),"")</f>
        <v/>
      </c>
      <c r="P780" s="764" t="str">
        <f>IFERROR(IF(C:C=$U$7,RENTABILIDAD[[#This Row],[INVERSIÓN USD]]/$W$6,RENTABILIDAD[[#This Row],[INVERSIÓN USD]]/$W$7),"")</f>
        <v/>
      </c>
      <c r="Q780" s="620" t="str">
        <f>IFERROR(IF(D:D=$U$6,RENTABILIDAD[[#This Row],[INVERSIÓN COP]]/$V$6,RENTABILIDAD[[#This Row],[INVERSIÓN COP]]/$V$7),"")</f>
        <v/>
      </c>
      <c r="R780" s="764" t="str">
        <f>IFERROR(RENTABILIDAD[[#This Row],[RENTABILIDAD E.A USD]]*RENTABILIDAD[[#This Row],[PESOS COP]],"")</f>
        <v/>
      </c>
      <c r="S780" s="620" t="str">
        <f>IFERROR(RENTABILIDAD[[#This Row],[RENTABILIDAD E.A COP2]]*RENTABILIDAD[[#This Row],[PESOS COP]],"")</f>
        <v/>
      </c>
    </row>
    <row r="781" spans="2:19">
      <c r="B781" s="755" t="str">
        <f>IF('REGISTRO ACCIONES'!L781="COMPRA",'REGISTRO ACCIONES'!J781,"")</f>
        <v/>
      </c>
      <c r="C781" s="756" t="str">
        <f>IF('REGISTRO ACCIONES'!L781="COMPRA",'REGISTRO ACCIONES'!K781,"")</f>
        <v/>
      </c>
      <c r="D78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81" s="757" t="str">
        <f>IF('REGISTRO ACCIONES'!L781="COMPRA",'REGISTRO ACCIONES'!M781,"")</f>
        <v/>
      </c>
      <c r="F781" s="758" t="str">
        <f>IF(RENTABILIDAD[[#This Row],[PORTAFOLIO]]="","",IF('REGISTRO ACCIONES'!L781="COMPRA",'REGISTRO ACCIONES'!P781,""))</f>
        <v/>
      </c>
      <c r="G781" s="759" t="str">
        <f>IF(RENTABILIDAD[[#This Row],[PORTAFOLIO]]="","",IF('REGISTRO ACCIONES'!L781="COMPRA",'REGISTRO ACCIONES'!R781,""))</f>
        <v/>
      </c>
      <c r="H78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81" s="760" t="str">
        <f>IF(RENTABILIDAD[[#This Row],[PORTAFOLIO]]="","",IF(RENTABILIDAD[[#This Row],[INSTRUMENTO]]="","",IFERROR((E781*H781),0)))</f>
        <v/>
      </c>
      <c r="J781" s="761" t="str">
        <f>IF(RENTABILIDAD[[#This Row],[PORTAFOLIO]]="","",IF(RENTABILIDAD[[#This Row],[INSTRUMENTO]]="","",IFERROR((E781*H781)*$X$6,0)))</f>
        <v/>
      </c>
      <c r="K781" s="762">
        <f>IF(RENTABILIDAD[[#This Row],[VALOR ACTUAL COP]]&gt;0,IFERROR((I781-F781)/F781,0),"")</f>
        <v>0</v>
      </c>
      <c r="L781" s="702">
        <f>IF(RENTABILIDAD[[#This Row],[VALOR ACTUAL COP]]&gt;0,IFERROR((J781-G781)/G781,0),"")</f>
        <v>0</v>
      </c>
      <c r="M781" s="763">
        <f t="shared" si="13"/>
        <v>0</v>
      </c>
      <c r="N781" s="747" t="str">
        <f>IFERROR(IF(RENTABILIDAD[[#This Row],[AÑOS]]&gt;0.9999999,(1+K781)^(1/M781)-1,""),"")</f>
        <v/>
      </c>
      <c r="O781" s="702" t="str">
        <f>IFERROR(IF(RENTABILIDAD[[#This Row],[AÑOS]]&gt;0.9999999,(1+L781)^(1/M781)-1,""),"")</f>
        <v/>
      </c>
      <c r="P781" s="764" t="str">
        <f>IFERROR(IF(C:C=$U$7,RENTABILIDAD[[#This Row],[INVERSIÓN USD]]/$W$6,RENTABILIDAD[[#This Row],[INVERSIÓN USD]]/$W$7),"")</f>
        <v/>
      </c>
      <c r="Q781" s="620" t="str">
        <f>IFERROR(IF(D:D=$U$6,RENTABILIDAD[[#This Row],[INVERSIÓN COP]]/$V$6,RENTABILIDAD[[#This Row],[INVERSIÓN COP]]/$V$7),"")</f>
        <v/>
      </c>
      <c r="R781" s="764" t="str">
        <f>IFERROR(RENTABILIDAD[[#This Row],[RENTABILIDAD E.A USD]]*RENTABILIDAD[[#This Row],[PESOS COP]],"")</f>
        <v/>
      </c>
      <c r="S781" s="620" t="str">
        <f>IFERROR(RENTABILIDAD[[#This Row],[RENTABILIDAD E.A COP2]]*RENTABILIDAD[[#This Row],[PESOS COP]],"")</f>
        <v/>
      </c>
    </row>
    <row r="782" spans="2:19">
      <c r="B782" s="755" t="str">
        <f>IF('REGISTRO ACCIONES'!L782="COMPRA",'REGISTRO ACCIONES'!J782,"")</f>
        <v/>
      </c>
      <c r="C782" s="756" t="str">
        <f>IF('REGISTRO ACCIONES'!L782="COMPRA",'REGISTRO ACCIONES'!K782,"")</f>
        <v/>
      </c>
      <c r="D78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82" s="757" t="str">
        <f>IF('REGISTRO ACCIONES'!L782="COMPRA",'REGISTRO ACCIONES'!M782,"")</f>
        <v/>
      </c>
      <c r="F782" s="758" t="str">
        <f>IF(RENTABILIDAD[[#This Row],[PORTAFOLIO]]="","",IF('REGISTRO ACCIONES'!L782="COMPRA",'REGISTRO ACCIONES'!P782,""))</f>
        <v/>
      </c>
      <c r="G782" s="759" t="str">
        <f>IF(RENTABILIDAD[[#This Row],[PORTAFOLIO]]="","",IF('REGISTRO ACCIONES'!L782="COMPRA",'REGISTRO ACCIONES'!R782,""))</f>
        <v/>
      </c>
      <c r="H78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82" s="760" t="str">
        <f>IF(RENTABILIDAD[[#This Row],[PORTAFOLIO]]="","",IF(RENTABILIDAD[[#This Row],[INSTRUMENTO]]="","",IFERROR((E782*H782),0)))</f>
        <v/>
      </c>
      <c r="J782" s="761" t="str">
        <f>IF(RENTABILIDAD[[#This Row],[PORTAFOLIO]]="","",IF(RENTABILIDAD[[#This Row],[INSTRUMENTO]]="","",IFERROR((E782*H782)*$X$6,0)))</f>
        <v/>
      </c>
      <c r="K782" s="762">
        <f>IF(RENTABILIDAD[[#This Row],[VALOR ACTUAL COP]]&gt;0,IFERROR((I782-F782)/F782,0),"")</f>
        <v>0</v>
      </c>
      <c r="L782" s="702">
        <f>IF(RENTABILIDAD[[#This Row],[VALOR ACTUAL COP]]&gt;0,IFERROR((J782-G782)/G782,0),"")</f>
        <v>0</v>
      </c>
      <c r="M782" s="763">
        <f t="shared" si="13"/>
        <v>0</v>
      </c>
      <c r="N782" s="747" t="str">
        <f>IFERROR(IF(RENTABILIDAD[[#This Row],[AÑOS]]&gt;0.9999999,(1+K782)^(1/M782)-1,""),"")</f>
        <v/>
      </c>
      <c r="O782" s="702" t="str">
        <f>IFERROR(IF(RENTABILIDAD[[#This Row],[AÑOS]]&gt;0.9999999,(1+L782)^(1/M782)-1,""),"")</f>
        <v/>
      </c>
      <c r="P782" s="764" t="str">
        <f>IFERROR(IF(C:C=$U$7,RENTABILIDAD[[#This Row],[INVERSIÓN USD]]/$W$6,RENTABILIDAD[[#This Row],[INVERSIÓN USD]]/$W$7),"")</f>
        <v/>
      </c>
      <c r="Q782" s="620" t="str">
        <f>IFERROR(IF(D:D=$U$6,RENTABILIDAD[[#This Row],[INVERSIÓN COP]]/$V$6,RENTABILIDAD[[#This Row],[INVERSIÓN COP]]/$V$7),"")</f>
        <v/>
      </c>
      <c r="R782" s="764" t="str">
        <f>IFERROR(RENTABILIDAD[[#This Row],[RENTABILIDAD E.A USD]]*RENTABILIDAD[[#This Row],[PESOS COP]],"")</f>
        <v/>
      </c>
      <c r="S782" s="620" t="str">
        <f>IFERROR(RENTABILIDAD[[#This Row],[RENTABILIDAD E.A COP2]]*RENTABILIDAD[[#This Row],[PESOS COP]],"")</f>
        <v/>
      </c>
    </row>
    <row r="783" spans="2:19">
      <c r="B783" s="755" t="str">
        <f>IF('REGISTRO ACCIONES'!L783="COMPRA",'REGISTRO ACCIONES'!J783,"")</f>
        <v/>
      </c>
      <c r="C783" s="756" t="str">
        <f>IF('REGISTRO ACCIONES'!L783="COMPRA",'REGISTRO ACCIONES'!K783,"")</f>
        <v/>
      </c>
      <c r="D78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83" s="757" t="str">
        <f>IF('REGISTRO ACCIONES'!L783="COMPRA",'REGISTRO ACCIONES'!M783,"")</f>
        <v/>
      </c>
      <c r="F783" s="758" t="str">
        <f>IF(RENTABILIDAD[[#This Row],[PORTAFOLIO]]="","",IF('REGISTRO ACCIONES'!L783="COMPRA",'REGISTRO ACCIONES'!P783,""))</f>
        <v/>
      </c>
      <c r="G783" s="759" t="str">
        <f>IF(RENTABILIDAD[[#This Row],[PORTAFOLIO]]="","",IF('REGISTRO ACCIONES'!L783="COMPRA",'REGISTRO ACCIONES'!R783,""))</f>
        <v/>
      </c>
      <c r="H78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83" s="760" t="str">
        <f>IF(RENTABILIDAD[[#This Row],[PORTAFOLIO]]="","",IF(RENTABILIDAD[[#This Row],[INSTRUMENTO]]="","",IFERROR((E783*H783),0)))</f>
        <v/>
      </c>
      <c r="J783" s="761" t="str">
        <f>IF(RENTABILIDAD[[#This Row],[PORTAFOLIO]]="","",IF(RENTABILIDAD[[#This Row],[INSTRUMENTO]]="","",IFERROR((E783*H783)*$X$6,0)))</f>
        <v/>
      </c>
      <c r="K783" s="762">
        <f>IF(RENTABILIDAD[[#This Row],[VALOR ACTUAL COP]]&gt;0,IFERROR((I783-F783)/F783,0),"")</f>
        <v>0</v>
      </c>
      <c r="L783" s="702">
        <f>IF(RENTABILIDAD[[#This Row],[VALOR ACTUAL COP]]&gt;0,IFERROR((J783-G783)/G783,0),"")</f>
        <v>0</v>
      </c>
      <c r="M783" s="763">
        <f t="shared" si="13"/>
        <v>0</v>
      </c>
      <c r="N783" s="747" t="str">
        <f>IFERROR(IF(RENTABILIDAD[[#This Row],[AÑOS]]&gt;0.9999999,(1+K783)^(1/M783)-1,""),"")</f>
        <v/>
      </c>
      <c r="O783" s="702" t="str">
        <f>IFERROR(IF(RENTABILIDAD[[#This Row],[AÑOS]]&gt;0.9999999,(1+L783)^(1/M783)-1,""),"")</f>
        <v/>
      </c>
      <c r="P783" s="764" t="str">
        <f>IFERROR(IF(C:C=$U$7,RENTABILIDAD[[#This Row],[INVERSIÓN USD]]/$W$6,RENTABILIDAD[[#This Row],[INVERSIÓN USD]]/$W$7),"")</f>
        <v/>
      </c>
      <c r="Q783" s="620" t="str">
        <f>IFERROR(IF(D:D=$U$6,RENTABILIDAD[[#This Row],[INVERSIÓN COP]]/$V$6,RENTABILIDAD[[#This Row],[INVERSIÓN COP]]/$V$7),"")</f>
        <v/>
      </c>
      <c r="R783" s="764" t="str">
        <f>IFERROR(RENTABILIDAD[[#This Row],[RENTABILIDAD E.A USD]]*RENTABILIDAD[[#This Row],[PESOS COP]],"")</f>
        <v/>
      </c>
      <c r="S783" s="620" t="str">
        <f>IFERROR(RENTABILIDAD[[#This Row],[RENTABILIDAD E.A COP2]]*RENTABILIDAD[[#This Row],[PESOS COP]],"")</f>
        <v/>
      </c>
    </row>
    <row r="784" spans="2:19">
      <c r="B784" s="755" t="str">
        <f>IF('REGISTRO ACCIONES'!L784="COMPRA",'REGISTRO ACCIONES'!J784,"")</f>
        <v/>
      </c>
      <c r="C784" s="756" t="str">
        <f>IF('REGISTRO ACCIONES'!L784="COMPRA",'REGISTRO ACCIONES'!K784,"")</f>
        <v/>
      </c>
      <c r="D78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84" s="757" t="str">
        <f>IF('REGISTRO ACCIONES'!L784="COMPRA",'REGISTRO ACCIONES'!M784,"")</f>
        <v/>
      </c>
      <c r="F784" s="758" t="str">
        <f>IF(RENTABILIDAD[[#This Row],[PORTAFOLIO]]="","",IF('REGISTRO ACCIONES'!L784="COMPRA",'REGISTRO ACCIONES'!P784,""))</f>
        <v/>
      </c>
      <c r="G784" s="759" t="str">
        <f>IF(RENTABILIDAD[[#This Row],[PORTAFOLIO]]="","",IF('REGISTRO ACCIONES'!L784="COMPRA",'REGISTRO ACCIONES'!R784,""))</f>
        <v/>
      </c>
      <c r="H78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84" s="760" t="str">
        <f>IF(RENTABILIDAD[[#This Row],[PORTAFOLIO]]="","",IF(RENTABILIDAD[[#This Row],[INSTRUMENTO]]="","",IFERROR((E784*H784),0)))</f>
        <v/>
      </c>
      <c r="J784" s="761" t="str">
        <f>IF(RENTABILIDAD[[#This Row],[PORTAFOLIO]]="","",IF(RENTABILIDAD[[#This Row],[INSTRUMENTO]]="","",IFERROR((E784*H784)*$X$6,0)))</f>
        <v/>
      </c>
      <c r="K784" s="762">
        <f>IF(RENTABILIDAD[[#This Row],[VALOR ACTUAL COP]]&gt;0,IFERROR((I784-F784)/F784,0),"")</f>
        <v>0</v>
      </c>
      <c r="L784" s="702">
        <f>IF(RENTABILIDAD[[#This Row],[VALOR ACTUAL COP]]&gt;0,IFERROR((J784-G784)/G784,0),"")</f>
        <v>0</v>
      </c>
      <c r="M784" s="763">
        <f t="shared" si="13"/>
        <v>0</v>
      </c>
      <c r="N784" s="747" t="str">
        <f>IFERROR(IF(RENTABILIDAD[[#This Row],[AÑOS]]&gt;0.9999999,(1+K784)^(1/M784)-1,""),"")</f>
        <v/>
      </c>
      <c r="O784" s="702" t="str">
        <f>IFERROR(IF(RENTABILIDAD[[#This Row],[AÑOS]]&gt;0.9999999,(1+L784)^(1/M784)-1,""),"")</f>
        <v/>
      </c>
      <c r="P784" s="764" t="str">
        <f>IFERROR(IF(C:C=$U$7,RENTABILIDAD[[#This Row],[INVERSIÓN USD]]/$W$6,RENTABILIDAD[[#This Row],[INVERSIÓN USD]]/$W$7),"")</f>
        <v/>
      </c>
      <c r="Q784" s="620" t="str">
        <f>IFERROR(IF(D:D=$U$6,RENTABILIDAD[[#This Row],[INVERSIÓN COP]]/$V$6,RENTABILIDAD[[#This Row],[INVERSIÓN COP]]/$V$7),"")</f>
        <v/>
      </c>
      <c r="R784" s="764" t="str">
        <f>IFERROR(RENTABILIDAD[[#This Row],[RENTABILIDAD E.A USD]]*RENTABILIDAD[[#This Row],[PESOS COP]],"")</f>
        <v/>
      </c>
      <c r="S784" s="620" t="str">
        <f>IFERROR(RENTABILIDAD[[#This Row],[RENTABILIDAD E.A COP2]]*RENTABILIDAD[[#This Row],[PESOS COP]],"")</f>
        <v/>
      </c>
    </row>
    <row r="785" spans="2:19">
      <c r="B785" s="755" t="str">
        <f>IF('REGISTRO ACCIONES'!L785="COMPRA",'REGISTRO ACCIONES'!J785,"")</f>
        <v/>
      </c>
      <c r="C785" s="756" t="str">
        <f>IF('REGISTRO ACCIONES'!L785="COMPRA",'REGISTRO ACCIONES'!K785,"")</f>
        <v/>
      </c>
      <c r="D78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85" s="757" t="str">
        <f>IF('REGISTRO ACCIONES'!L785="COMPRA",'REGISTRO ACCIONES'!M785,"")</f>
        <v/>
      </c>
      <c r="F785" s="758" t="str">
        <f>IF(RENTABILIDAD[[#This Row],[PORTAFOLIO]]="","",IF('REGISTRO ACCIONES'!L785="COMPRA",'REGISTRO ACCIONES'!P785,""))</f>
        <v/>
      </c>
      <c r="G785" s="759" t="str">
        <f>IF(RENTABILIDAD[[#This Row],[PORTAFOLIO]]="","",IF('REGISTRO ACCIONES'!L785="COMPRA",'REGISTRO ACCIONES'!R785,""))</f>
        <v/>
      </c>
      <c r="H78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85" s="760" t="str">
        <f>IF(RENTABILIDAD[[#This Row],[PORTAFOLIO]]="","",IF(RENTABILIDAD[[#This Row],[INSTRUMENTO]]="","",IFERROR((E785*H785),0)))</f>
        <v/>
      </c>
      <c r="J785" s="761" t="str">
        <f>IF(RENTABILIDAD[[#This Row],[PORTAFOLIO]]="","",IF(RENTABILIDAD[[#This Row],[INSTRUMENTO]]="","",IFERROR((E785*H785)*$X$6,0)))</f>
        <v/>
      </c>
      <c r="K785" s="762">
        <f>IF(RENTABILIDAD[[#This Row],[VALOR ACTUAL COP]]&gt;0,IFERROR((I785-F785)/F785,0),"")</f>
        <v>0</v>
      </c>
      <c r="L785" s="702">
        <f>IF(RENTABILIDAD[[#This Row],[VALOR ACTUAL COP]]&gt;0,IFERROR((J785-G785)/G785,0),"")</f>
        <v>0</v>
      </c>
      <c r="M785" s="763">
        <f t="shared" si="13"/>
        <v>0</v>
      </c>
      <c r="N785" s="747" t="str">
        <f>IFERROR(IF(RENTABILIDAD[[#This Row],[AÑOS]]&gt;0.9999999,(1+K785)^(1/M785)-1,""),"")</f>
        <v/>
      </c>
      <c r="O785" s="702" t="str">
        <f>IFERROR(IF(RENTABILIDAD[[#This Row],[AÑOS]]&gt;0.9999999,(1+L785)^(1/M785)-1,""),"")</f>
        <v/>
      </c>
      <c r="P785" s="764" t="str">
        <f>IFERROR(IF(C:C=$U$7,RENTABILIDAD[[#This Row],[INVERSIÓN USD]]/$W$6,RENTABILIDAD[[#This Row],[INVERSIÓN USD]]/$W$7),"")</f>
        <v/>
      </c>
      <c r="Q785" s="620" t="str">
        <f>IFERROR(IF(D:D=$U$6,RENTABILIDAD[[#This Row],[INVERSIÓN COP]]/$V$6,RENTABILIDAD[[#This Row],[INVERSIÓN COP]]/$V$7),"")</f>
        <v/>
      </c>
      <c r="R785" s="764" t="str">
        <f>IFERROR(RENTABILIDAD[[#This Row],[RENTABILIDAD E.A USD]]*RENTABILIDAD[[#This Row],[PESOS COP]],"")</f>
        <v/>
      </c>
      <c r="S785" s="620" t="str">
        <f>IFERROR(RENTABILIDAD[[#This Row],[RENTABILIDAD E.A COP2]]*RENTABILIDAD[[#This Row],[PESOS COP]],"")</f>
        <v/>
      </c>
    </row>
    <row r="786" spans="2:19">
      <c r="B786" s="755" t="str">
        <f>IF('REGISTRO ACCIONES'!L786="COMPRA",'REGISTRO ACCIONES'!J786,"")</f>
        <v/>
      </c>
      <c r="C786" s="756" t="str">
        <f>IF('REGISTRO ACCIONES'!L786="COMPRA",'REGISTRO ACCIONES'!K786,"")</f>
        <v/>
      </c>
      <c r="D78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86" s="757" t="str">
        <f>IF('REGISTRO ACCIONES'!L786="COMPRA",'REGISTRO ACCIONES'!M786,"")</f>
        <v/>
      </c>
      <c r="F786" s="758" t="str">
        <f>IF(RENTABILIDAD[[#This Row],[PORTAFOLIO]]="","",IF('REGISTRO ACCIONES'!L786="COMPRA",'REGISTRO ACCIONES'!P786,""))</f>
        <v/>
      </c>
      <c r="G786" s="759" t="str">
        <f>IF(RENTABILIDAD[[#This Row],[PORTAFOLIO]]="","",IF('REGISTRO ACCIONES'!L786="COMPRA",'REGISTRO ACCIONES'!R786,""))</f>
        <v/>
      </c>
      <c r="H78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86" s="760" t="str">
        <f>IF(RENTABILIDAD[[#This Row],[PORTAFOLIO]]="","",IF(RENTABILIDAD[[#This Row],[INSTRUMENTO]]="","",IFERROR((E786*H786),0)))</f>
        <v/>
      </c>
      <c r="J786" s="761" t="str">
        <f>IF(RENTABILIDAD[[#This Row],[PORTAFOLIO]]="","",IF(RENTABILIDAD[[#This Row],[INSTRUMENTO]]="","",IFERROR((E786*H786)*$X$6,0)))</f>
        <v/>
      </c>
      <c r="K786" s="762">
        <f>IF(RENTABILIDAD[[#This Row],[VALOR ACTUAL COP]]&gt;0,IFERROR((I786-F786)/F786,0),"")</f>
        <v>0</v>
      </c>
      <c r="L786" s="702">
        <f>IF(RENTABILIDAD[[#This Row],[VALOR ACTUAL COP]]&gt;0,IFERROR((J786-G786)/G786,0),"")</f>
        <v>0</v>
      </c>
      <c r="M786" s="763">
        <f t="shared" si="13"/>
        <v>0</v>
      </c>
      <c r="N786" s="747" t="str">
        <f>IFERROR(IF(RENTABILIDAD[[#This Row],[AÑOS]]&gt;0.9999999,(1+K786)^(1/M786)-1,""),"")</f>
        <v/>
      </c>
      <c r="O786" s="702" t="str">
        <f>IFERROR(IF(RENTABILIDAD[[#This Row],[AÑOS]]&gt;0.9999999,(1+L786)^(1/M786)-1,""),"")</f>
        <v/>
      </c>
      <c r="P786" s="764" t="str">
        <f>IFERROR(IF(C:C=$U$7,RENTABILIDAD[[#This Row],[INVERSIÓN USD]]/$W$6,RENTABILIDAD[[#This Row],[INVERSIÓN USD]]/$W$7),"")</f>
        <v/>
      </c>
      <c r="Q786" s="620" t="str">
        <f>IFERROR(IF(D:D=$U$6,RENTABILIDAD[[#This Row],[INVERSIÓN COP]]/$V$6,RENTABILIDAD[[#This Row],[INVERSIÓN COP]]/$V$7),"")</f>
        <v/>
      </c>
      <c r="R786" s="764" t="str">
        <f>IFERROR(RENTABILIDAD[[#This Row],[RENTABILIDAD E.A USD]]*RENTABILIDAD[[#This Row],[PESOS COP]],"")</f>
        <v/>
      </c>
      <c r="S786" s="620" t="str">
        <f>IFERROR(RENTABILIDAD[[#This Row],[RENTABILIDAD E.A COP2]]*RENTABILIDAD[[#This Row],[PESOS COP]],"")</f>
        <v/>
      </c>
    </row>
    <row r="787" spans="2:19">
      <c r="B787" s="755" t="str">
        <f>IF('REGISTRO ACCIONES'!L787="COMPRA",'REGISTRO ACCIONES'!J787,"")</f>
        <v/>
      </c>
      <c r="C787" s="756" t="str">
        <f>IF('REGISTRO ACCIONES'!L787="COMPRA",'REGISTRO ACCIONES'!K787,"")</f>
        <v/>
      </c>
      <c r="D78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87" s="757" t="str">
        <f>IF('REGISTRO ACCIONES'!L787="COMPRA",'REGISTRO ACCIONES'!M787,"")</f>
        <v/>
      </c>
      <c r="F787" s="758" t="str">
        <f>IF(RENTABILIDAD[[#This Row],[PORTAFOLIO]]="","",IF('REGISTRO ACCIONES'!L787="COMPRA",'REGISTRO ACCIONES'!P787,""))</f>
        <v/>
      </c>
      <c r="G787" s="759" t="str">
        <f>IF(RENTABILIDAD[[#This Row],[PORTAFOLIO]]="","",IF('REGISTRO ACCIONES'!L787="COMPRA",'REGISTRO ACCIONES'!R787,""))</f>
        <v/>
      </c>
      <c r="H78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87" s="760" t="str">
        <f>IF(RENTABILIDAD[[#This Row],[PORTAFOLIO]]="","",IF(RENTABILIDAD[[#This Row],[INSTRUMENTO]]="","",IFERROR((E787*H787),0)))</f>
        <v/>
      </c>
      <c r="J787" s="761" t="str">
        <f>IF(RENTABILIDAD[[#This Row],[PORTAFOLIO]]="","",IF(RENTABILIDAD[[#This Row],[INSTRUMENTO]]="","",IFERROR((E787*H787)*$X$6,0)))</f>
        <v/>
      </c>
      <c r="K787" s="762">
        <f>IF(RENTABILIDAD[[#This Row],[VALOR ACTUAL COP]]&gt;0,IFERROR((I787-F787)/F787,0),"")</f>
        <v>0</v>
      </c>
      <c r="L787" s="702">
        <f>IF(RENTABILIDAD[[#This Row],[VALOR ACTUAL COP]]&gt;0,IFERROR((J787-G787)/G787,0),"")</f>
        <v>0</v>
      </c>
      <c r="M787" s="763">
        <f t="shared" si="13"/>
        <v>0</v>
      </c>
      <c r="N787" s="747" t="str">
        <f>IFERROR(IF(RENTABILIDAD[[#This Row],[AÑOS]]&gt;0.9999999,(1+K787)^(1/M787)-1,""),"")</f>
        <v/>
      </c>
      <c r="O787" s="702" t="str">
        <f>IFERROR(IF(RENTABILIDAD[[#This Row],[AÑOS]]&gt;0.9999999,(1+L787)^(1/M787)-1,""),"")</f>
        <v/>
      </c>
      <c r="P787" s="764" t="str">
        <f>IFERROR(IF(C:C=$U$7,RENTABILIDAD[[#This Row],[INVERSIÓN USD]]/$W$6,RENTABILIDAD[[#This Row],[INVERSIÓN USD]]/$W$7),"")</f>
        <v/>
      </c>
      <c r="Q787" s="620" t="str">
        <f>IFERROR(IF(D:D=$U$6,RENTABILIDAD[[#This Row],[INVERSIÓN COP]]/$V$6,RENTABILIDAD[[#This Row],[INVERSIÓN COP]]/$V$7),"")</f>
        <v/>
      </c>
      <c r="R787" s="764" t="str">
        <f>IFERROR(RENTABILIDAD[[#This Row],[RENTABILIDAD E.A USD]]*RENTABILIDAD[[#This Row],[PESOS COP]],"")</f>
        <v/>
      </c>
      <c r="S787" s="620" t="str">
        <f>IFERROR(RENTABILIDAD[[#This Row],[RENTABILIDAD E.A COP2]]*RENTABILIDAD[[#This Row],[PESOS COP]],"")</f>
        <v/>
      </c>
    </row>
    <row r="788" spans="2:19">
      <c r="B788" s="755" t="str">
        <f>IF('REGISTRO ACCIONES'!L788="COMPRA",'REGISTRO ACCIONES'!J788,"")</f>
        <v/>
      </c>
      <c r="C788" s="756" t="str">
        <f>IF('REGISTRO ACCIONES'!L788="COMPRA",'REGISTRO ACCIONES'!K788,"")</f>
        <v/>
      </c>
      <c r="D78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88" s="757" t="str">
        <f>IF('REGISTRO ACCIONES'!L788="COMPRA",'REGISTRO ACCIONES'!M788,"")</f>
        <v/>
      </c>
      <c r="F788" s="758" t="str">
        <f>IF(RENTABILIDAD[[#This Row],[PORTAFOLIO]]="","",IF('REGISTRO ACCIONES'!L788="COMPRA",'REGISTRO ACCIONES'!P788,""))</f>
        <v/>
      </c>
      <c r="G788" s="759" t="str">
        <f>IF(RENTABILIDAD[[#This Row],[PORTAFOLIO]]="","",IF('REGISTRO ACCIONES'!L788="COMPRA",'REGISTRO ACCIONES'!R788,""))</f>
        <v/>
      </c>
      <c r="H78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88" s="760" t="str">
        <f>IF(RENTABILIDAD[[#This Row],[PORTAFOLIO]]="","",IF(RENTABILIDAD[[#This Row],[INSTRUMENTO]]="","",IFERROR((E788*H788),0)))</f>
        <v/>
      </c>
      <c r="J788" s="761" t="str">
        <f>IF(RENTABILIDAD[[#This Row],[PORTAFOLIO]]="","",IF(RENTABILIDAD[[#This Row],[INSTRUMENTO]]="","",IFERROR((E788*H788)*$X$6,0)))</f>
        <v/>
      </c>
      <c r="K788" s="762">
        <f>IF(RENTABILIDAD[[#This Row],[VALOR ACTUAL COP]]&gt;0,IFERROR((I788-F788)/F788,0),"")</f>
        <v>0</v>
      </c>
      <c r="L788" s="702">
        <f>IF(RENTABILIDAD[[#This Row],[VALOR ACTUAL COP]]&gt;0,IFERROR((J788-G788)/G788,0),"")</f>
        <v>0</v>
      </c>
      <c r="M788" s="763">
        <f t="shared" si="13"/>
        <v>0</v>
      </c>
      <c r="N788" s="747" t="str">
        <f>IFERROR(IF(RENTABILIDAD[[#This Row],[AÑOS]]&gt;0.9999999,(1+K788)^(1/M788)-1,""),"")</f>
        <v/>
      </c>
      <c r="O788" s="702" t="str">
        <f>IFERROR(IF(RENTABILIDAD[[#This Row],[AÑOS]]&gt;0.9999999,(1+L788)^(1/M788)-1,""),"")</f>
        <v/>
      </c>
      <c r="P788" s="764" t="str">
        <f>IFERROR(IF(C:C=$U$7,RENTABILIDAD[[#This Row],[INVERSIÓN USD]]/$W$6,RENTABILIDAD[[#This Row],[INVERSIÓN USD]]/$W$7),"")</f>
        <v/>
      </c>
      <c r="Q788" s="620" t="str">
        <f>IFERROR(IF(D:D=$U$6,RENTABILIDAD[[#This Row],[INVERSIÓN COP]]/$V$6,RENTABILIDAD[[#This Row],[INVERSIÓN COP]]/$V$7),"")</f>
        <v/>
      </c>
      <c r="R788" s="764" t="str">
        <f>IFERROR(RENTABILIDAD[[#This Row],[RENTABILIDAD E.A USD]]*RENTABILIDAD[[#This Row],[PESOS COP]],"")</f>
        <v/>
      </c>
      <c r="S788" s="620" t="str">
        <f>IFERROR(RENTABILIDAD[[#This Row],[RENTABILIDAD E.A COP2]]*RENTABILIDAD[[#This Row],[PESOS COP]],"")</f>
        <v/>
      </c>
    </row>
    <row r="789" spans="2:19">
      <c r="B789" s="755" t="str">
        <f>IF('REGISTRO ACCIONES'!L789="COMPRA",'REGISTRO ACCIONES'!J789,"")</f>
        <v/>
      </c>
      <c r="C789" s="756" t="str">
        <f>IF('REGISTRO ACCIONES'!L789="COMPRA",'REGISTRO ACCIONES'!K789,"")</f>
        <v/>
      </c>
      <c r="D78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89" s="757" t="str">
        <f>IF('REGISTRO ACCIONES'!L789="COMPRA",'REGISTRO ACCIONES'!M789,"")</f>
        <v/>
      </c>
      <c r="F789" s="758" t="str">
        <f>IF(RENTABILIDAD[[#This Row],[PORTAFOLIO]]="","",IF('REGISTRO ACCIONES'!L789="COMPRA",'REGISTRO ACCIONES'!P789,""))</f>
        <v/>
      </c>
      <c r="G789" s="759" t="str">
        <f>IF(RENTABILIDAD[[#This Row],[PORTAFOLIO]]="","",IF('REGISTRO ACCIONES'!L789="COMPRA",'REGISTRO ACCIONES'!R789,""))</f>
        <v/>
      </c>
      <c r="H78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89" s="760" t="str">
        <f>IF(RENTABILIDAD[[#This Row],[PORTAFOLIO]]="","",IF(RENTABILIDAD[[#This Row],[INSTRUMENTO]]="","",IFERROR((E789*H789),0)))</f>
        <v/>
      </c>
      <c r="J789" s="761" t="str">
        <f>IF(RENTABILIDAD[[#This Row],[PORTAFOLIO]]="","",IF(RENTABILIDAD[[#This Row],[INSTRUMENTO]]="","",IFERROR((E789*H789)*$X$6,0)))</f>
        <v/>
      </c>
      <c r="K789" s="762">
        <f>IF(RENTABILIDAD[[#This Row],[VALOR ACTUAL COP]]&gt;0,IFERROR((I789-F789)/F789,0),"")</f>
        <v>0</v>
      </c>
      <c r="L789" s="702">
        <f>IF(RENTABILIDAD[[#This Row],[VALOR ACTUAL COP]]&gt;0,IFERROR((J789-G789)/G789,0),"")</f>
        <v>0</v>
      </c>
      <c r="M789" s="763">
        <f t="shared" si="13"/>
        <v>0</v>
      </c>
      <c r="N789" s="747" t="str">
        <f>IFERROR(IF(RENTABILIDAD[[#This Row],[AÑOS]]&gt;0.9999999,(1+K789)^(1/M789)-1,""),"")</f>
        <v/>
      </c>
      <c r="O789" s="702" t="str">
        <f>IFERROR(IF(RENTABILIDAD[[#This Row],[AÑOS]]&gt;0.9999999,(1+L789)^(1/M789)-1,""),"")</f>
        <v/>
      </c>
      <c r="P789" s="764" t="str">
        <f>IFERROR(IF(C:C=$U$7,RENTABILIDAD[[#This Row],[INVERSIÓN USD]]/$W$6,RENTABILIDAD[[#This Row],[INVERSIÓN USD]]/$W$7),"")</f>
        <v/>
      </c>
      <c r="Q789" s="620" t="str">
        <f>IFERROR(IF(D:D=$U$6,RENTABILIDAD[[#This Row],[INVERSIÓN COP]]/$V$6,RENTABILIDAD[[#This Row],[INVERSIÓN COP]]/$V$7),"")</f>
        <v/>
      </c>
      <c r="R789" s="764" t="str">
        <f>IFERROR(RENTABILIDAD[[#This Row],[RENTABILIDAD E.A USD]]*RENTABILIDAD[[#This Row],[PESOS COP]],"")</f>
        <v/>
      </c>
      <c r="S789" s="620" t="str">
        <f>IFERROR(RENTABILIDAD[[#This Row],[RENTABILIDAD E.A COP2]]*RENTABILIDAD[[#This Row],[PESOS COP]],"")</f>
        <v/>
      </c>
    </row>
    <row r="790" spans="2:19">
      <c r="B790" s="755" t="str">
        <f>IF('REGISTRO ACCIONES'!L790="COMPRA",'REGISTRO ACCIONES'!J790,"")</f>
        <v/>
      </c>
      <c r="C790" s="756" t="str">
        <f>IF('REGISTRO ACCIONES'!L790="COMPRA",'REGISTRO ACCIONES'!K790,"")</f>
        <v/>
      </c>
      <c r="D79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90" s="757" t="str">
        <f>IF('REGISTRO ACCIONES'!L790="COMPRA",'REGISTRO ACCIONES'!M790,"")</f>
        <v/>
      </c>
      <c r="F790" s="758" t="str">
        <f>IF(RENTABILIDAD[[#This Row],[PORTAFOLIO]]="","",IF('REGISTRO ACCIONES'!L790="COMPRA",'REGISTRO ACCIONES'!P790,""))</f>
        <v/>
      </c>
      <c r="G790" s="759" t="str">
        <f>IF(RENTABILIDAD[[#This Row],[PORTAFOLIO]]="","",IF('REGISTRO ACCIONES'!L790="COMPRA",'REGISTRO ACCIONES'!R790,""))</f>
        <v/>
      </c>
      <c r="H79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90" s="760" t="str">
        <f>IF(RENTABILIDAD[[#This Row],[PORTAFOLIO]]="","",IF(RENTABILIDAD[[#This Row],[INSTRUMENTO]]="","",IFERROR((E790*H790),0)))</f>
        <v/>
      </c>
      <c r="J790" s="761" t="str">
        <f>IF(RENTABILIDAD[[#This Row],[PORTAFOLIO]]="","",IF(RENTABILIDAD[[#This Row],[INSTRUMENTO]]="","",IFERROR((E790*H790)*$X$6,0)))</f>
        <v/>
      </c>
      <c r="K790" s="762">
        <f>IF(RENTABILIDAD[[#This Row],[VALOR ACTUAL COP]]&gt;0,IFERROR((I790-F790)/F790,0),"")</f>
        <v>0</v>
      </c>
      <c r="L790" s="702">
        <f>IF(RENTABILIDAD[[#This Row],[VALOR ACTUAL COP]]&gt;0,IFERROR((J790-G790)/G790,0),"")</f>
        <v>0</v>
      </c>
      <c r="M790" s="763">
        <f t="shared" si="13"/>
        <v>0</v>
      </c>
      <c r="N790" s="747" t="str">
        <f>IFERROR(IF(RENTABILIDAD[[#This Row],[AÑOS]]&gt;0.9999999,(1+K790)^(1/M790)-1,""),"")</f>
        <v/>
      </c>
      <c r="O790" s="702" t="str">
        <f>IFERROR(IF(RENTABILIDAD[[#This Row],[AÑOS]]&gt;0.9999999,(1+L790)^(1/M790)-1,""),"")</f>
        <v/>
      </c>
      <c r="P790" s="764" t="str">
        <f>IFERROR(IF(C:C=$U$7,RENTABILIDAD[[#This Row],[INVERSIÓN USD]]/$W$6,RENTABILIDAD[[#This Row],[INVERSIÓN USD]]/$W$7),"")</f>
        <v/>
      </c>
      <c r="Q790" s="620" t="str">
        <f>IFERROR(IF(D:D=$U$6,RENTABILIDAD[[#This Row],[INVERSIÓN COP]]/$V$6,RENTABILIDAD[[#This Row],[INVERSIÓN COP]]/$V$7),"")</f>
        <v/>
      </c>
      <c r="R790" s="764" t="str">
        <f>IFERROR(RENTABILIDAD[[#This Row],[RENTABILIDAD E.A USD]]*RENTABILIDAD[[#This Row],[PESOS COP]],"")</f>
        <v/>
      </c>
      <c r="S790" s="620" t="str">
        <f>IFERROR(RENTABILIDAD[[#This Row],[RENTABILIDAD E.A COP2]]*RENTABILIDAD[[#This Row],[PESOS COP]],"")</f>
        <v/>
      </c>
    </row>
    <row r="791" spans="2:19">
      <c r="B791" s="755" t="str">
        <f>IF('REGISTRO ACCIONES'!L791="COMPRA",'REGISTRO ACCIONES'!J791,"")</f>
        <v/>
      </c>
      <c r="C791" s="756" t="str">
        <f>IF('REGISTRO ACCIONES'!L791="COMPRA",'REGISTRO ACCIONES'!K791,"")</f>
        <v/>
      </c>
      <c r="D79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91" s="757" t="str">
        <f>IF('REGISTRO ACCIONES'!L791="COMPRA",'REGISTRO ACCIONES'!M791,"")</f>
        <v/>
      </c>
      <c r="F791" s="758" t="str">
        <f>IF(RENTABILIDAD[[#This Row],[PORTAFOLIO]]="","",IF('REGISTRO ACCIONES'!L791="COMPRA",'REGISTRO ACCIONES'!P791,""))</f>
        <v/>
      </c>
      <c r="G791" s="759" t="str">
        <f>IF(RENTABILIDAD[[#This Row],[PORTAFOLIO]]="","",IF('REGISTRO ACCIONES'!L791="COMPRA",'REGISTRO ACCIONES'!R791,""))</f>
        <v/>
      </c>
      <c r="H79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91" s="760" t="str">
        <f>IF(RENTABILIDAD[[#This Row],[PORTAFOLIO]]="","",IF(RENTABILIDAD[[#This Row],[INSTRUMENTO]]="","",IFERROR((E791*H791),0)))</f>
        <v/>
      </c>
      <c r="J791" s="761" t="str">
        <f>IF(RENTABILIDAD[[#This Row],[PORTAFOLIO]]="","",IF(RENTABILIDAD[[#This Row],[INSTRUMENTO]]="","",IFERROR((E791*H791)*$X$6,0)))</f>
        <v/>
      </c>
      <c r="K791" s="762">
        <f>IF(RENTABILIDAD[[#This Row],[VALOR ACTUAL COP]]&gt;0,IFERROR((I791-F791)/F791,0),"")</f>
        <v>0</v>
      </c>
      <c r="L791" s="702">
        <f>IF(RENTABILIDAD[[#This Row],[VALOR ACTUAL COP]]&gt;0,IFERROR((J791-G791)/G791,0),"")</f>
        <v>0</v>
      </c>
      <c r="M791" s="763">
        <f t="shared" si="13"/>
        <v>0</v>
      </c>
      <c r="N791" s="747" t="str">
        <f>IFERROR(IF(RENTABILIDAD[[#This Row],[AÑOS]]&gt;0.9999999,(1+K791)^(1/M791)-1,""),"")</f>
        <v/>
      </c>
      <c r="O791" s="702" t="str">
        <f>IFERROR(IF(RENTABILIDAD[[#This Row],[AÑOS]]&gt;0.9999999,(1+L791)^(1/M791)-1,""),"")</f>
        <v/>
      </c>
      <c r="P791" s="764" t="str">
        <f>IFERROR(IF(C:C=$U$7,RENTABILIDAD[[#This Row],[INVERSIÓN USD]]/$W$6,RENTABILIDAD[[#This Row],[INVERSIÓN USD]]/$W$7),"")</f>
        <v/>
      </c>
      <c r="Q791" s="620" t="str">
        <f>IFERROR(IF(D:D=$U$6,RENTABILIDAD[[#This Row],[INVERSIÓN COP]]/$V$6,RENTABILIDAD[[#This Row],[INVERSIÓN COP]]/$V$7),"")</f>
        <v/>
      </c>
      <c r="R791" s="764" t="str">
        <f>IFERROR(RENTABILIDAD[[#This Row],[RENTABILIDAD E.A USD]]*RENTABILIDAD[[#This Row],[PESOS COP]],"")</f>
        <v/>
      </c>
      <c r="S791" s="620" t="str">
        <f>IFERROR(RENTABILIDAD[[#This Row],[RENTABILIDAD E.A COP2]]*RENTABILIDAD[[#This Row],[PESOS COP]],"")</f>
        <v/>
      </c>
    </row>
    <row r="792" spans="2:19">
      <c r="B792" s="755" t="str">
        <f>IF('REGISTRO ACCIONES'!L792="COMPRA",'REGISTRO ACCIONES'!J792,"")</f>
        <v/>
      </c>
      <c r="C792" s="756" t="str">
        <f>IF('REGISTRO ACCIONES'!L792="COMPRA",'REGISTRO ACCIONES'!K792,"")</f>
        <v/>
      </c>
      <c r="D79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92" s="757" t="str">
        <f>IF('REGISTRO ACCIONES'!L792="COMPRA",'REGISTRO ACCIONES'!M792,"")</f>
        <v/>
      </c>
      <c r="F792" s="758" t="str">
        <f>IF(RENTABILIDAD[[#This Row],[PORTAFOLIO]]="","",IF('REGISTRO ACCIONES'!L792="COMPRA",'REGISTRO ACCIONES'!P792,""))</f>
        <v/>
      </c>
      <c r="G792" s="759" t="str">
        <f>IF(RENTABILIDAD[[#This Row],[PORTAFOLIO]]="","",IF('REGISTRO ACCIONES'!L792="COMPRA",'REGISTRO ACCIONES'!R792,""))</f>
        <v/>
      </c>
      <c r="H79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92" s="760" t="str">
        <f>IF(RENTABILIDAD[[#This Row],[PORTAFOLIO]]="","",IF(RENTABILIDAD[[#This Row],[INSTRUMENTO]]="","",IFERROR((E792*H792),0)))</f>
        <v/>
      </c>
      <c r="J792" s="761" t="str">
        <f>IF(RENTABILIDAD[[#This Row],[PORTAFOLIO]]="","",IF(RENTABILIDAD[[#This Row],[INSTRUMENTO]]="","",IFERROR((E792*H792)*$X$6,0)))</f>
        <v/>
      </c>
      <c r="K792" s="762">
        <f>IF(RENTABILIDAD[[#This Row],[VALOR ACTUAL COP]]&gt;0,IFERROR((I792-F792)/F792,0),"")</f>
        <v>0</v>
      </c>
      <c r="L792" s="702">
        <f>IF(RENTABILIDAD[[#This Row],[VALOR ACTUAL COP]]&gt;0,IFERROR((J792-G792)/G792,0),"")</f>
        <v>0</v>
      </c>
      <c r="M792" s="763">
        <f t="shared" si="13"/>
        <v>0</v>
      </c>
      <c r="N792" s="747" t="str">
        <f>IFERROR(IF(RENTABILIDAD[[#This Row],[AÑOS]]&gt;0.9999999,(1+K792)^(1/M792)-1,""),"")</f>
        <v/>
      </c>
      <c r="O792" s="702" t="str">
        <f>IFERROR(IF(RENTABILIDAD[[#This Row],[AÑOS]]&gt;0.9999999,(1+L792)^(1/M792)-1,""),"")</f>
        <v/>
      </c>
      <c r="P792" s="764" t="str">
        <f>IFERROR(IF(C:C=$U$7,RENTABILIDAD[[#This Row],[INVERSIÓN USD]]/$W$6,RENTABILIDAD[[#This Row],[INVERSIÓN USD]]/$W$7),"")</f>
        <v/>
      </c>
      <c r="Q792" s="620" t="str">
        <f>IFERROR(IF(D:D=$U$6,RENTABILIDAD[[#This Row],[INVERSIÓN COP]]/$V$6,RENTABILIDAD[[#This Row],[INVERSIÓN COP]]/$V$7),"")</f>
        <v/>
      </c>
      <c r="R792" s="764" t="str">
        <f>IFERROR(RENTABILIDAD[[#This Row],[RENTABILIDAD E.A USD]]*RENTABILIDAD[[#This Row],[PESOS COP]],"")</f>
        <v/>
      </c>
      <c r="S792" s="620" t="str">
        <f>IFERROR(RENTABILIDAD[[#This Row],[RENTABILIDAD E.A COP2]]*RENTABILIDAD[[#This Row],[PESOS COP]],"")</f>
        <v/>
      </c>
    </row>
    <row r="793" spans="2:19">
      <c r="B793" s="755" t="str">
        <f>IF('REGISTRO ACCIONES'!L793="COMPRA",'REGISTRO ACCIONES'!J793,"")</f>
        <v/>
      </c>
      <c r="C793" s="756" t="str">
        <f>IF('REGISTRO ACCIONES'!L793="COMPRA",'REGISTRO ACCIONES'!K793,"")</f>
        <v/>
      </c>
      <c r="D79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93" s="757" t="str">
        <f>IF('REGISTRO ACCIONES'!L793="COMPRA",'REGISTRO ACCIONES'!M793,"")</f>
        <v/>
      </c>
      <c r="F793" s="758" t="str">
        <f>IF(RENTABILIDAD[[#This Row],[PORTAFOLIO]]="","",IF('REGISTRO ACCIONES'!L793="COMPRA",'REGISTRO ACCIONES'!P793,""))</f>
        <v/>
      </c>
      <c r="G793" s="759" t="str">
        <f>IF(RENTABILIDAD[[#This Row],[PORTAFOLIO]]="","",IF('REGISTRO ACCIONES'!L793="COMPRA",'REGISTRO ACCIONES'!R793,""))</f>
        <v/>
      </c>
      <c r="H79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93" s="760" t="str">
        <f>IF(RENTABILIDAD[[#This Row],[PORTAFOLIO]]="","",IF(RENTABILIDAD[[#This Row],[INSTRUMENTO]]="","",IFERROR((E793*H793),0)))</f>
        <v/>
      </c>
      <c r="J793" s="761" t="str">
        <f>IF(RENTABILIDAD[[#This Row],[PORTAFOLIO]]="","",IF(RENTABILIDAD[[#This Row],[INSTRUMENTO]]="","",IFERROR((E793*H793)*$X$6,0)))</f>
        <v/>
      </c>
      <c r="K793" s="762">
        <f>IF(RENTABILIDAD[[#This Row],[VALOR ACTUAL COP]]&gt;0,IFERROR((I793-F793)/F793,0),"")</f>
        <v>0</v>
      </c>
      <c r="L793" s="702">
        <f>IF(RENTABILIDAD[[#This Row],[VALOR ACTUAL COP]]&gt;0,IFERROR((J793-G793)/G793,0),"")</f>
        <v>0</v>
      </c>
      <c r="M793" s="763">
        <f t="shared" si="13"/>
        <v>0</v>
      </c>
      <c r="N793" s="747" t="str">
        <f>IFERROR(IF(RENTABILIDAD[[#This Row],[AÑOS]]&gt;0.9999999,(1+K793)^(1/M793)-1,""),"")</f>
        <v/>
      </c>
      <c r="O793" s="702" t="str">
        <f>IFERROR(IF(RENTABILIDAD[[#This Row],[AÑOS]]&gt;0.9999999,(1+L793)^(1/M793)-1,""),"")</f>
        <v/>
      </c>
      <c r="P793" s="764" t="str">
        <f>IFERROR(IF(C:C=$U$7,RENTABILIDAD[[#This Row],[INVERSIÓN USD]]/$W$6,RENTABILIDAD[[#This Row],[INVERSIÓN USD]]/$W$7),"")</f>
        <v/>
      </c>
      <c r="Q793" s="620" t="str">
        <f>IFERROR(IF(D:D=$U$6,RENTABILIDAD[[#This Row],[INVERSIÓN COP]]/$V$6,RENTABILIDAD[[#This Row],[INVERSIÓN COP]]/$V$7),"")</f>
        <v/>
      </c>
      <c r="R793" s="764" t="str">
        <f>IFERROR(RENTABILIDAD[[#This Row],[RENTABILIDAD E.A USD]]*RENTABILIDAD[[#This Row],[PESOS COP]],"")</f>
        <v/>
      </c>
      <c r="S793" s="620" t="str">
        <f>IFERROR(RENTABILIDAD[[#This Row],[RENTABILIDAD E.A COP2]]*RENTABILIDAD[[#This Row],[PESOS COP]],"")</f>
        <v/>
      </c>
    </row>
    <row r="794" spans="2:19">
      <c r="B794" s="755" t="str">
        <f>IF('REGISTRO ACCIONES'!L794="COMPRA",'REGISTRO ACCIONES'!J794,"")</f>
        <v/>
      </c>
      <c r="C794" s="756" t="str">
        <f>IF('REGISTRO ACCIONES'!L794="COMPRA",'REGISTRO ACCIONES'!K794,"")</f>
        <v/>
      </c>
      <c r="D79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94" s="757" t="str">
        <f>IF('REGISTRO ACCIONES'!L794="COMPRA",'REGISTRO ACCIONES'!M794,"")</f>
        <v/>
      </c>
      <c r="F794" s="758" t="str">
        <f>IF(RENTABILIDAD[[#This Row],[PORTAFOLIO]]="","",IF('REGISTRO ACCIONES'!L794="COMPRA",'REGISTRO ACCIONES'!P794,""))</f>
        <v/>
      </c>
      <c r="G794" s="759" t="str">
        <f>IF(RENTABILIDAD[[#This Row],[PORTAFOLIO]]="","",IF('REGISTRO ACCIONES'!L794="COMPRA",'REGISTRO ACCIONES'!R794,""))</f>
        <v/>
      </c>
      <c r="H79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94" s="760" t="str">
        <f>IF(RENTABILIDAD[[#This Row],[PORTAFOLIO]]="","",IF(RENTABILIDAD[[#This Row],[INSTRUMENTO]]="","",IFERROR((E794*H794),0)))</f>
        <v/>
      </c>
      <c r="J794" s="761" t="str">
        <f>IF(RENTABILIDAD[[#This Row],[PORTAFOLIO]]="","",IF(RENTABILIDAD[[#This Row],[INSTRUMENTO]]="","",IFERROR((E794*H794)*$X$6,0)))</f>
        <v/>
      </c>
      <c r="K794" s="762">
        <f>IF(RENTABILIDAD[[#This Row],[VALOR ACTUAL COP]]&gt;0,IFERROR((I794-F794)/F794,0),"")</f>
        <v>0</v>
      </c>
      <c r="L794" s="702">
        <f>IF(RENTABILIDAD[[#This Row],[VALOR ACTUAL COP]]&gt;0,IFERROR((J794-G794)/G794,0),"")</f>
        <v>0</v>
      </c>
      <c r="M794" s="763">
        <f t="shared" si="13"/>
        <v>0</v>
      </c>
      <c r="N794" s="747" t="str">
        <f>IFERROR(IF(RENTABILIDAD[[#This Row],[AÑOS]]&gt;0.9999999,(1+K794)^(1/M794)-1,""),"")</f>
        <v/>
      </c>
      <c r="O794" s="702" t="str">
        <f>IFERROR(IF(RENTABILIDAD[[#This Row],[AÑOS]]&gt;0.9999999,(1+L794)^(1/M794)-1,""),"")</f>
        <v/>
      </c>
      <c r="P794" s="764" t="str">
        <f>IFERROR(IF(C:C=$U$7,RENTABILIDAD[[#This Row],[INVERSIÓN USD]]/$W$6,RENTABILIDAD[[#This Row],[INVERSIÓN USD]]/$W$7),"")</f>
        <v/>
      </c>
      <c r="Q794" s="620" t="str">
        <f>IFERROR(IF(D:D=$U$6,RENTABILIDAD[[#This Row],[INVERSIÓN COP]]/$V$6,RENTABILIDAD[[#This Row],[INVERSIÓN COP]]/$V$7),"")</f>
        <v/>
      </c>
      <c r="R794" s="764" t="str">
        <f>IFERROR(RENTABILIDAD[[#This Row],[RENTABILIDAD E.A USD]]*RENTABILIDAD[[#This Row],[PESOS COP]],"")</f>
        <v/>
      </c>
      <c r="S794" s="620" t="str">
        <f>IFERROR(RENTABILIDAD[[#This Row],[RENTABILIDAD E.A COP2]]*RENTABILIDAD[[#This Row],[PESOS COP]],"")</f>
        <v/>
      </c>
    </row>
    <row r="795" spans="2:19">
      <c r="B795" s="755" t="str">
        <f>IF('REGISTRO ACCIONES'!L795="COMPRA",'REGISTRO ACCIONES'!J795,"")</f>
        <v/>
      </c>
      <c r="C795" s="756" t="str">
        <f>IF('REGISTRO ACCIONES'!L795="COMPRA",'REGISTRO ACCIONES'!K795,"")</f>
        <v/>
      </c>
      <c r="D79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95" s="757" t="str">
        <f>IF('REGISTRO ACCIONES'!L795="COMPRA",'REGISTRO ACCIONES'!M795,"")</f>
        <v/>
      </c>
      <c r="F795" s="758" t="str">
        <f>IF(RENTABILIDAD[[#This Row],[PORTAFOLIO]]="","",IF('REGISTRO ACCIONES'!L795="COMPRA",'REGISTRO ACCIONES'!P795,""))</f>
        <v/>
      </c>
      <c r="G795" s="759" t="str">
        <f>IF(RENTABILIDAD[[#This Row],[PORTAFOLIO]]="","",IF('REGISTRO ACCIONES'!L795="COMPRA",'REGISTRO ACCIONES'!R795,""))</f>
        <v/>
      </c>
      <c r="H79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95" s="760" t="str">
        <f>IF(RENTABILIDAD[[#This Row],[PORTAFOLIO]]="","",IF(RENTABILIDAD[[#This Row],[INSTRUMENTO]]="","",IFERROR((E795*H795),0)))</f>
        <v/>
      </c>
      <c r="J795" s="761" t="str">
        <f>IF(RENTABILIDAD[[#This Row],[PORTAFOLIO]]="","",IF(RENTABILIDAD[[#This Row],[INSTRUMENTO]]="","",IFERROR((E795*H795)*$X$6,0)))</f>
        <v/>
      </c>
      <c r="K795" s="762">
        <f>IF(RENTABILIDAD[[#This Row],[VALOR ACTUAL COP]]&gt;0,IFERROR((I795-F795)/F795,0),"")</f>
        <v>0</v>
      </c>
      <c r="L795" s="702">
        <f>IF(RENTABILIDAD[[#This Row],[VALOR ACTUAL COP]]&gt;0,IFERROR((J795-G795)/G795,0),"")</f>
        <v>0</v>
      </c>
      <c r="M795" s="763">
        <f t="shared" si="13"/>
        <v>0</v>
      </c>
      <c r="N795" s="747" t="str">
        <f>IFERROR(IF(RENTABILIDAD[[#This Row],[AÑOS]]&gt;0.9999999,(1+K795)^(1/M795)-1,""),"")</f>
        <v/>
      </c>
      <c r="O795" s="702" t="str">
        <f>IFERROR(IF(RENTABILIDAD[[#This Row],[AÑOS]]&gt;0.9999999,(1+L795)^(1/M795)-1,""),"")</f>
        <v/>
      </c>
      <c r="P795" s="764" t="str">
        <f>IFERROR(IF(C:C=$U$7,RENTABILIDAD[[#This Row],[INVERSIÓN USD]]/$W$6,RENTABILIDAD[[#This Row],[INVERSIÓN USD]]/$W$7),"")</f>
        <v/>
      </c>
      <c r="Q795" s="620" t="str">
        <f>IFERROR(IF(D:D=$U$6,RENTABILIDAD[[#This Row],[INVERSIÓN COP]]/$V$6,RENTABILIDAD[[#This Row],[INVERSIÓN COP]]/$V$7),"")</f>
        <v/>
      </c>
      <c r="R795" s="764" t="str">
        <f>IFERROR(RENTABILIDAD[[#This Row],[RENTABILIDAD E.A USD]]*RENTABILIDAD[[#This Row],[PESOS COP]],"")</f>
        <v/>
      </c>
      <c r="S795" s="620" t="str">
        <f>IFERROR(RENTABILIDAD[[#This Row],[RENTABILIDAD E.A COP2]]*RENTABILIDAD[[#This Row],[PESOS COP]],"")</f>
        <v/>
      </c>
    </row>
    <row r="796" spans="2:19">
      <c r="B796" s="755" t="str">
        <f>IF('REGISTRO ACCIONES'!L796="COMPRA",'REGISTRO ACCIONES'!J796,"")</f>
        <v/>
      </c>
      <c r="C796" s="756" t="str">
        <f>IF('REGISTRO ACCIONES'!L796="COMPRA",'REGISTRO ACCIONES'!K796,"")</f>
        <v/>
      </c>
      <c r="D79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96" s="757" t="str">
        <f>IF('REGISTRO ACCIONES'!L796="COMPRA",'REGISTRO ACCIONES'!M796,"")</f>
        <v/>
      </c>
      <c r="F796" s="758" t="str">
        <f>IF(RENTABILIDAD[[#This Row],[PORTAFOLIO]]="","",IF('REGISTRO ACCIONES'!L796="COMPRA",'REGISTRO ACCIONES'!P796,""))</f>
        <v/>
      </c>
      <c r="G796" s="759" t="str">
        <f>IF(RENTABILIDAD[[#This Row],[PORTAFOLIO]]="","",IF('REGISTRO ACCIONES'!L796="COMPRA",'REGISTRO ACCIONES'!R796,""))</f>
        <v/>
      </c>
      <c r="H79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96" s="760" t="str">
        <f>IF(RENTABILIDAD[[#This Row],[PORTAFOLIO]]="","",IF(RENTABILIDAD[[#This Row],[INSTRUMENTO]]="","",IFERROR((E796*H796),0)))</f>
        <v/>
      </c>
      <c r="J796" s="761" t="str">
        <f>IF(RENTABILIDAD[[#This Row],[PORTAFOLIO]]="","",IF(RENTABILIDAD[[#This Row],[INSTRUMENTO]]="","",IFERROR((E796*H796)*$X$6,0)))</f>
        <v/>
      </c>
      <c r="K796" s="762">
        <f>IF(RENTABILIDAD[[#This Row],[VALOR ACTUAL COP]]&gt;0,IFERROR((I796-F796)/F796,0),"")</f>
        <v>0</v>
      </c>
      <c r="L796" s="702">
        <f>IF(RENTABILIDAD[[#This Row],[VALOR ACTUAL COP]]&gt;0,IFERROR((J796-G796)/G796,0),"")</f>
        <v>0</v>
      </c>
      <c r="M796" s="763">
        <f t="shared" si="13"/>
        <v>0</v>
      </c>
      <c r="N796" s="747" t="str">
        <f>IFERROR(IF(RENTABILIDAD[[#This Row],[AÑOS]]&gt;0.9999999,(1+K796)^(1/M796)-1,""),"")</f>
        <v/>
      </c>
      <c r="O796" s="702" t="str">
        <f>IFERROR(IF(RENTABILIDAD[[#This Row],[AÑOS]]&gt;0.9999999,(1+L796)^(1/M796)-1,""),"")</f>
        <v/>
      </c>
      <c r="P796" s="764" t="str">
        <f>IFERROR(IF(C:C=$U$7,RENTABILIDAD[[#This Row],[INVERSIÓN USD]]/$W$6,RENTABILIDAD[[#This Row],[INVERSIÓN USD]]/$W$7),"")</f>
        <v/>
      </c>
      <c r="Q796" s="620" t="str">
        <f>IFERROR(IF(D:D=$U$6,RENTABILIDAD[[#This Row],[INVERSIÓN COP]]/$V$6,RENTABILIDAD[[#This Row],[INVERSIÓN COP]]/$V$7),"")</f>
        <v/>
      </c>
      <c r="R796" s="764" t="str">
        <f>IFERROR(RENTABILIDAD[[#This Row],[RENTABILIDAD E.A USD]]*RENTABILIDAD[[#This Row],[PESOS COP]],"")</f>
        <v/>
      </c>
      <c r="S796" s="620" t="str">
        <f>IFERROR(RENTABILIDAD[[#This Row],[RENTABILIDAD E.A COP2]]*RENTABILIDAD[[#This Row],[PESOS COP]],"")</f>
        <v/>
      </c>
    </row>
    <row r="797" spans="2:19">
      <c r="B797" s="755" t="str">
        <f>IF('REGISTRO ACCIONES'!L797="COMPRA",'REGISTRO ACCIONES'!J797,"")</f>
        <v/>
      </c>
      <c r="C797" s="756" t="str">
        <f>IF('REGISTRO ACCIONES'!L797="COMPRA",'REGISTRO ACCIONES'!K797,"")</f>
        <v/>
      </c>
      <c r="D79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97" s="757" t="str">
        <f>IF('REGISTRO ACCIONES'!L797="COMPRA",'REGISTRO ACCIONES'!M797,"")</f>
        <v/>
      </c>
      <c r="F797" s="758" t="str">
        <f>IF(RENTABILIDAD[[#This Row],[PORTAFOLIO]]="","",IF('REGISTRO ACCIONES'!L797="COMPRA",'REGISTRO ACCIONES'!P797,""))</f>
        <v/>
      </c>
      <c r="G797" s="759" t="str">
        <f>IF(RENTABILIDAD[[#This Row],[PORTAFOLIO]]="","",IF('REGISTRO ACCIONES'!L797="COMPRA",'REGISTRO ACCIONES'!R797,""))</f>
        <v/>
      </c>
      <c r="H79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97" s="760" t="str">
        <f>IF(RENTABILIDAD[[#This Row],[PORTAFOLIO]]="","",IF(RENTABILIDAD[[#This Row],[INSTRUMENTO]]="","",IFERROR((E797*H797),0)))</f>
        <v/>
      </c>
      <c r="J797" s="761" t="str">
        <f>IF(RENTABILIDAD[[#This Row],[PORTAFOLIO]]="","",IF(RENTABILIDAD[[#This Row],[INSTRUMENTO]]="","",IFERROR((E797*H797)*$X$6,0)))</f>
        <v/>
      </c>
      <c r="K797" s="762">
        <f>IF(RENTABILIDAD[[#This Row],[VALOR ACTUAL COP]]&gt;0,IFERROR((I797-F797)/F797,0),"")</f>
        <v>0</v>
      </c>
      <c r="L797" s="702">
        <f>IF(RENTABILIDAD[[#This Row],[VALOR ACTUAL COP]]&gt;0,IFERROR((J797-G797)/G797,0),"")</f>
        <v>0</v>
      </c>
      <c r="M797" s="763">
        <f t="shared" si="13"/>
        <v>0</v>
      </c>
      <c r="N797" s="747" t="str">
        <f>IFERROR(IF(RENTABILIDAD[[#This Row],[AÑOS]]&gt;0.9999999,(1+K797)^(1/M797)-1,""),"")</f>
        <v/>
      </c>
      <c r="O797" s="702" t="str">
        <f>IFERROR(IF(RENTABILIDAD[[#This Row],[AÑOS]]&gt;0.9999999,(1+L797)^(1/M797)-1,""),"")</f>
        <v/>
      </c>
      <c r="P797" s="764" t="str">
        <f>IFERROR(IF(C:C=$U$7,RENTABILIDAD[[#This Row],[INVERSIÓN USD]]/$W$6,RENTABILIDAD[[#This Row],[INVERSIÓN USD]]/$W$7),"")</f>
        <v/>
      </c>
      <c r="Q797" s="620" t="str">
        <f>IFERROR(IF(D:D=$U$6,RENTABILIDAD[[#This Row],[INVERSIÓN COP]]/$V$6,RENTABILIDAD[[#This Row],[INVERSIÓN COP]]/$V$7),"")</f>
        <v/>
      </c>
      <c r="R797" s="764" t="str">
        <f>IFERROR(RENTABILIDAD[[#This Row],[RENTABILIDAD E.A USD]]*RENTABILIDAD[[#This Row],[PESOS COP]],"")</f>
        <v/>
      </c>
      <c r="S797" s="620" t="str">
        <f>IFERROR(RENTABILIDAD[[#This Row],[RENTABILIDAD E.A COP2]]*RENTABILIDAD[[#This Row],[PESOS COP]],"")</f>
        <v/>
      </c>
    </row>
    <row r="798" spans="2:19">
      <c r="B798" s="755" t="str">
        <f>IF('REGISTRO ACCIONES'!L798="COMPRA",'REGISTRO ACCIONES'!J798,"")</f>
        <v/>
      </c>
      <c r="C798" s="756" t="str">
        <f>IF('REGISTRO ACCIONES'!L798="COMPRA",'REGISTRO ACCIONES'!K798,"")</f>
        <v/>
      </c>
      <c r="D79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98" s="757" t="str">
        <f>IF('REGISTRO ACCIONES'!L798="COMPRA",'REGISTRO ACCIONES'!M798,"")</f>
        <v/>
      </c>
      <c r="F798" s="758" t="str">
        <f>IF(RENTABILIDAD[[#This Row],[PORTAFOLIO]]="","",IF('REGISTRO ACCIONES'!L798="COMPRA",'REGISTRO ACCIONES'!P798,""))</f>
        <v/>
      </c>
      <c r="G798" s="759" t="str">
        <f>IF(RENTABILIDAD[[#This Row],[PORTAFOLIO]]="","",IF('REGISTRO ACCIONES'!L798="COMPRA",'REGISTRO ACCIONES'!R798,""))</f>
        <v/>
      </c>
      <c r="H79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98" s="760" t="str">
        <f>IF(RENTABILIDAD[[#This Row],[PORTAFOLIO]]="","",IF(RENTABILIDAD[[#This Row],[INSTRUMENTO]]="","",IFERROR((E798*H798),0)))</f>
        <v/>
      </c>
      <c r="J798" s="761" t="str">
        <f>IF(RENTABILIDAD[[#This Row],[PORTAFOLIO]]="","",IF(RENTABILIDAD[[#This Row],[INSTRUMENTO]]="","",IFERROR((E798*H798)*$X$6,0)))</f>
        <v/>
      </c>
      <c r="K798" s="762">
        <f>IF(RENTABILIDAD[[#This Row],[VALOR ACTUAL COP]]&gt;0,IFERROR((I798-F798)/F798,0),"")</f>
        <v>0</v>
      </c>
      <c r="L798" s="702">
        <f>IF(RENTABILIDAD[[#This Row],[VALOR ACTUAL COP]]&gt;0,IFERROR((J798-G798)/G798,0),"")</f>
        <v>0</v>
      </c>
      <c r="M798" s="763">
        <f t="shared" si="13"/>
        <v>0</v>
      </c>
      <c r="N798" s="747" t="str">
        <f>IFERROR(IF(RENTABILIDAD[[#This Row],[AÑOS]]&gt;0.9999999,(1+K798)^(1/M798)-1,""),"")</f>
        <v/>
      </c>
      <c r="O798" s="702" t="str">
        <f>IFERROR(IF(RENTABILIDAD[[#This Row],[AÑOS]]&gt;0.9999999,(1+L798)^(1/M798)-1,""),"")</f>
        <v/>
      </c>
      <c r="P798" s="764" t="str">
        <f>IFERROR(IF(C:C=$U$7,RENTABILIDAD[[#This Row],[INVERSIÓN USD]]/$W$6,RENTABILIDAD[[#This Row],[INVERSIÓN USD]]/$W$7),"")</f>
        <v/>
      </c>
      <c r="Q798" s="620" t="str">
        <f>IFERROR(IF(D:D=$U$6,RENTABILIDAD[[#This Row],[INVERSIÓN COP]]/$V$6,RENTABILIDAD[[#This Row],[INVERSIÓN COP]]/$V$7),"")</f>
        <v/>
      </c>
      <c r="R798" s="764" t="str">
        <f>IFERROR(RENTABILIDAD[[#This Row],[RENTABILIDAD E.A USD]]*RENTABILIDAD[[#This Row],[PESOS COP]],"")</f>
        <v/>
      </c>
      <c r="S798" s="620" t="str">
        <f>IFERROR(RENTABILIDAD[[#This Row],[RENTABILIDAD E.A COP2]]*RENTABILIDAD[[#This Row],[PESOS COP]],"")</f>
        <v/>
      </c>
    </row>
    <row r="799" spans="2:19">
      <c r="B799" s="755" t="str">
        <f>IF('REGISTRO ACCIONES'!L799="COMPRA",'REGISTRO ACCIONES'!J799,"")</f>
        <v/>
      </c>
      <c r="C799" s="756" t="str">
        <f>IF('REGISTRO ACCIONES'!L799="COMPRA",'REGISTRO ACCIONES'!K799,"")</f>
        <v/>
      </c>
      <c r="D79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799" s="757" t="str">
        <f>IF('REGISTRO ACCIONES'!L799="COMPRA",'REGISTRO ACCIONES'!M799,"")</f>
        <v/>
      </c>
      <c r="F799" s="758" t="str">
        <f>IF(RENTABILIDAD[[#This Row],[PORTAFOLIO]]="","",IF('REGISTRO ACCIONES'!L799="COMPRA",'REGISTRO ACCIONES'!P799,""))</f>
        <v/>
      </c>
      <c r="G799" s="759" t="str">
        <f>IF(RENTABILIDAD[[#This Row],[PORTAFOLIO]]="","",IF('REGISTRO ACCIONES'!L799="COMPRA",'REGISTRO ACCIONES'!R799,""))</f>
        <v/>
      </c>
      <c r="H79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799" s="760" t="str">
        <f>IF(RENTABILIDAD[[#This Row],[PORTAFOLIO]]="","",IF(RENTABILIDAD[[#This Row],[INSTRUMENTO]]="","",IFERROR((E799*H799),0)))</f>
        <v/>
      </c>
      <c r="J799" s="761" t="str">
        <f>IF(RENTABILIDAD[[#This Row],[PORTAFOLIO]]="","",IF(RENTABILIDAD[[#This Row],[INSTRUMENTO]]="","",IFERROR((E799*H799)*$X$6,0)))</f>
        <v/>
      </c>
      <c r="K799" s="762">
        <f>IF(RENTABILIDAD[[#This Row],[VALOR ACTUAL COP]]&gt;0,IFERROR((I799-F799)/F799,0),"")</f>
        <v>0</v>
      </c>
      <c r="L799" s="702">
        <f>IF(RENTABILIDAD[[#This Row],[VALOR ACTUAL COP]]&gt;0,IFERROR((J799-G799)/G799,0),"")</f>
        <v>0</v>
      </c>
      <c r="M799" s="763">
        <f t="shared" si="13"/>
        <v>0</v>
      </c>
      <c r="N799" s="747" t="str">
        <f>IFERROR(IF(RENTABILIDAD[[#This Row],[AÑOS]]&gt;0.9999999,(1+K799)^(1/M799)-1,""),"")</f>
        <v/>
      </c>
      <c r="O799" s="702" t="str">
        <f>IFERROR(IF(RENTABILIDAD[[#This Row],[AÑOS]]&gt;0.9999999,(1+L799)^(1/M799)-1,""),"")</f>
        <v/>
      </c>
      <c r="P799" s="764" t="str">
        <f>IFERROR(IF(C:C=$U$7,RENTABILIDAD[[#This Row],[INVERSIÓN USD]]/$W$6,RENTABILIDAD[[#This Row],[INVERSIÓN USD]]/$W$7),"")</f>
        <v/>
      </c>
      <c r="Q799" s="620" t="str">
        <f>IFERROR(IF(D:D=$U$6,RENTABILIDAD[[#This Row],[INVERSIÓN COP]]/$V$6,RENTABILIDAD[[#This Row],[INVERSIÓN COP]]/$V$7),"")</f>
        <v/>
      </c>
      <c r="R799" s="764" t="str">
        <f>IFERROR(RENTABILIDAD[[#This Row],[RENTABILIDAD E.A USD]]*RENTABILIDAD[[#This Row],[PESOS COP]],"")</f>
        <v/>
      </c>
      <c r="S799" s="620" t="str">
        <f>IFERROR(RENTABILIDAD[[#This Row],[RENTABILIDAD E.A COP2]]*RENTABILIDAD[[#This Row],[PESOS COP]],"")</f>
        <v/>
      </c>
    </row>
    <row r="800" spans="2:19">
      <c r="B800" s="755" t="str">
        <f>IF('REGISTRO ACCIONES'!L800="COMPRA",'REGISTRO ACCIONES'!J800,"")</f>
        <v/>
      </c>
      <c r="C800" s="756" t="str">
        <f>IF('REGISTRO ACCIONES'!L800="COMPRA",'REGISTRO ACCIONES'!K800,"")</f>
        <v/>
      </c>
      <c r="D80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00" s="757" t="str">
        <f>IF('REGISTRO ACCIONES'!L800="COMPRA",'REGISTRO ACCIONES'!M800,"")</f>
        <v/>
      </c>
      <c r="F800" s="758" t="str">
        <f>IF(RENTABILIDAD[[#This Row],[PORTAFOLIO]]="","",IF('REGISTRO ACCIONES'!L800="COMPRA",'REGISTRO ACCIONES'!P800,""))</f>
        <v/>
      </c>
      <c r="G800" s="759" t="str">
        <f>IF(RENTABILIDAD[[#This Row],[PORTAFOLIO]]="","",IF('REGISTRO ACCIONES'!L800="COMPRA",'REGISTRO ACCIONES'!R800,""))</f>
        <v/>
      </c>
      <c r="H80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00" s="760" t="str">
        <f>IF(RENTABILIDAD[[#This Row],[PORTAFOLIO]]="","",IF(RENTABILIDAD[[#This Row],[INSTRUMENTO]]="","",IFERROR((E800*H800),0)))</f>
        <v/>
      </c>
      <c r="J800" s="761" t="str">
        <f>IF(RENTABILIDAD[[#This Row],[PORTAFOLIO]]="","",IF(RENTABILIDAD[[#This Row],[INSTRUMENTO]]="","",IFERROR((E800*H800)*$X$6,0)))</f>
        <v/>
      </c>
      <c r="K800" s="762">
        <f>IF(RENTABILIDAD[[#This Row],[VALOR ACTUAL COP]]&gt;0,IFERROR((I800-F800)/F800,0),"")</f>
        <v>0</v>
      </c>
      <c r="L800" s="702">
        <f>IF(RENTABILIDAD[[#This Row],[VALOR ACTUAL COP]]&gt;0,IFERROR((J800-G800)/G800,0),"")</f>
        <v>0</v>
      </c>
      <c r="M800" s="763">
        <f t="shared" si="13"/>
        <v>0</v>
      </c>
      <c r="N800" s="747" t="str">
        <f>IFERROR(IF(RENTABILIDAD[[#This Row],[AÑOS]]&gt;0.9999999,(1+K800)^(1/M800)-1,""),"")</f>
        <v/>
      </c>
      <c r="O800" s="702" t="str">
        <f>IFERROR(IF(RENTABILIDAD[[#This Row],[AÑOS]]&gt;0.9999999,(1+L800)^(1/M800)-1,""),"")</f>
        <v/>
      </c>
      <c r="P800" s="764" t="str">
        <f>IFERROR(IF(C:C=$U$7,RENTABILIDAD[[#This Row],[INVERSIÓN USD]]/$W$6,RENTABILIDAD[[#This Row],[INVERSIÓN USD]]/$W$7),"")</f>
        <v/>
      </c>
      <c r="Q800" s="620" t="str">
        <f>IFERROR(IF(D:D=$U$6,RENTABILIDAD[[#This Row],[INVERSIÓN COP]]/$V$6,RENTABILIDAD[[#This Row],[INVERSIÓN COP]]/$V$7),"")</f>
        <v/>
      </c>
      <c r="R800" s="764" t="str">
        <f>IFERROR(RENTABILIDAD[[#This Row],[RENTABILIDAD E.A USD]]*RENTABILIDAD[[#This Row],[PESOS COP]],"")</f>
        <v/>
      </c>
      <c r="S800" s="620" t="str">
        <f>IFERROR(RENTABILIDAD[[#This Row],[RENTABILIDAD E.A COP2]]*RENTABILIDAD[[#This Row],[PESOS COP]],"")</f>
        <v/>
      </c>
    </row>
    <row r="801" spans="2:19">
      <c r="B801" s="755" t="str">
        <f>IF('REGISTRO ACCIONES'!L801="COMPRA",'REGISTRO ACCIONES'!J801,"")</f>
        <v/>
      </c>
      <c r="C801" s="756" t="str">
        <f>IF('REGISTRO ACCIONES'!L801="COMPRA",'REGISTRO ACCIONES'!K801,"")</f>
        <v/>
      </c>
      <c r="D80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01" s="757" t="str">
        <f>IF('REGISTRO ACCIONES'!L801="COMPRA",'REGISTRO ACCIONES'!M801,"")</f>
        <v/>
      </c>
      <c r="F801" s="758" t="str">
        <f>IF(RENTABILIDAD[[#This Row],[PORTAFOLIO]]="","",IF('REGISTRO ACCIONES'!L801="COMPRA",'REGISTRO ACCIONES'!P801,""))</f>
        <v/>
      </c>
      <c r="G801" s="759" t="str">
        <f>IF(RENTABILIDAD[[#This Row],[PORTAFOLIO]]="","",IF('REGISTRO ACCIONES'!L801="COMPRA",'REGISTRO ACCIONES'!R801,""))</f>
        <v/>
      </c>
      <c r="H80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01" s="760" t="str">
        <f>IF(RENTABILIDAD[[#This Row],[PORTAFOLIO]]="","",IF(RENTABILIDAD[[#This Row],[INSTRUMENTO]]="","",IFERROR((E801*H801),0)))</f>
        <v/>
      </c>
      <c r="J801" s="761" t="str">
        <f>IF(RENTABILIDAD[[#This Row],[PORTAFOLIO]]="","",IF(RENTABILIDAD[[#This Row],[INSTRUMENTO]]="","",IFERROR((E801*H801)*$X$6,0)))</f>
        <v/>
      </c>
      <c r="K801" s="762">
        <f>IF(RENTABILIDAD[[#This Row],[VALOR ACTUAL COP]]&gt;0,IFERROR((I801-F801)/F801,0),"")</f>
        <v>0</v>
      </c>
      <c r="L801" s="702">
        <f>IF(RENTABILIDAD[[#This Row],[VALOR ACTUAL COP]]&gt;0,IFERROR((J801-G801)/G801,0),"")</f>
        <v>0</v>
      </c>
      <c r="M801" s="763">
        <f t="shared" si="13"/>
        <v>0</v>
      </c>
      <c r="N801" s="747" t="str">
        <f>IFERROR(IF(RENTABILIDAD[[#This Row],[AÑOS]]&gt;0.9999999,(1+K801)^(1/M801)-1,""),"")</f>
        <v/>
      </c>
      <c r="O801" s="702" t="str">
        <f>IFERROR(IF(RENTABILIDAD[[#This Row],[AÑOS]]&gt;0.9999999,(1+L801)^(1/M801)-1,""),"")</f>
        <v/>
      </c>
      <c r="P801" s="764" t="str">
        <f>IFERROR(IF(C:C=$U$7,RENTABILIDAD[[#This Row],[INVERSIÓN USD]]/$W$6,RENTABILIDAD[[#This Row],[INVERSIÓN USD]]/$W$7),"")</f>
        <v/>
      </c>
      <c r="Q801" s="620" t="str">
        <f>IFERROR(IF(D:D=$U$6,RENTABILIDAD[[#This Row],[INVERSIÓN COP]]/$V$6,RENTABILIDAD[[#This Row],[INVERSIÓN COP]]/$V$7),"")</f>
        <v/>
      </c>
      <c r="R801" s="764" t="str">
        <f>IFERROR(RENTABILIDAD[[#This Row],[RENTABILIDAD E.A USD]]*RENTABILIDAD[[#This Row],[PESOS COP]],"")</f>
        <v/>
      </c>
      <c r="S801" s="620" t="str">
        <f>IFERROR(RENTABILIDAD[[#This Row],[RENTABILIDAD E.A COP2]]*RENTABILIDAD[[#This Row],[PESOS COP]],"")</f>
        <v/>
      </c>
    </row>
    <row r="802" spans="2:19">
      <c r="B802" s="755" t="str">
        <f>IF('REGISTRO ACCIONES'!L802="COMPRA",'REGISTRO ACCIONES'!J802,"")</f>
        <v/>
      </c>
      <c r="C802" s="756" t="str">
        <f>IF('REGISTRO ACCIONES'!L802="COMPRA",'REGISTRO ACCIONES'!K802,"")</f>
        <v/>
      </c>
      <c r="D80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02" s="757" t="str">
        <f>IF('REGISTRO ACCIONES'!L802="COMPRA",'REGISTRO ACCIONES'!M802,"")</f>
        <v/>
      </c>
      <c r="F802" s="758" t="str">
        <f>IF(RENTABILIDAD[[#This Row],[PORTAFOLIO]]="","",IF('REGISTRO ACCIONES'!L802="COMPRA",'REGISTRO ACCIONES'!P802,""))</f>
        <v/>
      </c>
      <c r="G802" s="759" t="str">
        <f>IF(RENTABILIDAD[[#This Row],[PORTAFOLIO]]="","",IF('REGISTRO ACCIONES'!L802="COMPRA",'REGISTRO ACCIONES'!R802,""))</f>
        <v/>
      </c>
      <c r="H80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02" s="760" t="str">
        <f>IF(RENTABILIDAD[[#This Row],[PORTAFOLIO]]="","",IF(RENTABILIDAD[[#This Row],[INSTRUMENTO]]="","",IFERROR((E802*H802),0)))</f>
        <v/>
      </c>
      <c r="J802" s="761" t="str">
        <f>IF(RENTABILIDAD[[#This Row],[PORTAFOLIO]]="","",IF(RENTABILIDAD[[#This Row],[INSTRUMENTO]]="","",IFERROR((E802*H802)*$X$6,0)))</f>
        <v/>
      </c>
      <c r="K802" s="762">
        <f>IF(RENTABILIDAD[[#This Row],[VALOR ACTUAL COP]]&gt;0,IFERROR((I802-F802)/F802,0),"")</f>
        <v>0</v>
      </c>
      <c r="L802" s="702">
        <f>IF(RENTABILIDAD[[#This Row],[VALOR ACTUAL COP]]&gt;0,IFERROR((J802-G802)/G802,0),"")</f>
        <v>0</v>
      </c>
      <c r="M802" s="763">
        <f t="shared" si="13"/>
        <v>0</v>
      </c>
      <c r="N802" s="747" t="str">
        <f>IFERROR(IF(RENTABILIDAD[[#This Row],[AÑOS]]&gt;0.9999999,(1+K802)^(1/M802)-1,""),"")</f>
        <v/>
      </c>
      <c r="O802" s="702" t="str">
        <f>IFERROR(IF(RENTABILIDAD[[#This Row],[AÑOS]]&gt;0.9999999,(1+L802)^(1/M802)-1,""),"")</f>
        <v/>
      </c>
      <c r="P802" s="764" t="str">
        <f>IFERROR(IF(C:C=$U$7,RENTABILIDAD[[#This Row],[INVERSIÓN USD]]/$W$6,RENTABILIDAD[[#This Row],[INVERSIÓN USD]]/$W$7),"")</f>
        <v/>
      </c>
      <c r="Q802" s="620" t="str">
        <f>IFERROR(IF(D:D=$U$6,RENTABILIDAD[[#This Row],[INVERSIÓN COP]]/$V$6,RENTABILIDAD[[#This Row],[INVERSIÓN COP]]/$V$7),"")</f>
        <v/>
      </c>
      <c r="R802" s="764" t="str">
        <f>IFERROR(RENTABILIDAD[[#This Row],[RENTABILIDAD E.A USD]]*RENTABILIDAD[[#This Row],[PESOS COP]],"")</f>
        <v/>
      </c>
      <c r="S802" s="620" t="str">
        <f>IFERROR(RENTABILIDAD[[#This Row],[RENTABILIDAD E.A COP2]]*RENTABILIDAD[[#This Row],[PESOS COP]],"")</f>
        <v/>
      </c>
    </row>
    <row r="803" spans="2:19">
      <c r="B803" s="755" t="str">
        <f>IF('REGISTRO ACCIONES'!L803="COMPRA",'REGISTRO ACCIONES'!J803,"")</f>
        <v/>
      </c>
      <c r="C803" s="756" t="str">
        <f>IF('REGISTRO ACCIONES'!L803="COMPRA",'REGISTRO ACCIONES'!K803,"")</f>
        <v/>
      </c>
      <c r="D80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03" s="757" t="str">
        <f>IF('REGISTRO ACCIONES'!L803="COMPRA",'REGISTRO ACCIONES'!M803,"")</f>
        <v/>
      </c>
      <c r="F803" s="758" t="str">
        <f>IF(RENTABILIDAD[[#This Row],[PORTAFOLIO]]="","",IF('REGISTRO ACCIONES'!L803="COMPRA",'REGISTRO ACCIONES'!P803,""))</f>
        <v/>
      </c>
      <c r="G803" s="759" t="str">
        <f>IF(RENTABILIDAD[[#This Row],[PORTAFOLIO]]="","",IF('REGISTRO ACCIONES'!L803="COMPRA",'REGISTRO ACCIONES'!R803,""))</f>
        <v/>
      </c>
      <c r="H80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03" s="760" t="str">
        <f>IF(RENTABILIDAD[[#This Row],[PORTAFOLIO]]="","",IF(RENTABILIDAD[[#This Row],[INSTRUMENTO]]="","",IFERROR((E803*H803),0)))</f>
        <v/>
      </c>
      <c r="J803" s="761" t="str">
        <f>IF(RENTABILIDAD[[#This Row],[PORTAFOLIO]]="","",IF(RENTABILIDAD[[#This Row],[INSTRUMENTO]]="","",IFERROR((E803*H803)*$X$6,0)))</f>
        <v/>
      </c>
      <c r="K803" s="762">
        <f>IF(RENTABILIDAD[[#This Row],[VALOR ACTUAL COP]]&gt;0,IFERROR((I803-F803)/F803,0),"")</f>
        <v>0</v>
      </c>
      <c r="L803" s="702">
        <f>IF(RENTABILIDAD[[#This Row],[VALOR ACTUAL COP]]&gt;0,IFERROR((J803-G803)/G803,0),"")</f>
        <v>0</v>
      </c>
      <c r="M803" s="763">
        <f t="shared" si="13"/>
        <v>0</v>
      </c>
      <c r="N803" s="747" t="str">
        <f>IFERROR(IF(RENTABILIDAD[[#This Row],[AÑOS]]&gt;0.9999999,(1+K803)^(1/M803)-1,""),"")</f>
        <v/>
      </c>
      <c r="O803" s="702" t="str">
        <f>IFERROR(IF(RENTABILIDAD[[#This Row],[AÑOS]]&gt;0.9999999,(1+L803)^(1/M803)-1,""),"")</f>
        <v/>
      </c>
      <c r="P803" s="764" t="str">
        <f>IFERROR(IF(C:C=$U$7,RENTABILIDAD[[#This Row],[INVERSIÓN USD]]/$W$6,RENTABILIDAD[[#This Row],[INVERSIÓN USD]]/$W$7),"")</f>
        <v/>
      </c>
      <c r="Q803" s="620" t="str">
        <f>IFERROR(IF(D:D=$U$6,RENTABILIDAD[[#This Row],[INVERSIÓN COP]]/$V$6,RENTABILIDAD[[#This Row],[INVERSIÓN COP]]/$V$7),"")</f>
        <v/>
      </c>
      <c r="R803" s="764" t="str">
        <f>IFERROR(RENTABILIDAD[[#This Row],[RENTABILIDAD E.A USD]]*RENTABILIDAD[[#This Row],[PESOS COP]],"")</f>
        <v/>
      </c>
      <c r="S803" s="620" t="str">
        <f>IFERROR(RENTABILIDAD[[#This Row],[RENTABILIDAD E.A COP2]]*RENTABILIDAD[[#This Row],[PESOS COP]],"")</f>
        <v/>
      </c>
    </row>
    <row r="804" spans="2:19">
      <c r="B804" s="755" t="str">
        <f>IF('REGISTRO ACCIONES'!L804="COMPRA",'REGISTRO ACCIONES'!J804,"")</f>
        <v/>
      </c>
      <c r="C804" s="756" t="str">
        <f>IF('REGISTRO ACCIONES'!L804="COMPRA",'REGISTRO ACCIONES'!K804,"")</f>
        <v/>
      </c>
      <c r="D80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04" s="757" t="str">
        <f>IF('REGISTRO ACCIONES'!L804="COMPRA",'REGISTRO ACCIONES'!M804,"")</f>
        <v/>
      </c>
      <c r="F804" s="758" t="str">
        <f>IF(RENTABILIDAD[[#This Row],[PORTAFOLIO]]="","",IF('REGISTRO ACCIONES'!L804="COMPRA",'REGISTRO ACCIONES'!P804,""))</f>
        <v/>
      </c>
      <c r="G804" s="759" t="str">
        <f>IF(RENTABILIDAD[[#This Row],[PORTAFOLIO]]="","",IF('REGISTRO ACCIONES'!L804="COMPRA",'REGISTRO ACCIONES'!R804,""))</f>
        <v/>
      </c>
      <c r="H80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04" s="760" t="str">
        <f>IF(RENTABILIDAD[[#This Row],[PORTAFOLIO]]="","",IF(RENTABILIDAD[[#This Row],[INSTRUMENTO]]="","",IFERROR((E804*H804),0)))</f>
        <v/>
      </c>
      <c r="J804" s="761" t="str">
        <f>IF(RENTABILIDAD[[#This Row],[PORTAFOLIO]]="","",IF(RENTABILIDAD[[#This Row],[INSTRUMENTO]]="","",IFERROR((E804*H804)*$X$6,0)))</f>
        <v/>
      </c>
      <c r="K804" s="762">
        <f>IF(RENTABILIDAD[[#This Row],[VALOR ACTUAL COP]]&gt;0,IFERROR((I804-F804)/F804,0),"")</f>
        <v>0</v>
      </c>
      <c r="L804" s="702">
        <f>IF(RENTABILIDAD[[#This Row],[VALOR ACTUAL COP]]&gt;0,IFERROR((J804-G804)/G804,0),"")</f>
        <v>0</v>
      </c>
      <c r="M804" s="763">
        <f t="shared" si="13"/>
        <v>0</v>
      </c>
      <c r="N804" s="747" t="str">
        <f>IFERROR(IF(RENTABILIDAD[[#This Row],[AÑOS]]&gt;0.9999999,(1+K804)^(1/M804)-1,""),"")</f>
        <v/>
      </c>
      <c r="O804" s="702" t="str">
        <f>IFERROR(IF(RENTABILIDAD[[#This Row],[AÑOS]]&gt;0.9999999,(1+L804)^(1/M804)-1,""),"")</f>
        <v/>
      </c>
      <c r="P804" s="764" t="str">
        <f>IFERROR(IF(C:C=$U$7,RENTABILIDAD[[#This Row],[INVERSIÓN USD]]/$W$6,RENTABILIDAD[[#This Row],[INVERSIÓN USD]]/$W$7),"")</f>
        <v/>
      </c>
      <c r="Q804" s="620" t="str">
        <f>IFERROR(IF(D:D=$U$6,RENTABILIDAD[[#This Row],[INVERSIÓN COP]]/$V$6,RENTABILIDAD[[#This Row],[INVERSIÓN COP]]/$V$7),"")</f>
        <v/>
      </c>
      <c r="R804" s="764" t="str">
        <f>IFERROR(RENTABILIDAD[[#This Row],[RENTABILIDAD E.A USD]]*RENTABILIDAD[[#This Row],[PESOS COP]],"")</f>
        <v/>
      </c>
      <c r="S804" s="620" t="str">
        <f>IFERROR(RENTABILIDAD[[#This Row],[RENTABILIDAD E.A COP2]]*RENTABILIDAD[[#This Row],[PESOS COP]],"")</f>
        <v/>
      </c>
    </row>
    <row r="805" spans="2:19">
      <c r="B805" s="755" t="str">
        <f>IF('REGISTRO ACCIONES'!L805="COMPRA",'REGISTRO ACCIONES'!J805,"")</f>
        <v/>
      </c>
      <c r="C805" s="756" t="str">
        <f>IF('REGISTRO ACCIONES'!L805="COMPRA",'REGISTRO ACCIONES'!K805,"")</f>
        <v/>
      </c>
      <c r="D80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05" s="757" t="str">
        <f>IF('REGISTRO ACCIONES'!L805="COMPRA",'REGISTRO ACCIONES'!M805,"")</f>
        <v/>
      </c>
      <c r="F805" s="758" t="str">
        <f>IF(RENTABILIDAD[[#This Row],[PORTAFOLIO]]="","",IF('REGISTRO ACCIONES'!L805="COMPRA",'REGISTRO ACCIONES'!P805,""))</f>
        <v/>
      </c>
      <c r="G805" s="759" t="str">
        <f>IF(RENTABILIDAD[[#This Row],[PORTAFOLIO]]="","",IF('REGISTRO ACCIONES'!L805="COMPRA",'REGISTRO ACCIONES'!R805,""))</f>
        <v/>
      </c>
      <c r="H80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05" s="760" t="str">
        <f>IF(RENTABILIDAD[[#This Row],[PORTAFOLIO]]="","",IF(RENTABILIDAD[[#This Row],[INSTRUMENTO]]="","",IFERROR((E805*H805),0)))</f>
        <v/>
      </c>
      <c r="J805" s="761" t="str">
        <f>IF(RENTABILIDAD[[#This Row],[PORTAFOLIO]]="","",IF(RENTABILIDAD[[#This Row],[INSTRUMENTO]]="","",IFERROR((E805*H805)*$X$6,0)))</f>
        <v/>
      </c>
      <c r="K805" s="762">
        <f>IF(RENTABILIDAD[[#This Row],[VALOR ACTUAL COP]]&gt;0,IFERROR((I805-F805)/F805,0),"")</f>
        <v>0</v>
      </c>
      <c r="L805" s="702">
        <f>IF(RENTABILIDAD[[#This Row],[VALOR ACTUAL COP]]&gt;0,IFERROR((J805-G805)/G805,0),"")</f>
        <v>0</v>
      </c>
      <c r="M805" s="763">
        <f t="shared" si="13"/>
        <v>0</v>
      </c>
      <c r="N805" s="747" t="str">
        <f>IFERROR(IF(RENTABILIDAD[[#This Row],[AÑOS]]&gt;0.9999999,(1+K805)^(1/M805)-1,""),"")</f>
        <v/>
      </c>
      <c r="O805" s="702" t="str">
        <f>IFERROR(IF(RENTABILIDAD[[#This Row],[AÑOS]]&gt;0.9999999,(1+L805)^(1/M805)-1,""),"")</f>
        <v/>
      </c>
      <c r="P805" s="764" t="str">
        <f>IFERROR(IF(C:C=$U$7,RENTABILIDAD[[#This Row],[INVERSIÓN USD]]/$W$6,RENTABILIDAD[[#This Row],[INVERSIÓN USD]]/$W$7),"")</f>
        <v/>
      </c>
      <c r="Q805" s="620" t="str">
        <f>IFERROR(IF(D:D=$U$6,RENTABILIDAD[[#This Row],[INVERSIÓN COP]]/$V$6,RENTABILIDAD[[#This Row],[INVERSIÓN COP]]/$V$7),"")</f>
        <v/>
      </c>
      <c r="R805" s="764" t="str">
        <f>IFERROR(RENTABILIDAD[[#This Row],[RENTABILIDAD E.A USD]]*RENTABILIDAD[[#This Row],[PESOS COP]],"")</f>
        <v/>
      </c>
      <c r="S805" s="620" t="str">
        <f>IFERROR(RENTABILIDAD[[#This Row],[RENTABILIDAD E.A COP2]]*RENTABILIDAD[[#This Row],[PESOS COP]],"")</f>
        <v/>
      </c>
    </row>
    <row r="806" spans="2:19">
      <c r="B806" s="755" t="str">
        <f>IF('REGISTRO ACCIONES'!L806="COMPRA",'REGISTRO ACCIONES'!J806,"")</f>
        <v/>
      </c>
      <c r="C806" s="756" t="str">
        <f>IF('REGISTRO ACCIONES'!L806="COMPRA",'REGISTRO ACCIONES'!K806,"")</f>
        <v/>
      </c>
      <c r="D80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06" s="757" t="str">
        <f>IF('REGISTRO ACCIONES'!L806="COMPRA",'REGISTRO ACCIONES'!M806,"")</f>
        <v/>
      </c>
      <c r="F806" s="758" t="str">
        <f>IF(RENTABILIDAD[[#This Row],[PORTAFOLIO]]="","",IF('REGISTRO ACCIONES'!L806="COMPRA",'REGISTRO ACCIONES'!P806,""))</f>
        <v/>
      </c>
      <c r="G806" s="759" t="str">
        <f>IF(RENTABILIDAD[[#This Row],[PORTAFOLIO]]="","",IF('REGISTRO ACCIONES'!L806="COMPRA",'REGISTRO ACCIONES'!R806,""))</f>
        <v/>
      </c>
      <c r="H80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06" s="760" t="str">
        <f>IF(RENTABILIDAD[[#This Row],[PORTAFOLIO]]="","",IF(RENTABILIDAD[[#This Row],[INSTRUMENTO]]="","",IFERROR((E806*H806),0)))</f>
        <v/>
      </c>
      <c r="J806" s="761" t="str">
        <f>IF(RENTABILIDAD[[#This Row],[PORTAFOLIO]]="","",IF(RENTABILIDAD[[#This Row],[INSTRUMENTO]]="","",IFERROR((E806*H806)*$X$6,0)))</f>
        <v/>
      </c>
      <c r="K806" s="762">
        <f>IF(RENTABILIDAD[[#This Row],[VALOR ACTUAL COP]]&gt;0,IFERROR((I806-F806)/F806,0),"")</f>
        <v>0</v>
      </c>
      <c r="L806" s="702">
        <f>IF(RENTABILIDAD[[#This Row],[VALOR ACTUAL COP]]&gt;0,IFERROR((J806-G806)/G806,0),"")</f>
        <v>0</v>
      </c>
      <c r="M806" s="763">
        <f t="shared" si="13"/>
        <v>0</v>
      </c>
      <c r="N806" s="747" t="str">
        <f>IFERROR(IF(RENTABILIDAD[[#This Row],[AÑOS]]&gt;0.9999999,(1+K806)^(1/M806)-1,""),"")</f>
        <v/>
      </c>
      <c r="O806" s="702" t="str">
        <f>IFERROR(IF(RENTABILIDAD[[#This Row],[AÑOS]]&gt;0.9999999,(1+L806)^(1/M806)-1,""),"")</f>
        <v/>
      </c>
      <c r="P806" s="764" t="str">
        <f>IFERROR(IF(C:C=$U$7,RENTABILIDAD[[#This Row],[INVERSIÓN USD]]/$W$6,RENTABILIDAD[[#This Row],[INVERSIÓN USD]]/$W$7),"")</f>
        <v/>
      </c>
      <c r="Q806" s="620" t="str">
        <f>IFERROR(IF(D:D=$U$6,RENTABILIDAD[[#This Row],[INVERSIÓN COP]]/$V$6,RENTABILIDAD[[#This Row],[INVERSIÓN COP]]/$V$7),"")</f>
        <v/>
      </c>
      <c r="R806" s="764" t="str">
        <f>IFERROR(RENTABILIDAD[[#This Row],[RENTABILIDAD E.A USD]]*RENTABILIDAD[[#This Row],[PESOS COP]],"")</f>
        <v/>
      </c>
      <c r="S806" s="620" t="str">
        <f>IFERROR(RENTABILIDAD[[#This Row],[RENTABILIDAD E.A COP2]]*RENTABILIDAD[[#This Row],[PESOS COP]],"")</f>
        <v/>
      </c>
    </row>
    <row r="807" spans="2:19">
      <c r="B807" s="755" t="str">
        <f>IF('REGISTRO ACCIONES'!L807="COMPRA",'REGISTRO ACCIONES'!J807,"")</f>
        <v/>
      </c>
      <c r="C807" s="756" t="str">
        <f>IF('REGISTRO ACCIONES'!L807="COMPRA",'REGISTRO ACCIONES'!K807,"")</f>
        <v/>
      </c>
      <c r="D80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07" s="757" t="str">
        <f>IF('REGISTRO ACCIONES'!L807="COMPRA",'REGISTRO ACCIONES'!M807,"")</f>
        <v/>
      </c>
      <c r="F807" s="758" t="str">
        <f>IF(RENTABILIDAD[[#This Row],[PORTAFOLIO]]="","",IF('REGISTRO ACCIONES'!L807="COMPRA",'REGISTRO ACCIONES'!P807,""))</f>
        <v/>
      </c>
      <c r="G807" s="759" t="str">
        <f>IF(RENTABILIDAD[[#This Row],[PORTAFOLIO]]="","",IF('REGISTRO ACCIONES'!L807="COMPRA",'REGISTRO ACCIONES'!R807,""))</f>
        <v/>
      </c>
      <c r="H80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07" s="760" t="str">
        <f>IF(RENTABILIDAD[[#This Row],[PORTAFOLIO]]="","",IF(RENTABILIDAD[[#This Row],[INSTRUMENTO]]="","",IFERROR((E807*H807),0)))</f>
        <v/>
      </c>
      <c r="J807" s="761" t="str">
        <f>IF(RENTABILIDAD[[#This Row],[PORTAFOLIO]]="","",IF(RENTABILIDAD[[#This Row],[INSTRUMENTO]]="","",IFERROR((E807*H807)*$X$6,0)))</f>
        <v/>
      </c>
      <c r="K807" s="762">
        <f>IF(RENTABILIDAD[[#This Row],[VALOR ACTUAL COP]]&gt;0,IFERROR((I807-F807)/F807,0),"")</f>
        <v>0</v>
      </c>
      <c r="L807" s="702">
        <f>IF(RENTABILIDAD[[#This Row],[VALOR ACTUAL COP]]&gt;0,IFERROR((J807-G807)/G807,0),"")</f>
        <v>0</v>
      </c>
      <c r="M807" s="763">
        <f t="shared" si="13"/>
        <v>0</v>
      </c>
      <c r="N807" s="747" t="str">
        <f>IFERROR(IF(RENTABILIDAD[[#This Row],[AÑOS]]&gt;0.9999999,(1+K807)^(1/M807)-1,""),"")</f>
        <v/>
      </c>
      <c r="O807" s="702" t="str">
        <f>IFERROR(IF(RENTABILIDAD[[#This Row],[AÑOS]]&gt;0.9999999,(1+L807)^(1/M807)-1,""),"")</f>
        <v/>
      </c>
      <c r="P807" s="764" t="str">
        <f>IFERROR(IF(C:C=$U$7,RENTABILIDAD[[#This Row],[INVERSIÓN USD]]/$W$6,RENTABILIDAD[[#This Row],[INVERSIÓN USD]]/$W$7),"")</f>
        <v/>
      </c>
      <c r="Q807" s="620" t="str">
        <f>IFERROR(IF(D:D=$U$6,RENTABILIDAD[[#This Row],[INVERSIÓN COP]]/$V$6,RENTABILIDAD[[#This Row],[INVERSIÓN COP]]/$V$7),"")</f>
        <v/>
      </c>
      <c r="R807" s="764" t="str">
        <f>IFERROR(RENTABILIDAD[[#This Row],[RENTABILIDAD E.A USD]]*RENTABILIDAD[[#This Row],[PESOS COP]],"")</f>
        <v/>
      </c>
      <c r="S807" s="620" t="str">
        <f>IFERROR(RENTABILIDAD[[#This Row],[RENTABILIDAD E.A COP2]]*RENTABILIDAD[[#This Row],[PESOS COP]],"")</f>
        <v/>
      </c>
    </row>
    <row r="808" spans="2:19">
      <c r="B808" s="755" t="str">
        <f>IF('REGISTRO ACCIONES'!L808="COMPRA",'REGISTRO ACCIONES'!J808,"")</f>
        <v/>
      </c>
      <c r="C808" s="756" t="str">
        <f>IF('REGISTRO ACCIONES'!L808="COMPRA",'REGISTRO ACCIONES'!K808,"")</f>
        <v/>
      </c>
      <c r="D80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08" s="757" t="str">
        <f>IF('REGISTRO ACCIONES'!L808="COMPRA",'REGISTRO ACCIONES'!M808,"")</f>
        <v/>
      </c>
      <c r="F808" s="758" t="str">
        <f>IF(RENTABILIDAD[[#This Row],[PORTAFOLIO]]="","",IF('REGISTRO ACCIONES'!L808="COMPRA",'REGISTRO ACCIONES'!P808,""))</f>
        <v/>
      </c>
      <c r="G808" s="759" t="str">
        <f>IF(RENTABILIDAD[[#This Row],[PORTAFOLIO]]="","",IF('REGISTRO ACCIONES'!L808="COMPRA",'REGISTRO ACCIONES'!R808,""))</f>
        <v/>
      </c>
      <c r="H80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08" s="760" t="str">
        <f>IF(RENTABILIDAD[[#This Row],[PORTAFOLIO]]="","",IF(RENTABILIDAD[[#This Row],[INSTRUMENTO]]="","",IFERROR((E808*H808),0)))</f>
        <v/>
      </c>
      <c r="J808" s="761" t="str">
        <f>IF(RENTABILIDAD[[#This Row],[PORTAFOLIO]]="","",IF(RENTABILIDAD[[#This Row],[INSTRUMENTO]]="","",IFERROR((E808*H808)*$X$6,0)))</f>
        <v/>
      </c>
      <c r="K808" s="762">
        <f>IF(RENTABILIDAD[[#This Row],[VALOR ACTUAL COP]]&gt;0,IFERROR((I808-F808)/F808,0),"")</f>
        <v>0</v>
      </c>
      <c r="L808" s="702">
        <f>IF(RENTABILIDAD[[#This Row],[VALOR ACTUAL COP]]&gt;0,IFERROR((J808-G808)/G808,0),"")</f>
        <v>0</v>
      </c>
      <c r="M808" s="763">
        <f t="shared" si="13"/>
        <v>0</v>
      </c>
      <c r="N808" s="747" t="str">
        <f>IFERROR(IF(RENTABILIDAD[[#This Row],[AÑOS]]&gt;0.9999999,(1+K808)^(1/M808)-1,""),"")</f>
        <v/>
      </c>
      <c r="O808" s="702" t="str">
        <f>IFERROR(IF(RENTABILIDAD[[#This Row],[AÑOS]]&gt;0.9999999,(1+L808)^(1/M808)-1,""),"")</f>
        <v/>
      </c>
      <c r="P808" s="764" t="str">
        <f>IFERROR(IF(C:C=$U$7,RENTABILIDAD[[#This Row],[INVERSIÓN USD]]/$W$6,RENTABILIDAD[[#This Row],[INVERSIÓN USD]]/$W$7),"")</f>
        <v/>
      </c>
      <c r="Q808" s="620" t="str">
        <f>IFERROR(IF(D:D=$U$6,RENTABILIDAD[[#This Row],[INVERSIÓN COP]]/$V$6,RENTABILIDAD[[#This Row],[INVERSIÓN COP]]/$V$7),"")</f>
        <v/>
      </c>
      <c r="R808" s="764" t="str">
        <f>IFERROR(RENTABILIDAD[[#This Row],[RENTABILIDAD E.A USD]]*RENTABILIDAD[[#This Row],[PESOS COP]],"")</f>
        <v/>
      </c>
      <c r="S808" s="620" t="str">
        <f>IFERROR(RENTABILIDAD[[#This Row],[RENTABILIDAD E.A COP2]]*RENTABILIDAD[[#This Row],[PESOS COP]],"")</f>
        <v/>
      </c>
    </row>
    <row r="809" spans="2:19">
      <c r="B809" s="755" t="str">
        <f>IF('REGISTRO ACCIONES'!L809="COMPRA",'REGISTRO ACCIONES'!J809,"")</f>
        <v/>
      </c>
      <c r="C809" s="756" t="str">
        <f>IF('REGISTRO ACCIONES'!L809="COMPRA",'REGISTRO ACCIONES'!K809,"")</f>
        <v/>
      </c>
      <c r="D80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09" s="757" t="str">
        <f>IF('REGISTRO ACCIONES'!L809="COMPRA",'REGISTRO ACCIONES'!M809,"")</f>
        <v/>
      </c>
      <c r="F809" s="758" t="str">
        <f>IF(RENTABILIDAD[[#This Row],[PORTAFOLIO]]="","",IF('REGISTRO ACCIONES'!L809="COMPRA",'REGISTRO ACCIONES'!P809,""))</f>
        <v/>
      </c>
      <c r="G809" s="759" t="str">
        <f>IF(RENTABILIDAD[[#This Row],[PORTAFOLIO]]="","",IF('REGISTRO ACCIONES'!L809="COMPRA",'REGISTRO ACCIONES'!R809,""))</f>
        <v/>
      </c>
      <c r="H80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09" s="760" t="str">
        <f>IF(RENTABILIDAD[[#This Row],[PORTAFOLIO]]="","",IF(RENTABILIDAD[[#This Row],[INSTRUMENTO]]="","",IFERROR((E809*H809),0)))</f>
        <v/>
      </c>
      <c r="J809" s="761" t="str">
        <f>IF(RENTABILIDAD[[#This Row],[PORTAFOLIO]]="","",IF(RENTABILIDAD[[#This Row],[INSTRUMENTO]]="","",IFERROR((E809*H809)*$X$6,0)))</f>
        <v/>
      </c>
      <c r="K809" s="762">
        <f>IF(RENTABILIDAD[[#This Row],[VALOR ACTUAL COP]]&gt;0,IFERROR((I809-F809)/F809,0),"")</f>
        <v>0</v>
      </c>
      <c r="L809" s="702">
        <f>IF(RENTABILIDAD[[#This Row],[VALOR ACTUAL COP]]&gt;0,IFERROR((J809-G809)/G809,0),"")</f>
        <v>0</v>
      </c>
      <c r="M809" s="763">
        <f t="shared" si="13"/>
        <v>0</v>
      </c>
      <c r="N809" s="747" t="str">
        <f>IFERROR(IF(RENTABILIDAD[[#This Row],[AÑOS]]&gt;0.9999999,(1+K809)^(1/M809)-1,""),"")</f>
        <v/>
      </c>
      <c r="O809" s="702" t="str">
        <f>IFERROR(IF(RENTABILIDAD[[#This Row],[AÑOS]]&gt;0.9999999,(1+L809)^(1/M809)-1,""),"")</f>
        <v/>
      </c>
      <c r="P809" s="764" t="str">
        <f>IFERROR(IF(C:C=$U$7,RENTABILIDAD[[#This Row],[INVERSIÓN USD]]/$W$6,RENTABILIDAD[[#This Row],[INVERSIÓN USD]]/$W$7),"")</f>
        <v/>
      </c>
      <c r="Q809" s="620" t="str">
        <f>IFERROR(IF(D:D=$U$6,RENTABILIDAD[[#This Row],[INVERSIÓN COP]]/$V$6,RENTABILIDAD[[#This Row],[INVERSIÓN COP]]/$V$7),"")</f>
        <v/>
      </c>
      <c r="R809" s="764" t="str">
        <f>IFERROR(RENTABILIDAD[[#This Row],[RENTABILIDAD E.A USD]]*RENTABILIDAD[[#This Row],[PESOS COP]],"")</f>
        <v/>
      </c>
      <c r="S809" s="620" t="str">
        <f>IFERROR(RENTABILIDAD[[#This Row],[RENTABILIDAD E.A COP2]]*RENTABILIDAD[[#This Row],[PESOS COP]],"")</f>
        <v/>
      </c>
    </row>
    <row r="810" spans="2:19">
      <c r="B810" s="755" t="str">
        <f>IF('REGISTRO ACCIONES'!L810="COMPRA",'REGISTRO ACCIONES'!J810,"")</f>
        <v/>
      </c>
      <c r="C810" s="756" t="str">
        <f>IF('REGISTRO ACCIONES'!L810="COMPRA",'REGISTRO ACCIONES'!K810,"")</f>
        <v/>
      </c>
      <c r="D81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10" s="757" t="str">
        <f>IF('REGISTRO ACCIONES'!L810="COMPRA",'REGISTRO ACCIONES'!M810,"")</f>
        <v/>
      </c>
      <c r="F810" s="758" t="str">
        <f>IF(RENTABILIDAD[[#This Row],[PORTAFOLIO]]="","",IF('REGISTRO ACCIONES'!L810="COMPRA",'REGISTRO ACCIONES'!P810,""))</f>
        <v/>
      </c>
      <c r="G810" s="759" t="str">
        <f>IF(RENTABILIDAD[[#This Row],[PORTAFOLIO]]="","",IF('REGISTRO ACCIONES'!L810="COMPRA",'REGISTRO ACCIONES'!R810,""))</f>
        <v/>
      </c>
      <c r="H81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10" s="760" t="str">
        <f>IF(RENTABILIDAD[[#This Row],[PORTAFOLIO]]="","",IF(RENTABILIDAD[[#This Row],[INSTRUMENTO]]="","",IFERROR((E810*H810),0)))</f>
        <v/>
      </c>
      <c r="J810" s="761" t="str">
        <f>IF(RENTABILIDAD[[#This Row],[PORTAFOLIO]]="","",IF(RENTABILIDAD[[#This Row],[INSTRUMENTO]]="","",IFERROR((E810*H810)*$X$6,0)))</f>
        <v/>
      </c>
      <c r="K810" s="762">
        <f>IF(RENTABILIDAD[[#This Row],[VALOR ACTUAL COP]]&gt;0,IFERROR((I810-F810)/F810,0),"")</f>
        <v>0</v>
      </c>
      <c r="L810" s="702">
        <f>IF(RENTABILIDAD[[#This Row],[VALOR ACTUAL COP]]&gt;0,IFERROR((J810-G810)/G810,0),"")</f>
        <v>0</v>
      </c>
      <c r="M810" s="763">
        <f t="shared" si="13"/>
        <v>0</v>
      </c>
      <c r="N810" s="747" t="str">
        <f>IFERROR(IF(RENTABILIDAD[[#This Row],[AÑOS]]&gt;0.9999999,(1+K810)^(1/M810)-1,""),"")</f>
        <v/>
      </c>
      <c r="O810" s="702" t="str">
        <f>IFERROR(IF(RENTABILIDAD[[#This Row],[AÑOS]]&gt;0.9999999,(1+L810)^(1/M810)-1,""),"")</f>
        <v/>
      </c>
      <c r="P810" s="764" t="str">
        <f>IFERROR(IF(C:C=$U$7,RENTABILIDAD[[#This Row],[INVERSIÓN USD]]/$W$6,RENTABILIDAD[[#This Row],[INVERSIÓN USD]]/$W$7),"")</f>
        <v/>
      </c>
      <c r="Q810" s="620" t="str">
        <f>IFERROR(IF(D:D=$U$6,RENTABILIDAD[[#This Row],[INVERSIÓN COP]]/$V$6,RENTABILIDAD[[#This Row],[INVERSIÓN COP]]/$V$7),"")</f>
        <v/>
      </c>
      <c r="R810" s="764" t="str">
        <f>IFERROR(RENTABILIDAD[[#This Row],[RENTABILIDAD E.A USD]]*RENTABILIDAD[[#This Row],[PESOS COP]],"")</f>
        <v/>
      </c>
      <c r="S810" s="620" t="str">
        <f>IFERROR(RENTABILIDAD[[#This Row],[RENTABILIDAD E.A COP2]]*RENTABILIDAD[[#This Row],[PESOS COP]],"")</f>
        <v/>
      </c>
    </row>
    <row r="811" spans="2:19">
      <c r="B811" s="755" t="str">
        <f>IF('REGISTRO ACCIONES'!L811="COMPRA",'REGISTRO ACCIONES'!J811,"")</f>
        <v/>
      </c>
      <c r="C811" s="756" t="str">
        <f>IF('REGISTRO ACCIONES'!L811="COMPRA",'REGISTRO ACCIONES'!K811,"")</f>
        <v/>
      </c>
      <c r="D81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11" s="757" t="str">
        <f>IF('REGISTRO ACCIONES'!L811="COMPRA",'REGISTRO ACCIONES'!M811,"")</f>
        <v/>
      </c>
      <c r="F811" s="758" t="str">
        <f>IF(RENTABILIDAD[[#This Row],[PORTAFOLIO]]="","",IF('REGISTRO ACCIONES'!L811="COMPRA",'REGISTRO ACCIONES'!P811,""))</f>
        <v/>
      </c>
      <c r="G811" s="759" t="str">
        <f>IF(RENTABILIDAD[[#This Row],[PORTAFOLIO]]="","",IF('REGISTRO ACCIONES'!L811="COMPRA",'REGISTRO ACCIONES'!R811,""))</f>
        <v/>
      </c>
      <c r="H81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11" s="760" t="str">
        <f>IF(RENTABILIDAD[[#This Row],[PORTAFOLIO]]="","",IF(RENTABILIDAD[[#This Row],[INSTRUMENTO]]="","",IFERROR((E811*H811),0)))</f>
        <v/>
      </c>
      <c r="J811" s="761" t="str">
        <f>IF(RENTABILIDAD[[#This Row],[PORTAFOLIO]]="","",IF(RENTABILIDAD[[#This Row],[INSTRUMENTO]]="","",IFERROR((E811*H811)*$X$6,0)))</f>
        <v/>
      </c>
      <c r="K811" s="762">
        <f>IF(RENTABILIDAD[[#This Row],[VALOR ACTUAL COP]]&gt;0,IFERROR((I811-F811)/F811,0),"")</f>
        <v>0</v>
      </c>
      <c r="L811" s="702">
        <f>IF(RENTABILIDAD[[#This Row],[VALOR ACTUAL COP]]&gt;0,IFERROR((J811-G811)/G811,0),"")</f>
        <v>0</v>
      </c>
      <c r="M811" s="763">
        <f t="shared" si="13"/>
        <v>0</v>
      </c>
      <c r="N811" s="747" t="str">
        <f>IFERROR(IF(RENTABILIDAD[[#This Row],[AÑOS]]&gt;0.9999999,(1+K811)^(1/M811)-1,""),"")</f>
        <v/>
      </c>
      <c r="O811" s="702" t="str">
        <f>IFERROR(IF(RENTABILIDAD[[#This Row],[AÑOS]]&gt;0.9999999,(1+L811)^(1/M811)-1,""),"")</f>
        <v/>
      </c>
      <c r="P811" s="764" t="str">
        <f>IFERROR(IF(C:C=$U$7,RENTABILIDAD[[#This Row],[INVERSIÓN USD]]/$W$6,RENTABILIDAD[[#This Row],[INVERSIÓN USD]]/$W$7),"")</f>
        <v/>
      </c>
      <c r="Q811" s="620" t="str">
        <f>IFERROR(IF(D:D=$U$6,RENTABILIDAD[[#This Row],[INVERSIÓN COP]]/$V$6,RENTABILIDAD[[#This Row],[INVERSIÓN COP]]/$V$7),"")</f>
        <v/>
      </c>
      <c r="R811" s="764" t="str">
        <f>IFERROR(RENTABILIDAD[[#This Row],[RENTABILIDAD E.A USD]]*RENTABILIDAD[[#This Row],[PESOS COP]],"")</f>
        <v/>
      </c>
      <c r="S811" s="620" t="str">
        <f>IFERROR(RENTABILIDAD[[#This Row],[RENTABILIDAD E.A COP2]]*RENTABILIDAD[[#This Row],[PESOS COP]],"")</f>
        <v/>
      </c>
    </row>
    <row r="812" spans="2:19">
      <c r="B812" s="755" t="str">
        <f>IF('REGISTRO ACCIONES'!L812="COMPRA",'REGISTRO ACCIONES'!J812,"")</f>
        <v/>
      </c>
      <c r="C812" s="756" t="str">
        <f>IF('REGISTRO ACCIONES'!L812="COMPRA",'REGISTRO ACCIONES'!K812,"")</f>
        <v/>
      </c>
      <c r="D81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12" s="757" t="str">
        <f>IF('REGISTRO ACCIONES'!L812="COMPRA",'REGISTRO ACCIONES'!M812,"")</f>
        <v/>
      </c>
      <c r="F812" s="758" t="str">
        <f>IF(RENTABILIDAD[[#This Row],[PORTAFOLIO]]="","",IF('REGISTRO ACCIONES'!L812="COMPRA",'REGISTRO ACCIONES'!P812,""))</f>
        <v/>
      </c>
      <c r="G812" s="759" t="str">
        <f>IF(RENTABILIDAD[[#This Row],[PORTAFOLIO]]="","",IF('REGISTRO ACCIONES'!L812="COMPRA",'REGISTRO ACCIONES'!R812,""))</f>
        <v/>
      </c>
      <c r="H81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12" s="760" t="str">
        <f>IF(RENTABILIDAD[[#This Row],[PORTAFOLIO]]="","",IF(RENTABILIDAD[[#This Row],[INSTRUMENTO]]="","",IFERROR((E812*H812),0)))</f>
        <v/>
      </c>
      <c r="J812" s="761" t="str">
        <f>IF(RENTABILIDAD[[#This Row],[PORTAFOLIO]]="","",IF(RENTABILIDAD[[#This Row],[INSTRUMENTO]]="","",IFERROR((E812*H812)*$X$6,0)))</f>
        <v/>
      </c>
      <c r="K812" s="762">
        <f>IF(RENTABILIDAD[[#This Row],[VALOR ACTUAL COP]]&gt;0,IFERROR((I812-F812)/F812,0),"")</f>
        <v>0</v>
      </c>
      <c r="L812" s="702">
        <f>IF(RENTABILIDAD[[#This Row],[VALOR ACTUAL COP]]&gt;0,IFERROR((J812-G812)/G812,0),"")</f>
        <v>0</v>
      </c>
      <c r="M812" s="763">
        <f t="shared" si="13"/>
        <v>0</v>
      </c>
      <c r="N812" s="747" t="str">
        <f>IFERROR(IF(RENTABILIDAD[[#This Row],[AÑOS]]&gt;0.9999999,(1+K812)^(1/M812)-1,""),"")</f>
        <v/>
      </c>
      <c r="O812" s="702" t="str">
        <f>IFERROR(IF(RENTABILIDAD[[#This Row],[AÑOS]]&gt;0.9999999,(1+L812)^(1/M812)-1,""),"")</f>
        <v/>
      </c>
      <c r="P812" s="764" t="str">
        <f>IFERROR(IF(C:C=$U$7,RENTABILIDAD[[#This Row],[INVERSIÓN USD]]/$W$6,RENTABILIDAD[[#This Row],[INVERSIÓN USD]]/$W$7),"")</f>
        <v/>
      </c>
      <c r="Q812" s="620" t="str">
        <f>IFERROR(IF(D:D=$U$6,RENTABILIDAD[[#This Row],[INVERSIÓN COP]]/$V$6,RENTABILIDAD[[#This Row],[INVERSIÓN COP]]/$V$7),"")</f>
        <v/>
      </c>
      <c r="R812" s="764" t="str">
        <f>IFERROR(RENTABILIDAD[[#This Row],[RENTABILIDAD E.A USD]]*RENTABILIDAD[[#This Row],[PESOS COP]],"")</f>
        <v/>
      </c>
      <c r="S812" s="620" t="str">
        <f>IFERROR(RENTABILIDAD[[#This Row],[RENTABILIDAD E.A COP2]]*RENTABILIDAD[[#This Row],[PESOS COP]],"")</f>
        <v/>
      </c>
    </row>
    <row r="813" spans="2:19">
      <c r="B813" s="755" t="str">
        <f>IF('REGISTRO ACCIONES'!L813="COMPRA",'REGISTRO ACCIONES'!J813,"")</f>
        <v/>
      </c>
      <c r="C813" s="756" t="str">
        <f>IF('REGISTRO ACCIONES'!L813="COMPRA",'REGISTRO ACCIONES'!K813,"")</f>
        <v/>
      </c>
      <c r="D81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13" s="757" t="str">
        <f>IF('REGISTRO ACCIONES'!L813="COMPRA",'REGISTRO ACCIONES'!M813,"")</f>
        <v/>
      </c>
      <c r="F813" s="758" t="str">
        <f>IF(RENTABILIDAD[[#This Row],[PORTAFOLIO]]="","",IF('REGISTRO ACCIONES'!L813="COMPRA",'REGISTRO ACCIONES'!P813,""))</f>
        <v/>
      </c>
      <c r="G813" s="759" t="str">
        <f>IF(RENTABILIDAD[[#This Row],[PORTAFOLIO]]="","",IF('REGISTRO ACCIONES'!L813="COMPRA",'REGISTRO ACCIONES'!R813,""))</f>
        <v/>
      </c>
      <c r="H81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13" s="760" t="str">
        <f>IF(RENTABILIDAD[[#This Row],[PORTAFOLIO]]="","",IF(RENTABILIDAD[[#This Row],[INSTRUMENTO]]="","",IFERROR((E813*H813),0)))</f>
        <v/>
      </c>
      <c r="J813" s="761" t="str">
        <f>IF(RENTABILIDAD[[#This Row],[PORTAFOLIO]]="","",IF(RENTABILIDAD[[#This Row],[INSTRUMENTO]]="","",IFERROR((E813*H813)*$X$6,0)))</f>
        <v/>
      </c>
      <c r="K813" s="762">
        <f>IF(RENTABILIDAD[[#This Row],[VALOR ACTUAL COP]]&gt;0,IFERROR((I813-F813)/F813,0),"")</f>
        <v>0</v>
      </c>
      <c r="L813" s="702">
        <f>IF(RENTABILIDAD[[#This Row],[VALOR ACTUAL COP]]&gt;0,IFERROR((J813-G813)/G813,0),"")</f>
        <v>0</v>
      </c>
      <c r="M813" s="763">
        <f t="shared" si="13"/>
        <v>0</v>
      </c>
      <c r="N813" s="747" t="str">
        <f>IFERROR(IF(RENTABILIDAD[[#This Row],[AÑOS]]&gt;0.9999999,(1+K813)^(1/M813)-1,""),"")</f>
        <v/>
      </c>
      <c r="O813" s="702" t="str">
        <f>IFERROR(IF(RENTABILIDAD[[#This Row],[AÑOS]]&gt;0.9999999,(1+L813)^(1/M813)-1,""),"")</f>
        <v/>
      </c>
      <c r="P813" s="764" t="str">
        <f>IFERROR(IF(C:C=$U$7,RENTABILIDAD[[#This Row],[INVERSIÓN USD]]/$W$6,RENTABILIDAD[[#This Row],[INVERSIÓN USD]]/$W$7),"")</f>
        <v/>
      </c>
      <c r="Q813" s="620" t="str">
        <f>IFERROR(IF(D:D=$U$6,RENTABILIDAD[[#This Row],[INVERSIÓN COP]]/$V$6,RENTABILIDAD[[#This Row],[INVERSIÓN COP]]/$V$7),"")</f>
        <v/>
      </c>
      <c r="R813" s="764" t="str">
        <f>IFERROR(RENTABILIDAD[[#This Row],[RENTABILIDAD E.A USD]]*RENTABILIDAD[[#This Row],[PESOS COP]],"")</f>
        <v/>
      </c>
      <c r="S813" s="620" t="str">
        <f>IFERROR(RENTABILIDAD[[#This Row],[RENTABILIDAD E.A COP2]]*RENTABILIDAD[[#This Row],[PESOS COP]],"")</f>
        <v/>
      </c>
    </row>
    <row r="814" spans="2:19">
      <c r="B814" s="755" t="str">
        <f>IF('REGISTRO ACCIONES'!L814="COMPRA",'REGISTRO ACCIONES'!J814,"")</f>
        <v/>
      </c>
      <c r="C814" s="756" t="str">
        <f>IF('REGISTRO ACCIONES'!L814="COMPRA",'REGISTRO ACCIONES'!K814,"")</f>
        <v/>
      </c>
      <c r="D81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14" s="757" t="str">
        <f>IF('REGISTRO ACCIONES'!L814="COMPRA",'REGISTRO ACCIONES'!M814,"")</f>
        <v/>
      </c>
      <c r="F814" s="758" t="str">
        <f>IF(RENTABILIDAD[[#This Row],[PORTAFOLIO]]="","",IF('REGISTRO ACCIONES'!L814="COMPRA",'REGISTRO ACCIONES'!P814,""))</f>
        <v/>
      </c>
      <c r="G814" s="759" t="str">
        <f>IF(RENTABILIDAD[[#This Row],[PORTAFOLIO]]="","",IF('REGISTRO ACCIONES'!L814="COMPRA",'REGISTRO ACCIONES'!R814,""))</f>
        <v/>
      </c>
      <c r="H81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14" s="760" t="str">
        <f>IF(RENTABILIDAD[[#This Row],[PORTAFOLIO]]="","",IF(RENTABILIDAD[[#This Row],[INSTRUMENTO]]="","",IFERROR((E814*H814),0)))</f>
        <v/>
      </c>
      <c r="J814" s="761" t="str">
        <f>IF(RENTABILIDAD[[#This Row],[PORTAFOLIO]]="","",IF(RENTABILIDAD[[#This Row],[INSTRUMENTO]]="","",IFERROR((E814*H814)*$X$6,0)))</f>
        <v/>
      </c>
      <c r="K814" s="762">
        <f>IF(RENTABILIDAD[[#This Row],[VALOR ACTUAL COP]]&gt;0,IFERROR((I814-F814)/F814,0),"")</f>
        <v>0</v>
      </c>
      <c r="L814" s="702">
        <f>IF(RENTABILIDAD[[#This Row],[VALOR ACTUAL COP]]&gt;0,IFERROR((J814-G814)/G814,0),"")</f>
        <v>0</v>
      </c>
      <c r="M814" s="763">
        <f t="shared" si="13"/>
        <v>0</v>
      </c>
      <c r="N814" s="747" t="str">
        <f>IFERROR(IF(RENTABILIDAD[[#This Row],[AÑOS]]&gt;0.9999999,(1+K814)^(1/M814)-1,""),"")</f>
        <v/>
      </c>
      <c r="O814" s="702" t="str">
        <f>IFERROR(IF(RENTABILIDAD[[#This Row],[AÑOS]]&gt;0.9999999,(1+L814)^(1/M814)-1,""),"")</f>
        <v/>
      </c>
      <c r="P814" s="764" t="str">
        <f>IFERROR(IF(C:C=$U$7,RENTABILIDAD[[#This Row],[INVERSIÓN USD]]/$W$6,RENTABILIDAD[[#This Row],[INVERSIÓN USD]]/$W$7),"")</f>
        <v/>
      </c>
      <c r="Q814" s="620" t="str">
        <f>IFERROR(IF(D:D=$U$6,RENTABILIDAD[[#This Row],[INVERSIÓN COP]]/$V$6,RENTABILIDAD[[#This Row],[INVERSIÓN COP]]/$V$7),"")</f>
        <v/>
      </c>
      <c r="R814" s="764" t="str">
        <f>IFERROR(RENTABILIDAD[[#This Row],[RENTABILIDAD E.A USD]]*RENTABILIDAD[[#This Row],[PESOS COP]],"")</f>
        <v/>
      </c>
      <c r="S814" s="620" t="str">
        <f>IFERROR(RENTABILIDAD[[#This Row],[RENTABILIDAD E.A COP2]]*RENTABILIDAD[[#This Row],[PESOS COP]],"")</f>
        <v/>
      </c>
    </row>
    <row r="815" spans="2:19">
      <c r="B815" s="755" t="str">
        <f>IF('REGISTRO ACCIONES'!L815="COMPRA",'REGISTRO ACCIONES'!J815,"")</f>
        <v/>
      </c>
      <c r="C815" s="756" t="str">
        <f>IF('REGISTRO ACCIONES'!L815="COMPRA",'REGISTRO ACCIONES'!K815,"")</f>
        <v/>
      </c>
      <c r="D81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15" s="757" t="str">
        <f>IF('REGISTRO ACCIONES'!L815="COMPRA",'REGISTRO ACCIONES'!M815,"")</f>
        <v/>
      </c>
      <c r="F815" s="758" t="str">
        <f>IF(RENTABILIDAD[[#This Row],[PORTAFOLIO]]="","",IF('REGISTRO ACCIONES'!L815="COMPRA",'REGISTRO ACCIONES'!P815,""))</f>
        <v/>
      </c>
      <c r="G815" s="759" t="str">
        <f>IF(RENTABILIDAD[[#This Row],[PORTAFOLIO]]="","",IF('REGISTRO ACCIONES'!L815="COMPRA",'REGISTRO ACCIONES'!R815,""))</f>
        <v/>
      </c>
      <c r="H81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15" s="760" t="str">
        <f>IF(RENTABILIDAD[[#This Row],[PORTAFOLIO]]="","",IF(RENTABILIDAD[[#This Row],[INSTRUMENTO]]="","",IFERROR((E815*H815),0)))</f>
        <v/>
      </c>
      <c r="J815" s="761" t="str">
        <f>IF(RENTABILIDAD[[#This Row],[PORTAFOLIO]]="","",IF(RENTABILIDAD[[#This Row],[INSTRUMENTO]]="","",IFERROR((E815*H815)*$X$6,0)))</f>
        <v/>
      </c>
      <c r="K815" s="762">
        <f>IF(RENTABILIDAD[[#This Row],[VALOR ACTUAL COP]]&gt;0,IFERROR((I815-F815)/F815,0),"")</f>
        <v>0</v>
      </c>
      <c r="L815" s="702">
        <f>IF(RENTABILIDAD[[#This Row],[VALOR ACTUAL COP]]&gt;0,IFERROR((J815-G815)/G815,0),"")</f>
        <v>0</v>
      </c>
      <c r="M815" s="763">
        <f t="shared" si="13"/>
        <v>0</v>
      </c>
      <c r="N815" s="747" t="str">
        <f>IFERROR(IF(RENTABILIDAD[[#This Row],[AÑOS]]&gt;0.9999999,(1+K815)^(1/M815)-1,""),"")</f>
        <v/>
      </c>
      <c r="O815" s="702" t="str">
        <f>IFERROR(IF(RENTABILIDAD[[#This Row],[AÑOS]]&gt;0.9999999,(1+L815)^(1/M815)-1,""),"")</f>
        <v/>
      </c>
      <c r="P815" s="764" t="str">
        <f>IFERROR(IF(C:C=$U$7,RENTABILIDAD[[#This Row],[INVERSIÓN USD]]/$W$6,RENTABILIDAD[[#This Row],[INVERSIÓN USD]]/$W$7),"")</f>
        <v/>
      </c>
      <c r="Q815" s="620" t="str">
        <f>IFERROR(IF(D:D=$U$6,RENTABILIDAD[[#This Row],[INVERSIÓN COP]]/$V$6,RENTABILIDAD[[#This Row],[INVERSIÓN COP]]/$V$7),"")</f>
        <v/>
      </c>
      <c r="R815" s="764" t="str">
        <f>IFERROR(RENTABILIDAD[[#This Row],[RENTABILIDAD E.A USD]]*RENTABILIDAD[[#This Row],[PESOS COP]],"")</f>
        <v/>
      </c>
      <c r="S815" s="620" t="str">
        <f>IFERROR(RENTABILIDAD[[#This Row],[RENTABILIDAD E.A COP2]]*RENTABILIDAD[[#This Row],[PESOS COP]],"")</f>
        <v/>
      </c>
    </row>
    <row r="816" spans="2:19">
      <c r="B816" s="755" t="str">
        <f>IF('REGISTRO ACCIONES'!L816="COMPRA",'REGISTRO ACCIONES'!J816,"")</f>
        <v/>
      </c>
      <c r="C816" s="756" t="str">
        <f>IF('REGISTRO ACCIONES'!L816="COMPRA",'REGISTRO ACCIONES'!K816,"")</f>
        <v/>
      </c>
      <c r="D81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16" s="757" t="str">
        <f>IF('REGISTRO ACCIONES'!L816="COMPRA",'REGISTRO ACCIONES'!M816,"")</f>
        <v/>
      </c>
      <c r="F816" s="758" t="str">
        <f>IF(RENTABILIDAD[[#This Row],[PORTAFOLIO]]="","",IF('REGISTRO ACCIONES'!L816="COMPRA",'REGISTRO ACCIONES'!P816,""))</f>
        <v/>
      </c>
      <c r="G816" s="759" t="str">
        <f>IF(RENTABILIDAD[[#This Row],[PORTAFOLIO]]="","",IF('REGISTRO ACCIONES'!L816="COMPRA",'REGISTRO ACCIONES'!R816,""))</f>
        <v/>
      </c>
      <c r="H81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16" s="760" t="str">
        <f>IF(RENTABILIDAD[[#This Row],[PORTAFOLIO]]="","",IF(RENTABILIDAD[[#This Row],[INSTRUMENTO]]="","",IFERROR((E816*H816),0)))</f>
        <v/>
      </c>
      <c r="J816" s="761" t="str">
        <f>IF(RENTABILIDAD[[#This Row],[PORTAFOLIO]]="","",IF(RENTABILIDAD[[#This Row],[INSTRUMENTO]]="","",IFERROR((E816*H816)*$X$6,0)))</f>
        <v/>
      </c>
      <c r="K816" s="762">
        <f>IF(RENTABILIDAD[[#This Row],[VALOR ACTUAL COP]]&gt;0,IFERROR((I816-F816)/F816,0),"")</f>
        <v>0</v>
      </c>
      <c r="L816" s="702">
        <f>IF(RENTABILIDAD[[#This Row],[VALOR ACTUAL COP]]&gt;0,IFERROR((J816-G816)/G816,0),"")</f>
        <v>0</v>
      </c>
      <c r="M816" s="763">
        <f t="shared" si="13"/>
        <v>0</v>
      </c>
      <c r="N816" s="747" t="str">
        <f>IFERROR(IF(RENTABILIDAD[[#This Row],[AÑOS]]&gt;0.9999999,(1+K816)^(1/M816)-1,""),"")</f>
        <v/>
      </c>
      <c r="O816" s="702" t="str">
        <f>IFERROR(IF(RENTABILIDAD[[#This Row],[AÑOS]]&gt;0.9999999,(1+L816)^(1/M816)-1,""),"")</f>
        <v/>
      </c>
      <c r="P816" s="764" t="str">
        <f>IFERROR(IF(C:C=$U$7,RENTABILIDAD[[#This Row],[INVERSIÓN USD]]/$W$6,RENTABILIDAD[[#This Row],[INVERSIÓN USD]]/$W$7),"")</f>
        <v/>
      </c>
      <c r="Q816" s="620" t="str">
        <f>IFERROR(IF(D:D=$U$6,RENTABILIDAD[[#This Row],[INVERSIÓN COP]]/$V$6,RENTABILIDAD[[#This Row],[INVERSIÓN COP]]/$V$7),"")</f>
        <v/>
      </c>
      <c r="R816" s="764" t="str">
        <f>IFERROR(RENTABILIDAD[[#This Row],[RENTABILIDAD E.A USD]]*RENTABILIDAD[[#This Row],[PESOS COP]],"")</f>
        <v/>
      </c>
      <c r="S816" s="620" t="str">
        <f>IFERROR(RENTABILIDAD[[#This Row],[RENTABILIDAD E.A COP2]]*RENTABILIDAD[[#This Row],[PESOS COP]],"")</f>
        <v/>
      </c>
    </row>
    <row r="817" spans="2:19">
      <c r="B817" s="755" t="str">
        <f>IF('REGISTRO ACCIONES'!L817="COMPRA",'REGISTRO ACCIONES'!J817,"")</f>
        <v/>
      </c>
      <c r="C817" s="756" t="str">
        <f>IF('REGISTRO ACCIONES'!L817="COMPRA",'REGISTRO ACCIONES'!K817,"")</f>
        <v/>
      </c>
      <c r="D81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17" s="757" t="str">
        <f>IF('REGISTRO ACCIONES'!L817="COMPRA",'REGISTRO ACCIONES'!M817,"")</f>
        <v/>
      </c>
      <c r="F817" s="758" t="str">
        <f>IF(RENTABILIDAD[[#This Row],[PORTAFOLIO]]="","",IF('REGISTRO ACCIONES'!L817="COMPRA",'REGISTRO ACCIONES'!P817,""))</f>
        <v/>
      </c>
      <c r="G817" s="759" t="str">
        <f>IF(RENTABILIDAD[[#This Row],[PORTAFOLIO]]="","",IF('REGISTRO ACCIONES'!L817="COMPRA",'REGISTRO ACCIONES'!R817,""))</f>
        <v/>
      </c>
      <c r="H81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17" s="760" t="str">
        <f>IF(RENTABILIDAD[[#This Row],[PORTAFOLIO]]="","",IF(RENTABILIDAD[[#This Row],[INSTRUMENTO]]="","",IFERROR((E817*H817),0)))</f>
        <v/>
      </c>
      <c r="J817" s="761" t="str">
        <f>IF(RENTABILIDAD[[#This Row],[PORTAFOLIO]]="","",IF(RENTABILIDAD[[#This Row],[INSTRUMENTO]]="","",IFERROR((E817*H817)*$X$6,0)))</f>
        <v/>
      </c>
      <c r="K817" s="762">
        <f>IF(RENTABILIDAD[[#This Row],[VALOR ACTUAL COP]]&gt;0,IFERROR((I817-F817)/F817,0),"")</f>
        <v>0</v>
      </c>
      <c r="L817" s="702">
        <f>IF(RENTABILIDAD[[#This Row],[VALOR ACTUAL COP]]&gt;0,IFERROR((J817-G817)/G817,0),"")</f>
        <v>0</v>
      </c>
      <c r="M817" s="763">
        <f t="shared" si="13"/>
        <v>0</v>
      </c>
      <c r="N817" s="747" t="str">
        <f>IFERROR(IF(RENTABILIDAD[[#This Row],[AÑOS]]&gt;0.9999999,(1+K817)^(1/M817)-1,""),"")</f>
        <v/>
      </c>
      <c r="O817" s="702" t="str">
        <f>IFERROR(IF(RENTABILIDAD[[#This Row],[AÑOS]]&gt;0.9999999,(1+L817)^(1/M817)-1,""),"")</f>
        <v/>
      </c>
      <c r="P817" s="764" t="str">
        <f>IFERROR(IF(C:C=$U$7,RENTABILIDAD[[#This Row],[INVERSIÓN USD]]/$W$6,RENTABILIDAD[[#This Row],[INVERSIÓN USD]]/$W$7),"")</f>
        <v/>
      </c>
      <c r="Q817" s="620" t="str">
        <f>IFERROR(IF(D:D=$U$6,RENTABILIDAD[[#This Row],[INVERSIÓN COP]]/$V$6,RENTABILIDAD[[#This Row],[INVERSIÓN COP]]/$V$7),"")</f>
        <v/>
      </c>
      <c r="R817" s="764" t="str">
        <f>IFERROR(RENTABILIDAD[[#This Row],[RENTABILIDAD E.A USD]]*RENTABILIDAD[[#This Row],[PESOS COP]],"")</f>
        <v/>
      </c>
      <c r="S817" s="620" t="str">
        <f>IFERROR(RENTABILIDAD[[#This Row],[RENTABILIDAD E.A COP2]]*RENTABILIDAD[[#This Row],[PESOS COP]],"")</f>
        <v/>
      </c>
    </row>
    <row r="818" spans="2:19">
      <c r="B818" s="755" t="str">
        <f>IF('REGISTRO ACCIONES'!L818="COMPRA",'REGISTRO ACCIONES'!J818,"")</f>
        <v/>
      </c>
      <c r="C818" s="756" t="str">
        <f>IF('REGISTRO ACCIONES'!L818="COMPRA",'REGISTRO ACCIONES'!K818,"")</f>
        <v/>
      </c>
      <c r="D81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18" s="757" t="str">
        <f>IF('REGISTRO ACCIONES'!L818="COMPRA",'REGISTRO ACCIONES'!M818,"")</f>
        <v/>
      </c>
      <c r="F818" s="758" t="str">
        <f>IF(RENTABILIDAD[[#This Row],[PORTAFOLIO]]="","",IF('REGISTRO ACCIONES'!L818="COMPRA",'REGISTRO ACCIONES'!P818,""))</f>
        <v/>
      </c>
      <c r="G818" s="759" t="str">
        <f>IF(RENTABILIDAD[[#This Row],[PORTAFOLIO]]="","",IF('REGISTRO ACCIONES'!L818="COMPRA",'REGISTRO ACCIONES'!R818,""))</f>
        <v/>
      </c>
      <c r="H81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18" s="760" t="str">
        <f>IF(RENTABILIDAD[[#This Row],[PORTAFOLIO]]="","",IF(RENTABILIDAD[[#This Row],[INSTRUMENTO]]="","",IFERROR((E818*H818),0)))</f>
        <v/>
      </c>
      <c r="J818" s="761" t="str">
        <f>IF(RENTABILIDAD[[#This Row],[PORTAFOLIO]]="","",IF(RENTABILIDAD[[#This Row],[INSTRUMENTO]]="","",IFERROR((E818*H818)*$X$6,0)))</f>
        <v/>
      </c>
      <c r="K818" s="762">
        <f>IF(RENTABILIDAD[[#This Row],[VALOR ACTUAL COP]]&gt;0,IFERROR((I818-F818)/F818,0),"")</f>
        <v>0</v>
      </c>
      <c r="L818" s="702">
        <f>IF(RENTABILIDAD[[#This Row],[VALOR ACTUAL COP]]&gt;0,IFERROR((J818-G818)/G818,0),"")</f>
        <v>0</v>
      </c>
      <c r="M818" s="763">
        <f t="shared" si="13"/>
        <v>0</v>
      </c>
      <c r="N818" s="747" t="str">
        <f>IFERROR(IF(RENTABILIDAD[[#This Row],[AÑOS]]&gt;0.9999999,(1+K818)^(1/M818)-1,""),"")</f>
        <v/>
      </c>
      <c r="O818" s="702" t="str">
        <f>IFERROR(IF(RENTABILIDAD[[#This Row],[AÑOS]]&gt;0.9999999,(1+L818)^(1/M818)-1,""),"")</f>
        <v/>
      </c>
      <c r="P818" s="764" t="str">
        <f>IFERROR(IF(C:C=$U$7,RENTABILIDAD[[#This Row],[INVERSIÓN USD]]/$W$6,RENTABILIDAD[[#This Row],[INVERSIÓN USD]]/$W$7),"")</f>
        <v/>
      </c>
      <c r="Q818" s="620" t="str">
        <f>IFERROR(IF(D:D=$U$6,RENTABILIDAD[[#This Row],[INVERSIÓN COP]]/$V$6,RENTABILIDAD[[#This Row],[INVERSIÓN COP]]/$V$7),"")</f>
        <v/>
      </c>
      <c r="R818" s="764" t="str">
        <f>IFERROR(RENTABILIDAD[[#This Row],[RENTABILIDAD E.A USD]]*RENTABILIDAD[[#This Row],[PESOS COP]],"")</f>
        <v/>
      </c>
      <c r="S818" s="620" t="str">
        <f>IFERROR(RENTABILIDAD[[#This Row],[RENTABILIDAD E.A COP2]]*RENTABILIDAD[[#This Row],[PESOS COP]],"")</f>
        <v/>
      </c>
    </row>
    <row r="819" spans="2:19">
      <c r="B819" s="755" t="str">
        <f>IF('REGISTRO ACCIONES'!L819="COMPRA",'REGISTRO ACCIONES'!J819,"")</f>
        <v/>
      </c>
      <c r="C819" s="756" t="str">
        <f>IF('REGISTRO ACCIONES'!L819="COMPRA",'REGISTRO ACCIONES'!K819,"")</f>
        <v/>
      </c>
      <c r="D81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19" s="757" t="str">
        <f>IF('REGISTRO ACCIONES'!L819="COMPRA",'REGISTRO ACCIONES'!M819,"")</f>
        <v/>
      </c>
      <c r="F819" s="758" t="str">
        <f>IF(RENTABILIDAD[[#This Row],[PORTAFOLIO]]="","",IF('REGISTRO ACCIONES'!L819="COMPRA",'REGISTRO ACCIONES'!P819,""))</f>
        <v/>
      </c>
      <c r="G819" s="759" t="str">
        <f>IF(RENTABILIDAD[[#This Row],[PORTAFOLIO]]="","",IF('REGISTRO ACCIONES'!L819="COMPRA",'REGISTRO ACCIONES'!R819,""))</f>
        <v/>
      </c>
      <c r="H81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19" s="760" t="str">
        <f>IF(RENTABILIDAD[[#This Row],[PORTAFOLIO]]="","",IF(RENTABILIDAD[[#This Row],[INSTRUMENTO]]="","",IFERROR((E819*H819),0)))</f>
        <v/>
      </c>
      <c r="J819" s="761" t="str">
        <f>IF(RENTABILIDAD[[#This Row],[PORTAFOLIO]]="","",IF(RENTABILIDAD[[#This Row],[INSTRUMENTO]]="","",IFERROR((E819*H819)*$X$6,0)))</f>
        <v/>
      </c>
      <c r="K819" s="762">
        <f>IF(RENTABILIDAD[[#This Row],[VALOR ACTUAL COP]]&gt;0,IFERROR((I819-F819)/F819,0),"")</f>
        <v>0</v>
      </c>
      <c r="L819" s="702">
        <f>IF(RENTABILIDAD[[#This Row],[VALOR ACTUAL COP]]&gt;0,IFERROR((J819-G819)/G819,0),"")</f>
        <v>0</v>
      </c>
      <c r="M819" s="763">
        <f t="shared" si="13"/>
        <v>0</v>
      </c>
      <c r="N819" s="747" t="str">
        <f>IFERROR(IF(RENTABILIDAD[[#This Row],[AÑOS]]&gt;0.9999999,(1+K819)^(1/M819)-1,""),"")</f>
        <v/>
      </c>
      <c r="O819" s="702" t="str">
        <f>IFERROR(IF(RENTABILIDAD[[#This Row],[AÑOS]]&gt;0.9999999,(1+L819)^(1/M819)-1,""),"")</f>
        <v/>
      </c>
      <c r="P819" s="764" t="str">
        <f>IFERROR(IF(C:C=$U$7,RENTABILIDAD[[#This Row],[INVERSIÓN USD]]/$W$6,RENTABILIDAD[[#This Row],[INVERSIÓN USD]]/$W$7),"")</f>
        <v/>
      </c>
      <c r="Q819" s="620" t="str">
        <f>IFERROR(IF(D:D=$U$6,RENTABILIDAD[[#This Row],[INVERSIÓN COP]]/$V$6,RENTABILIDAD[[#This Row],[INVERSIÓN COP]]/$V$7),"")</f>
        <v/>
      </c>
      <c r="R819" s="764" t="str">
        <f>IFERROR(RENTABILIDAD[[#This Row],[RENTABILIDAD E.A USD]]*RENTABILIDAD[[#This Row],[PESOS COP]],"")</f>
        <v/>
      </c>
      <c r="S819" s="620" t="str">
        <f>IFERROR(RENTABILIDAD[[#This Row],[RENTABILIDAD E.A COP2]]*RENTABILIDAD[[#This Row],[PESOS COP]],"")</f>
        <v/>
      </c>
    </row>
    <row r="820" spans="2:19">
      <c r="B820" s="755" t="str">
        <f>IF('REGISTRO ACCIONES'!L820="COMPRA",'REGISTRO ACCIONES'!J820,"")</f>
        <v/>
      </c>
      <c r="C820" s="756" t="str">
        <f>IF('REGISTRO ACCIONES'!L820="COMPRA",'REGISTRO ACCIONES'!K820,"")</f>
        <v/>
      </c>
      <c r="D82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20" s="757" t="str">
        <f>IF('REGISTRO ACCIONES'!L820="COMPRA",'REGISTRO ACCIONES'!M820,"")</f>
        <v/>
      </c>
      <c r="F820" s="758" t="str">
        <f>IF(RENTABILIDAD[[#This Row],[PORTAFOLIO]]="","",IF('REGISTRO ACCIONES'!L820="COMPRA",'REGISTRO ACCIONES'!P820,""))</f>
        <v/>
      </c>
      <c r="G820" s="759" t="str">
        <f>IF(RENTABILIDAD[[#This Row],[PORTAFOLIO]]="","",IF('REGISTRO ACCIONES'!L820="COMPRA",'REGISTRO ACCIONES'!R820,""))</f>
        <v/>
      </c>
      <c r="H82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20" s="760" t="str">
        <f>IF(RENTABILIDAD[[#This Row],[PORTAFOLIO]]="","",IF(RENTABILIDAD[[#This Row],[INSTRUMENTO]]="","",IFERROR((E820*H820),0)))</f>
        <v/>
      </c>
      <c r="J820" s="761" t="str">
        <f>IF(RENTABILIDAD[[#This Row],[PORTAFOLIO]]="","",IF(RENTABILIDAD[[#This Row],[INSTRUMENTO]]="","",IFERROR((E820*H820)*$X$6,0)))</f>
        <v/>
      </c>
      <c r="K820" s="762">
        <f>IF(RENTABILIDAD[[#This Row],[VALOR ACTUAL COP]]&gt;0,IFERROR((I820-F820)/F820,0),"")</f>
        <v>0</v>
      </c>
      <c r="L820" s="702">
        <f>IF(RENTABILIDAD[[#This Row],[VALOR ACTUAL COP]]&gt;0,IFERROR((J820-G820)/G820,0),"")</f>
        <v>0</v>
      </c>
      <c r="M820" s="763">
        <f t="shared" si="13"/>
        <v>0</v>
      </c>
      <c r="N820" s="747" t="str">
        <f>IFERROR(IF(RENTABILIDAD[[#This Row],[AÑOS]]&gt;0.9999999,(1+K820)^(1/M820)-1,""),"")</f>
        <v/>
      </c>
      <c r="O820" s="702" t="str">
        <f>IFERROR(IF(RENTABILIDAD[[#This Row],[AÑOS]]&gt;0.9999999,(1+L820)^(1/M820)-1,""),"")</f>
        <v/>
      </c>
      <c r="P820" s="764" t="str">
        <f>IFERROR(IF(C:C=$U$7,RENTABILIDAD[[#This Row],[INVERSIÓN USD]]/$W$6,RENTABILIDAD[[#This Row],[INVERSIÓN USD]]/$W$7),"")</f>
        <v/>
      </c>
      <c r="Q820" s="620" t="str">
        <f>IFERROR(IF(D:D=$U$6,RENTABILIDAD[[#This Row],[INVERSIÓN COP]]/$V$6,RENTABILIDAD[[#This Row],[INVERSIÓN COP]]/$V$7),"")</f>
        <v/>
      </c>
      <c r="R820" s="764" t="str">
        <f>IFERROR(RENTABILIDAD[[#This Row],[RENTABILIDAD E.A USD]]*RENTABILIDAD[[#This Row],[PESOS COP]],"")</f>
        <v/>
      </c>
      <c r="S820" s="620" t="str">
        <f>IFERROR(RENTABILIDAD[[#This Row],[RENTABILIDAD E.A COP2]]*RENTABILIDAD[[#This Row],[PESOS COP]],"")</f>
        <v/>
      </c>
    </row>
    <row r="821" spans="2:19">
      <c r="B821" s="755" t="str">
        <f>IF('REGISTRO ACCIONES'!L821="COMPRA",'REGISTRO ACCIONES'!J821,"")</f>
        <v/>
      </c>
      <c r="C821" s="756" t="str">
        <f>IF('REGISTRO ACCIONES'!L821="COMPRA",'REGISTRO ACCIONES'!K821,"")</f>
        <v/>
      </c>
      <c r="D82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21" s="757" t="str">
        <f>IF('REGISTRO ACCIONES'!L821="COMPRA",'REGISTRO ACCIONES'!M821,"")</f>
        <v/>
      </c>
      <c r="F821" s="758" t="str">
        <f>IF(RENTABILIDAD[[#This Row],[PORTAFOLIO]]="","",IF('REGISTRO ACCIONES'!L821="COMPRA",'REGISTRO ACCIONES'!P821,""))</f>
        <v/>
      </c>
      <c r="G821" s="759" t="str">
        <f>IF(RENTABILIDAD[[#This Row],[PORTAFOLIO]]="","",IF('REGISTRO ACCIONES'!L821="COMPRA",'REGISTRO ACCIONES'!R821,""))</f>
        <v/>
      </c>
      <c r="H82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21" s="760" t="str">
        <f>IF(RENTABILIDAD[[#This Row],[PORTAFOLIO]]="","",IF(RENTABILIDAD[[#This Row],[INSTRUMENTO]]="","",IFERROR((E821*H821),0)))</f>
        <v/>
      </c>
      <c r="J821" s="761" t="str">
        <f>IF(RENTABILIDAD[[#This Row],[PORTAFOLIO]]="","",IF(RENTABILIDAD[[#This Row],[INSTRUMENTO]]="","",IFERROR((E821*H821)*$X$6,0)))</f>
        <v/>
      </c>
      <c r="K821" s="762">
        <f>IF(RENTABILIDAD[[#This Row],[VALOR ACTUAL COP]]&gt;0,IFERROR((I821-F821)/F821,0),"")</f>
        <v>0</v>
      </c>
      <c r="L821" s="702">
        <f>IF(RENTABILIDAD[[#This Row],[VALOR ACTUAL COP]]&gt;0,IFERROR((J821-G821)/G821,0),"")</f>
        <v>0</v>
      </c>
      <c r="M821" s="763">
        <f t="shared" si="13"/>
        <v>0</v>
      </c>
      <c r="N821" s="747" t="str">
        <f>IFERROR(IF(RENTABILIDAD[[#This Row],[AÑOS]]&gt;0.9999999,(1+K821)^(1/M821)-1,""),"")</f>
        <v/>
      </c>
      <c r="O821" s="702" t="str">
        <f>IFERROR(IF(RENTABILIDAD[[#This Row],[AÑOS]]&gt;0.9999999,(1+L821)^(1/M821)-1,""),"")</f>
        <v/>
      </c>
      <c r="P821" s="764" t="str">
        <f>IFERROR(IF(C:C=$U$7,RENTABILIDAD[[#This Row],[INVERSIÓN USD]]/$W$6,RENTABILIDAD[[#This Row],[INVERSIÓN USD]]/$W$7),"")</f>
        <v/>
      </c>
      <c r="Q821" s="620" t="str">
        <f>IFERROR(IF(D:D=$U$6,RENTABILIDAD[[#This Row],[INVERSIÓN COP]]/$V$6,RENTABILIDAD[[#This Row],[INVERSIÓN COP]]/$V$7),"")</f>
        <v/>
      </c>
      <c r="R821" s="764" t="str">
        <f>IFERROR(RENTABILIDAD[[#This Row],[RENTABILIDAD E.A USD]]*RENTABILIDAD[[#This Row],[PESOS COP]],"")</f>
        <v/>
      </c>
      <c r="S821" s="620" t="str">
        <f>IFERROR(RENTABILIDAD[[#This Row],[RENTABILIDAD E.A COP2]]*RENTABILIDAD[[#This Row],[PESOS COP]],"")</f>
        <v/>
      </c>
    </row>
    <row r="822" spans="2:19">
      <c r="B822" s="755" t="str">
        <f>IF('REGISTRO ACCIONES'!L822="COMPRA",'REGISTRO ACCIONES'!J822,"")</f>
        <v/>
      </c>
      <c r="C822" s="756" t="str">
        <f>IF('REGISTRO ACCIONES'!L822="COMPRA",'REGISTRO ACCIONES'!K822,"")</f>
        <v/>
      </c>
      <c r="D82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22" s="757" t="str">
        <f>IF('REGISTRO ACCIONES'!L822="COMPRA",'REGISTRO ACCIONES'!M822,"")</f>
        <v/>
      </c>
      <c r="F822" s="758" t="str">
        <f>IF(RENTABILIDAD[[#This Row],[PORTAFOLIO]]="","",IF('REGISTRO ACCIONES'!L822="COMPRA",'REGISTRO ACCIONES'!P822,""))</f>
        <v/>
      </c>
      <c r="G822" s="759" t="str">
        <f>IF(RENTABILIDAD[[#This Row],[PORTAFOLIO]]="","",IF('REGISTRO ACCIONES'!L822="COMPRA",'REGISTRO ACCIONES'!R822,""))</f>
        <v/>
      </c>
      <c r="H82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22" s="760" t="str">
        <f>IF(RENTABILIDAD[[#This Row],[PORTAFOLIO]]="","",IF(RENTABILIDAD[[#This Row],[INSTRUMENTO]]="","",IFERROR((E822*H822),0)))</f>
        <v/>
      </c>
      <c r="J822" s="761" t="str">
        <f>IF(RENTABILIDAD[[#This Row],[PORTAFOLIO]]="","",IF(RENTABILIDAD[[#This Row],[INSTRUMENTO]]="","",IFERROR((E822*H822)*$X$6,0)))</f>
        <v/>
      </c>
      <c r="K822" s="762">
        <f>IF(RENTABILIDAD[[#This Row],[VALOR ACTUAL COP]]&gt;0,IFERROR((I822-F822)/F822,0),"")</f>
        <v>0</v>
      </c>
      <c r="L822" s="702">
        <f>IF(RENTABILIDAD[[#This Row],[VALOR ACTUAL COP]]&gt;0,IFERROR((J822-G822)/G822,0),"")</f>
        <v>0</v>
      </c>
      <c r="M822" s="763">
        <f t="shared" si="13"/>
        <v>0</v>
      </c>
      <c r="N822" s="747" t="str">
        <f>IFERROR(IF(RENTABILIDAD[[#This Row],[AÑOS]]&gt;0.9999999,(1+K822)^(1/M822)-1,""),"")</f>
        <v/>
      </c>
      <c r="O822" s="702" t="str">
        <f>IFERROR(IF(RENTABILIDAD[[#This Row],[AÑOS]]&gt;0.9999999,(1+L822)^(1/M822)-1,""),"")</f>
        <v/>
      </c>
      <c r="P822" s="764" t="str">
        <f>IFERROR(IF(C:C=$U$7,RENTABILIDAD[[#This Row],[INVERSIÓN USD]]/$W$6,RENTABILIDAD[[#This Row],[INVERSIÓN USD]]/$W$7),"")</f>
        <v/>
      </c>
      <c r="Q822" s="620" t="str">
        <f>IFERROR(IF(D:D=$U$6,RENTABILIDAD[[#This Row],[INVERSIÓN COP]]/$V$6,RENTABILIDAD[[#This Row],[INVERSIÓN COP]]/$V$7),"")</f>
        <v/>
      </c>
      <c r="R822" s="764" t="str">
        <f>IFERROR(RENTABILIDAD[[#This Row],[RENTABILIDAD E.A USD]]*RENTABILIDAD[[#This Row],[PESOS COP]],"")</f>
        <v/>
      </c>
      <c r="S822" s="620" t="str">
        <f>IFERROR(RENTABILIDAD[[#This Row],[RENTABILIDAD E.A COP2]]*RENTABILIDAD[[#This Row],[PESOS COP]],"")</f>
        <v/>
      </c>
    </row>
    <row r="823" spans="2:19">
      <c r="B823" s="755" t="str">
        <f>IF('REGISTRO ACCIONES'!L823="COMPRA",'REGISTRO ACCIONES'!J823,"")</f>
        <v/>
      </c>
      <c r="C823" s="756" t="str">
        <f>IF('REGISTRO ACCIONES'!L823="COMPRA",'REGISTRO ACCIONES'!K823,"")</f>
        <v/>
      </c>
      <c r="D82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23" s="757" t="str">
        <f>IF('REGISTRO ACCIONES'!L823="COMPRA",'REGISTRO ACCIONES'!M823,"")</f>
        <v/>
      </c>
      <c r="F823" s="758" t="str">
        <f>IF(RENTABILIDAD[[#This Row],[PORTAFOLIO]]="","",IF('REGISTRO ACCIONES'!L823="COMPRA",'REGISTRO ACCIONES'!P823,""))</f>
        <v/>
      </c>
      <c r="G823" s="759" t="str">
        <f>IF(RENTABILIDAD[[#This Row],[PORTAFOLIO]]="","",IF('REGISTRO ACCIONES'!L823="COMPRA",'REGISTRO ACCIONES'!R823,""))</f>
        <v/>
      </c>
      <c r="H82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23" s="760" t="str">
        <f>IF(RENTABILIDAD[[#This Row],[PORTAFOLIO]]="","",IF(RENTABILIDAD[[#This Row],[INSTRUMENTO]]="","",IFERROR((E823*H823),0)))</f>
        <v/>
      </c>
      <c r="J823" s="761" t="str">
        <f>IF(RENTABILIDAD[[#This Row],[PORTAFOLIO]]="","",IF(RENTABILIDAD[[#This Row],[INSTRUMENTO]]="","",IFERROR((E823*H823)*$X$6,0)))</f>
        <v/>
      </c>
      <c r="K823" s="762">
        <f>IF(RENTABILIDAD[[#This Row],[VALOR ACTUAL COP]]&gt;0,IFERROR((I823-F823)/F823,0),"")</f>
        <v>0</v>
      </c>
      <c r="L823" s="702">
        <f>IF(RENTABILIDAD[[#This Row],[VALOR ACTUAL COP]]&gt;0,IFERROR((J823-G823)/G823,0),"")</f>
        <v>0</v>
      </c>
      <c r="M823" s="763">
        <f t="shared" si="13"/>
        <v>0</v>
      </c>
      <c r="N823" s="747" t="str">
        <f>IFERROR(IF(RENTABILIDAD[[#This Row],[AÑOS]]&gt;0.9999999,(1+K823)^(1/M823)-1,""),"")</f>
        <v/>
      </c>
      <c r="O823" s="702" t="str">
        <f>IFERROR(IF(RENTABILIDAD[[#This Row],[AÑOS]]&gt;0.9999999,(1+L823)^(1/M823)-1,""),"")</f>
        <v/>
      </c>
      <c r="P823" s="764" t="str">
        <f>IFERROR(IF(C:C=$U$7,RENTABILIDAD[[#This Row],[INVERSIÓN USD]]/$W$6,RENTABILIDAD[[#This Row],[INVERSIÓN USD]]/$W$7),"")</f>
        <v/>
      </c>
      <c r="Q823" s="620" t="str">
        <f>IFERROR(IF(D:D=$U$6,RENTABILIDAD[[#This Row],[INVERSIÓN COP]]/$V$6,RENTABILIDAD[[#This Row],[INVERSIÓN COP]]/$V$7),"")</f>
        <v/>
      </c>
      <c r="R823" s="764" t="str">
        <f>IFERROR(RENTABILIDAD[[#This Row],[RENTABILIDAD E.A USD]]*RENTABILIDAD[[#This Row],[PESOS COP]],"")</f>
        <v/>
      </c>
      <c r="S823" s="620" t="str">
        <f>IFERROR(RENTABILIDAD[[#This Row],[RENTABILIDAD E.A COP2]]*RENTABILIDAD[[#This Row],[PESOS COP]],"")</f>
        <v/>
      </c>
    </row>
    <row r="824" spans="2:19">
      <c r="B824" s="755" t="str">
        <f>IF('REGISTRO ACCIONES'!L824="COMPRA",'REGISTRO ACCIONES'!J824,"")</f>
        <v/>
      </c>
      <c r="C824" s="756" t="str">
        <f>IF('REGISTRO ACCIONES'!L824="COMPRA",'REGISTRO ACCIONES'!K824,"")</f>
        <v/>
      </c>
      <c r="D82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24" s="757" t="str">
        <f>IF('REGISTRO ACCIONES'!L824="COMPRA",'REGISTRO ACCIONES'!M824,"")</f>
        <v/>
      </c>
      <c r="F824" s="758" t="str">
        <f>IF(RENTABILIDAD[[#This Row],[PORTAFOLIO]]="","",IF('REGISTRO ACCIONES'!L824="COMPRA",'REGISTRO ACCIONES'!P824,""))</f>
        <v/>
      </c>
      <c r="G824" s="759" t="str">
        <f>IF(RENTABILIDAD[[#This Row],[PORTAFOLIO]]="","",IF('REGISTRO ACCIONES'!L824="COMPRA",'REGISTRO ACCIONES'!R824,""))</f>
        <v/>
      </c>
      <c r="H82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24" s="760" t="str">
        <f>IF(RENTABILIDAD[[#This Row],[PORTAFOLIO]]="","",IF(RENTABILIDAD[[#This Row],[INSTRUMENTO]]="","",IFERROR((E824*H824),0)))</f>
        <v/>
      </c>
      <c r="J824" s="761" t="str">
        <f>IF(RENTABILIDAD[[#This Row],[PORTAFOLIO]]="","",IF(RENTABILIDAD[[#This Row],[INSTRUMENTO]]="","",IFERROR((E824*H824)*$X$6,0)))</f>
        <v/>
      </c>
      <c r="K824" s="762">
        <f>IF(RENTABILIDAD[[#This Row],[VALOR ACTUAL COP]]&gt;0,IFERROR((I824-F824)/F824,0),"")</f>
        <v>0</v>
      </c>
      <c r="L824" s="702">
        <f>IF(RENTABILIDAD[[#This Row],[VALOR ACTUAL COP]]&gt;0,IFERROR((J824-G824)/G824,0),"")</f>
        <v>0</v>
      </c>
      <c r="M824" s="763">
        <f t="shared" si="13"/>
        <v>0</v>
      </c>
      <c r="N824" s="747" t="str">
        <f>IFERROR(IF(RENTABILIDAD[[#This Row],[AÑOS]]&gt;0.9999999,(1+K824)^(1/M824)-1,""),"")</f>
        <v/>
      </c>
      <c r="O824" s="702" t="str">
        <f>IFERROR(IF(RENTABILIDAD[[#This Row],[AÑOS]]&gt;0.9999999,(1+L824)^(1/M824)-1,""),"")</f>
        <v/>
      </c>
      <c r="P824" s="764" t="str">
        <f>IFERROR(IF(C:C=$U$7,RENTABILIDAD[[#This Row],[INVERSIÓN USD]]/$W$6,RENTABILIDAD[[#This Row],[INVERSIÓN USD]]/$W$7),"")</f>
        <v/>
      </c>
      <c r="Q824" s="620" t="str">
        <f>IFERROR(IF(D:D=$U$6,RENTABILIDAD[[#This Row],[INVERSIÓN COP]]/$V$6,RENTABILIDAD[[#This Row],[INVERSIÓN COP]]/$V$7),"")</f>
        <v/>
      </c>
      <c r="R824" s="764" t="str">
        <f>IFERROR(RENTABILIDAD[[#This Row],[RENTABILIDAD E.A USD]]*RENTABILIDAD[[#This Row],[PESOS COP]],"")</f>
        <v/>
      </c>
      <c r="S824" s="620" t="str">
        <f>IFERROR(RENTABILIDAD[[#This Row],[RENTABILIDAD E.A COP2]]*RENTABILIDAD[[#This Row],[PESOS COP]],"")</f>
        <v/>
      </c>
    </row>
    <row r="825" spans="2:19">
      <c r="B825" s="755" t="str">
        <f>IF('REGISTRO ACCIONES'!L825="COMPRA",'REGISTRO ACCIONES'!J825,"")</f>
        <v/>
      </c>
      <c r="C825" s="756" t="str">
        <f>IF('REGISTRO ACCIONES'!L825="COMPRA",'REGISTRO ACCIONES'!K825,"")</f>
        <v/>
      </c>
      <c r="D82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25" s="757" t="str">
        <f>IF('REGISTRO ACCIONES'!L825="COMPRA",'REGISTRO ACCIONES'!M825,"")</f>
        <v/>
      </c>
      <c r="F825" s="758" t="str">
        <f>IF(RENTABILIDAD[[#This Row],[PORTAFOLIO]]="","",IF('REGISTRO ACCIONES'!L825="COMPRA",'REGISTRO ACCIONES'!P825,""))</f>
        <v/>
      </c>
      <c r="G825" s="759" t="str">
        <f>IF(RENTABILIDAD[[#This Row],[PORTAFOLIO]]="","",IF('REGISTRO ACCIONES'!L825="COMPRA",'REGISTRO ACCIONES'!R825,""))</f>
        <v/>
      </c>
      <c r="H82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25" s="760" t="str">
        <f>IF(RENTABILIDAD[[#This Row],[PORTAFOLIO]]="","",IF(RENTABILIDAD[[#This Row],[INSTRUMENTO]]="","",IFERROR((E825*H825),0)))</f>
        <v/>
      </c>
      <c r="J825" s="761" t="str">
        <f>IF(RENTABILIDAD[[#This Row],[PORTAFOLIO]]="","",IF(RENTABILIDAD[[#This Row],[INSTRUMENTO]]="","",IFERROR((E825*H825)*$X$6,0)))</f>
        <v/>
      </c>
      <c r="K825" s="762">
        <f>IF(RENTABILIDAD[[#This Row],[VALOR ACTUAL COP]]&gt;0,IFERROR((I825-F825)/F825,0),"")</f>
        <v>0</v>
      </c>
      <c r="L825" s="702">
        <f>IF(RENTABILIDAD[[#This Row],[VALOR ACTUAL COP]]&gt;0,IFERROR((J825-G825)/G825,0),"")</f>
        <v>0</v>
      </c>
      <c r="M825" s="763">
        <f t="shared" si="13"/>
        <v>0</v>
      </c>
      <c r="N825" s="747" t="str">
        <f>IFERROR(IF(RENTABILIDAD[[#This Row],[AÑOS]]&gt;0.9999999,(1+K825)^(1/M825)-1,""),"")</f>
        <v/>
      </c>
      <c r="O825" s="702" t="str">
        <f>IFERROR(IF(RENTABILIDAD[[#This Row],[AÑOS]]&gt;0.9999999,(1+L825)^(1/M825)-1,""),"")</f>
        <v/>
      </c>
      <c r="P825" s="764" t="str">
        <f>IFERROR(IF(C:C=$U$7,RENTABILIDAD[[#This Row],[INVERSIÓN USD]]/$W$6,RENTABILIDAD[[#This Row],[INVERSIÓN USD]]/$W$7),"")</f>
        <v/>
      </c>
      <c r="Q825" s="620" t="str">
        <f>IFERROR(IF(D:D=$U$6,RENTABILIDAD[[#This Row],[INVERSIÓN COP]]/$V$6,RENTABILIDAD[[#This Row],[INVERSIÓN COP]]/$V$7),"")</f>
        <v/>
      </c>
      <c r="R825" s="764" t="str">
        <f>IFERROR(RENTABILIDAD[[#This Row],[RENTABILIDAD E.A USD]]*RENTABILIDAD[[#This Row],[PESOS COP]],"")</f>
        <v/>
      </c>
      <c r="S825" s="620" t="str">
        <f>IFERROR(RENTABILIDAD[[#This Row],[RENTABILIDAD E.A COP2]]*RENTABILIDAD[[#This Row],[PESOS COP]],"")</f>
        <v/>
      </c>
    </row>
    <row r="826" spans="2:19">
      <c r="B826" s="755" t="str">
        <f>IF('REGISTRO ACCIONES'!L826="COMPRA",'REGISTRO ACCIONES'!J826,"")</f>
        <v/>
      </c>
      <c r="C826" s="756" t="str">
        <f>IF('REGISTRO ACCIONES'!L826="COMPRA",'REGISTRO ACCIONES'!K826,"")</f>
        <v/>
      </c>
      <c r="D82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26" s="757" t="str">
        <f>IF('REGISTRO ACCIONES'!L826="COMPRA",'REGISTRO ACCIONES'!M826,"")</f>
        <v/>
      </c>
      <c r="F826" s="758" t="str">
        <f>IF(RENTABILIDAD[[#This Row],[PORTAFOLIO]]="","",IF('REGISTRO ACCIONES'!L826="COMPRA",'REGISTRO ACCIONES'!P826,""))</f>
        <v/>
      </c>
      <c r="G826" s="759" t="str">
        <f>IF(RENTABILIDAD[[#This Row],[PORTAFOLIO]]="","",IF('REGISTRO ACCIONES'!L826="COMPRA",'REGISTRO ACCIONES'!R826,""))</f>
        <v/>
      </c>
      <c r="H82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26" s="760" t="str">
        <f>IF(RENTABILIDAD[[#This Row],[PORTAFOLIO]]="","",IF(RENTABILIDAD[[#This Row],[INSTRUMENTO]]="","",IFERROR((E826*H826),0)))</f>
        <v/>
      </c>
      <c r="J826" s="761" t="str">
        <f>IF(RENTABILIDAD[[#This Row],[PORTAFOLIO]]="","",IF(RENTABILIDAD[[#This Row],[INSTRUMENTO]]="","",IFERROR((E826*H826)*$X$6,0)))</f>
        <v/>
      </c>
      <c r="K826" s="762">
        <f>IF(RENTABILIDAD[[#This Row],[VALOR ACTUAL COP]]&gt;0,IFERROR((I826-F826)/F826,0),"")</f>
        <v>0</v>
      </c>
      <c r="L826" s="702">
        <f>IF(RENTABILIDAD[[#This Row],[VALOR ACTUAL COP]]&gt;0,IFERROR((J826-G826)/G826,0),"")</f>
        <v>0</v>
      </c>
      <c r="M826" s="763">
        <f t="shared" si="13"/>
        <v>0</v>
      </c>
      <c r="N826" s="747" t="str">
        <f>IFERROR(IF(RENTABILIDAD[[#This Row],[AÑOS]]&gt;0.9999999,(1+K826)^(1/M826)-1,""),"")</f>
        <v/>
      </c>
      <c r="O826" s="702" t="str">
        <f>IFERROR(IF(RENTABILIDAD[[#This Row],[AÑOS]]&gt;0.9999999,(1+L826)^(1/M826)-1,""),"")</f>
        <v/>
      </c>
      <c r="P826" s="764" t="str">
        <f>IFERROR(IF(C:C=$U$7,RENTABILIDAD[[#This Row],[INVERSIÓN USD]]/$W$6,RENTABILIDAD[[#This Row],[INVERSIÓN USD]]/$W$7),"")</f>
        <v/>
      </c>
      <c r="Q826" s="620" t="str">
        <f>IFERROR(IF(D:D=$U$6,RENTABILIDAD[[#This Row],[INVERSIÓN COP]]/$V$6,RENTABILIDAD[[#This Row],[INVERSIÓN COP]]/$V$7),"")</f>
        <v/>
      </c>
      <c r="R826" s="764" t="str">
        <f>IFERROR(RENTABILIDAD[[#This Row],[RENTABILIDAD E.A USD]]*RENTABILIDAD[[#This Row],[PESOS COP]],"")</f>
        <v/>
      </c>
      <c r="S826" s="620" t="str">
        <f>IFERROR(RENTABILIDAD[[#This Row],[RENTABILIDAD E.A COP2]]*RENTABILIDAD[[#This Row],[PESOS COP]],"")</f>
        <v/>
      </c>
    </row>
    <row r="827" spans="2:19">
      <c r="B827" s="755" t="str">
        <f>IF('REGISTRO ACCIONES'!L827="COMPRA",'REGISTRO ACCIONES'!J827,"")</f>
        <v/>
      </c>
      <c r="C827" s="756" t="str">
        <f>IF('REGISTRO ACCIONES'!L827="COMPRA",'REGISTRO ACCIONES'!K827,"")</f>
        <v/>
      </c>
      <c r="D82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27" s="757" t="str">
        <f>IF('REGISTRO ACCIONES'!L827="COMPRA",'REGISTRO ACCIONES'!M827,"")</f>
        <v/>
      </c>
      <c r="F827" s="758" t="str">
        <f>IF(RENTABILIDAD[[#This Row],[PORTAFOLIO]]="","",IF('REGISTRO ACCIONES'!L827="COMPRA",'REGISTRO ACCIONES'!P827,""))</f>
        <v/>
      </c>
      <c r="G827" s="759" t="str">
        <f>IF(RENTABILIDAD[[#This Row],[PORTAFOLIO]]="","",IF('REGISTRO ACCIONES'!L827="COMPRA",'REGISTRO ACCIONES'!R827,""))</f>
        <v/>
      </c>
      <c r="H82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27" s="760" t="str">
        <f>IF(RENTABILIDAD[[#This Row],[PORTAFOLIO]]="","",IF(RENTABILIDAD[[#This Row],[INSTRUMENTO]]="","",IFERROR((E827*H827),0)))</f>
        <v/>
      </c>
      <c r="J827" s="761" t="str">
        <f>IF(RENTABILIDAD[[#This Row],[PORTAFOLIO]]="","",IF(RENTABILIDAD[[#This Row],[INSTRUMENTO]]="","",IFERROR((E827*H827)*$X$6,0)))</f>
        <v/>
      </c>
      <c r="K827" s="762">
        <f>IF(RENTABILIDAD[[#This Row],[VALOR ACTUAL COP]]&gt;0,IFERROR((I827-F827)/F827,0),"")</f>
        <v>0</v>
      </c>
      <c r="L827" s="702">
        <f>IF(RENTABILIDAD[[#This Row],[VALOR ACTUAL COP]]&gt;0,IFERROR((J827-G827)/G827,0),"")</f>
        <v>0</v>
      </c>
      <c r="M827" s="763">
        <f t="shared" si="13"/>
        <v>0</v>
      </c>
      <c r="N827" s="747" t="str">
        <f>IFERROR(IF(RENTABILIDAD[[#This Row],[AÑOS]]&gt;0.9999999,(1+K827)^(1/M827)-1,""),"")</f>
        <v/>
      </c>
      <c r="O827" s="702" t="str">
        <f>IFERROR(IF(RENTABILIDAD[[#This Row],[AÑOS]]&gt;0.9999999,(1+L827)^(1/M827)-1,""),"")</f>
        <v/>
      </c>
      <c r="P827" s="764" t="str">
        <f>IFERROR(IF(C:C=$U$7,RENTABILIDAD[[#This Row],[INVERSIÓN USD]]/$W$6,RENTABILIDAD[[#This Row],[INVERSIÓN USD]]/$W$7),"")</f>
        <v/>
      </c>
      <c r="Q827" s="620" t="str">
        <f>IFERROR(IF(D:D=$U$6,RENTABILIDAD[[#This Row],[INVERSIÓN COP]]/$V$6,RENTABILIDAD[[#This Row],[INVERSIÓN COP]]/$V$7),"")</f>
        <v/>
      </c>
      <c r="R827" s="764" t="str">
        <f>IFERROR(RENTABILIDAD[[#This Row],[RENTABILIDAD E.A USD]]*RENTABILIDAD[[#This Row],[PESOS COP]],"")</f>
        <v/>
      </c>
      <c r="S827" s="620" t="str">
        <f>IFERROR(RENTABILIDAD[[#This Row],[RENTABILIDAD E.A COP2]]*RENTABILIDAD[[#This Row],[PESOS COP]],"")</f>
        <v/>
      </c>
    </row>
    <row r="828" spans="2:19">
      <c r="B828" s="755" t="str">
        <f>IF('REGISTRO ACCIONES'!L828="COMPRA",'REGISTRO ACCIONES'!J828,"")</f>
        <v/>
      </c>
      <c r="C828" s="756" t="str">
        <f>IF('REGISTRO ACCIONES'!L828="COMPRA",'REGISTRO ACCIONES'!K828,"")</f>
        <v/>
      </c>
      <c r="D82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28" s="757" t="str">
        <f>IF('REGISTRO ACCIONES'!L828="COMPRA",'REGISTRO ACCIONES'!M828,"")</f>
        <v/>
      </c>
      <c r="F828" s="758" t="str">
        <f>IF(RENTABILIDAD[[#This Row],[PORTAFOLIO]]="","",IF('REGISTRO ACCIONES'!L828="COMPRA",'REGISTRO ACCIONES'!P828,""))</f>
        <v/>
      </c>
      <c r="G828" s="759" t="str">
        <f>IF(RENTABILIDAD[[#This Row],[PORTAFOLIO]]="","",IF('REGISTRO ACCIONES'!L828="COMPRA",'REGISTRO ACCIONES'!R828,""))</f>
        <v/>
      </c>
      <c r="H82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28" s="760" t="str">
        <f>IF(RENTABILIDAD[[#This Row],[PORTAFOLIO]]="","",IF(RENTABILIDAD[[#This Row],[INSTRUMENTO]]="","",IFERROR((E828*H828),0)))</f>
        <v/>
      </c>
      <c r="J828" s="761" t="str">
        <f>IF(RENTABILIDAD[[#This Row],[PORTAFOLIO]]="","",IF(RENTABILIDAD[[#This Row],[INSTRUMENTO]]="","",IFERROR((E828*H828)*$X$6,0)))</f>
        <v/>
      </c>
      <c r="K828" s="762">
        <f>IF(RENTABILIDAD[[#This Row],[VALOR ACTUAL COP]]&gt;0,IFERROR((I828-F828)/F828,0),"")</f>
        <v>0</v>
      </c>
      <c r="L828" s="702">
        <f>IF(RENTABILIDAD[[#This Row],[VALOR ACTUAL COP]]&gt;0,IFERROR((J828-G828)/G828,0),"")</f>
        <v>0</v>
      </c>
      <c r="M828" s="763">
        <f t="shared" si="13"/>
        <v>0</v>
      </c>
      <c r="N828" s="747" t="str">
        <f>IFERROR(IF(RENTABILIDAD[[#This Row],[AÑOS]]&gt;0.9999999,(1+K828)^(1/M828)-1,""),"")</f>
        <v/>
      </c>
      <c r="O828" s="702" t="str">
        <f>IFERROR(IF(RENTABILIDAD[[#This Row],[AÑOS]]&gt;0.9999999,(1+L828)^(1/M828)-1,""),"")</f>
        <v/>
      </c>
      <c r="P828" s="764" t="str">
        <f>IFERROR(IF(C:C=$U$7,RENTABILIDAD[[#This Row],[INVERSIÓN USD]]/$W$6,RENTABILIDAD[[#This Row],[INVERSIÓN USD]]/$W$7),"")</f>
        <v/>
      </c>
      <c r="Q828" s="620" t="str">
        <f>IFERROR(IF(D:D=$U$6,RENTABILIDAD[[#This Row],[INVERSIÓN COP]]/$V$6,RENTABILIDAD[[#This Row],[INVERSIÓN COP]]/$V$7),"")</f>
        <v/>
      </c>
      <c r="R828" s="764" t="str">
        <f>IFERROR(RENTABILIDAD[[#This Row],[RENTABILIDAD E.A USD]]*RENTABILIDAD[[#This Row],[PESOS COP]],"")</f>
        <v/>
      </c>
      <c r="S828" s="620" t="str">
        <f>IFERROR(RENTABILIDAD[[#This Row],[RENTABILIDAD E.A COP2]]*RENTABILIDAD[[#This Row],[PESOS COP]],"")</f>
        <v/>
      </c>
    </row>
    <row r="829" spans="2:19">
      <c r="B829" s="755" t="str">
        <f>IF('REGISTRO ACCIONES'!L829="COMPRA",'REGISTRO ACCIONES'!J829,"")</f>
        <v/>
      </c>
      <c r="C829" s="756" t="str">
        <f>IF('REGISTRO ACCIONES'!L829="COMPRA",'REGISTRO ACCIONES'!K829,"")</f>
        <v/>
      </c>
      <c r="D82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29" s="757" t="str">
        <f>IF('REGISTRO ACCIONES'!L829="COMPRA",'REGISTRO ACCIONES'!M829,"")</f>
        <v/>
      </c>
      <c r="F829" s="758" t="str">
        <f>IF(RENTABILIDAD[[#This Row],[PORTAFOLIO]]="","",IF('REGISTRO ACCIONES'!L829="COMPRA",'REGISTRO ACCIONES'!P829,""))</f>
        <v/>
      </c>
      <c r="G829" s="759" t="str">
        <f>IF(RENTABILIDAD[[#This Row],[PORTAFOLIO]]="","",IF('REGISTRO ACCIONES'!L829="COMPRA",'REGISTRO ACCIONES'!R829,""))</f>
        <v/>
      </c>
      <c r="H82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29" s="760" t="str">
        <f>IF(RENTABILIDAD[[#This Row],[PORTAFOLIO]]="","",IF(RENTABILIDAD[[#This Row],[INSTRUMENTO]]="","",IFERROR((E829*H829),0)))</f>
        <v/>
      </c>
      <c r="J829" s="761" t="str">
        <f>IF(RENTABILIDAD[[#This Row],[PORTAFOLIO]]="","",IF(RENTABILIDAD[[#This Row],[INSTRUMENTO]]="","",IFERROR((E829*H829)*$X$6,0)))</f>
        <v/>
      </c>
      <c r="K829" s="762">
        <f>IF(RENTABILIDAD[[#This Row],[VALOR ACTUAL COP]]&gt;0,IFERROR((I829-F829)/F829,0),"")</f>
        <v>0</v>
      </c>
      <c r="L829" s="702">
        <f>IF(RENTABILIDAD[[#This Row],[VALOR ACTUAL COP]]&gt;0,IFERROR((J829-G829)/G829,0),"")</f>
        <v>0</v>
      </c>
      <c r="M829" s="763">
        <f t="shared" si="13"/>
        <v>0</v>
      </c>
      <c r="N829" s="747" t="str">
        <f>IFERROR(IF(RENTABILIDAD[[#This Row],[AÑOS]]&gt;0.9999999,(1+K829)^(1/M829)-1,""),"")</f>
        <v/>
      </c>
      <c r="O829" s="702" t="str">
        <f>IFERROR(IF(RENTABILIDAD[[#This Row],[AÑOS]]&gt;0.9999999,(1+L829)^(1/M829)-1,""),"")</f>
        <v/>
      </c>
      <c r="P829" s="764" t="str">
        <f>IFERROR(IF(C:C=$U$7,RENTABILIDAD[[#This Row],[INVERSIÓN USD]]/$W$6,RENTABILIDAD[[#This Row],[INVERSIÓN USD]]/$W$7),"")</f>
        <v/>
      </c>
      <c r="Q829" s="620" t="str">
        <f>IFERROR(IF(D:D=$U$6,RENTABILIDAD[[#This Row],[INVERSIÓN COP]]/$V$6,RENTABILIDAD[[#This Row],[INVERSIÓN COP]]/$V$7),"")</f>
        <v/>
      </c>
      <c r="R829" s="764" t="str">
        <f>IFERROR(RENTABILIDAD[[#This Row],[RENTABILIDAD E.A USD]]*RENTABILIDAD[[#This Row],[PESOS COP]],"")</f>
        <v/>
      </c>
      <c r="S829" s="620" t="str">
        <f>IFERROR(RENTABILIDAD[[#This Row],[RENTABILIDAD E.A COP2]]*RENTABILIDAD[[#This Row],[PESOS COP]],"")</f>
        <v/>
      </c>
    </row>
    <row r="830" spans="2:19">
      <c r="B830" s="755" t="str">
        <f>IF('REGISTRO ACCIONES'!L830="COMPRA",'REGISTRO ACCIONES'!J830,"")</f>
        <v/>
      </c>
      <c r="C830" s="756" t="str">
        <f>IF('REGISTRO ACCIONES'!L830="COMPRA",'REGISTRO ACCIONES'!K830,"")</f>
        <v/>
      </c>
      <c r="D83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30" s="757" t="str">
        <f>IF('REGISTRO ACCIONES'!L830="COMPRA",'REGISTRO ACCIONES'!M830,"")</f>
        <v/>
      </c>
      <c r="F830" s="758" t="str">
        <f>IF(RENTABILIDAD[[#This Row],[PORTAFOLIO]]="","",IF('REGISTRO ACCIONES'!L830="COMPRA",'REGISTRO ACCIONES'!P830,""))</f>
        <v/>
      </c>
      <c r="G830" s="759" t="str">
        <f>IF(RENTABILIDAD[[#This Row],[PORTAFOLIO]]="","",IF('REGISTRO ACCIONES'!L830="COMPRA",'REGISTRO ACCIONES'!R830,""))</f>
        <v/>
      </c>
      <c r="H83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30" s="760" t="str">
        <f>IF(RENTABILIDAD[[#This Row],[PORTAFOLIO]]="","",IF(RENTABILIDAD[[#This Row],[INSTRUMENTO]]="","",IFERROR((E830*H830),0)))</f>
        <v/>
      </c>
      <c r="J830" s="761" t="str">
        <f>IF(RENTABILIDAD[[#This Row],[PORTAFOLIO]]="","",IF(RENTABILIDAD[[#This Row],[INSTRUMENTO]]="","",IFERROR((E830*H830)*$X$6,0)))</f>
        <v/>
      </c>
      <c r="K830" s="762">
        <f>IF(RENTABILIDAD[[#This Row],[VALOR ACTUAL COP]]&gt;0,IFERROR((I830-F830)/F830,0),"")</f>
        <v>0</v>
      </c>
      <c r="L830" s="702">
        <f>IF(RENTABILIDAD[[#This Row],[VALOR ACTUAL COP]]&gt;0,IFERROR((J830-G830)/G830,0),"")</f>
        <v>0</v>
      </c>
      <c r="M830" s="763">
        <f t="shared" si="13"/>
        <v>0</v>
      </c>
      <c r="N830" s="747" t="str">
        <f>IFERROR(IF(RENTABILIDAD[[#This Row],[AÑOS]]&gt;0.9999999,(1+K830)^(1/M830)-1,""),"")</f>
        <v/>
      </c>
      <c r="O830" s="702" t="str">
        <f>IFERROR(IF(RENTABILIDAD[[#This Row],[AÑOS]]&gt;0.9999999,(1+L830)^(1/M830)-1,""),"")</f>
        <v/>
      </c>
      <c r="P830" s="764" t="str">
        <f>IFERROR(IF(C:C=$U$7,RENTABILIDAD[[#This Row],[INVERSIÓN USD]]/$W$6,RENTABILIDAD[[#This Row],[INVERSIÓN USD]]/$W$7),"")</f>
        <v/>
      </c>
      <c r="Q830" s="620" t="str">
        <f>IFERROR(IF(D:D=$U$6,RENTABILIDAD[[#This Row],[INVERSIÓN COP]]/$V$6,RENTABILIDAD[[#This Row],[INVERSIÓN COP]]/$V$7),"")</f>
        <v/>
      </c>
      <c r="R830" s="764" t="str">
        <f>IFERROR(RENTABILIDAD[[#This Row],[RENTABILIDAD E.A USD]]*RENTABILIDAD[[#This Row],[PESOS COP]],"")</f>
        <v/>
      </c>
      <c r="S830" s="620" t="str">
        <f>IFERROR(RENTABILIDAD[[#This Row],[RENTABILIDAD E.A COP2]]*RENTABILIDAD[[#This Row],[PESOS COP]],"")</f>
        <v/>
      </c>
    </row>
    <row r="831" spans="2:19">
      <c r="B831" s="755" t="str">
        <f>IF('REGISTRO ACCIONES'!L831="COMPRA",'REGISTRO ACCIONES'!J831,"")</f>
        <v/>
      </c>
      <c r="C831" s="756" t="str">
        <f>IF('REGISTRO ACCIONES'!L831="COMPRA",'REGISTRO ACCIONES'!K831,"")</f>
        <v/>
      </c>
      <c r="D83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31" s="757" t="str">
        <f>IF('REGISTRO ACCIONES'!L831="COMPRA",'REGISTRO ACCIONES'!M831,"")</f>
        <v/>
      </c>
      <c r="F831" s="758" t="str">
        <f>IF(RENTABILIDAD[[#This Row],[PORTAFOLIO]]="","",IF('REGISTRO ACCIONES'!L831="COMPRA",'REGISTRO ACCIONES'!P831,""))</f>
        <v/>
      </c>
      <c r="G831" s="759" t="str">
        <f>IF(RENTABILIDAD[[#This Row],[PORTAFOLIO]]="","",IF('REGISTRO ACCIONES'!L831="COMPRA",'REGISTRO ACCIONES'!R831,""))</f>
        <v/>
      </c>
      <c r="H83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31" s="760" t="str">
        <f>IF(RENTABILIDAD[[#This Row],[PORTAFOLIO]]="","",IF(RENTABILIDAD[[#This Row],[INSTRUMENTO]]="","",IFERROR((E831*H831),0)))</f>
        <v/>
      </c>
      <c r="J831" s="761" t="str">
        <f>IF(RENTABILIDAD[[#This Row],[PORTAFOLIO]]="","",IF(RENTABILIDAD[[#This Row],[INSTRUMENTO]]="","",IFERROR((E831*H831)*$X$6,0)))</f>
        <v/>
      </c>
      <c r="K831" s="762">
        <f>IF(RENTABILIDAD[[#This Row],[VALOR ACTUAL COP]]&gt;0,IFERROR((I831-F831)/F831,0),"")</f>
        <v>0</v>
      </c>
      <c r="L831" s="702">
        <f>IF(RENTABILIDAD[[#This Row],[VALOR ACTUAL COP]]&gt;0,IFERROR((J831-G831)/G831,0),"")</f>
        <v>0</v>
      </c>
      <c r="M831" s="763">
        <f t="shared" si="13"/>
        <v>0</v>
      </c>
      <c r="N831" s="747" t="str">
        <f>IFERROR(IF(RENTABILIDAD[[#This Row],[AÑOS]]&gt;0.9999999,(1+K831)^(1/M831)-1,""),"")</f>
        <v/>
      </c>
      <c r="O831" s="702" t="str">
        <f>IFERROR(IF(RENTABILIDAD[[#This Row],[AÑOS]]&gt;0.9999999,(1+L831)^(1/M831)-1,""),"")</f>
        <v/>
      </c>
      <c r="P831" s="764" t="str">
        <f>IFERROR(IF(C:C=$U$7,RENTABILIDAD[[#This Row],[INVERSIÓN USD]]/$W$6,RENTABILIDAD[[#This Row],[INVERSIÓN USD]]/$W$7),"")</f>
        <v/>
      </c>
      <c r="Q831" s="620" t="str">
        <f>IFERROR(IF(D:D=$U$6,RENTABILIDAD[[#This Row],[INVERSIÓN COP]]/$V$6,RENTABILIDAD[[#This Row],[INVERSIÓN COP]]/$V$7),"")</f>
        <v/>
      </c>
      <c r="R831" s="764" t="str">
        <f>IFERROR(RENTABILIDAD[[#This Row],[RENTABILIDAD E.A USD]]*RENTABILIDAD[[#This Row],[PESOS COP]],"")</f>
        <v/>
      </c>
      <c r="S831" s="620" t="str">
        <f>IFERROR(RENTABILIDAD[[#This Row],[RENTABILIDAD E.A COP2]]*RENTABILIDAD[[#This Row],[PESOS COP]],"")</f>
        <v/>
      </c>
    </row>
    <row r="832" spans="2:19">
      <c r="B832" s="755" t="str">
        <f>IF('REGISTRO ACCIONES'!L832="COMPRA",'REGISTRO ACCIONES'!J832,"")</f>
        <v/>
      </c>
      <c r="C832" s="756" t="str">
        <f>IF('REGISTRO ACCIONES'!L832="COMPRA",'REGISTRO ACCIONES'!K832,"")</f>
        <v/>
      </c>
      <c r="D83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32" s="757" t="str">
        <f>IF('REGISTRO ACCIONES'!L832="COMPRA",'REGISTRO ACCIONES'!M832,"")</f>
        <v/>
      </c>
      <c r="F832" s="758" t="str">
        <f>IF(RENTABILIDAD[[#This Row],[PORTAFOLIO]]="","",IF('REGISTRO ACCIONES'!L832="COMPRA",'REGISTRO ACCIONES'!P832,""))</f>
        <v/>
      </c>
      <c r="G832" s="759" t="str">
        <f>IF(RENTABILIDAD[[#This Row],[PORTAFOLIO]]="","",IF('REGISTRO ACCIONES'!L832="COMPRA",'REGISTRO ACCIONES'!R832,""))</f>
        <v/>
      </c>
      <c r="H83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32" s="760" t="str">
        <f>IF(RENTABILIDAD[[#This Row],[PORTAFOLIO]]="","",IF(RENTABILIDAD[[#This Row],[INSTRUMENTO]]="","",IFERROR((E832*H832),0)))</f>
        <v/>
      </c>
      <c r="J832" s="761" t="str">
        <f>IF(RENTABILIDAD[[#This Row],[PORTAFOLIO]]="","",IF(RENTABILIDAD[[#This Row],[INSTRUMENTO]]="","",IFERROR((E832*H832)*$X$6,0)))</f>
        <v/>
      </c>
      <c r="K832" s="762">
        <f>IF(RENTABILIDAD[[#This Row],[VALOR ACTUAL COP]]&gt;0,IFERROR((I832-F832)/F832,0),"")</f>
        <v>0</v>
      </c>
      <c r="L832" s="702">
        <f>IF(RENTABILIDAD[[#This Row],[VALOR ACTUAL COP]]&gt;0,IFERROR((J832-G832)/G832,0),"")</f>
        <v>0</v>
      </c>
      <c r="M832" s="763">
        <f t="shared" si="13"/>
        <v>0</v>
      </c>
      <c r="N832" s="747" t="str">
        <f>IFERROR(IF(RENTABILIDAD[[#This Row],[AÑOS]]&gt;0.9999999,(1+K832)^(1/M832)-1,""),"")</f>
        <v/>
      </c>
      <c r="O832" s="702" t="str">
        <f>IFERROR(IF(RENTABILIDAD[[#This Row],[AÑOS]]&gt;0.9999999,(1+L832)^(1/M832)-1,""),"")</f>
        <v/>
      </c>
      <c r="P832" s="764" t="str">
        <f>IFERROR(IF(C:C=$U$7,RENTABILIDAD[[#This Row],[INVERSIÓN USD]]/$W$6,RENTABILIDAD[[#This Row],[INVERSIÓN USD]]/$W$7),"")</f>
        <v/>
      </c>
      <c r="Q832" s="620" t="str">
        <f>IFERROR(IF(D:D=$U$6,RENTABILIDAD[[#This Row],[INVERSIÓN COP]]/$V$6,RENTABILIDAD[[#This Row],[INVERSIÓN COP]]/$V$7),"")</f>
        <v/>
      </c>
      <c r="R832" s="764" t="str">
        <f>IFERROR(RENTABILIDAD[[#This Row],[RENTABILIDAD E.A USD]]*RENTABILIDAD[[#This Row],[PESOS COP]],"")</f>
        <v/>
      </c>
      <c r="S832" s="620" t="str">
        <f>IFERROR(RENTABILIDAD[[#This Row],[RENTABILIDAD E.A COP2]]*RENTABILIDAD[[#This Row],[PESOS COP]],"")</f>
        <v/>
      </c>
    </row>
    <row r="833" spans="2:19">
      <c r="B833" s="755" t="str">
        <f>IF('REGISTRO ACCIONES'!L833="COMPRA",'REGISTRO ACCIONES'!J833,"")</f>
        <v/>
      </c>
      <c r="C833" s="756" t="str">
        <f>IF('REGISTRO ACCIONES'!L833="COMPRA",'REGISTRO ACCIONES'!K833,"")</f>
        <v/>
      </c>
      <c r="D83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33" s="757" t="str">
        <f>IF('REGISTRO ACCIONES'!L833="COMPRA",'REGISTRO ACCIONES'!M833,"")</f>
        <v/>
      </c>
      <c r="F833" s="758" t="str">
        <f>IF(RENTABILIDAD[[#This Row],[PORTAFOLIO]]="","",IF('REGISTRO ACCIONES'!L833="COMPRA",'REGISTRO ACCIONES'!P833,""))</f>
        <v/>
      </c>
      <c r="G833" s="759" t="str">
        <f>IF(RENTABILIDAD[[#This Row],[PORTAFOLIO]]="","",IF('REGISTRO ACCIONES'!L833="COMPRA",'REGISTRO ACCIONES'!R833,""))</f>
        <v/>
      </c>
      <c r="H83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33" s="760" t="str">
        <f>IF(RENTABILIDAD[[#This Row],[PORTAFOLIO]]="","",IF(RENTABILIDAD[[#This Row],[INSTRUMENTO]]="","",IFERROR((E833*H833),0)))</f>
        <v/>
      </c>
      <c r="J833" s="761" t="str">
        <f>IF(RENTABILIDAD[[#This Row],[PORTAFOLIO]]="","",IF(RENTABILIDAD[[#This Row],[INSTRUMENTO]]="","",IFERROR((E833*H833)*$X$6,0)))</f>
        <v/>
      </c>
      <c r="K833" s="762">
        <f>IF(RENTABILIDAD[[#This Row],[VALOR ACTUAL COP]]&gt;0,IFERROR((I833-F833)/F833,0),"")</f>
        <v>0</v>
      </c>
      <c r="L833" s="702">
        <f>IF(RENTABILIDAD[[#This Row],[VALOR ACTUAL COP]]&gt;0,IFERROR((J833-G833)/G833,0),"")</f>
        <v>0</v>
      </c>
      <c r="M833" s="763">
        <f t="shared" ref="M833:M896" si="14">IFERROR(($Y$6-B833)/365,0)</f>
        <v>0</v>
      </c>
      <c r="N833" s="747" t="str">
        <f>IFERROR(IF(RENTABILIDAD[[#This Row],[AÑOS]]&gt;0.9999999,(1+K833)^(1/M833)-1,""),"")</f>
        <v/>
      </c>
      <c r="O833" s="702" t="str">
        <f>IFERROR(IF(RENTABILIDAD[[#This Row],[AÑOS]]&gt;0.9999999,(1+L833)^(1/M833)-1,""),"")</f>
        <v/>
      </c>
      <c r="P833" s="764" t="str">
        <f>IFERROR(IF(C:C=$U$7,RENTABILIDAD[[#This Row],[INVERSIÓN USD]]/$W$6,RENTABILIDAD[[#This Row],[INVERSIÓN USD]]/$W$7),"")</f>
        <v/>
      </c>
      <c r="Q833" s="620" t="str">
        <f>IFERROR(IF(D:D=$U$6,RENTABILIDAD[[#This Row],[INVERSIÓN COP]]/$V$6,RENTABILIDAD[[#This Row],[INVERSIÓN COP]]/$V$7),"")</f>
        <v/>
      </c>
      <c r="R833" s="764" t="str">
        <f>IFERROR(RENTABILIDAD[[#This Row],[RENTABILIDAD E.A USD]]*RENTABILIDAD[[#This Row],[PESOS COP]],"")</f>
        <v/>
      </c>
      <c r="S833" s="620" t="str">
        <f>IFERROR(RENTABILIDAD[[#This Row],[RENTABILIDAD E.A COP2]]*RENTABILIDAD[[#This Row],[PESOS COP]],"")</f>
        <v/>
      </c>
    </row>
    <row r="834" spans="2:19">
      <c r="B834" s="755" t="str">
        <f>IF('REGISTRO ACCIONES'!L834="COMPRA",'REGISTRO ACCIONES'!J834,"")</f>
        <v/>
      </c>
      <c r="C834" s="756" t="str">
        <f>IF('REGISTRO ACCIONES'!L834="COMPRA",'REGISTRO ACCIONES'!K834,"")</f>
        <v/>
      </c>
      <c r="D83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34" s="757" t="str">
        <f>IF('REGISTRO ACCIONES'!L834="COMPRA",'REGISTRO ACCIONES'!M834,"")</f>
        <v/>
      </c>
      <c r="F834" s="758" t="str">
        <f>IF(RENTABILIDAD[[#This Row],[PORTAFOLIO]]="","",IF('REGISTRO ACCIONES'!L834="COMPRA",'REGISTRO ACCIONES'!P834,""))</f>
        <v/>
      </c>
      <c r="G834" s="759" t="str">
        <f>IF(RENTABILIDAD[[#This Row],[PORTAFOLIO]]="","",IF('REGISTRO ACCIONES'!L834="COMPRA",'REGISTRO ACCIONES'!R834,""))</f>
        <v/>
      </c>
      <c r="H83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34" s="760" t="str">
        <f>IF(RENTABILIDAD[[#This Row],[PORTAFOLIO]]="","",IF(RENTABILIDAD[[#This Row],[INSTRUMENTO]]="","",IFERROR((E834*H834),0)))</f>
        <v/>
      </c>
      <c r="J834" s="761" t="str">
        <f>IF(RENTABILIDAD[[#This Row],[PORTAFOLIO]]="","",IF(RENTABILIDAD[[#This Row],[INSTRUMENTO]]="","",IFERROR((E834*H834)*$X$6,0)))</f>
        <v/>
      </c>
      <c r="K834" s="762">
        <f>IF(RENTABILIDAD[[#This Row],[VALOR ACTUAL COP]]&gt;0,IFERROR((I834-F834)/F834,0),"")</f>
        <v>0</v>
      </c>
      <c r="L834" s="702">
        <f>IF(RENTABILIDAD[[#This Row],[VALOR ACTUAL COP]]&gt;0,IFERROR((J834-G834)/G834,0),"")</f>
        <v>0</v>
      </c>
      <c r="M834" s="763">
        <f t="shared" si="14"/>
        <v>0</v>
      </c>
      <c r="N834" s="747" t="str">
        <f>IFERROR(IF(RENTABILIDAD[[#This Row],[AÑOS]]&gt;0.9999999,(1+K834)^(1/M834)-1,""),"")</f>
        <v/>
      </c>
      <c r="O834" s="702" t="str">
        <f>IFERROR(IF(RENTABILIDAD[[#This Row],[AÑOS]]&gt;0.9999999,(1+L834)^(1/M834)-1,""),"")</f>
        <v/>
      </c>
      <c r="P834" s="764" t="str">
        <f>IFERROR(IF(C:C=$U$7,RENTABILIDAD[[#This Row],[INVERSIÓN USD]]/$W$6,RENTABILIDAD[[#This Row],[INVERSIÓN USD]]/$W$7),"")</f>
        <v/>
      </c>
      <c r="Q834" s="620" t="str">
        <f>IFERROR(IF(D:D=$U$6,RENTABILIDAD[[#This Row],[INVERSIÓN COP]]/$V$6,RENTABILIDAD[[#This Row],[INVERSIÓN COP]]/$V$7),"")</f>
        <v/>
      </c>
      <c r="R834" s="764" t="str">
        <f>IFERROR(RENTABILIDAD[[#This Row],[RENTABILIDAD E.A USD]]*RENTABILIDAD[[#This Row],[PESOS COP]],"")</f>
        <v/>
      </c>
      <c r="S834" s="620" t="str">
        <f>IFERROR(RENTABILIDAD[[#This Row],[RENTABILIDAD E.A COP2]]*RENTABILIDAD[[#This Row],[PESOS COP]],"")</f>
        <v/>
      </c>
    </row>
    <row r="835" spans="2:19">
      <c r="B835" s="755" t="str">
        <f>IF('REGISTRO ACCIONES'!L835="COMPRA",'REGISTRO ACCIONES'!J835,"")</f>
        <v/>
      </c>
      <c r="C835" s="756" t="str">
        <f>IF('REGISTRO ACCIONES'!L835="COMPRA",'REGISTRO ACCIONES'!K835,"")</f>
        <v/>
      </c>
      <c r="D83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35" s="757" t="str">
        <f>IF('REGISTRO ACCIONES'!L835="COMPRA",'REGISTRO ACCIONES'!M835,"")</f>
        <v/>
      </c>
      <c r="F835" s="758" t="str">
        <f>IF(RENTABILIDAD[[#This Row],[PORTAFOLIO]]="","",IF('REGISTRO ACCIONES'!L835="COMPRA",'REGISTRO ACCIONES'!P835,""))</f>
        <v/>
      </c>
      <c r="G835" s="759" t="str">
        <f>IF(RENTABILIDAD[[#This Row],[PORTAFOLIO]]="","",IF('REGISTRO ACCIONES'!L835="COMPRA",'REGISTRO ACCIONES'!R835,""))</f>
        <v/>
      </c>
      <c r="H83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35" s="760" t="str">
        <f>IF(RENTABILIDAD[[#This Row],[PORTAFOLIO]]="","",IF(RENTABILIDAD[[#This Row],[INSTRUMENTO]]="","",IFERROR((E835*H835),0)))</f>
        <v/>
      </c>
      <c r="J835" s="761" t="str">
        <f>IF(RENTABILIDAD[[#This Row],[PORTAFOLIO]]="","",IF(RENTABILIDAD[[#This Row],[INSTRUMENTO]]="","",IFERROR((E835*H835)*$X$6,0)))</f>
        <v/>
      </c>
      <c r="K835" s="762">
        <f>IF(RENTABILIDAD[[#This Row],[VALOR ACTUAL COP]]&gt;0,IFERROR((I835-F835)/F835,0),"")</f>
        <v>0</v>
      </c>
      <c r="L835" s="702">
        <f>IF(RENTABILIDAD[[#This Row],[VALOR ACTUAL COP]]&gt;0,IFERROR((J835-G835)/G835,0),"")</f>
        <v>0</v>
      </c>
      <c r="M835" s="763">
        <f t="shared" si="14"/>
        <v>0</v>
      </c>
      <c r="N835" s="747" t="str">
        <f>IFERROR(IF(RENTABILIDAD[[#This Row],[AÑOS]]&gt;0.9999999,(1+K835)^(1/M835)-1,""),"")</f>
        <v/>
      </c>
      <c r="O835" s="702" t="str">
        <f>IFERROR(IF(RENTABILIDAD[[#This Row],[AÑOS]]&gt;0.9999999,(1+L835)^(1/M835)-1,""),"")</f>
        <v/>
      </c>
      <c r="P835" s="764" t="str">
        <f>IFERROR(IF(C:C=$U$7,RENTABILIDAD[[#This Row],[INVERSIÓN USD]]/$W$6,RENTABILIDAD[[#This Row],[INVERSIÓN USD]]/$W$7),"")</f>
        <v/>
      </c>
      <c r="Q835" s="620" t="str">
        <f>IFERROR(IF(D:D=$U$6,RENTABILIDAD[[#This Row],[INVERSIÓN COP]]/$V$6,RENTABILIDAD[[#This Row],[INVERSIÓN COP]]/$V$7),"")</f>
        <v/>
      </c>
      <c r="R835" s="764" t="str">
        <f>IFERROR(RENTABILIDAD[[#This Row],[RENTABILIDAD E.A USD]]*RENTABILIDAD[[#This Row],[PESOS COP]],"")</f>
        <v/>
      </c>
      <c r="S835" s="620" t="str">
        <f>IFERROR(RENTABILIDAD[[#This Row],[RENTABILIDAD E.A COP2]]*RENTABILIDAD[[#This Row],[PESOS COP]],"")</f>
        <v/>
      </c>
    </row>
    <row r="836" spans="2:19">
      <c r="B836" s="755" t="str">
        <f>IF('REGISTRO ACCIONES'!L836="COMPRA",'REGISTRO ACCIONES'!J836,"")</f>
        <v/>
      </c>
      <c r="C836" s="756" t="str">
        <f>IF('REGISTRO ACCIONES'!L836="COMPRA",'REGISTRO ACCIONES'!K836,"")</f>
        <v/>
      </c>
      <c r="D83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36" s="757" t="str">
        <f>IF('REGISTRO ACCIONES'!L836="COMPRA",'REGISTRO ACCIONES'!M836,"")</f>
        <v/>
      </c>
      <c r="F836" s="758" t="str">
        <f>IF(RENTABILIDAD[[#This Row],[PORTAFOLIO]]="","",IF('REGISTRO ACCIONES'!L836="COMPRA",'REGISTRO ACCIONES'!P836,""))</f>
        <v/>
      </c>
      <c r="G836" s="759" t="str">
        <f>IF(RENTABILIDAD[[#This Row],[PORTAFOLIO]]="","",IF('REGISTRO ACCIONES'!L836="COMPRA",'REGISTRO ACCIONES'!R836,""))</f>
        <v/>
      </c>
      <c r="H83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36" s="760" t="str">
        <f>IF(RENTABILIDAD[[#This Row],[PORTAFOLIO]]="","",IF(RENTABILIDAD[[#This Row],[INSTRUMENTO]]="","",IFERROR((E836*H836),0)))</f>
        <v/>
      </c>
      <c r="J836" s="761" t="str">
        <f>IF(RENTABILIDAD[[#This Row],[PORTAFOLIO]]="","",IF(RENTABILIDAD[[#This Row],[INSTRUMENTO]]="","",IFERROR((E836*H836)*$X$6,0)))</f>
        <v/>
      </c>
      <c r="K836" s="762">
        <f>IF(RENTABILIDAD[[#This Row],[VALOR ACTUAL COP]]&gt;0,IFERROR((I836-F836)/F836,0),"")</f>
        <v>0</v>
      </c>
      <c r="L836" s="702">
        <f>IF(RENTABILIDAD[[#This Row],[VALOR ACTUAL COP]]&gt;0,IFERROR((J836-G836)/G836,0),"")</f>
        <v>0</v>
      </c>
      <c r="M836" s="763">
        <f t="shared" si="14"/>
        <v>0</v>
      </c>
      <c r="N836" s="747" t="str">
        <f>IFERROR(IF(RENTABILIDAD[[#This Row],[AÑOS]]&gt;0.9999999,(1+K836)^(1/M836)-1,""),"")</f>
        <v/>
      </c>
      <c r="O836" s="702" t="str">
        <f>IFERROR(IF(RENTABILIDAD[[#This Row],[AÑOS]]&gt;0.9999999,(1+L836)^(1/M836)-1,""),"")</f>
        <v/>
      </c>
      <c r="P836" s="764" t="str">
        <f>IFERROR(IF(C:C=$U$7,RENTABILIDAD[[#This Row],[INVERSIÓN USD]]/$W$6,RENTABILIDAD[[#This Row],[INVERSIÓN USD]]/$W$7),"")</f>
        <v/>
      </c>
      <c r="Q836" s="620" t="str">
        <f>IFERROR(IF(D:D=$U$6,RENTABILIDAD[[#This Row],[INVERSIÓN COP]]/$V$6,RENTABILIDAD[[#This Row],[INVERSIÓN COP]]/$V$7),"")</f>
        <v/>
      </c>
      <c r="R836" s="764" t="str">
        <f>IFERROR(RENTABILIDAD[[#This Row],[RENTABILIDAD E.A USD]]*RENTABILIDAD[[#This Row],[PESOS COP]],"")</f>
        <v/>
      </c>
      <c r="S836" s="620" t="str">
        <f>IFERROR(RENTABILIDAD[[#This Row],[RENTABILIDAD E.A COP2]]*RENTABILIDAD[[#This Row],[PESOS COP]],"")</f>
        <v/>
      </c>
    </row>
    <row r="837" spans="2:19">
      <c r="B837" s="755" t="str">
        <f>IF('REGISTRO ACCIONES'!L837="COMPRA",'REGISTRO ACCIONES'!J837,"")</f>
        <v/>
      </c>
      <c r="C837" s="756" t="str">
        <f>IF('REGISTRO ACCIONES'!L837="COMPRA",'REGISTRO ACCIONES'!K837,"")</f>
        <v/>
      </c>
      <c r="D83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37" s="757" t="str">
        <f>IF('REGISTRO ACCIONES'!L837="COMPRA",'REGISTRO ACCIONES'!M837,"")</f>
        <v/>
      </c>
      <c r="F837" s="758" t="str">
        <f>IF(RENTABILIDAD[[#This Row],[PORTAFOLIO]]="","",IF('REGISTRO ACCIONES'!L837="COMPRA",'REGISTRO ACCIONES'!P837,""))</f>
        <v/>
      </c>
      <c r="G837" s="759" t="str">
        <f>IF(RENTABILIDAD[[#This Row],[PORTAFOLIO]]="","",IF('REGISTRO ACCIONES'!L837="COMPRA",'REGISTRO ACCIONES'!R837,""))</f>
        <v/>
      </c>
      <c r="H83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37" s="760" t="str">
        <f>IF(RENTABILIDAD[[#This Row],[PORTAFOLIO]]="","",IF(RENTABILIDAD[[#This Row],[INSTRUMENTO]]="","",IFERROR((E837*H837),0)))</f>
        <v/>
      </c>
      <c r="J837" s="761" t="str">
        <f>IF(RENTABILIDAD[[#This Row],[PORTAFOLIO]]="","",IF(RENTABILIDAD[[#This Row],[INSTRUMENTO]]="","",IFERROR((E837*H837)*$X$6,0)))</f>
        <v/>
      </c>
      <c r="K837" s="762">
        <f>IF(RENTABILIDAD[[#This Row],[VALOR ACTUAL COP]]&gt;0,IFERROR((I837-F837)/F837,0),"")</f>
        <v>0</v>
      </c>
      <c r="L837" s="702">
        <f>IF(RENTABILIDAD[[#This Row],[VALOR ACTUAL COP]]&gt;0,IFERROR((J837-G837)/G837,0),"")</f>
        <v>0</v>
      </c>
      <c r="M837" s="763">
        <f t="shared" si="14"/>
        <v>0</v>
      </c>
      <c r="N837" s="747" t="str">
        <f>IFERROR(IF(RENTABILIDAD[[#This Row],[AÑOS]]&gt;0.9999999,(1+K837)^(1/M837)-1,""),"")</f>
        <v/>
      </c>
      <c r="O837" s="702" t="str">
        <f>IFERROR(IF(RENTABILIDAD[[#This Row],[AÑOS]]&gt;0.9999999,(1+L837)^(1/M837)-1,""),"")</f>
        <v/>
      </c>
      <c r="P837" s="764" t="str">
        <f>IFERROR(IF(C:C=$U$7,RENTABILIDAD[[#This Row],[INVERSIÓN USD]]/$W$6,RENTABILIDAD[[#This Row],[INVERSIÓN USD]]/$W$7),"")</f>
        <v/>
      </c>
      <c r="Q837" s="620" t="str">
        <f>IFERROR(IF(D:D=$U$6,RENTABILIDAD[[#This Row],[INVERSIÓN COP]]/$V$6,RENTABILIDAD[[#This Row],[INVERSIÓN COP]]/$V$7),"")</f>
        <v/>
      </c>
      <c r="R837" s="764" t="str">
        <f>IFERROR(RENTABILIDAD[[#This Row],[RENTABILIDAD E.A USD]]*RENTABILIDAD[[#This Row],[PESOS COP]],"")</f>
        <v/>
      </c>
      <c r="S837" s="620" t="str">
        <f>IFERROR(RENTABILIDAD[[#This Row],[RENTABILIDAD E.A COP2]]*RENTABILIDAD[[#This Row],[PESOS COP]],"")</f>
        <v/>
      </c>
    </row>
    <row r="838" spans="2:19">
      <c r="B838" s="755" t="str">
        <f>IF('REGISTRO ACCIONES'!L838="COMPRA",'REGISTRO ACCIONES'!J838,"")</f>
        <v/>
      </c>
      <c r="C838" s="756" t="str">
        <f>IF('REGISTRO ACCIONES'!L838="COMPRA",'REGISTRO ACCIONES'!K838,"")</f>
        <v/>
      </c>
      <c r="D83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38" s="757" t="str">
        <f>IF('REGISTRO ACCIONES'!L838="COMPRA",'REGISTRO ACCIONES'!M838,"")</f>
        <v/>
      </c>
      <c r="F838" s="758" t="str">
        <f>IF(RENTABILIDAD[[#This Row],[PORTAFOLIO]]="","",IF('REGISTRO ACCIONES'!L838="COMPRA",'REGISTRO ACCIONES'!P838,""))</f>
        <v/>
      </c>
      <c r="G838" s="759" t="str">
        <f>IF(RENTABILIDAD[[#This Row],[PORTAFOLIO]]="","",IF('REGISTRO ACCIONES'!L838="COMPRA",'REGISTRO ACCIONES'!R838,""))</f>
        <v/>
      </c>
      <c r="H83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38" s="760" t="str">
        <f>IF(RENTABILIDAD[[#This Row],[PORTAFOLIO]]="","",IF(RENTABILIDAD[[#This Row],[INSTRUMENTO]]="","",IFERROR((E838*H838),0)))</f>
        <v/>
      </c>
      <c r="J838" s="761" t="str">
        <f>IF(RENTABILIDAD[[#This Row],[PORTAFOLIO]]="","",IF(RENTABILIDAD[[#This Row],[INSTRUMENTO]]="","",IFERROR((E838*H838)*$X$6,0)))</f>
        <v/>
      </c>
      <c r="K838" s="762">
        <f>IF(RENTABILIDAD[[#This Row],[VALOR ACTUAL COP]]&gt;0,IFERROR((I838-F838)/F838,0),"")</f>
        <v>0</v>
      </c>
      <c r="L838" s="702">
        <f>IF(RENTABILIDAD[[#This Row],[VALOR ACTUAL COP]]&gt;0,IFERROR((J838-G838)/G838,0),"")</f>
        <v>0</v>
      </c>
      <c r="M838" s="763">
        <f t="shared" si="14"/>
        <v>0</v>
      </c>
      <c r="N838" s="747" t="str">
        <f>IFERROR(IF(RENTABILIDAD[[#This Row],[AÑOS]]&gt;0.9999999,(1+K838)^(1/M838)-1,""),"")</f>
        <v/>
      </c>
      <c r="O838" s="702" t="str">
        <f>IFERROR(IF(RENTABILIDAD[[#This Row],[AÑOS]]&gt;0.9999999,(1+L838)^(1/M838)-1,""),"")</f>
        <v/>
      </c>
      <c r="P838" s="764" t="str">
        <f>IFERROR(IF(C:C=$U$7,RENTABILIDAD[[#This Row],[INVERSIÓN USD]]/$W$6,RENTABILIDAD[[#This Row],[INVERSIÓN USD]]/$W$7),"")</f>
        <v/>
      </c>
      <c r="Q838" s="620" t="str">
        <f>IFERROR(IF(D:D=$U$6,RENTABILIDAD[[#This Row],[INVERSIÓN COP]]/$V$6,RENTABILIDAD[[#This Row],[INVERSIÓN COP]]/$V$7),"")</f>
        <v/>
      </c>
      <c r="R838" s="764" t="str">
        <f>IFERROR(RENTABILIDAD[[#This Row],[RENTABILIDAD E.A USD]]*RENTABILIDAD[[#This Row],[PESOS COP]],"")</f>
        <v/>
      </c>
      <c r="S838" s="620" t="str">
        <f>IFERROR(RENTABILIDAD[[#This Row],[RENTABILIDAD E.A COP2]]*RENTABILIDAD[[#This Row],[PESOS COP]],"")</f>
        <v/>
      </c>
    </row>
    <row r="839" spans="2:19">
      <c r="B839" s="755" t="str">
        <f>IF('REGISTRO ACCIONES'!L839="COMPRA",'REGISTRO ACCIONES'!J839,"")</f>
        <v/>
      </c>
      <c r="C839" s="756" t="str">
        <f>IF('REGISTRO ACCIONES'!L839="COMPRA",'REGISTRO ACCIONES'!K839,"")</f>
        <v/>
      </c>
      <c r="D83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39" s="757" t="str">
        <f>IF('REGISTRO ACCIONES'!L839="COMPRA",'REGISTRO ACCIONES'!M839,"")</f>
        <v/>
      </c>
      <c r="F839" s="758" t="str">
        <f>IF(RENTABILIDAD[[#This Row],[PORTAFOLIO]]="","",IF('REGISTRO ACCIONES'!L839="COMPRA",'REGISTRO ACCIONES'!P839,""))</f>
        <v/>
      </c>
      <c r="G839" s="759" t="str">
        <f>IF(RENTABILIDAD[[#This Row],[PORTAFOLIO]]="","",IF('REGISTRO ACCIONES'!L839="COMPRA",'REGISTRO ACCIONES'!R839,""))</f>
        <v/>
      </c>
      <c r="H83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39" s="760" t="str">
        <f>IF(RENTABILIDAD[[#This Row],[PORTAFOLIO]]="","",IF(RENTABILIDAD[[#This Row],[INSTRUMENTO]]="","",IFERROR((E839*H839),0)))</f>
        <v/>
      </c>
      <c r="J839" s="761" t="str">
        <f>IF(RENTABILIDAD[[#This Row],[PORTAFOLIO]]="","",IF(RENTABILIDAD[[#This Row],[INSTRUMENTO]]="","",IFERROR((E839*H839)*$X$6,0)))</f>
        <v/>
      </c>
      <c r="K839" s="762">
        <f>IF(RENTABILIDAD[[#This Row],[VALOR ACTUAL COP]]&gt;0,IFERROR((I839-F839)/F839,0),"")</f>
        <v>0</v>
      </c>
      <c r="L839" s="702">
        <f>IF(RENTABILIDAD[[#This Row],[VALOR ACTUAL COP]]&gt;0,IFERROR((J839-G839)/G839,0),"")</f>
        <v>0</v>
      </c>
      <c r="M839" s="763">
        <f t="shared" si="14"/>
        <v>0</v>
      </c>
      <c r="N839" s="747" t="str">
        <f>IFERROR(IF(RENTABILIDAD[[#This Row],[AÑOS]]&gt;0.9999999,(1+K839)^(1/M839)-1,""),"")</f>
        <v/>
      </c>
      <c r="O839" s="702" t="str">
        <f>IFERROR(IF(RENTABILIDAD[[#This Row],[AÑOS]]&gt;0.9999999,(1+L839)^(1/M839)-1,""),"")</f>
        <v/>
      </c>
      <c r="P839" s="764" t="str">
        <f>IFERROR(IF(C:C=$U$7,RENTABILIDAD[[#This Row],[INVERSIÓN USD]]/$W$6,RENTABILIDAD[[#This Row],[INVERSIÓN USD]]/$W$7),"")</f>
        <v/>
      </c>
      <c r="Q839" s="620" t="str">
        <f>IFERROR(IF(D:D=$U$6,RENTABILIDAD[[#This Row],[INVERSIÓN COP]]/$V$6,RENTABILIDAD[[#This Row],[INVERSIÓN COP]]/$V$7),"")</f>
        <v/>
      </c>
      <c r="R839" s="764" t="str">
        <f>IFERROR(RENTABILIDAD[[#This Row],[RENTABILIDAD E.A USD]]*RENTABILIDAD[[#This Row],[PESOS COP]],"")</f>
        <v/>
      </c>
      <c r="S839" s="620" t="str">
        <f>IFERROR(RENTABILIDAD[[#This Row],[RENTABILIDAD E.A COP2]]*RENTABILIDAD[[#This Row],[PESOS COP]],"")</f>
        <v/>
      </c>
    </row>
    <row r="840" spans="2:19">
      <c r="B840" s="755" t="str">
        <f>IF('REGISTRO ACCIONES'!L840="COMPRA",'REGISTRO ACCIONES'!J840,"")</f>
        <v/>
      </c>
      <c r="C840" s="756" t="str">
        <f>IF('REGISTRO ACCIONES'!L840="COMPRA",'REGISTRO ACCIONES'!K840,"")</f>
        <v/>
      </c>
      <c r="D84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40" s="757" t="str">
        <f>IF('REGISTRO ACCIONES'!L840="COMPRA",'REGISTRO ACCIONES'!M840,"")</f>
        <v/>
      </c>
      <c r="F840" s="758" t="str">
        <f>IF(RENTABILIDAD[[#This Row],[PORTAFOLIO]]="","",IF('REGISTRO ACCIONES'!L840="COMPRA",'REGISTRO ACCIONES'!P840,""))</f>
        <v/>
      </c>
      <c r="G840" s="759" t="str">
        <f>IF(RENTABILIDAD[[#This Row],[PORTAFOLIO]]="","",IF('REGISTRO ACCIONES'!L840="COMPRA",'REGISTRO ACCIONES'!R840,""))</f>
        <v/>
      </c>
      <c r="H84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40" s="760" t="str">
        <f>IF(RENTABILIDAD[[#This Row],[PORTAFOLIO]]="","",IF(RENTABILIDAD[[#This Row],[INSTRUMENTO]]="","",IFERROR((E840*H840),0)))</f>
        <v/>
      </c>
      <c r="J840" s="761" t="str">
        <f>IF(RENTABILIDAD[[#This Row],[PORTAFOLIO]]="","",IF(RENTABILIDAD[[#This Row],[INSTRUMENTO]]="","",IFERROR((E840*H840)*$X$6,0)))</f>
        <v/>
      </c>
      <c r="K840" s="762">
        <f>IF(RENTABILIDAD[[#This Row],[VALOR ACTUAL COP]]&gt;0,IFERROR((I840-F840)/F840,0),"")</f>
        <v>0</v>
      </c>
      <c r="L840" s="702">
        <f>IF(RENTABILIDAD[[#This Row],[VALOR ACTUAL COP]]&gt;0,IFERROR((J840-G840)/G840,0),"")</f>
        <v>0</v>
      </c>
      <c r="M840" s="763">
        <f t="shared" si="14"/>
        <v>0</v>
      </c>
      <c r="N840" s="747" t="str">
        <f>IFERROR(IF(RENTABILIDAD[[#This Row],[AÑOS]]&gt;0.9999999,(1+K840)^(1/M840)-1,""),"")</f>
        <v/>
      </c>
      <c r="O840" s="702" t="str">
        <f>IFERROR(IF(RENTABILIDAD[[#This Row],[AÑOS]]&gt;0.9999999,(1+L840)^(1/M840)-1,""),"")</f>
        <v/>
      </c>
      <c r="P840" s="764" t="str">
        <f>IFERROR(IF(C:C=$U$7,RENTABILIDAD[[#This Row],[INVERSIÓN USD]]/$W$6,RENTABILIDAD[[#This Row],[INVERSIÓN USD]]/$W$7),"")</f>
        <v/>
      </c>
      <c r="Q840" s="620" t="str">
        <f>IFERROR(IF(D:D=$U$6,RENTABILIDAD[[#This Row],[INVERSIÓN COP]]/$V$6,RENTABILIDAD[[#This Row],[INVERSIÓN COP]]/$V$7),"")</f>
        <v/>
      </c>
      <c r="R840" s="764" t="str">
        <f>IFERROR(RENTABILIDAD[[#This Row],[RENTABILIDAD E.A USD]]*RENTABILIDAD[[#This Row],[PESOS COP]],"")</f>
        <v/>
      </c>
      <c r="S840" s="620" t="str">
        <f>IFERROR(RENTABILIDAD[[#This Row],[RENTABILIDAD E.A COP2]]*RENTABILIDAD[[#This Row],[PESOS COP]],"")</f>
        <v/>
      </c>
    </row>
    <row r="841" spans="2:19">
      <c r="B841" s="755" t="str">
        <f>IF('REGISTRO ACCIONES'!L841="COMPRA",'REGISTRO ACCIONES'!J841,"")</f>
        <v/>
      </c>
      <c r="C841" s="756" t="str">
        <f>IF('REGISTRO ACCIONES'!L841="COMPRA",'REGISTRO ACCIONES'!K841,"")</f>
        <v/>
      </c>
      <c r="D84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41" s="757" t="str">
        <f>IF('REGISTRO ACCIONES'!L841="COMPRA",'REGISTRO ACCIONES'!M841,"")</f>
        <v/>
      </c>
      <c r="F841" s="758" t="str">
        <f>IF(RENTABILIDAD[[#This Row],[PORTAFOLIO]]="","",IF('REGISTRO ACCIONES'!L841="COMPRA",'REGISTRO ACCIONES'!P841,""))</f>
        <v/>
      </c>
      <c r="G841" s="759" t="str">
        <f>IF(RENTABILIDAD[[#This Row],[PORTAFOLIO]]="","",IF('REGISTRO ACCIONES'!L841="COMPRA",'REGISTRO ACCIONES'!R841,""))</f>
        <v/>
      </c>
      <c r="H84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41" s="760" t="str">
        <f>IF(RENTABILIDAD[[#This Row],[PORTAFOLIO]]="","",IF(RENTABILIDAD[[#This Row],[INSTRUMENTO]]="","",IFERROR((E841*H841),0)))</f>
        <v/>
      </c>
      <c r="J841" s="761" t="str">
        <f>IF(RENTABILIDAD[[#This Row],[PORTAFOLIO]]="","",IF(RENTABILIDAD[[#This Row],[INSTRUMENTO]]="","",IFERROR((E841*H841)*$X$6,0)))</f>
        <v/>
      </c>
      <c r="K841" s="762">
        <f>IF(RENTABILIDAD[[#This Row],[VALOR ACTUAL COP]]&gt;0,IFERROR((I841-F841)/F841,0),"")</f>
        <v>0</v>
      </c>
      <c r="L841" s="702">
        <f>IF(RENTABILIDAD[[#This Row],[VALOR ACTUAL COP]]&gt;0,IFERROR((J841-G841)/G841,0),"")</f>
        <v>0</v>
      </c>
      <c r="M841" s="763">
        <f t="shared" si="14"/>
        <v>0</v>
      </c>
      <c r="N841" s="747" t="str">
        <f>IFERROR(IF(RENTABILIDAD[[#This Row],[AÑOS]]&gt;0.9999999,(1+K841)^(1/M841)-1,""),"")</f>
        <v/>
      </c>
      <c r="O841" s="702" t="str">
        <f>IFERROR(IF(RENTABILIDAD[[#This Row],[AÑOS]]&gt;0.9999999,(1+L841)^(1/M841)-1,""),"")</f>
        <v/>
      </c>
      <c r="P841" s="764" t="str">
        <f>IFERROR(IF(C:C=$U$7,RENTABILIDAD[[#This Row],[INVERSIÓN USD]]/$W$6,RENTABILIDAD[[#This Row],[INVERSIÓN USD]]/$W$7),"")</f>
        <v/>
      </c>
      <c r="Q841" s="620" t="str">
        <f>IFERROR(IF(D:D=$U$6,RENTABILIDAD[[#This Row],[INVERSIÓN COP]]/$V$6,RENTABILIDAD[[#This Row],[INVERSIÓN COP]]/$V$7),"")</f>
        <v/>
      </c>
      <c r="R841" s="764" t="str">
        <f>IFERROR(RENTABILIDAD[[#This Row],[RENTABILIDAD E.A USD]]*RENTABILIDAD[[#This Row],[PESOS COP]],"")</f>
        <v/>
      </c>
      <c r="S841" s="620" t="str">
        <f>IFERROR(RENTABILIDAD[[#This Row],[RENTABILIDAD E.A COP2]]*RENTABILIDAD[[#This Row],[PESOS COP]],"")</f>
        <v/>
      </c>
    </row>
    <row r="842" spans="2:19">
      <c r="B842" s="755" t="str">
        <f>IF('REGISTRO ACCIONES'!L842="COMPRA",'REGISTRO ACCIONES'!J842,"")</f>
        <v/>
      </c>
      <c r="C842" s="756" t="str">
        <f>IF('REGISTRO ACCIONES'!L842="COMPRA",'REGISTRO ACCIONES'!K842,"")</f>
        <v/>
      </c>
      <c r="D84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42" s="757" t="str">
        <f>IF('REGISTRO ACCIONES'!L842="COMPRA",'REGISTRO ACCIONES'!M842,"")</f>
        <v/>
      </c>
      <c r="F842" s="758" t="str">
        <f>IF(RENTABILIDAD[[#This Row],[PORTAFOLIO]]="","",IF('REGISTRO ACCIONES'!L842="COMPRA",'REGISTRO ACCIONES'!P842,""))</f>
        <v/>
      </c>
      <c r="G842" s="759" t="str">
        <f>IF(RENTABILIDAD[[#This Row],[PORTAFOLIO]]="","",IF('REGISTRO ACCIONES'!L842="COMPRA",'REGISTRO ACCIONES'!R842,""))</f>
        <v/>
      </c>
      <c r="H84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42" s="760" t="str">
        <f>IF(RENTABILIDAD[[#This Row],[PORTAFOLIO]]="","",IF(RENTABILIDAD[[#This Row],[INSTRUMENTO]]="","",IFERROR((E842*H842),0)))</f>
        <v/>
      </c>
      <c r="J842" s="761" t="str">
        <f>IF(RENTABILIDAD[[#This Row],[PORTAFOLIO]]="","",IF(RENTABILIDAD[[#This Row],[INSTRUMENTO]]="","",IFERROR((E842*H842)*$X$6,0)))</f>
        <v/>
      </c>
      <c r="K842" s="762">
        <f>IF(RENTABILIDAD[[#This Row],[VALOR ACTUAL COP]]&gt;0,IFERROR((I842-F842)/F842,0),"")</f>
        <v>0</v>
      </c>
      <c r="L842" s="702">
        <f>IF(RENTABILIDAD[[#This Row],[VALOR ACTUAL COP]]&gt;0,IFERROR((J842-G842)/G842,0),"")</f>
        <v>0</v>
      </c>
      <c r="M842" s="763">
        <f t="shared" si="14"/>
        <v>0</v>
      </c>
      <c r="N842" s="747" t="str">
        <f>IFERROR(IF(RENTABILIDAD[[#This Row],[AÑOS]]&gt;0.9999999,(1+K842)^(1/M842)-1,""),"")</f>
        <v/>
      </c>
      <c r="O842" s="702" t="str">
        <f>IFERROR(IF(RENTABILIDAD[[#This Row],[AÑOS]]&gt;0.9999999,(1+L842)^(1/M842)-1,""),"")</f>
        <v/>
      </c>
      <c r="P842" s="764" t="str">
        <f>IFERROR(IF(C:C=$U$7,RENTABILIDAD[[#This Row],[INVERSIÓN USD]]/$W$6,RENTABILIDAD[[#This Row],[INVERSIÓN USD]]/$W$7),"")</f>
        <v/>
      </c>
      <c r="Q842" s="620" t="str">
        <f>IFERROR(IF(D:D=$U$6,RENTABILIDAD[[#This Row],[INVERSIÓN COP]]/$V$6,RENTABILIDAD[[#This Row],[INVERSIÓN COP]]/$V$7),"")</f>
        <v/>
      </c>
      <c r="R842" s="764" t="str">
        <f>IFERROR(RENTABILIDAD[[#This Row],[RENTABILIDAD E.A USD]]*RENTABILIDAD[[#This Row],[PESOS COP]],"")</f>
        <v/>
      </c>
      <c r="S842" s="620" t="str">
        <f>IFERROR(RENTABILIDAD[[#This Row],[RENTABILIDAD E.A COP2]]*RENTABILIDAD[[#This Row],[PESOS COP]],"")</f>
        <v/>
      </c>
    </row>
    <row r="843" spans="2:19">
      <c r="B843" s="755" t="str">
        <f>IF('REGISTRO ACCIONES'!L843="COMPRA",'REGISTRO ACCIONES'!J843,"")</f>
        <v/>
      </c>
      <c r="C843" s="756" t="str">
        <f>IF('REGISTRO ACCIONES'!L843="COMPRA",'REGISTRO ACCIONES'!K843,"")</f>
        <v/>
      </c>
      <c r="D84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43" s="757" t="str">
        <f>IF('REGISTRO ACCIONES'!L843="COMPRA",'REGISTRO ACCIONES'!M843,"")</f>
        <v/>
      </c>
      <c r="F843" s="758" t="str">
        <f>IF(RENTABILIDAD[[#This Row],[PORTAFOLIO]]="","",IF('REGISTRO ACCIONES'!L843="COMPRA",'REGISTRO ACCIONES'!P843,""))</f>
        <v/>
      </c>
      <c r="G843" s="759" t="str">
        <f>IF(RENTABILIDAD[[#This Row],[PORTAFOLIO]]="","",IF('REGISTRO ACCIONES'!L843="COMPRA",'REGISTRO ACCIONES'!R843,""))</f>
        <v/>
      </c>
      <c r="H84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43" s="760" t="str">
        <f>IF(RENTABILIDAD[[#This Row],[PORTAFOLIO]]="","",IF(RENTABILIDAD[[#This Row],[INSTRUMENTO]]="","",IFERROR((E843*H843),0)))</f>
        <v/>
      </c>
      <c r="J843" s="761" t="str">
        <f>IF(RENTABILIDAD[[#This Row],[PORTAFOLIO]]="","",IF(RENTABILIDAD[[#This Row],[INSTRUMENTO]]="","",IFERROR((E843*H843)*$X$6,0)))</f>
        <v/>
      </c>
      <c r="K843" s="762">
        <f>IF(RENTABILIDAD[[#This Row],[VALOR ACTUAL COP]]&gt;0,IFERROR((I843-F843)/F843,0),"")</f>
        <v>0</v>
      </c>
      <c r="L843" s="702">
        <f>IF(RENTABILIDAD[[#This Row],[VALOR ACTUAL COP]]&gt;0,IFERROR((J843-G843)/G843,0),"")</f>
        <v>0</v>
      </c>
      <c r="M843" s="763">
        <f t="shared" si="14"/>
        <v>0</v>
      </c>
      <c r="N843" s="747" t="str">
        <f>IFERROR(IF(RENTABILIDAD[[#This Row],[AÑOS]]&gt;0.9999999,(1+K843)^(1/M843)-1,""),"")</f>
        <v/>
      </c>
      <c r="O843" s="702" t="str">
        <f>IFERROR(IF(RENTABILIDAD[[#This Row],[AÑOS]]&gt;0.9999999,(1+L843)^(1/M843)-1,""),"")</f>
        <v/>
      </c>
      <c r="P843" s="764" t="str">
        <f>IFERROR(IF(C:C=$U$7,RENTABILIDAD[[#This Row],[INVERSIÓN USD]]/$W$6,RENTABILIDAD[[#This Row],[INVERSIÓN USD]]/$W$7),"")</f>
        <v/>
      </c>
      <c r="Q843" s="620" t="str">
        <f>IFERROR(IF(D:D=$U$6,RENTABILIDAD[[#This Row],[INVERSIÓN COP]]/$V$6,RENTABILIDAD[[#This Row],[INVERSIÓN COP]]/$V$7),"")</f>
        <v/>
      </c>
      <c r="R843" s="764" t="str">
        <f>IFERROR(RENTABILIDAD[[#This Row],[RENTABILIDAD E.A USD]]*RENTABILIDAD[[#This Row],[PESOS COP]],"")</f>
        <v/>
      </c>
      <c r="S843" s="620" t="str">
        <f>IFERROR(RENTABILIDAD[[#This Row],[RENTABILIDAD E.A COP2]]*RENTABILIDAD[[#This Row],[PESOS COP]],"")</f>
        <v/>
      </c>
    </row>
    <row r="844" spans="2:19">
      <c r="B844" s="755" t="str">
        <f>IF('REGISTRO ACCIONES'!L844="COMPRA",'REGISTRO ACCIONES'!J844,"")</f>
        <v/>
      </c>
      <c r="C844" s="756" t="str">
        <f>IF('REGISTRO ACCIONES'!L844="COMPRA",'REGISTRO ACCIONES'!K844,"")</f>
        <v/>
      </c>
      <c r="D84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44" s="757" t="str">
        <f>IF('REGISTRO ACCIONES'!L844="COMPRA",'REGISTRO ACCIONES'!M844,"")</f>
        <v/>
      </c>
      <c r="F844" s="758" t="str">
        <f>IF(RENTABILIDAD[[#This Row],[PORTAFOLIO]]="","",IF('REGISTRO ACCIONES'!L844="COMPRA",'REGISTRO ACCIONES'!P844,""))</f>
        <v/>
      </c>
      <c r="G844" s="759" t="str">
        <f>IF(RENTABILIDAD[[#This Row],[PORTAFOLIO]]="","",IF('REGISTRO ACCIONES'!L844="COMPRA",'REGISTRO ACCIONES'!R844,""))</f>
        <v/>
      </c>
      <c r="H84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44" s="760" t="str">
        <f>IF(RENTABILIDAD[[#This Row],[PORTAFOLIO]]="","",IF(RENTABILIDAD[[#This Row],[INSTRUMENTO]]="","",IFERROR((E844*H844),0)))</f>
        <v/>
      </c>
      <c r="J844" s="761" t="str">
        <f>IF(RENTABILIDAD[[#This Row],[PORTAFOLIO]]="","",IF(RENTABILIDAD[[#This Row],[INSTRUMENTO]]="","",IFERROR((E844*H844)*$X$6,0)))</f>
        <v/>
      </c>
      <c r="K844" s="762">
        <f>IF(RENTABILIDAD[[#This Row],[VALOR ACTUAL COP]]&gt;0,IFERROR((I844-F844)/F844,0),"")</f>
        <v>0</v>
      </c>
      <c r="L844" s="702">
        <f>IF(RENTABILIDAD[[#This Row],[VALOR ACTUAL COP]]&gt;0,IFERROR((J844-G844)/G844,0),"")</f>
        <v>0</v>
      </c>
      <c r="M844" s="763">
        <f t="shared" si="14"/>
        <v>0</v>
      </c>
      <c r="N844" s="747" t="str">
        <f>IFERROR(IF(RENTABILIDAD[[#This Row],[AÑOS]]&gt;0.9999999,(1+K844)^(1/M844)-1,""),"")</f>
        <v/>
      </c>
      <c r="O844" s="702" t="str">
        <f>IFERROR(IF(RENTABILIDAD[[#This Row],[AÑOS]]&gt;0.9999999,(1+L844)^(1/M844)-1,""),"")</f>
        <v/>
      </c>
      <c r="P844" s="764" t="str">
        <f>IFERROR(IF(C:C=$U$7,RENTABILIDAD[[#This Row],[INVERSIÓN USD]]/$W$6,RENTABILIDAD[[#This Row],[INVERSIÓN USD]]/$W$7),"")</f>
        <v/>
      </c>
      <c r="Q844" s="620" t="str">
        <f>IFERROR(IF(D:D=$U$6,RENTABILIDAD[[#This Row],[INVERSIÓN COP]]/$V$6,RENTABILIDAD[[#This Row],[INVERSIÓN COP]]/$V$7),"")</f>
        <v/>
      </c>
      <c r="R844" s="764" t="str">
        <f>IFERROR(RENTABILIDAD[[#This Row],[RENTABILIDAD E.A USD]]*RENTABILIDAD[[#This Row],[PESOS COP]],"")</f>
        <v/>
      </c>
      <c r="S844" s="620" t="str">
        <f>IFERROR(RENTABILIDAD[[#This Row],[RENTABILIDAD E.A COP2]]*RENTABILIDAD[[#This Row],[PESOS COP]],"")</f>
        <v/>
      </c>
    </row>
    <row r="845" spans="2:19">
      <c r="B845" s="755" t="str">
        <f>IF('REGISTRO ACCIONES'!L845="COMPRA",'REGISTRO ACCIONES'!J845,"")</f>
        <v/>
      </c>
      <c r="C845" s="756" t="str">
        <f>IF('REGISTRO ACCIONES'!L845="COMPRA",'REGISTRO ACCIONES'!K845,"")</f>
        <v/>
      </c>
      <c r="D84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45" s="757" t="str">
        <f>IF('REGISTRO ACCIONES'!L845="COMPRA",'REGISTRO ACCIONES'!M845,"")</f>
        <v/>
      </c>
      <c r="F845" s="758" t="str">
        <f>IF(RENTABILIDAD[[#This Row],[PORTAFOLIO]]="","",IF('REGISTRO ACCIONES'!L845="COMPRA",'REGISTRO ACCIONES'!P845,""))</f>
        <v/>
      </c>
      <c r="G845" s="759" t="str">
        <f>IF(RENTABILIDAD[[#This Row],[PORTAFOLIO]]="","",IF('REGISTRO ACCIONES'!L845="COMPRA",'REGISTRO ACCIONES'!R845,""))</f>
        <v/>
      </c>
      <c r="H84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45" s="760" t="str">
        <f>IF(RENTABILIDAD[[#This Row],[PORTAFOLIO]]="","",IF(RENTABILIDAD[[#This Row],[INSTRUMENTO]]="","",IFERROR((E845*H845),0)))</f>
        <v/>
      </c>
      <c r="J845" s="761" t="str">
        <f>IF(RENTABILIDAD[[#This Row],[PORTAFOLIO]]="","",IF(RENTABILIDAD[[#This Row],[INSTRUMENTO]]="","",IFERROR((E845*H845)*$X$6,0)))</f>
        <v/>
      </c>
      <c r="K845" s="762">
        <f>IF(RENTABILIDAD[[#This Row],[VALOR ACTUAL COP]]&gt;0,IFERROR((I845-F845)/F845,0),"")</f>
        <v>0</v>
      </c>
      <c r="L845" s="702">
        <f>IF(RENTABILIDAD[[#This Row],[VALOR ACTUAL COP]]&gt;0,IFERROR((J845-G845)/G845,0),"")</f>
        <v>0</v>
      </c>
      <c r="M845" s="763">
        <f t="shared" si="14"/>
        <v>0</v>
      </c>
      <c r="N845" s="747" t="str">
        <f>IFERROR(IF(RENTABILIDAD[[#This Row],[AÑOS]]&gt;0.9999999,(1+K845)^(1/M845)-1,""),"")</f>
        <v/>
      </c>
      <c r="O845" s="702" t="str">
        <f>IFERROR(IF(RENTABILIDAD[[#This Row],[AÑOS]]&gt;0.9999999,(1+L845)^(1/M845)-1,""),"")</f>
        <v/>
      </c>
      <c r="P845" s="764" t="str">
        <f>IFERROR(IF(C:C=$U$7,RENTABILIDAD[[#This Row],[INVERSIÓN USD]]/$W$6,RENTABILIDAD[[#This Row],[INVERSIÓN USD]]/$W$7),"")</f>
        <v/>
      </c>
      <c r="Q845" s="620" t="str">
        <f>IFERROR(IF(D:D=$U$6,RENTABILIDAD[[#This Row],[INVERSIÓN COP]]/$V$6,RENTABILIDAD[[#This Row],[INVERSIÓN COP]]/$V$7),"")</f>
        <v/>
      </c>
      <c r="R845" s="764" t="str">
        <f>IFERROR(RENTABILIDAD[[#This Row],[RENTABILIDAD E.A USD]]*RENTABILIDAD[[#This Row],[PESOS COP]],"")</f>
        <v/>
      </c>
      <c r="S845" s="620" t="str">
        <f>IFERROR(RENTABILIDAD[[#This Row],[RENTABILIDAD E.A COP2]]*RENTABILIDAD[[#This Row],[PESOS COP]],"")</f>
        <v/>
      </c>
    </row>
    <row r="846" spans="2:19">
      <c r="B846" s="755" t="str">
        <f>IF('REGISTRO ACCIONES'!L846="COMPRA",'REGISTRO ACCIONES'!J846,"")</f>
        <v/>
      </c>
      <c r="C846" s="756" t="str">
        <f>IF('REGISTRO ACCIONES'!L846="COMPRA",'REGISTRO ACCIONES'!K846,"")</f>
        <v/>
      </c>
      <c r="D84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46" s="757" t="str">
        <f>IF('REGISTRO ACCIONES'!L846="COMPRA",'REGISTRO ACCIONES'!M846,"")</f>
        <v/>
      </c>
      <c r="F846" s="758" t="str">
        <f>IF(RENTABILIDAD[[#This Row],[PORTAFOLIO]]="","",IF('REGISTRO ACCIONES'!L846="COMPRA",'REGISTRO ACCIONES'!P846,""))</f>
        <v/>
      </c>
      <c r="G846" s="759" t="str">
        <f>IF(RENTABILIDAD[[#This Row],[PORTAFOLIO]]="","",IF('REGISTRO ACCIONES'!L846="COMPRA",'REGISTRO ACCIONES'!R846,""))</f>
        <v/>
      </c>
      <c r="H84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46" s="760" t="str">
        <f>IF(RENTABILIDAD[[#This Row],[PORTAFOLIO]]="","",IF(RENTABILIDAD[[#This Row],[INSTRUMENTO]]="","",IFERROR((E846*H846),0)))</f>
        <v/>
      </c>
      <c r="J846" s="761" t="str">
        <f>IF(RENTABILIDAD[[#This Row],[PORTAFOLIO]]="","",IF(RENTABILIDAD[[#This Row],[INSTRUMENTO]]="","",IFERROR((E846*H846)*$X$6,0)))</f>
        <v/>
      </c>
      <c r="K846" s="762">
        <f>IF(RENTABILIDAD[[#This Row],[VALOR ACTUAL COP]]&gt;0,IFERROR((I846-F846)/F846,0),"")</f>
        <v>0</v>
      </c>
      <c r="L846" s="702">
        <f>IF(RENTABILIDAD[[#This Row],[VALOR ACTUAL COP]]&gt;0,IFERROR((J846-G846)/G846,0),"")</f>
        <v>0</v>
      </c>
      <c r="M846" s="763">
        <f t="shared" si="14"/>
        <v>0</v>
      </c>
      <c r="N846" s="747" t="str">
        <f>IFERROR(IF(RENTABILIDAD[[#This Row],[AÑOS]]&gt;0.9999999,(1+K846)^(1/M846)-1,""),"")</f>
        <v/>
      </c>
      <c r="O846" s="702" t="str">
        <f>IFERROR(IF(RENTABILIDAD[[#This Row],[AÑOS]]&gt;0.9999999,(1+L846)^(1/M846)-1,""),"")</f>
        <v/>
      </c>
      <c r="P846" s="764" t="str">
        <f>IFERROR(IF(C:C=$U$7,RENTABILIDAD[[#This Row],[INVERSIÓN USD]]/$W$6,RENTABILIDAD[[#This Row],[INVERSIÓN USD]]/$W$7),"")</f>
        <v/>
      </c>
      <c r="Q846" s="620" t="str">
        <f>IFERROR(IF(D:D=$U$6,RENTABILIDAD[[#This Row],[INVERSIÓN COP]]/$V$6,RENTABILIDAD[[#This Row],[INVERSIÓN COP]]/$V$7),"")</f>
        <v/>
      </c>
      <c r="R846" s="764" t="str">
        <f>IFERROR(RENTABILIDAD[[#This Row],[RENTABILIDAD E.A USD]]*RENTABILIDAD[[#This Row],[PESOS COP]],"")</f>
        <v/>
      </c>
      <c r="S846" s="620" t="str">
        <f>IFERROR(RENTABILIDAD[[#This Row],[RENTABILIDAD E.A COP2]]*RENTABILIDAD[[#This Row],[PESOS COP]],"")</f>
        <v/>
      </c>
    </row>
    <row r="847" spans="2:19">
      <c r="B847" s="755" t="str">
        <f>IF('REGISTRO ACCIONES'!L847="COMPRA",'REGISTRO ACCIONES'!J847,"")</f>
        <v/>
      </c>
      <c r="C847" s="756" t="str">
        <f>IF('REGISTRO ACCIONES'!L847="COMPRA",'REGISTRO ACCIONES'!K847,"")</f>
        <v/>
      </c>
      <c r="D84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47" s="757" t="str">
        <f>IF('REGISTRO ACCIONES'!L847="COMPRA",'REGISTRO ACCIONES'!M847,"")</f>
        <v/>
      </c>
      <c r="F847" s="758" t="str">
        <f>IF(RENTABILIDAD[[#This Row],[PORTAFOLIO]]="","",IF('REGISTRO ACCIONES'!L847="COMPRA",'REGISTRO ACCIONES'!P847,""))</f>
        <v/>
      </c>
      <c r="G847" s="759" t="str">
        <f>IF(RENTABILIDAD[[#This Row],[PORTAFOLIO]]="","",IF('REGISTRO ACCIONES'!L847="COMPRA",'REGISTRO ACCIONES'!R847,""))</f>
        <v/>
      </c>
      <c r="H84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47" s="760" t="str">
        <f>IF(RENTABILIDAD[[#This Row],[PORTAFOLIO]]="","",IF(RENTABILIDAD[[#This Row],[INSTRUMENTO]]="","",IFERROR((E847*H847),0)))</f>
        <v/>
      </c>
      <c r="J847" s="761" t="str">
        <f>IF(RENTABILIDAD[[#This Row],[PORTAFOLIO]]="","",IF(RENTABILIDAD[[#This Row],[INSTRUMENTO]]="","",IFERROR((E847*H847)*$X$6,0)))</f>
        <v/>
      </c>
      <c r="K847" s="762">
        <f>IF(RENTABILIDAD[[#This Row],[VALOR ACTUAL COP]]&gt;0,IFERROR((I847-F847)/F847,0),"")</f>
        <v>0</v>
      </c>
      <c r="L847" s="702">
        <f>IF(RENTABILIDAD[[#This Row],[VALOR ACTUAL COP]]&gt;0,IFERROR((J847-G847)/G847,0),"")</f>
        <v>0</v>
      </c>
      <c r="M847" s="763">
        <f t="shared" si="14"/>
        <v>0</v>
      </c>
      <c r="N847" s="747" t="str">
        <f>IFERROR(IF(RENTABILIDAD[[#This Row],[AÑOS]]&gt;0.9999999,(1+K847)^(1/M847)-1,""),"")</f>
        <v/>
      </c>
      <c r="O847" s="702" t="str">
        <f>IFERROR(IF(RENTABILIDAD[[#This Row],[AÑOS]]&gt;0.9999999,(1+L847)^(1/M847)-1,""),"")</f>
        <v/>
      </c>
      <c r="P847" s="764" t="str">
        <f>IFERROR(IF(C:C=$U$7,RENTABILIDAD[[#This Row],[INVERSIÓN USD]]/$W$6,RENTABILIDAD[[#This Row],[INVERSIÓN USD]]/$W$7),"")</f>
        <v/>
      </c>
      <c r="Q847" s="620" t="str">
        <f>IFERROR(IF(D:D=$U$6,RENTABILIDAD[[#This Row],[INVERSIÓN COP]]/$V$6,RENTABILIDAD[[#This Row],[INVERSIÓN COP]]/$V$7),"")</f>
        <v/>
      </c>
      <c r="R847" s="764" t="str">
        <f>IFERROR(RENTABILIDAD[[#This Row],[RENTABILIDAD E.A USD]]*RENTABILIDAD[[#This Row],[PESOS COP]],"")</f>
        <v/>
      </c>
      <c r="S847" s="620" t="str">
        <f>IFERROR(RENTABILIDAD[[#This Row],[RENTABILIDAD E.A COP2]]*RENTABILIDAD[[#This Row],[PESOS COP]],"")</f>
        <v/>
      </c>
    </row>
    <row r="848" spans="2:19">
      <c r="B848" s="755" t="str">
        <f>IF('REGISTRO ACCIONES'!L848="COMPRA",'REGISTRO ACCIONES'!J848,"")</f>
        <v/>
      </c>
      <c r="C848" s="756" t="str">
        <f>IF('REGISTRO ACCIONES'!L848="COMPRA",'REGISTRO ACCIONES'!K848,"")</f>
        <v/>
      </c>
      <c r="D84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48" s="757" t="str">
        <f>IF('REGISTRO ACCIONES'!L848="COMPRA",'REGISTRO ACCIONES'!M848,"")</f>
        <v/>
      </c>
      <c r="F848" s="758" t="str">
        <f>IF(RENTABILIDAD[[#This Row],[PORTAFOLIO]]="","",IF('REGISTRO ACCIONES'!L848="COMPRA",'REGISTRO ACCIONES'!P848,""))</f>
        <v/>
      </c>
      <c r="G848" s="759" t="str">
        <f>IF(RENTABILIDAD[[#This Row],[PORTAFOLIO]]="","",IF('REGISTRO ACCIONES'!L848="COMPRA",'REGISTRO ACCIONES'!R848,""))</f>
        <v/>
      </c>
      <c r="H84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48" s="760" t="str">
        <f>IF(RENTABILIDAD[[#This Row],[PORTAFOLIO]]="","",IF(RENTABILIDAD[[#This Row],[INSTRUMENTO]]="","",IFERROR((E848*H848),0)))</f>
        <v/>
      </c>
      <c r="J848" s="761" t="str">
        <f>IF(RENTABILIDAD[[#This Row],[PORTAFOLIO]]="","",IF(RENTABILIDAD[[#This Row],[INSTRUMENTO]]="","",IFERROR((E848*H848)*$X$6,0)))</f>
        <v/>
      </c>
      <c r="K848" s="762">
        <f>IF(RENTABILIDAD[[#This Row],[VALOR ACTUAL COP]]&gt;0,IFERROR((I848-F848)/F848,0),"")</f>
        <v>0</v>
      </c>
      <c r="L848" s="702">
        <f>IF(RENTABILIDAD[[#This Row],[VALOR ACTUAL COP]]&gt;0,IFERROR((J848-G848)/G848,0),"")</f>
        <v>0</v>
      </c>
      <c r="M848" s="763">
        <f t="shared" si="14"/>
        <v>0</v>
      </c>
      <c r="N848" s="747" t="str">
        <f>IFERROR(IF(RENTABILIDAD[[#This Row],[AÑOS]]&gt;0.9999999,(1+K848)^(1/M848)-1,""),"")</f>
        <v/>
      </c>
      <c r="O848" s="702" t="str">
        <f>IFERROR(IF(RENTABILIDAD[[#This Row],[AÑOS]]&gt;0.9999999,(1+L848)^(1/M848)-1,""),"")</f>
        <v/>
      </c>
      <c r="P848" s="764" t="str">
        <f>IFERROR(IF(C:C=$U$7,RENTABILIDAD[[#This Row],[INVERSIÓN USD]]/$W$6,RENTABILIDAD[[#This Row],[INVERSIÓN USD]]/$W$7),"")</f>
        <v/>
      </c>
      <c r="Q848" s="620" t="str">
        <f>IFERROR(IF(D:D=$U$6,RENTABILIDAD[[#This Row],[INVERSIÓN COP]]/$V$6,RENTABILIDAD[[#This Row],[INVERSIÓN COP]]/$V$7),"")</f>
        <v/>
      </c>
      <c r="R848" s="764" t="str">
        <f>IFERROR(RENTABILIDAD[[#This Row],[RENTABILIDAD E.A USD]]*RENTABILIDAD[[#This Row],[PESOS COP]],"")</f>
        <v/>
      </c>
      <c r="S848" s="620" t="str">
        <f>IFERROR(RENTABILIDAD[[#This Row],[RENTABILIDAD E.A COP2]]*RENTABILIDAD[[#This Row],[PESOS COP]],"")</f>
        <v/>
      </c>
    </row>
    <row r="849" spans="2:19">
      <c r="B849" s="755" t="str">
        <f>IF('REGISTRO ACCIONES'!L849="COMPRA",'REGISTRO ACCIONES'!J849,"")</f>
        <v/>
      </c>
      <c r="C849" s="756" t="str">
        <f>IF('REGISTRO ACCIONES'!L849="COMPRA",'REGISTRO ACCIONES'!K849,"")</f>
        <v/>
      </c>
      <c r="D84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49" s="757" t="str">
        <f>IF('REGISTRO ACCIONES'!L849="COMPRA",'REGISTRO ACCIONES'!M849,"")</f>
        <v/>
      </c>
      <c r="F849" s="758" t="str">
        <f>IF(RENTABILIDAD[[#This Row],[PORTAFOLIO]]="","",IF('REGISTRO ACCIONES'!L849="COMPRA",'REGISTRO ACCIONES'!P849,""))</f>
        <v/>
      </c>
      <c r="G849" s="759" t="str">
        <f>IF(RENTABILIDAD[[#This Row],[PORTAFOLIO]]="","",IF('REGISTRO ACCIONES'!L849="COMPRA",'REGISTRO ACCIONES'!R849,""))</f>
        <v/>
      </c>
      <c r="H84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49" s="760" t="str">
        <f>IF(RENTABILIDAD[[#This Row],[PORTAFOLIO]]="","",IF(RENTABILIDAD[[#This Row],[INSTRUMENTO]]="","",IFERROR((E849*H849),0)))</f>
        <v/>
      </c>
      <c r="J849" s="761" t="str">
        <f>IF(RENTABILIDAD[[#This Row],[PORTAFOLIO]]="","",IF(RENTABILIDAD[[#This Row],[INSTRUMENTO]]="","",IFERROR((E849*H849)*$X$6,0)))</f>
        <v/>
      </c>
      <c r="K849" s="762">
        <f>IF(RENTABILIDAD[[#This Row],[VALOR ACTUAL COP]]&gt;0,IFERROR((I849-F849)/F849,0),"")</f>
        <v>0</v>
      </c>
      <c r="L849" s="702">
        <f>IF(RENTABILIDAD[[#This Row],[VALOR ACTUAL COP]]&gt;0,IFERROR((J849-G849)/G849,0),"")</f>
        <v>0</v>
      </c>
      <c r="M849" s="763">
        <f t="shared" si="14"/>
        <v>0</v>
      </c>
      <c r="N849" s="747" t="str">
        <f>IFERROR(IF(RENTABILIDAD[[#This Row],[AÑOS]]&gt;0.9999999,(1+K849)^(1/M849)-1,""),"")</f>
        <v/>
      </c>
      <c r="O849" s="702" t="str">
        <f>IFERROR(IF(RENTABILIDAD[[#This Row],[AÑOS]]&gt;0.9999999,(1+L849)^(1/M849)-1,""),"")</f>
        <v/>
      </c>
      <c r="P849" s="764" t="str">
        <f>IFERROR(IF(C:C=$U$7,RENTABILIDAD[[#This Row],[INVERSIÓN USD]]/$W$6,RENTABILIDAD[[#This Row],[INVERSIÓN USD]]/$W$7),"")</f>
        <v/>
      </c>
      <c r="Q849" s="620" t="str">
        <f>IFERROR(IF(D:D=$U$6,RENTABILIDAD[[#This Row],[INVERSIÓN COP]]/$V$6,RENTABILIDAD[[#This Row],[INVERSIÓN COP]]/$V$7),"")</f>
        <v/>
      </c>
      <c r="R849" s="764" t="str">
        <f>IFERROR(RENTABILIDAD[[#This Row],[RENTABILIDAD E.A USD]]*RENTABILIDAD[[#This Row],[PESOS COP]],"")</f>
        <v/>
      </c>
      <c r="S849" s="620" t="str">
        <f>IFERROR(RENTABILIDAD[[#This Row],[RENTABILIDAD E.A COP2]]*RENTABILIDAD[[#This Row],[PESOS COP]],"")</f>
        <v/>
      </c>
    </row>
    <row r="850" spans="2:19">
      <c r="B850" s="755" t="str">
        <f>IF('REGISTRO ACCIONES'!L850="COMPRA",'REGISTRO ACCIONES'!J850,"")</f>
        <v/>
      </c>
      <c r="C850" s="756" t="str">
        <f>IF('REGISTRO ACCIONES'!L850="COMPRA",'REGISTRO ACCIONES'!K850,"")</f>
        <v/>
      </c>
      <c r="D85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50" s="757" t="str">
        <f>IF('REGISTRO ACCIONES'!L850="COMPRA",'REGISTRO ACCIONES'!M850,"")</f>
        <v/>
      </c>
      <c r="F850" s="758" t="str">
        <f>IF(RENTABILIDAD[[#This Row],[PORTAFOLIO]]="","",IF('REGISTRO ACCIONES'!L850="COMPRA",'REGISTRO ACCIONES'!P850,""))</f>
        <v/>
      </c>
      <c r="G850" s="759" t="str">
        <f>IF(RENTABILIDAD[[#This Row],[PORTAFOLIO]]="","",IF('REGISTRO ACCIONES'!L850="COMPRA",'REGISTRO ACCIONES'!R850,""))</f>
        <v/>
      </c>
      <c r="H85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50" s="760" t="str">
        <f>IF(RENTABILIDAD[[#This Row],[PORTAFOLIO]]="","",IF(RENTABILIDAD[[#This Row],[INSTRUMENTO]]="","",IFERROR((E850*H850),0)))</f>
        <v/>
      </c>
      <c r="J850" s="761" t="str">
        <f>IF(RENTABILIDAD[[#This Row],[PORTAFOLIO]]="","",IF(RENTABILIDAD[[#This Row],[INSTRUMENTO]]="","",IFERROR((E850*H850)*$X$6,0)))</f>
        <v/>
      </c>
      <c r="K850" s="762">
        <f>IF(RENTABILIDAD[[#This Row],[VALOR ACTUAL COP]]&gt;0,IFERROR((I850-F850)/F850,0),"")</f>
        <v>0</v>
      </c>
      <c r="L850" s="702">
        <f>IF(RENTABILIDAD[[#This Row],[VALOR ACTUAL COP]]&gt;0,IFERROR((J850-G850)/G850,0),"")</f>
        <v>0</v>
      </c>
      <c r="M850" s="763">
        <f t="shared" si="14"/>
        <v>0</v>
      </c>
      <c r="N850" s="747" t="str">
        <f>IFERROR(IF(RENTABILIDAD[[#This Row],[AÑOS]]&gt;0.9999999,(1+K850)^(1/M850)-1,""),"")</f>
        <v/>
      </c>
      <c r="O850" s="702" t="str">
        <f>IFERROR(IF(RENTABILIDAD[[#This Row],[AÑOS]]&gt;0.9999999,(1+L850)^(1/M850)-1,""),"")</f>
        <v/>
      </c>
      <c r="P850" s="764" t="str">
        <f>IFERROR(IF(C:C=$U$7,RENTABILIDAD[[#This Row],[INVERSIÓN USD]]/$W$6,RENTABILIDAD[[#This Row],[INVERSIÓN USD]]/$W$7),"")</f>
        <v/>
      </c>
      <c r="Q850" s="620" t="str">
        <f>IFERROR(IF(D:D=$U$6,RENTABILIDAD[[#This Row],[INVERSIÓN COP]]/$V$6,RENTABILIDAD[[#This Row],[INVERSIÓN COP]]/$V$7),"")</f>
        <v/>
      </c>
      <c r="R850" s="764" t="str">
        <f>IFERROR(RENTABILIDAD[[#This Row],[RENTABILIDAD E.A USD]]*RENTABILIDAD[[#This Row],[PESOS COP]],"")</f>
        <v/>
      </c>
      <c r="S850" s="620" t="str">
        <f>IFERROR(RENTABILIDAD[[#This Row],[RENTABILIDAD E.A COP2]]*RENTABILIDAD[[#This Row],[PESOS COP]],"")</f>
        <v/>
      </c>
    </row>
    <row r="851" spans="2:19">
      <c r="B851" s="755" t="str">
        <f>IF('REGISTRO ACCIONES'!L851="COMPRA",'REGISTRO ACCIONES'!J851,"")</f>
        <v/>
      </c>
      <c r="C851" s="756" t="str">
        <f>IF('REGISTRO ACCIONES'!L851="COMPRA",'REGISTRO ACCIONES'!K851,"")</f>
        <v/>
      </c>
      <c r="D85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51" s="757" t="str">
        <f>IF('REGISTRO ACCIONES'!L851="COMPRA",'REGISTRO ACCIONES'!M851,"")</f>
        <v/>
      </c>
      <c r="F851" s="758" t="str">
        <f>IF(RENTABILIDAD[[#This Row],[PORTAFOLIO]]="","",IF('REGISTRO ACCIONES'!L851="COMPRA",'REGISTRO ACCIONES'!P851,""))</f>
        <v/>
      </c>
      <c r="G851" s="759" t="str">
        <f>IF(RENTABILIDAD[[#This Row],[PORTAFOLIO]]="","",IF('REGISTRO ACCIONES'!L851="COMPRA",'REGISTRO ACCIONES'!R851,""))</f>
        <v/>
      </c>
      <c r="H85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51" s="760" t="str">
        <f>IF(RENTABILIDAD[[#This Row],[PORTAFOLIO]]="","",IF(RENTABILIDAD[[#This Row],[INSTRUMENTO]]="","",IFERROR((E851*H851),0)))</f>
        <v/>
      </c>
      <c r="J851" s="761" t="str">
        <f>IF(RENTABILIDAD[[#This Row],[PORTAFOLIO]]="","",IF(RENTABILIDAD[[#This Row],[INSTRUMENTO]]="","",IFERROR((E851*H851)*$X$6,0)))</f>
        <v/>
      </c>
      <c r="K851" s="762">
        <f>IF(RENTABILIDAD[[#This Row],[VALOR ACTUAL COP]]&gt;0,IFERROR((I851-F851)/F851,0),"")</f>
        <v>0</v>
      </c>
      <c r="L851" s="702">
        <f>IF(RENTABILIDAD[[#This Row],[VALOR ACTUAL COP]]&gt;0,IFERROR((J851-G851)/G851,0),"")</f>
        <v>0</v>
      </c>
      <c r="M851" s="763">
        <f t="shared" si="14"/>
        <v>0</v>
      </c>
      <c r="N851" s="747" t="str">
        <f>IFERROR(IF(RENTABILIDAD[[#This Row],[AÑOS]]&gt;0.9999999,(1+K851)^(1/M851)-1,""),"")</f>
        <v/>
      </c>
      <c r="O851" s="702" t="str">
        <f>IFERROR(IF(RENTABILIDAD[[#This Row],[AÑOS]]&gt;0.9999999,(1+L851)^(1/M851)-1,""),"")</f>
        <v/>
      </c>
      <c r="P851" s="764" t="str">
        <f>IFERROR(IF(C:C=$U$7,RENTABILIDAD[[#This Row],[INVERSIÓN USD]]/$W$6,RENTABILIDAD[[#This Row],[INVERSIÓN USD]]/$W$7),"")</f>
        <v/>
      </c>
      <c r="Q851" s="620" t="str">
        <f>IFERROR(IF(D:D=$U$6,RENTABILIDAD[[#This Row],[INVERSIÓN COP]]/$V$6,RENTABILIDAD[[#This Row],[INVERSIÓN COP]]/$V$7),"")</f>
        <v/>
      </c>
      <c r="R851" s="764" t="str">
        <f>IFERROR(RENTABILIDAD[[#This Row],[RENTABILIDAD E.A USD]]*RENTABILIDAD[[#This Row],[PESOS COP]],"")</f>
        <v/>
      </c>
      <c r="S851" s="620" t="str">
        <f>IFERROR(RENTABILIDAD[[#This Row],[RENTABILIDAD E.A COP2]]*RENTABILIDAD[[#This Row],[PESOS COP]],"")</f>
        <v/>
      </c>
    </row>
    <row r="852" spans="2:19">
      <c r="B852" s="755" t="str">
        <f>IF('REGISTRO ACCIONES'!L852="COMPRA",'REGISTRO ACCIONES'!J852,"")</f>
        <v/>
      </c>
      <c r="C852" s="756" t="str">
        <f>IF('REGISTRO ACCIONES'!L852="COMPRA",'REGISTRO ACCIONES'!K852,"")</f>
        <v/>
      </c>
      <c r="D85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52" s="757" t="str">
        <f>IF('REGISTRO ACCIONES'!L852="COMPRA",'REGISTRO ACCIONES'!M852,"")</f>
        <v/>
      </c>
      <c r="F852" s="758" t="str">
        <f>IF(RENTABILIDAD[[#This Row],[PORTAFOLIO]]="","",IF('REGISTRO ACCIONES'!L852="COMPRA",'REGISTRO ACCIONES'!P852,""))</f>
        <v/>
      </c>
      <c r="G852" s="759" t="str">
        <f>IF(RENTABILIDAD[[#This Row],[PORTAFOLIO]]="","",IF('REGISTRO ACCIONES'!L852="COMPRA",'REGISTRO ACCIONES'!R852,""))</f>
        <v/>
      </c>
      <c r="H85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52" s="760" t="str">
        <f>IF(RENTABILIDAD[[#This Row],[PORTAFOLIO]]="","",IF(RENTABILIDAD[[#This Row],[INSTRUMENTO]]="","",IFERROR((E852*H852),0)))</f>
        <v/>
      </c>
      <c r="J852" s="761" t="str">
        <f>IF(RENTABILIDAD[[#This Row],[PORTAFOLIO]]="","",IF(RENTABILIDAD[[#This Row],[INSTRUMENTO]]="","",IFERROR((E852*H852)*$X$6,0)))</f>
        <v/>
      </c>
      <c r="K852" s="762">
        <f>IF(RENTABILIDAD[[#This Row],[VALOR ACTUAL COP]]&gt;0,IFERROR((I852-F852)/F852,0),"")</f>
        <v>0</v>
      </c>
      <c r="L852" s="702">
        <f>IF(RENTABILIDAD[[#This Row],[VALOR ACTUAL COP]]&gt;0,IFERROR((J852-G852)/G852,0),"")</f>
        <v>0</v>
      </c>
      <c r="M852" s="763">
        <f t="shared" si="14"/>
        <v>0</v>
      </c>
      <c r="N852" s="747" t="str">
        <f>IFERROR(IF(RENTABILIDAD[[#This Row],[AÑOS]]&gt;0.9999999,(1+K852)^(1/M852)-1,""),"")</f>
        <v/>
      </c>
      <c r="O852" s="702" t="str">
        <f>IFERROR(IF(RENTABILIDAD[[#This Row],[AÑOS]]&gt;0.9999999,(1+L852)^(1/M852)-1,""),"")</f>
        <v/>
      </c>
      <c r="P852" s="764" t="str">
        <f>IFERROR(IF(C:C=$U$7,RENTABILIDAD[[#This Row],[INVERSIÓN USD]]/$W$6,RENTABILIDAD[[#This Row],[INVERSIÓN USD]]/$W$7),"")</f>
        <v/>
      </c>
      <c r="Q852" s="620" t="str">
        <f>IFERROR(IF(D:D=$U$6,RENTABILIDAD[[#This Row],[INVERSIÓN COP]]/$V$6,RENTABILIDAD[[#This Row],[INVERSIÓN COP]]/$V$7),"")</f>
        <v/>
      </c>
      <c r="R852" s="764" t="str">
        <f>IFERROR(RENTABILIDAD[[#This Row],[RENTABILIDAD E.A USD]]*RENTABILIDAD[[#This Row],[PESOS COP]],"")</f>
        <v/>
      </c>
      <c r="S852" s="620" t="str">
        <f>IFERROR(RENTABILIDAD[[#This Row],[RENTABILIDAD E.A COP2]]*RENTABILIDAD[[#This Row],[PESOS COP]],"")</f>
        <v/>
      </c>
    </row>
    <row r="853" spans="2:19">
      <c r="B853" s="755" t="str">
        <f>IF('REGISTRO ACCIONES'!L853="COMPRA",'REGISTRO ACCIONES'!J853,"")</f>
        <v/>
      </c>
      <c r="C853" s="756" t="str">
        <f>IF('REGISTRO ACCIONES'!L853="COMPRA",'REGISTRO ACCIONES'!K853,"")</f>
        <v/>
      </c>
      <c r="D85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53" s="757" t="str">
        <f>IF('REGISTRO ACCIONES'!L853="COMPRA",'REGISTRO ACCIONES'!M853,"")</f>
        <v/>
      </c>
      <c r="F853" s="758" t="str">
        <f>IF(RENTABILIDAD[[#This Row],[PORTAFOLIO]]="","",IF('REGISTRO ACCIONES'!L853="COMPRA",'REGISTRO ACCIONES'!P853,""))</f>
        <v/>
      </c>
      <c r="G853" s="759" t="str">
        <f>IF(RENTABILIDAD[[#This Row],[PORTAFOLIO]]="","",IF('REGISTRO ACCIONES'!L853="COMPRA",'REGISTRO ACCIONES'!R853,""))</f>
        <v/>
      </c>
      <c r="H85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53" s="760" t="str">
        <f>IF(RENTABILIDAD[[#This Row],[PORTAFOLIO]]="","",IF(RENTABILIDAD[[#This Row],[INSTRUMENTO]]="","",IFERROR((E853*H853),0)))</f>
        <v/>
      </c>
      <c r="J853" s="761" t="str">
        <f>IF(RENTABILIDAD[[#This Row],[PORTAFOLIO]]="","",IF(RENTABILIDAD[[#This Row],[INSTRUMENTO]]="","",IFERROR((E853*H853)*$X$6,0)))</f>
        <v/>
      </c>
      <c r="K853" s="762">
        <f>IF(RENTABILIDAD[[#This Row],[VALOR ACTUAL COP]]&gt;0,IFERROR((I853-F853)/F853,0),"")</f>
        <v>0</v>
      </c>
      <c r="L853" s="702">
        <f>IF(RENTABILIDAD[[#This Row],[VALOR ACTUAL COP]]&gt;0,IFERROR((J853-G853)/G853,0),"")</f>
        <v>0</v>
      </c>
      <c r="M853" s="763">
        <f t="shared" si="14"/>
        <v>0</v>
      </c>
      <c r="N853" s="747" t="str">
        <f>IFERROR(IF(RENTABILIDAD[[#This Row],[AÑOS]]&gt;0.9999999,(1+K853)^(1/M853)-1,""),"")</f>
        <v/>
      </c>
      <c r="O853" s="702" t="str">
        <f>IFERROR(IF(RENTABILIDAD[[#This Row],[AÑOS]]&gt;0.9999999,(1+L853)^(1/M853)-1,""),"")</f>
        <v/>
      </c>
      <c r="P853" s="764" t="str">
        <f>IFERROR(IF(C:C=$U$7,RENTABILIDAD[[#This Row],[INVERSIÓN USD]]/$W$6,RENTABILIDAD[[#This Row],[INVERSIÓN USD]]/$W$7),"")</f>
        <v/>
      </c>
      <c r="Q853" s="620" t="str">
        <f>IFERROR(IF(D:D=$U$6,RENTABILIDAD[[#This Row],[INVERSIÓN COP]]/$V$6,RENTABILIDAD[[#This Row],[INVERSIÓN COP]]/$V$7),"")</f>
        <v/>
      </c>
      <c r="R853" s="764" t="str">
        <f>IFERROR(RENTABILIDAD[[#This Row],[RENTABILIDAD E.A USD]]*RENTABILIDAD[[#This Row],[PESOS COP]],"")</f>
        <v/>
      </c>
      <c r="S853" s="620" t="str">
        <f>IFERROR(RENTABILIDAD[[#This Row],[RENTABILIDAD E.A COP2]]*RENTABILIDAD[[#This Row],[PESOS COP]],"")</f>
        <v/>
      </c>
    </row>
    <row r="854" spans="2:19">
      <c r="B854" s="755" t="str">
        <f>IF('REGISTRO ACCIONES'!L854="COMPRA",'REGISTRO ACCIONES'!J854,"")</f>
        <v/>
      </c>
      <c r="C854" s="756" t="str">
        <f>IF('REGISTRO ACCIONES'!L854="COMPRA",'REGISTRO ACCIONES'!K854,"")</f>
        <v/>
      </c>
      <c r="D85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54" s="757" t="str">
        <f>IF('REGISTRO ACCIONES'!L854="COMPRA",'REGISTRO ACCIONES'!M854,"")</f>
        <v/>
      </c>
      <c r="F854" s="758" t="str">
        <f>IF(RENTABILIDAD[[#This Row],[PORTAFOLIO]]="","",IF('REGISTRO ACCIONES'!L854="COMPRA",'REGISTRO ACCIONES'!P854,""))</f>
        <v/>
      </c>
      <c r="G854" s="759" t="str">
        <f>IF(RENTABILIDAD[[#This Row],[PORTAFOLIO]]="","",IF('REGISTRO ACCIONES'!L854="COMPRA",'REGISTRO ACCIONES'!R854,""))</f>
        <v/>
      </c>
      <c r="H85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54" s="760" t="str">
        <f>IF(RENTABILIDAD[[#This Row],[PORTAFOLIO]]="","",IF(RENTABILIDAD[[#This Row],[INSTRUMENTO]]="","",IFERROR((E854*H854),0)))</f>
        <v/>
      </c>
      <c r="J854" s="761" t="str">
        <f>IF(RENTABILIDAD[[#This Row],[PORTAFOLIO]]="","",IF(RENTABILIDAD[[#This Row],[INSTRUMENTO]]="","",IFERROR((E854*H854)*$X$6,0)))</f>
        <v/>
      </c>
      <c r="K854" s="762">
        <f>IF(RENTABILIDAD[[#This Row],[VALOR ACTUAL COP]]&gt;0,IFERROR((I854-F854)/F854,0),"")</f>
        <v>0</v>
      </c>
      <c r="L854" s="702">
        <f>IF(RENTABILIDAD[[#This Row],[VALOR ACTUAL COP]]&gt;0,IFERROR((J854-G854)/G854,0),"")</f>
        <v>0</v>
      </c>
      <c r="M854" s="763">
        <f t="shared" si="14"/>
        <v>0</v>
      </c>
      <c r="N854" s="747" t="str">
        <f>IFERROR(IF(RENTABILIDAD[[#This Row],[AÑOS]]&gt;0.9999999,(1+K854)^(1/M854)-1,""),"")</f>
        <v/>
      </c>
      <c r="O854" s="702" t="str">
        <f>IFERROR(IF(RENTABILIDAD[[#This Row],[AÑOS]]&gt;0.9999999,(1+L854)^(1/M854)-1,""),"")</f>
        <v/>
      </c>
      <c r="P854" s="764" t="str">
        <f>IFERROR(IF(C:C=$U$7,RENTABILIDAD[[#This Row],[INVERSIÓN USD]]/$W$6,RENTABILIDAD[[#This Row],[INVERSIÓN USD]]/$W$7),"")</f>
        <v/>
      </c>
      <c r="Q854" s="620" t="str">
        <f>IFERROR(IF(D:D=$U$6,RENTABILIDAD[[#This Row],[INVERSIÓN COP]]/$V$6,RENTABILIDAD[[#This Row],[INVERSIÓN COP]]/$V$7),"")</f>
        <v/>
      </c>
      <c r="R854" s="764" t="str">
        <f>IFERROR(RENTABILIDAD[[#This Row],[RENTABILIDAD E.A USD]]*RENTABILIDAD[[#This Row],[PESOS COP]],"")</f>
        <v/>
      </c>
      <c r="S854" s="620" t="str">
        <f>IFERROR(RENTABILIDAD[[#This Row],[RENTABILIDAD E.A COP2]]*RENTABILIDAD[[#This Row],[PESOS COP]],"")</f>
        <v/>
      </c>
    </row>
    <row r="855" spans="2:19">
      <c r="B855" s="755" t="str">
        <f>IF('REGISTRO ACCIONES'!L855="COMPRA",'REGISTRO ACCIONES'!J855,"")</f>
        <v/>
      </c>
      <c r="C855" s="756" t="str">
        <f>IF('REGISTRO ACCIONES'!L855="COMPRA",'REGISTRO ACCIONES'!K855,"")</f>
        <v/>
      </c>
      <c r="D85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55" s="757" t="str">
        <f>IF('REGISTRO ACCIONES'!L855="COMPRA",'REGISTRO ACCIONES'!M855,"")</f>
        <v/>
      </c>
      <c r="F855" s="758" t="str">
        <f>IF(RENTABILIDAD[[#This Row],[PORTAFOLIO]]="","",IF('REGISTRO ACCIONES'!L855="COMPRA",'REGISTRO ACCIONES'!P855,""))</f>
        <v/>
      </c>
      <c r="G855" s="759" t="str">
        <f>IF(RENTABILIDAD[[#This Row],[PORTAFOLIO]]="","",IF('REGISTRO ACCIONES'!L855="COMPRA",'REGISTRO ACCIONES'!R855,""))</f>
        <v/>
      </c>
      <c r="H85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55" s="760" t="str">
        <f>IF(RENTABILIDAD[[#This Row],[PORTAFOLIO]]="","",IF(RENTABILIDAD[[#This Row],[INSTRUMENTO]]="","",IFERROR((E855*H855),0)))</f>
        <v/>
      </c>
      <c r="J855" s="761" t="str">
        <f>IF(RENTABILIDAD[[#This Row],[PORTAFOLIO]]="","",IF(RENTABILIDAD[[#This Row],[INSTRUMENTO]]="","",IFERROR((E855*H855)*$X$6,0)))</f>
        <v/>
      </c>
      <c r="K855" s="762">
        <f>IF(RENTABILIDAD[[#This Row],[VALOR ACTUAL COP]]&gt;0,IFERROR((I855-F855)/F855,0),"")</f>
        <v>0</v>
      </c>
      <c r="L855" s="702">
        <f>IF(RENTABILIDAD[[#This Row],[VALOR ACTUAL COP]]&gt;0,IFERROR((J855-G855)/G855,0),"")</f>
        <v>0</v>
      </c>
      <c r="M855" s="763">
        <f t="shared" si="14"/>
        <v>0</v>
      </c>
      <c r="N855" s="747" t="str">
        <f>IFERROR(IF(RENTABILIDAD[[#This Row],[AÑOS]]&gt;0.9999999,(1+K855)^(1/M855)-1,""),"")</f>
        <v/>
      </c>
      <c r="O855" s="702" t="str">
        <f>IFERROR(IF(RENTABILIDAD[[#This Row],[AÑOS]]&gt;0.9999999,(1+L855)^(1/M855)-1,""),"")</f>
        <v/>
      </c>
      <c r="P855" s="764" t="str">
        <f>IFERROR(IF(C:C=$U$7,RENTABILIDAD[[#This Row],[INVERSIÓN USD]]/$W$6,RENTABILIDAD[[#This Row],[INVERSIÓN USD]]/$W$7),"")</f>
        <v/>
      </c>
      <c r="Q855" s="620" t="str">
        <f>IFERROR(IF(D:D=$U$6,RENTABILIDAD[[#This Row],[INVERSIÓN COP]]/$V$6,RENTABILIDAD[[#This Row],[INVERSIÓN COP]]/$V$7),"")</f>
        <v/>
      </c>
      <c r="R855" s="764" t="str">
        <f>IFERROR(RENTABILIDAD[[#This Row],[RENTABILIDAD E.A USD]]*RENTABILIDAD[[#This Row],[PESOS COP]],"")</f>
        <v/>
      </c>
      <c r="S855" s="620" t="str">
        <f>IFERROR(RENTABILIDAD[[#This Row],[RENTABILIDAD E.A COP2]]*RENTABILIDAD[[#This Row],[PESOS COP]],"")</f>
        <v/>
      </c>
    </row>
    <row r="856" spans="2:19">
      <c r="B856" s="755" t="str">
        <f>IF('REGISTRO ACCIONES'!L856="COMPRA",'REGISTRO ACCIONES'!J856,"")</f>
        <v/>
      </c>
      <c r="C856" s="756" t="str">
        <f>IF('REGISTRO ACCIONES'!L856="COMPRA",'REGISTRO ACCIONES'!K856,"")</f>
        <v/>
      </c>
      <c r="D85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56" s="757" t="str">
        <f>IF('REGISTRO ACCIONES'!L856="COMPRA",'REGISTRO ACCIONES'!M856,"")</f>
        <v/>
      </c>
      <c r="F856" s="758" t="str">
        <f>IF(RENTABILIDAD[[#This Row],[PORTAFOLIO]]="","",IF('REGISTRO ACCIONES'!L856="COMPRA",'REGISTRO ACCIONES'!P856,""))</f>
        <v/>
      </c>
      <c r="G856" s="759" t="str">
        <f>IF(RENTABILIDAD[[#This Row],[PORTAFOLIO]]="","",IF('REGISTRO ACCIONES'!L856="COMPRA",'REGISTRO ACCIONES'!R856,""))</f>
        <v/>
      </c>
      <c r="H85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56" s="760" t="str">
        <f>IF(RENTABILIDAD[[#This Row],[PORTAFOLIO]]="","",IF(RENTABILIDAD[[#This Row],[INSTRUMENTO]]="","",IFERROR((E856*H856),0)))</f>
        <v/>
      </c>
      <c r="J856" s="761" t="str">
        <f>IF(RENTABILIDAD[[#This Row],[PORTAFOLIO]]="","",IF(RENTABILIDAD[[#This Row],[INSTRUMENTO]]="","",IFERROR((E856*H856)*$X$6,0)))</f>
        <v/>
      </c>
      <c r="K856" s="762">
        <f>IF(RENTABILIDAD[[#This Row],[VALOR ACTUAL COP]]&gt;0,IFERROR((I856-F856)/F856,0),"")</f>
        <v>0</v>
      </c>
      <c r="L856" s="702">
        <f>IF(RENTABILIDAD[[#This Row],[VALOR ACTUAL COP]]&gt;0,IFERROR((J856-G856)/G856,0),"")</f>
        <v>0</v>
      </c>
      <c r="M856" s="763">
        <f t="shared" si="14"/>
        <v>0</v>
      </c>
      <c r="N856" s="747" t="str">
        <f>IFERROR(IF(RENTABILIDAD[[#This Row],[AÑOS]]&gt;0.9999999,(1+K856)^(1/M856)-1,""),"")</f>
        <v/>
      </c>
      <c r="O856" s="702" t="str">
        <f>IFERROR(IF(RENTABILIDAD[[#This Row],[AÑOS]]&gt;0.9999999,(1+L856)^(1/M856)-1,""),"")</f>
        <v/>
      </c>
      <c r="P856" s="764" t="str">
        <f>IFERROR(IF(C:C=$U$7,RENTABILIDAD[[#This Row],[INVERSIÓN USD]]/$W$6,RENTABILIDAD[[#This Row],[INVERSIÓN USD]]/$W$7),"")</f>
        <v/>
      </c>
      <c r="Q856" s="620" t="str">
        <f>IFERROR(IF(D:D=$U$6,RENTABILIDAD[[#This Row],[INVERSIÓN COP]]/$V$6,RENTABILIDAD[[#This Row],[INVERSIÓN COP]]/$V$7),"")</f>
        <v/>
      </c>
      <c r="R856" s="764" t="str">
        <f>IFERROR(RENTABILIDAD[[#This Row],[RENTABILIDAD E.A USD]]*RENTABILIDAD[[#This Row],[PESOS COP]],"")</f>
        <v/>
      </c>
      <c r="S856" s="620" t="str">
        <f>IFERROR(RENTABILIDAD[[#This Row],[RENTABILIDAD E.A COP2]]*RENTABILIDAD[[#This Row],[PESOS COP]],"")</f>
        <v/>
      </c>
    </row>
    <row r="857" spans="2:19">
      <c r="B857" s="755" t="str">
        <f>IF('REGISTRO ACCIONES'!L857="COMPRA",'REGISTRO ACCIONES'!J857,"")</f>
        <v/>
      </c>
      <c r="C857" s="756" t="str">
        <f>IF('REGISTRO ACCIONES'!L857="COMPRA",'REGISTRO ACCIONES'!K857,"")</f>
        <v/>
      </c>
      <c r="D85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57" s="757" t="str">
        <f>IF('REGISTRO ACCIONES'!L857="COMPRA",'REGISTRO ACCIONES'!M857,"")</f>
        <v/>
      </c>
      <c r="F857" s="758" t="str">
        <f>IF(RENTABILIDAD[[#This Row],[PORTAFOLIO]]="","",IF('REGISTRO ACCIONES'!L857="COMPRA",'REGISTRO ACCIONES'!P857,""))</f>
        <v/>
      </c>
      <c r="G857" s="759" t="str">
        <f>IF(RENTABILIDAD[[#This Row],[PORTAFOLIO]]="","",IF('REGISTRO ACCIONES'!L857="COMPRA",'REGISTRO ACCIONES'!R857,""))</f>
        <v/>
      </c>
      <c r="H85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57" s="760" t="str">
        <f>IF(RENTABILIDAD[[#This Row],[PORTAFOLIO]]="","",IF(RENTABILIDAD[[#This Row],[INSTRUMENTO]]="","",IFERROR((E857*H857),0)))</f>
        <v/>
      </c>
      <c r="J857" s="761" t="str">
        <f>IF(RENTABILIDAD[[#This Row],[PORTAFOLIO]]="","",IF(RENTABILIDAD[[#This Row],[INSTRUMENTO]]="","",IFERROR((E857*H857)*$X$6,0)))</f>
        <v/>
      </c>
      <c r="K857" s="762">
        <f>IF(RENTABILIDAD[[#This Row],[VALOR ACTUAL COP]]&gt;0,IFERROR((I857-F857)/F857,0),"")</f>
        <v>0</v>
      </c>
      <c r="L857" s="702">
        <f>IF(RENTABILIDAD[[#This Row],[VALOR ACTUAL COP]]&gt;0,IFERROR((J857-G857)/G857,0),"")</f>
        <v>0</v>
      </c>
      <c r="M857" s="763">
        <f t="shared" si="14"/>
        <v>0</v>
      </c>
      <c r="N857" s="747" t="str">
        <f>IFERROR(IF(RENTABILIDAD[[#This Row],[AÑOS]]&gt;0.9999999,(1+K857)^(1/M857)-1,""),"")</f>
        <v/>
      </c>
      <c r="O857" s="702" t="str">
        <f>IFERROR(IF(RENTABILIDAD[[#This Row],[AÑOS]]&gt;0.9999999,(1+L857)^(1/M857)-1,""),"")</f>
        <v/>
      </c>
      <c r="P857" s="764" t="str">
        <f>IFERROR(IF(C:C=$U$7,RENTABILIDAD[[#This Row],[INVERSIÓN USD]]/$W$6,RENTABILIDAD[[#This Row],[INVERSIÓN USD]]/$W$7),"")</f>
        <v/>
      </c>
      <c r="Q857" s="620" t="str">
        <f>IFERROR(IF(D:D=$U$6,RENTABILIDAD[[#This Row],[INVERSIÓN COP]]/$V$6,RENTABILIDAD[[#This Row],[INVERSIÓN COP]]/$V$7),"")</f>
        <v/>
      </c>
      <c r="R857" s="764" t="str">
        <f>IFERROR(RENTABILIDAD[[#This Row],[RENTABILIDAD E.A USD]]*RENTABILIDAD[[#This Row],[PESOS COP]],"")</f>
        <v/>
      </c>
      <c r="S857" s="620" t="str">
        <f>IFERROR(RENTABILIDAD[[#This Row],[RENTABILIDAD E.A COP2]]*RENTABILIDAD[[#This Row],[PESOS COP]],"")</f>
        <v/>
      </c>
    </row>
    <row r="858" spans="2:19">
      <c r="B858" s="755" t="str">
        <f>IF('REGISTRO ACCIONES'!L858="COMPRA",'REGISTRO ACCIONES'!J858,"")</f>
        <v/>
      </c>
      <c r="C858" s="756" t="str">
        <f>IF('REGISTRO ACCIONES'!L858="COMPRA",'REGISTRO ACCIONES'!K858,"")</f>
        <v/>
      </c>
      <c r="D85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58" s="757" t="str">
        <f>IF('REGISTRO ACCIONES'!L858="COMPRA",'REGISTRO ACCIONES'!M858,"")</f>
        <v/>
      </c>
      <c r="F858" s="758" t="str">
        <f>IF(RENTABILIDAD[[#This Row],[PORTAFOLIO]]="","",IF('REGISTRO ACCIONES'!L858="COMPRA",'REGISTRO ACCIONES'!P858,""))</f>
        <v/>
      </c>
      <c r="G858" s="759" t="str">
        <f>IF(RENTABILIDAD[[#This Row],[PORTAFOLIO]]="","",IF('REGISTRO ACCIONES'!L858="COMPRA",'REGISTRO ACCIONES'!R858,""))</f>
        <v/>
      </c>
      <c r="H85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58" s="760" t="str">
        <f>IF(RENTABILIDAD[[#This Row],[PORTAFOLIO]]="","",IF(RENTABILIDAD[[#This Row],[INSTRUMENTO]]="","",IFERROR((E858*H858),0)))</f>
        <v/>
      </c>
      <c r="J858" s="761" t="str">
        <f>IF(RENTABILIDAD[[#This Row],[PORTAFOLIO]]="","",IF(RENTABILIDAD[[#This Row],[INSTRUMENTO]]="","",IFERROR((E858*H858)*$X$6,0)))</f>
        <v/>
      </c>
      <c r="K858" s="762">
        <f>IF(RENTABILIDAD[[#This Row],[VALOR ACTUAL COP]]&gt;0,IFERROR((I858-F858)/F858,0),"")</f>
        <v>0</v>
      </c>
      <c r="L858" s="702">
        <f>IF(RENTABILIDAD[[#This Row],[VALOR ACTUAL COP]]&gt;0,IFERROR((J858-G858)/G858,0),"")</f>
        <v>0</v>
      </c>
      <c r="M858" s="763">
        <f t="shared" si="14"/>
        <v>0</v>
      </c>
      <c r="N858" s="747" t="str">
        <f>IFERROR(IF(RENTABILIDAD[[#This Row],[AÑOS]]&gt;0.9999999,(1+K858)^(1/M858)-1,""),"")</f>
        <v/>
      </c>
      <c r="O858" s="702" t="str">
        <f>IFERROR(IF(RENTABILIDAD[[#This Row],[AÑOS]]&gt;0.9999999,(1+L858)^(1/M858)-1,""),"")</f>
        <v/>
      </c>
      <c r="P858" s="764" t="str">
        <f>IFERROR(IF(C:C=$U$7,RENTABILIDAD[[#This Row],[INVERSIÓN USD]]/$W$6,RENTABILIDAD[[#This Row],[INVERSIÓN USD]]/$W$7),"")</f>
        <v/>
      </c>
      <c r="Q858" s="620" t="str">
        <f>IFERROR(IF(D:D=$U$6,RENTABILIDAD[[#This Row],[INVERSIÓN COP]]/$V$6,RENTABILIDAD[[#This Row],[INVERSIÓN COP]]/$V$7),"")</f>
        <v/>
      </c>
      <c r="R858" s="764" t="str">
        <f>IFERROR(RENTABILIDAD[[#This Row],[RENTABILIDAD E.A USD]]*RENTABILIDAD[[#This Row],[PESOS COP]],"")</f>
        <v/>
      </c>
      <c r="S858" s="620" t="str">
        <f>IFERROR(RENTABILIDAD[[#This Row],[RENTABILIDAD E.A COP2]]*RENTABILIDAD[[#This Row],[PESOS COP]],"")</f>
        <v/>
      </c>
    </row>
    <row r="859" spans="2:19">
      <c r="B859" s="755" t="str">
        <f>IF('REGISTRO ACCIONES'!L859="COMPRA",'REGISTRO ACCIONES'!J859,"")</f>
        <v/>
      </c>
      <c r="C859" s="756" t="str">
        <f>IF('REGISTRO ACCIONES'!L859="COMPRA",'REGISTRO ACCIONES'!K859,"")</f>
        <v/>
      </c>
      <c r="D85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59" s="757" t="str">
        <f>IF('REGISTRO ACCIONES'!L859="COMPRA",'REGISTRO ACCIONES'!M859,"")</f>
        <v/>
      </c>
      <c r="F859" s="758" t="str">
        <f>IF(RENTABILIDAD[[#This Row],[PORTAFOLIO]]="","",IF('REGISTRO ACCIONES'!L859="COMPRA",'REGISTRO ACCIONES'!P859,""))</f>
        <v/>
      </c>
      <c r="G859" s="759" t="str">
        <f>IF(RENTABILIDAD[[#This Row],[PORTAFOLIO]]="","",IF('REGISTRO ACCIONES'!L859="COMPRA",'REGISTRO ACCIONES'!R859,""))</f>
        <v/>
      </c>
      <c r="H85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59" s="760" t="str">
        <f>IF(RENTABILIDAD[[#This Row],[PORTAFOLIO]]="","",IF(RENTABILIDAD[[#This Row],[INSTRUMENTO]]="","",IFERROR((E859*H859),0)))</f>
        <v/>
      </c>
      <c r="J859" s="761" t="str">
        <f>IF(RENTABILIDAD[[#This Row],[PORTAFOLIO]]="","",IF(RENTABILIDAD[[#This Row],[INSTRUMENTO]]="","",IFERROR((E859*H859)*$X$6,0)))</f>
        <v/>
      </c>
      <c r="K859" s="762">
        <f>IF(RENTABILIDAD[[#This Row],[VALOR ACTUAL COP]]&gt;0,IFERROR((I859-F859)/F859,0),"")</f>
        <v>0</v>
      </c>
      <c r="L859" s="702">
        <f>IF(RENTABILIDAD[[#This Row],[VALOR ACTUAL COP]]&gt;0,IFERROR((J859-G859)/G859,0),"")</f>
        <v>0</v>
      </c>
      <c r="M859" s="763">
        <f t="shared" si="14"/>
        <v>0</v>
      </c>
      <c r="N859" s="747" t="str">
        <f>IFERROR(IF(RENTABILIDAD[[#This Row],[AÑOS]]&gt;0.9999999,(1+K859)^(1/M859)-1,""),"")</f>
        <v/>
      </c>
      <c r="O859" s="702" t="str">
        <f>IFERROR(IF(RENTABILIDAD[[#This Row],[AÑOS]]&gt;0.9999999,(1+L859)^(1/M859)-1,""),"")</f>
        <v/>
      </c>
      <c r="P859" s="764" t="str">
        <f>IFERROR(IF(C:C=$U$7,RENTABILIDAD[[#This Row],[INVERSIÓN USD]]/$W$6,RENTABILIDAD[[#This Row],[INVERSIÓN USD]]/$W$7),"")</f>
        <v/>
      </c>
      <c r="Q859" s="620" t="str">
        <f>IFERROR(IF(D:D=$U$6,RENTABILIDAD[[#This Row],[INVERSIÓN COP]]/$V$6,RENTABILIDAD[[#This Row],[INVERSIÓN COP]]/$V$7),"")</f>
        <v/>
      </c>
      <c r="R859" s="764" t="str">
        <f>IFERROR(RENTABILIDAD[[#This Row],[RENTABILIDAD E.A USD]]*RENTABILIDAD[[#This Row],[PESOS COP]],"")</f>
        <v/>
      </c>
      <c r="S859" s="620" t="str">
        <f>IFERROR(RENTABILIDAD[[#This Row],[RENTABILIDAD E.A COP2]]*RENTABILIDAD[[#This Row],[PESOS COP]],"")</f>
        <v/>
      </c>
    </row>
    <row r="860" spans="2:19">
      <c r="B860" s="755" t="str">
        <f>IF('REGISTRO ACCIONES'!L860="COMPRA",'REGISTRO ACCIONES'!J860,"")</f>
        <v/>
      </c>
      <c r="C860" s="756" t="str">
        <f>IF('REGISTRO ACCIONES'!L860="COMPRA",'REGISTRO ACCIONES'!K860,"")</f>
        <v/>
      </c>
      <c r="D86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60" s="757" t="str">
        <f>IF('REGISTRO ACCIONES'!L860="COMPRA",'REGISTRO ACCIONES'!M860,"")</f>
        <v/>
      </c>
      <c r="F860" s="758" t="str">
        <f>IF(RENTABILIDAD[[#This Row],[PORTAFOLIO]]="","",IF('REGISTRO ACCIONES'!L860="COMPRA",'REGISTRO ACCIONES'!P860,""))</f>
        <v/>
      </c>
      <c r="G860" s="759" t="str">
        <f>IF(RENTABILIDAD[[#This Row],[PORTAFOLIO]]="","",IF('REGISTRO ACCIONES'!L860="COMPRA",'REGISTRO ACCIONES'!R860,""))</f>
        <v/>
      </c>
      <c r="H86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60" s="760" t="str">
        <f>IF(RENTABILIDAD[[#This Row],[PORTAFOLIO]]="","",IF(RENTABILIDAD[[#This Row],[INSTRUMENTO]]="","",IFERROR((E860*H860),0)))</f>
        <v/>
      </c>
      <c r="J860" s="761" t="str">
        <f>IF(RENTABILIDAD[[#This Row],[PORTAFOLIO]]="","",IF(RENTABILIDAD[[#This Row],[INSTRUMENTO]]="","",IFERROR((E860*H860)*$X$6,0)))</f>
        <v/>
      </c>
      <c r="K860" s="762">
        <f>IF(RENTABILIDAD[[#This Row],[VALOR ACTUAL COP]]&gt;0,IFERROR((I860-F860)/F860,0),"")</f>
        <v>0</v>
      </c>
      <c r="L860" s="702">
        <f>IF(RENTABILIDAD[[#This Row],[VALOR ACTUAL COP]]&gt;0,IFERROR((J860-G860)/G860,0),"")</f>
        <v>0</v>
      </c>
      <c r="M860" s="763">
        <f t="shared" si="14"/>
        <v>0</v>
      </c>
      <c r="N860" s="747" t="str">
        <f>IFERROR(IF(RENTABILIDAD[[#This Row],[AÑOS]]&gt;0.9999999,(1+K860)^(1/M860)-1,""),"")</f>
        <v/>
      </c>
      <c r="O860" s="702" t="str">
        <f>IFERROR(IF(RENTABILIDAD[[#This Row],[AÑOS]]&gt;0.9999999,(1+L860)^(1/M860)-1,""),"")</f>
        <v/>
      </c>
      <c r="P860" s="764" t="str">
        <f>IFERROR(IF(C:C=$U$7,RENTABILIDAD[[#This Row],[INVERSIÓN USD]]/$W$6,RENTABILIDAD[[#This Row],[INVERSIÓN USD]]/$W$7),"")</f>
        <v/>
      </c>
      <c r="Q860" s="620" t="str">
        <f>IFERROR(IF(D:D=$U$6,RENTABILIDAD[[#This Row],[INVERSIÓN COP]]/$V$6,RENTABILIDAD[[#This Row],[INVERSIÓN COP]]/$V$7),"")</f>
        <v/>
      </c>
      <c r="R860" s="764" t="str">
        <f>IFERROR(RENTABILIDAD[[#This Row],[RENTABILIDAD E.A USD]]*RENTABILIDAD[[#This Row],[PESOS COP]],"")</f>
        <v/>
      </c>
      <c r="S860" s="620" t="str">
        <f>IFERROR(RENTABILIDAD[[#This Row],[RENTABILIDAD E.A COP2]]*RENTABILIDAD[[#This Row],[PESOS COP]],"")</f>
        <v/>
      </c>
    </row>
    <row r="861" spans="2:19">
      <c r="B861" s="755" t="str">
        <f>IF('REGISTRO ACCIONES'!L861="COMPRA",'REGISTRO ACCIONES'!J861,"")</f>
        <v/>
      </c>
      <c r="C861" s="756" t="str">
        <f>IF('REGISTRO ACCIONES'!L861="COMPRA",'REGISTRO ACCIONES'!K861,"")</f>
        <v/>
      </c>
      <c r="D86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61" s="757" t="str">
        <f>IF('REGISTRO ACCIONES'!L861="COMPRA",'REGISTRO ACCIONES'!M861,"")</f>
        <v/>
      </c>
      <c r="F861" s="758" t="str">
        <f>IF(RENTABILIDAD[[#This Row],[PORTAFOLIO]]="","",IF('REGISTRO ACCIONES'!L861="COMPRA",'REGISTRO ACCIONES'!P861,""))</f>
        <v/>
      </c>
      <c r="G861" s="759" t="str">
        <f>IF(RENTABILIDAD[[#This Row],[PORTAFOLIO]]="","",IF('REGISTRO ACCIONES'!L861="COMPRA",'REGISTRO ACCIONES'!R861,""))</f>
        <v/>
      </c>
      <c r="H86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61" s="760" t="str">
        <f>IF(RENTABILIDAD[[#This Row],[PORTAFOLIO]]="","",IF(RENTABILIDAD[[#This Row],[INSTRUMENTO]]="","",IFERROR((E861*H861),0)))</f>
        <v/>
      </c>
      <c r="J861" s="761" t="str">
        <f>IF(RENTABILIDAD[[#This Row],[PORTAFOLIO]]="","",IF(RENTABILIDAD[[#This Row],[INSTRUMENTO]]="","",IFERROR((E861*H861)*$X$6,0)))</f>
        <v/>
      </c>
      <c r="K861" s="762">
        <f>IF(RENTABILIDAD[[#This Row],[VALOR ACTUAL COP]]&gt;0,IFERROR((I861-F861)/F861,0),"")</f>
        <v>0</v>
      </c>
      <c r="L861" s="702">
        <f>IF(RENTABILIDAD[[#This Row],[VALOR ACTUAL COP]]&gt;0,IFERROR((J861-G861)/G861,0),"")</f>
        <v>0</v>
      </c>
      <c r="M861" s="763">
        <f t="shared" si="14"/>
        <v>0</v>
      </c>
      <c r="N861" s="747" t="str">
        <f>IFERROR(IF(RENTABILIDAD[[#This Row],[AÑOS]]&gt;0.9999999,(1+K861)^(1/M861)-1,""),"")</f>
        <v/>
      </c>
      <c r="O861" s="702" t="str">
        <f>IFERROR(IF(RENTABILIDAD[[#This Row],[AÑOS]]&gt;0.9999999,(1+L861)^(1/M861)-1,""),"")</f>
        <v/>
      </c>
      <c r="P861" s="764" t="str">
        <f>IFERROR(IF(C:C=$U$7,RENTABILIDAD[[#This Row],[INVERSIÓN USD]]/$W$6,RENTABILIDAD[[#This Row],[INVERSIÓN USD]]/$W$7),"")</f>
        <v/>
      </c>
      <c r="Q861" s="620" t="str">
        <f>IFERROR(IF(D:D=$U$6,RENTABILIDAD[[#This Row],[INVERSIÓN COP]]/$V$6,RENTABILIDAD[[#This Row],[INVERSIÓN COP]]/$V$7),"")</f>
        <v/>
      </c>
      <c r="R861" s="764" t="str">
        <f>IFERROR(RENTABILIDAD[[#This Row],[RENTABILIDAD E.A USD]]*RENTABILIDAD[[#This Row],[PESOS COP]],"")</f>
        <v/>
      </c>
      <c r="S861" s="620" t="str">
        <f>IFERROR(RENTABILIDAD[[#This Row],[RENTABILIDAD E.A COP2]]*RENTABILIDAD[[#This Row],[PESOS COP]],"")</f>
        <v/>
      </c>
    </row>
    <row r="862" spans="2:19">
      <c r="B862" s="755" t="str">
        <f>IF('REGISTRO ACCIONES'!L862="COMPRA",'REGISTRO ACCIONES'!J862,"")</f>
        <v/>
      </c>
      <c r="C862" s="756" t="str">
        <f>IF('REGISTRO ACCIONES'!L862="COMPRA",'REGISTRO ACCIONES'!K862,"")</f>
        <v/>
      </c>
      <c r="D86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62" s="757" t="str">
        <f>IF('REGISTRO ACCIONES'!L862="COMPRA",'REGISTRO ACCIONES'!M862,"")</f>
        <v/>
      </c>
      <c r="F862" s="758" t="str">
        <f>IF(RENTABILIDAD[[#This Row],[PORTAFOLIO]]="","",IF('REGISTRO ACCIONES'!L862="COMPRA",'REGISTRO ACCIONES'!P862,""))</f>
        <v/>
      </c>
      <c r="G862" s="759" t="str">
        <f>IF(RENTABILIDAD[[#This Row],[PORTAFOLIO]]="","",IF('REGISTRO ACCIONES'!L862="COMPRA",'REGISTRO ACCIONES'!R862,""))</f>
        <v/>
      </c>
      <c r="H86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62" s="760" t="str">
        <f>IF(RENTABILIDAD[[#This Row],[PORTAFOLIO]]="","",IF(RENTABILIDAD[[#This Row],[INSTRUMENTO]]="","",IFERROR((E862*H862),0)))</f>
        <v/>
      </c>
      <c r="J862" s="761" t="str">
        <f>IF(RENTABILIDAD[[#This Row],[PORTAFOLIO]]="","",IF(RENTABILIDAD[[#This Row],[INSTRUMENTO]]="","",IFERROR((E862*H862)*$X$6,0)))</f>
        <v/>
      </c>
      <c r="K862" s="762">
        <f>IF(RENTABILIDAD[[#This Row],[VALOR ACTUAL COP]]&gt;0,IFERROR((I862-F862)/F862,0),"")</f>
        <v>0</v>
      </c>
      <c r="L862" s="702">
        <f>IF(RENTABILIDAD[[#This Row],[VALOR ACTUAL COP]]&gt;0,IFERROR((J862-G862)/G862,0),"")</f>
        <v>0</v>
      </c>
      <c r="M862" s="763">
        <f t="shared" si="14"/>
        <v>0</v>
      </c>
      <c r="N862" s="747" t="str">
        <f>IFERROR(IF(RENTABILIDAD[[#This Row],[AÑOS]]&gt;0.9999999,(1+K862)^(1/M862)-1,""),"")</f>
        <v/>
      </c>
      <c r="O862" s="702" t="str">
        <f>IFERROR(IF(RENTABILIDAD[[#This Row],[AÑOS]]&gt;0.9999999,(1+L862)^(1/M862)-1,""),"")</f>
        <v/>
      </c>
      <c r="P862" s="764" t="str">
        <f>IFERROR(IF(C:C=$U$7,RENTABILIDAD[[#This Row],[INVERSIÓN USD]]/$W$6,RENTABILIDAD[[#This Row],[INVERSIÓN USD]]/$W$7),"")</f>
        <v/>
      </c>
      <c r="Q862" s="620" t="str">
        <f>IFERROR(IF(D:D=$U$6,RENTABILIDAD[[#This Row],[INVERSIÓN COP]]/$V$6,RENTABILIDAD[[#This Row],[INVERSIÓN COP]]/$V$7),"")</f>
        <v/>
      </c>
      <c r="R862" s="764" t="str">
        <f>IFERROR(RENTABILIDAD[[#This Row],[RENTABILIDAD E.A USD]]*RENTABILIDAD[[#This Row],[PESOS COP]],"")</f>
        <v/>
      </c>
      <c r="S862" s="620" t="str">
        <f>IFERROR(RENTABILIDAD[[#This Row],[RENTABILIDAD E.A COP2]]*RENTABILIDAD[[#This Row],[PESOS COP]],"")</f>
        <v/>
      </c>
    </row>
    <row r="863" spans="2:19">
      <c r="B863" s="755" t="str">
        <f>IF('REGISTRO ACCIONES'!L863="COMPRA",'REGISTRO ACCIONES'!J863,"")</f>
        <v/>
      </c>
      <c r="C863" s="756" t="str">
        <f>IF('REGISTRO ACCIONES'!L863="COMPRA",'REGISTRO ACCIONES'!K863,"")</f>
        <v/>
      </c>
      <c r="D86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63" s="757" t="str">
        <f>IF('REGISTRO ACCIONES'!L863="COMPRA",'REGISTRO ACCIONES'!M863,"")</f>
        <v/>
      </c>
      <c r="F863" s="758" t="str">
        <f>IF(RENTABILIDAD[[#This Row],[PORTAFOLIO]]="","",IF('REGISTRO ACCIONES'!L863="COMPRA",'REGISTRO ACCIONES'!P863,""))</f>
        <v/>
      </c>
      <c r="G863" s="759" t="str">
        <f>IF(RENTABILIDAD[[#This Row],[PORTAFOLIO]]="","",IF('REGISTRO ACCIONES'!L863="COMPRA",'REGISTRO ACCIONES'!R863,""))</f>
        <v/>
      </c>
      <c r="H86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63" s="760" t="str">
        <f>IF(RENTABILIDAD[[#This Row],[PORTAFOLIO]]="","",IF(RENTABILIDAD[[#This Row],[INSTRUMENTO]]="","",IFERROR((E863*H863),0)))</f>
        <v/>
      </c>
      <c r="J863" s="761" t="str">
        <f>IF(RENTABILIDAD[[#This Row],[PORTAFOLIO]]="","",IF(RENTABILIDAD[[#This Row],[INSTRUMENTO]]="","",IFERROR((E863*H863)*$X$6,0)))</f>
        <v/>
      </c>
      <c r="K863" s="762">
        <f>IF(RENTABILIDAD[[#This Row],[VALOR ACTUAL COP]]&gt;0,IFERROR((I863-F863)/F863,0),"")</f>
        <v>0</v>
      </c>
      <c r="L863" s="702">
        <f>IF(RENTABILIDAD[[#This Row],[VALOR ACTUAL COP]]&gt;0,IFERROR((J863-G863)/G863,0),"")</f>
        <v>0</v>
      </c>
      <c r="M863" s="763">
        <f t="shared" si="14"/>
        <v>0</v>
      </c>
      <c r="N863" s="747" t="str">
        <f>IFERROR(IF(RENTABILIDAD[[#This Row],[AÑOS]]&gt;0.9999999,(1+K863)^(1/M863)-1,""),"")</f>
        <v/>
      </c>
      <c r="O863" s="702" t="str">
        <f>IFERROR(IF(RENTABILIDAD[[#This Row],[AÑOS]]&gt;0.9999999,(1+L863)^(1/M863)-1,""),"")</f>
        <v/>
      </c>
      <c r="P863" s="764" t="str">
        <f>IFERROR(IF(C:C=$U$7,RENTABILIDAD[[#This Row],[INVERSIÓN USD]]/$W$6,RENTABILIDAD[[#This Row],[INVERSIÓN USD]]/$W$7),"")</f>
        <v/>
      </c>
      <c r="Q863" s="620" t="str">
        <f>IFERROR(IF(D:D=$U$6,RENTABILIDAD[[#This Row],[INVERSIÓN COP]]/$V$6,RENTABILIDAD[[#This Row],[INVERSIÓN COP]]/$V$7),"")</f>
        <v/>
      </c>
      <c r="R863" s="764" t="str">
        <f>IFERROR(RENTABILIDAD[[#This Row],[RENTABILIDAD E.A USD]]*RENTABILIDAD[[#This Row],[PESOS COP]],"")</f>
        <v/>
      </c>
      <c r="S863" s="620" t="str">
        <f>IFERROR(RENTABILIDAD[[#This Row],[RENTABILIDAD E.A COP2]]*RENTABILIDAD[[#This Row],[PESOS COP]],"")</f>
        <v/>
      </c>
    </row>
    <row r="864" spans="2:19">
      <c r="B864" s="755" t="str">
        <f>IF('REGISTRO ACCIONES'!L864="COMPRA",'REGISTRO ACCIONES'!J864,"")</f>
        <v/>
      </c>
      <c r="C864" s="756" t="str">
        <f>IF('REGISTRO ACCIONES'!L864="COMPRA",'REGISTRO ACCIONES'!K864,"")</f>
        <v/>
      </c>
      <c r="D86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64" s="757" t="str">
        <f>IF('REGISTRO ACCIONES'!L864="COMPRA",'REGISTRO ACCIONES'!M864,"")</f>
        <v/>
      </c>
      <c r="F864" s="758" t="str">
        <f>IF(RENTABILIDAD[[#This Row],[PORTAFOLIO]]="","",IF('REGISTRO ACCIONES'!L864="COMPRA",'REGISTRO ACCIONES'!P864,""))</f>
        <v/>
      </c>
      <c r="G864" s="759" t="str">
        <f>IF(RENTABILIDAD[[#This Row],[PORTAFOLIO]]="","",IF('REGISTRO ACCIONES'!L864="COMPRA",'REGISTRO ACCIONES'!R864,""))</f>
        <v/>
      </c>
      <c r="H86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64" s="760" t="str">
        <f>IF(RENTABILIDAD[[#This Row],[PORTAFOLIO]]="","",IF(RENTABILIDAD[[#This Row],[INSTRUMENTO]]="","",IFERROR((E864*H864),0)))</f>
        <v/>
      </c>
      <c r="J864" s="761" t="str">
        <f>IF(RENTABILIDAD[[#This Row],[PORTAFOLIO]]="","",IF(RENTABILIDAD[[#This Row],[INSTRUMENTO]]="","",IFERROR((E864*H864)*$X$6,0)))</f>
        <v/>
      </c>
      <c r="K864" s="762">
        <f>IF(RENTABILIDAD[[#This Row],[VALOR ACTUAL COP]]&gt;0,IFERROR((I864-F864)/F864,0),"")</f>
        <v>0</v>
      </c>
      <c r="L864" s="702">
        <f>IF(RENTABILIDAD[[#This Row],[VALOR ACTUAL COP]]&gt;0,IFERROR((J864-G864)/G864,0),"")</f>
        <v>0</v>
      </c>
      <c r="M864" s="763">
        <f t="shared" si="14"/>
        <v>0</v>
      </c>
      <c r="N864" s="747" t="str">
        <f>IFERROR(IF(RENTABILIDAD[[#This Row],[AÑOS]]&gt;0.9999999,(1+K864)^(1/M864)-1,""),"")</f>
        <v/>
      </c>
      <c r="O864" s="702" t="str">
        <f>IFERROR(IF(RENTABILIDAD[[#This Row],[AÑOS]]&gt;0.9999999,(1+L864)^(1/M864)-1,""),"")</f>
        <v/>
      </c>
      <c r="P864" s="764" t="str">
        <f>IFERROR(IF(C:C=$U$7,RENTABILIDAD[[#This Row],[INVERSIÓN USD]]/$W$6,RENTABILIDAD[[#This Row],[INVERSIÓN USD]]/$W$7),"")</f>
        <v/>
      </c>
      <c r="Q864" s="620" t="str">
        <f>IFERROR(IF(D:D=$U$6,RENTABILIDAD[[#This Row],[INVERSIÓN COP]]/$V$6,RENTABILIDAD[[#This Row],[INVERSIÓN COP]]/$V$7),"")</f>
        <v/>
      </c>
      <c r="R864" s="764" t="str">
        <f>IFERROR(RENTABILIDAD[[#This Row],[RENTABILIDAD E.A USD]]*RENTABILIDAD[[#This Row],[PESOS COP]],"")</f>
        <v/>
      </c>
      <c r="S864" s="620" t="str">
        <f>IFERROR(RENTABILIDAD[[#This Row],[RENTABILIDAD E.A COP2]]*RENTABILIDAD[[#This Row],[PESOS COP]],"")</f>
        <v/>
      </c>
    </row>
    <row r="865" spans="2:19">
      <c r="B865" s="755" t="str">
        <f>IF('REGISTRO ACCIONES'!L865="COMPRA",'REGISTRO ACCIONES'!J865,"")</f>
        <v/>
      </c>
      <c r="C865" s="756" t="str">
        <f>IF('REGISTRO ACCIONES'!L865="COMPRA",'REGISTRO ACCIONES'!K865,"")</f>
        <v/>
      </c>
      <c r="D86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65" s="757" t="str">
        <f>IF('REGISTRO ACCIONES'!L865="COMPRA",'REGISTRO ACCIONES'!M865,"")</f>
        <v/>
      </c>
      <c r="F865" s="758" t="str">
        <f>IF(RENTABILIDAD[[#This Row],[PORTAFOLIO]]="","",IF('REGISTRO ACCIONES'!L865="COMPRA",'REGISTRO ACCIONES'!P865,""))</f>
        <v/>
      </c>
      <c r="G865" s="759" t="str">
        <f>IF(RENTABILIDAD[[#This Row],[PORTAFOLIO]]="","",IF('REGISTRO ACCIONES'!L865="COMPRA",'REGISTRO ACCIONES'!R865,""))</f>
        <v/>
      </c>
      <c r="H86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65" s="760" t="str">
        <f>IF(RENTABILIDAD[[#This Row],[PORTAFOLIO]]="","",IF(RENTABILIDAD[[#This Row],[INSTRUMENTO]]="","",IFERROR((E865*H865),0)))</f>
        <v/>
      </c>
      <c r="J865" s="761" t="str">
        <f>IF(RENTABILIDAD[[#This Row],[PORTAFOLIO]]="","",IF(RENTABILIDAD[[#This Row],[INSTRUMENTO]]="","",IFERROR((E865*H865)*$X$6,0)))</f>
        <v/>
      </c>
      <c r="K865" s="762">
        <f>IF(RENTABILIDAD[[#This Row],[VALOR ACTUAL COP]]&gt;0,IFERROR((I865-F865)/F865,0),"")</f>
        <v>0</v>
      </c>
      <c r="L865" s="702">
        <f>IF(RENTABILIDAD[[#This Row],[VALOR ACTUAL COP]]&gt;0,IFERROR((J865-G865)/G865,0),"")</f>
        <v>0</v>
      </c>
      <c r="M865" s="763">
        <f t="shared" si="14"/>
        <v>0</v>
      </c>
      <c r="N865" s="747" t="str">
        <f>IFERROR(IF(RENTABILIDAD[[#This Row],[AÑOS]]&gt;0.9999999,(1+K865)^(1/M865)-1,""),"")</f>
        <v/>
      </c>
      <c r="O865" s="702" t="str">
        <f>IFERROR(IF(RENTABILIDAD[[#This Row],[AÑOS]]&gt;0.9999999,(1+L865)^(1/M865)-1,""),"")</f>
        <v/>
      </c>
      <c r="P865" s="764" t="str">
        <f>IFERROR(IF(C:C=$U$7,RENTABILIDAD[[#This Row],[INVERSIÓN USD]]/$W$6,RENTABILIDAD[[#This Row],[INVERSIÓN USD]]/$W$7),"")</f>
        <v/>
      </c>
      <c r="Q865" s="620" t="str">
        <f>IFERROR(IF(D:D=$U$6,RENTABILIDAD[[#This Row],[INVERSIÓN COP]]/$V$6,RENTABILIDAD[[#This Row],[INVERSIÓN COP]]/$V$7),"")</f>
        <v/>
      </c>
      <c r="R865" s="764" t="str">
        <f>IFERROR(RENTABILIDAD[[#This Row],[RENTABILIDAD E.A USD]]*RENTABILIDAD[[#This Row],[PESOS COP]],"")</f>
        <v/>
      </c>
      <c r="S865" s="620" t="str">
        <f>IFERROR(RENTABILIDAD[[#This Row],[RENTABILIDAD E.A COP2]]*RENTABILIDAD[[#This Row],[PESOS COP]],"")</f>
        <v/>
      </c>
    </row>
    <row r="866" spans="2:19">
      <c r="B866" s="755" t="str">
        <f>IF('REGISTRO ACCIONES'!L866="COMPRA",'REGISTRO ACCIONES'!J866,"")</f>
        <v/>
      </c>
      <c r="C866" s="756" t="str">
        <f>IF('REGISTRO ACCIONES'!L866="COMPRA",'REGISTRO ACCIONES'!K866,"")</f>
        <v/>
      </c>
      <c r="D86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66" s="757" t="str">
        <f>IF('REGISTRO ACCIONES'!L866="COMPRA",'REGISTRO ACCIONES'!M866,"")</f>
        <v/>
      </c>
      <c r="F866" s="758" t="str">
        <f>IF(RENTABILIDAD[[#This Row],[PORTAFOLIO]]="","",IF('REGISTRO ACCIONES'!L866="COMPRA",'REGISTRO ACCIONES'!P866,""))</f>
        <v/>
      </c>
      <c r="G866" s="759" t="str">
        <f>IF(RENTABILIDAD[[#This Row],[PORTAFOLIO]]="","",IF('REGISTRO ACCIONES'!L866="COMPRA",'REGISTRO ACCIONES'!R866,""))</f>
        <v/>
      </c>
      <c r="H86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66" s="760" t="str">
        <f>IF(RENTABILIDAD[[#This Row],[PORTAFOLIO]]="","",IF(RENTABILIDAD[[#This Row],[INSTRUMENTO]]="","",IFERROR((E866*H866),0)))</f>
        <v/>
      </c>
      <c r="J866" s="761" t="str">
        <f>IF(RENTABILIDAD[[#This Row],[PORTAFOLIO]]="","",IF(RENTABILIDAD[[#This Row],[INSTRUMENTO]]="","",IFERROR((E866*H866)*$X$6,0)))</f>
        <v/>
      </c>
      <c r="K866" s="762">
        <f>IF(RENTABILIDAD[[#This Row],[VALOR ACTUAL COP]]&gt;0,IFERROR((I866-F866)/F866,0),"")</f>
        <v>0</v>
      </c>
      <c r="L866" s="702">
        <f>IF(RENTABILIDAD[[#This Row],[VALOR ACTUAL COP]]&gt;0,IFERROR((J866-G866)/G866,0),"")</f>
        <v>0</v>
      </c>
      <c r="M866" s="763">
        <f t="shared" si="14"/>
        <v>0</v>
      </c>
      <c r="N866" s="747" t="str">
        <f>IFERROR(IF(RENTABILIDAD[[#This Row],[AÑOS]]&gt;0.9999999,(1+K866)^(1/M866)-1,""),"")</f>
        <v/>
      </c>
      <c r="O866" s="702" t="str">
        <f>IFERROR(IF(RENTABILIDAD[[#This Row],[AÑOS]]&gt;0.9999999,(1+L866)^(1/M866)-1,""),"")</f>
        <v/>
      </c>
      <c r="P866" s="764" t="str">
        <f>IFERROR(IF(C:C=$U$7,RENTABILIDAD[[#This Row],[INVERSIÓN USD]]/$W$6,RENTABILIDAD[[#This Row],[INVERSIÓN USD]]/$W$7),"")</f>
        <v/>
      </c>
      <c r="Q866" s="620" t="str">
        <f>IFERROR(IF(D:D=$U$6,RENTABILIDAD[[#This Row],[INVERSIÓN COP]]/$V$6,RENTABILIDAD[[#This Row],[INVERSIÓN COP]]/$V$7),"")</f>
        <v/>
      </c>
      <c r="R866" s="764" t="str">
        <f>IFERROR(RENTABILIDAD[[#This Row],[RENTABILIDAD E.A USD]]*RENTABILIDAD[[#This Row],[PESOS COP]],"")</f>
        <v/>
      </c>
      <c r="S866" s="620" t="str">
        <f>IFERROR(RENTABILIDAD[[#This Row],[RENTABILIDAD E.A COP2]]*RENTABILIDAD[[#This Row],[PESOS COP]],"")</f>
        <v/>
      </c>
    </row>
    <row r="867" spans="2:19">
      <c r="B867" s="755" t="str">
        <f>IF('REGISTRO ACCIONES'!L867="COMPRA",'REGISTRO ACCIONES'!J867,"")</f>
        <v/>
      </c>
      <c r="C867" s="756" t="str">
        <f>IF('REGISTRO ACCIONES'!L867="COMPRA",'REGISTRO ACCIONES'!K867,"")</f>
        <v/>
      </c>
      <c r="D86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67" s="757" t="str">
        <f>IF('REGISTRO ACCIONES'!L867="COMPRA",'REGISTRO ACCIONES'!M867,"")</f>
        <v/>
      </c>
      <c r="F867" s="758" t="str">
        <f>IF(RENTABILIDAD[[#This Row],[PORTAFOLIO]]="","",IF('REGISTRO ACCIONES'!L867="COMPRA",'REGISTRO ACCIONES'!P867,""))</f>
        <v/>
      </c>
      <c r="G867" s="759" t="str">
        <f>IF(RENTABILIDAD[[#This Row],[PORTAFOLIO]]="","",IF('REGISTRO ACCIONES'!L867="COMPRA",'REGISTRO ACCIONES'!R867,""))</f>
        <v/>
      </c>
      <c r="H86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67" s="760" t="str">
        <f>IF(RENTABILIDAD[[#This Row],[PORTAFOLIO]]="","",IF(RENTABILIDAD[[#This Row],[INSTRUMENTO]]="","",IFERROR((E867*H867),0)))</f>
        <v/>
      </c>
      <c r="J867" s="761" t="str">
        <f>IF(RENTABILIDAD[[#This Row],[PORTAFOLIO]]="","",IF(RENTABILIDAD[[#This Row],[INSTRUMENTO]]="","",IFERROR((E867*H867)*$X$6,0)))</f>
        <v/>
      </c>
      <c r="K867" s="762">
        <f>IF(RENTABILIDAD[[#This Row],[VALOR ACTUAL COP]]&gt;0,IFERROR((I867-F867)/F867,0),"")</f>
        <v>0</v>
      </c>
      <c r="L867" s="702">
        <f>IF(RENTABILIDAD[[#This Row],[VALOR ACTUAL COP]]&gt;0,IFERROR((J867-G867)/G867,0),"")</f>
        <v>0</v>
      </c>
      <c r="M867" s="763">
        <f t="shared" si="14"/>
        <v>0</v>
      </c>
      <c r="N867" s="747" t="str">
        <f>IFERROR(IF(RENTABILIDAD[[#This Row],[AÑOS]]&gt;0.9999999,(1+K867)^(1/M867)-1,""),"")</f>
        <v/>
      </c>
      <c r="O867" s="702" t="str">
        <f>IFERROR(IF(RENTABILIDAD[[#This Row],[AÑOS]]&gt;0.9999999,(1+L867)^(1/M867)-1,""),"")</f>
        <v/>
      </c>
      <c r="P867" s="764" t="str">
        <f>IFERROR(IF(C:C=$U$7,RENTABILIDAD[[#This Row],[INVERSIÓN USD]]/$W$6,RENTABILIDAD[[#This Row],[INVERSIÓN USD]]/$W$7),"")</f>
        <v/>
      </c>
      <c r="Q867" s="620" t="str">
        <f>IFERROR(IF(D:D=$U$6,RENTABILIDAD[[#This Row],[INVERSIÓN COP]]/$V$6,RENTABILIDAD[[#This Row],[INVERSIÓN COP]]/$V$7),"")</f>
        <v/>
      </c>
      <c r="R867" s="764" t="str">
        <f>IFERROR(RENTABILIDAD[[#This Row],[RENTABILIDAD E.A USD]]*RENTABILIDAD[[#This Row],[PESOS COP]],"")</f>
        <v/>
      </c>
      <c r="S867" s="620" t="str">
        <f>IFERROR(RENTABILIDAD[[#This Row],[RENTABILIDAD E.A COP2]]*RENTABILIDAD[[#This Row],[PESOS COP]],"")</f>
        <v/>
      </c>
    </row>
    <row r="868" spans="2:19">
      <c r="B868" s="755" t="str">
        <f>IF('REGISTRO ACCIONES'!L868="COMPRA",'REGISTRO ACCIONES'!J868,"")</f>
        <v/>
      </c>
      <c r="C868" s="756" t="str">
        <f>IF('REGISTRO ACCIONES'!L868="COMPRA",'REGISTRO ACCIONES'!K868,"")</f>
        <v/>
      </c>
      <c r="D86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68" s="757" t="str">
        <f>IF('REGISTRO ACCIONES'!L868="COMPRA",'REGISTRO ACCIONES'!M868,"")</f>
        <v/>
      </c>
      <c r="F868" s="758" t="str">
        <f>IF(RENTABILIDAD[[#This Row],[PORTAFOLIO]]="","",IF('REGISTRO ACCIONES'!L868="COMPRA",'REGISTRO ACCIONES'!P868,""))</f>
        <v/>
      </c>
      <c r="G868" s="759" t="str">
        <f>IF(RENTABILIDAD[[#This Row],[PORTAFOLIO]]="","",IF('REGISTRO ACCIONES'!L868="COMPRA",'REGISTRO ACCIONES'!R868,""))</f>
        <v/>
      </c>
      <c r="H86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68" s="760" t="str">
        <f>IF(RENTABILIDAD[[#This Row],[PORTAFOLIO]]="","",IF(RENTABILIDAD[[#This Row],[INSTRUMENTO]]="","",IFERROR((E868*H868),0)))</f>
        <v/>
      </c>
      <c r="J868" s="761" t="str">
        <f>IF(RENTABILIDAD[[#This Row],[PORTAFOLIO]]="","",IF(RENTABILIDAD[[#This Row],[INSTRUMENTO]]="","",IFERROR((E868*H868)*$X$6,0)))</f>
        <v/>
      </c>
      <c r="K868" s="762">
        <f>IF(RENTABILIDAD[[#This Row],[VALOR ACTUAL COP]]&gt;0,IFERROR((I868-F868)/F868,0),"")</f>
        <v>0</v>
      </c>
      <c r="L868" s="702">
        <f>IF(RENTABILIDAD[[#This Row],[VALOR ACTUAL COP]]&gt;0,IFERROR((J868-G868)/G868,0),"")</f>
        <v>0</v>
      </c>
      <c r="M868" s="763">
        <f t="shared" si="14"/>
        <v>0</v>
      </c>
      <c r="N868" s="747" t="str">
        <f>IFERROR(IF(RENTABILIDAD[[#This Row],[AÑOS]]&gt;0.9999999,(1+K868)^(1/M868)-1,""),"")</f>
        <v/>
      </c>
      <c r="O868" s="702" t="str">
        <f>IFERROR(IF(RENTABILIDAD[[#This Row],[AÑOS]]&gt;0.9999999,(1+L868)^(1/M868)-1,""),"")</f>
        <v/>
      </c>
      <c r="P868" s="764" t="str">
        <f>IFERROR(IF(C:C=$U$7,RENTABILIDAD[[#This Row],[INVERSIÓN USD]]/$W$6,RENTABILIDAD[[#This Row],[INVERSIÓN USD]]/$W$7),"")</f>
        <v/>
      </c>
      <c r="Q868" s="620" t="str">
        <f>IFERROR(IF(D:D=$U$6,RENTABILIDAD[[#This Row],[INVERSIÓN COP]]/$V$6,RENTABILIDAD[[#This Row],[INVERSIÓN COP]]/$V$7),"")</f>
        <v/>
      </c>
      <c r="R868" s="764" t="str">
        <f>IFERROR(RENTABILIDAD[[#This Row],[RENTABILIDAD E.A USD]]*RENTABILIDAD[[#This Row],[PESOS COP]],"")</f>
        <v/>
      </c>
      <c r="S868" s="620" t="str">
        <f>IFERROR(RENTABILIDAD[[#This Row],[RENTABILIDAD E.A COP2]]*RENTABILIDAD[[#This Row],[PESOS COP]],"")</f>
        <v/>
      </c>
    </row>
    <row r="869" spans="2:19">
      <c r="B869" s="755" t="str">
        <f>IF('REGISTRO ACCIONES'!L869="COMPRA",'REGISTRO ACCIONES'!J869,"")</f>
        <v/>
      </c>
      <c r="C869" s="756" t="str">
        <f>IF('REGISTRO ACCIONES'!L869="COMPRA",'REGISTRO ACCIONES'!K869,"")</f>
        <v/>
      </c>
      <c r="D86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69" s="757" t="str">
        <f>IF('REGISTRO ACCIONES'!L869="COMPRA",'REGISTRO ACCIONES'!M869,"")</f>
        <v/>
      </c>
      <c r="F869" s="758" t="str">
        <f>IF(RENTABILIDAD[[#This Row],[PORTAFOLIO]]="","",IF('REGISTRO ACCIONES'!L869="COMPRA",'REGISTRO ACCIONES'!P869,""))</f>
        <v/>
      </c>
      <c r="G869" s="759" t="str">
        <f>IF(RENTABILIDAD[[#This Row],[PORTAFOLIO]]="","",IF('REGISTRO ACCIONES'!L869="COMPRA",'REGISTRO ACCIONES'!R869,""))</f>
        <v/>
      </c>
      <c r="H86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69" s="760" t="str">
        <f>IF(RENTABILIDAD[[#This Row],[PORTAFOLIO]]="","",IF(RENTABILIDAD[[#This Row],[INSTRUMENTO]]="","",IFERROR((E869*H869),0)))</f>
        <v/>
      </c>
      <c r="J869" s="761" t="str">
        <f>IF(RENTABILIDAD[[#This Row],[PORTAFOLIO]]="","",IF(RENTABILIDAD[[#This Row],[INSTRUMENTO]]="","",IFERROR((E869*H869)*$X$6,0)))</f>
        <v/>
      </c>
      <c r="K869" s="762">
        <f>IF(RENTABILIDAD[[#This Row],[VALOR ACTUAL COP]]&gt;0,IFERROR((I869-F869)/F869,0),"")</f>
        <v>0</v>
      </c>
      <c r="L869" s="702">
        <f>IF(RENTABILIDAD[[#This Row],[VALOR ACTUAL COP]]&gt;0,IFERROR((J869-G869)/G869,0),"")</f>
        <v>0</v>
      </c>
      <c r="M869" s="763">
        <f t="shared" si="14"/>
        <v>0</v>
      </c>
      <c r="N869" s="747" t="str">
        <f>IFERROR(IF(RENTABILIDAD[[#This Row],[AÑOS]]&gt;0.9999999,(1+K869)^(1/M869)-1,""),"")</f>
        <v/>
      </c>
      <c r="O869" s="702" t="str">
        <f>IFERROR(IF(RENTABILIDAD[[#This Row],[AÑOS]]&gt;0.9999999,(1+L869)^(1/M869)-1,""),"")</f>
        <v/>
      </c>
      <c r="P869" s="764" t="str">
        <f>IFERROR(IF(C:C=$U$7,RENTABILIDAD[[#This Row],[INVERSIÓN USD]]/$W$6,RENTABILIDAD[[#This Row],[INVERSIÓN USD]]/$W$7),"")</f>
        <v/>
      </c>
      <c r="Q869" s="620" t="str">
        <f>IFERROR(IF(D:D=$U$6,RENTABILIDAD[[#This Row],[INVERSIÓN COP]]/$V$6,RENTABILIDAD[[#This Row],[INVERSIÓN COP]]/$V$7),"")</f>
        <v/>
      </c>
      <c r="R869" s="764" t="str">
        <f>IFERROR(RENTABILIDAD[[#This Row],[RENTABILIDAD E.A USD]]*RENTABILIDAD[[#This Row],[PESOS COP]],"")</f>
        <v/>
      </c>
      <c r="S869" s="620" t="str">
        <f>IFERROR(RENTABILIDAD[[#This Row],[RENTABILIDAD E.A COP2]]*RENTABILIDAD[[#This Row],[PESOS COP]],"")</f>
        <v/>
      </c>
    </row>
    <row r="870" spans="2:19">
      <c r="B870" s="755" t="str">
        <f>IF('REGISTRO ACCIONES'!L870="COMPRA",'REGISTRO ACCIONES'!J870,"")</f>
        <v/>
      </c>
      <c r="C870" s="756" t="str">
        <f>IF('REGISTRO ACCIONES'!L870="COMPRA",'REGISTRO ACCIONES'!K870,"")</f>
        <v/>
      </c>
      <c r="D87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70" s="757" t="str">
        <f>IF('REGISTRO ACCIONES'!L870="COMPRA",'REGISTRO ACCIONES'!M870,"")</f>
        <v/>
      </c>
      <c r="F870" s="758" t="str">
        <f>IF(RENTABILIDAD[[#This Row],[PORTAFOLIO]]="","",IF('REGISTRO ACCIONES'!L870="COMPRA",'REGISTRO ACCIONES'!P870,""))</f>
        <v/>
      </c>
      <c r="G870" s="759" t="str">
        <f>IF(RENTABILIDAD[[#This Row],[PORTAFOLIO]]="","",IF('REGISTRO ACCIONES'!L870="COMPRA",'REGISTRO ACCIONES'!R870,""))</f>
        <v/>
      </c>
      <c r="H87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70" s="760" t="str">
        <f>IF(RENTABILIDAD[[#This Row],[PORTAFOLIO]]="","",IF(RENTABILIDAD[[#This Row],[INSTRUMENTO]]="","",IFERROR((E870*H870),0)))</f>
        <v/>
      </c>
      <c r="J870" s="761" t="str">
        <f>IF(RENTABILIDAD[[#This Row],[PORTAFOLIO]]="","",IF(RENTABILIDAD[[#This Row],[INSTRUMENTO]]="","",IFERROR((E870*H870)*$X$6,0)))</f>
        <v/>
      </c>
      <c r="K870" s="762">
        <f>IF(RENTABILIDAD[[#This Row],[VALOR ACTUAL COP]]&gt;0,IFERROR((I870-F870)/F870,0),"")</f>
        <v>0</v>
      </c>
      <c r="L870" s="702">
        <f>IF(RENTABILIDAD[[#This Row],[VALOR ACTUAL COP]]&gt;0,IFERROR((J870-G870)/G870,0),"")</f>
        <v>0</v>
      </c>
      <c r="M870" s="763">
        <f t="shared" si="14"/>
        <v>0</v>
      </c>
      <c r="N870" s="747" t="str">
        <f>IFERROR(IF(RENTABILIDAD[[#This Row],[AÑOS]]&gt;0.9999999,(1+K870)^(1/M870)-1,""),"")</f>
        <v/>
      </c>
      <c r="O870" s="702" t="str">
        <f>IFERROR(IF(RENTABILIDAD[[#This Row],[AÑOS]]&gt;0.9999999,(1+L870)^(1/M870)-1,""),"")</f>
        <v/>
      </c>
      <c r="P870" s="764" t="str">
        <f>IFERROR(IF(C:C=$U$7,RENTABILIDAD[[#This Row],[INVERSIÓN USD]]/$W$6,RENTABILIDAD[[#This Row],[INVERSIÓN USD]]/$W$7),"")</f>
        <v/>
      </c>
      <c r="Q870" s="620" t="str">
        <f>IFERROR(IF(D:D=$U$6,RENTABILIDAD[[#This Row],[INVERSIÓN COP]]/$V$6,RENTABILIDAD[[#This Row],[INVERSIÓN COP]]/$V$7),"")</f>
        <v/>
      </c>
      <c r="R870" s="764" t="str">
        <f>IFERROR(RENTABILIDAD[[#This Row],[RENTABILIDAD E.A USD]]*RENTABILIDAD[[#This Row],[PESOS COP]],"")</f>
        <v/>
      </c>
      <c r="S870" s="620" t="str">
        <f>IFERROR(RENTABILIDAD[[#This Row],[RENTABILIDAD E.A COP2]]*RENTABILIDAD[[#This Row],[PESOS COP]],"")</f>
        <v/>
      </c>
    </row>
    <row r="871" spans="2:19">
      <c r="B871" s="755" t="str">
        <f>IF('REGISTRO ACCIONES'!L871="COMPRA",'REGISTRO ACCIONES'!J871,"")</f>
        <v/>
      </c>
      <c r="C871" s="756" t="str">
        <f>IF('REGISTRO ACCIONES'!L871="COMPRA",'REGISTRO ACCIONES'!K871,"")</f>
        <v/>
      </c>
      <c r="D87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71" s="757" t="str">
        <f>IF('REGISTRO ACCIONES'!L871="COMPRA",'REGISTRO ACCIONES'!M871,"")</f>
        <v/>
      </c>
      <c r="F871" s="758" t="str">
        <f>IF(RENTABILIDAD[[#This Row],[PORTAFOLIO]]="","",IF('REGISTRO ACCIONES'!L871="COMPRA",'REGISTRO ACCIONES'!P871,""))</f>
        <v/>
      </c>
      <c r="G871" s="759" t="str">
        <f>IF(RENTABILIDAD[[#This Row],[PORTAFOLIO]]="","",IF('REGISTRO ACCIONES'!L871="COMPRA",'REGISTRO ACCIONES'!R871,""))</f>
        <v/>
      </c>
      <c r="H87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71" s="760" t="str">
        <f>IF(RENTABILIDAD[[#This Row],[PORTAFOLIO]]="","",IF(RENTABILIDAD[[#This Row],[INSTRUMENTO]]="","",IFERROR((E871*H871),0)))</f>
        <v/>
      </c>
      <c r="J871" s="761" t="str">
        <f>IF(RENTABILIDAD[[#This Row],[PORTAFOLIO]]="","",IF(RENTABILIDAD[[#This Row],[INSTRUMENTO]]="","",IFERROR((E871*H871)*$X$6,0)))</f>
        <v/>
      </c>
      <c r="K871" s="762">
        <f>IF(RENTABILIDAD[[#This Row],[VALOR ACTUAL COP]]&gt;0,IFERROR((I871-F871)/F871,0),"")</f>
        <v>0</v>
      </c>
      <c r="L871" s="702">
        <f>IF(RENTABILIDAD[[#This Row],[VALOR ACTUAL COP]]&gt;0,IFERROR((J871-G871)/G871,0),"")</f>
        <v>0</v>
      </c>
      <c r="M871" s="763">
        <f t="shared" si="14"/>
        <v>0</v>
      </c>
      <c r="N871" s="747" t="str">
        <f>IFERROR(IF(RENTABILIDAD[[#This Row],[AÑOS]]&gt;0.9999999,(1+K871)^(1/M871)-1,""),"")</f>
        <v/>
      </c>
      <c r="O871" s="702" t="str">
        <f>IFERROR(IF(RENTABILIDAD[[#This Row],[AÑOS]]&gt;0.9999999,(1+L871)^(1/M871)-1,""),"")</f>
        <v/>
      </c>
      <c r="P871" s="764" t="str">
        <f>IFERROR(IF(C:C=$U$7,RENTABILIDAD[[#This Row],[INVERSIÓN USD]]/$W$6,RENTABILIDAD[[#This Row],[INVERSIÓN USD]]/$W$7),"")</f>
        <v/>
      </c>
      <c r="Q871" s="620" t="str">
        <f>IFERROR(IF(D:D=$U$6,RENTABILIDAD[[#This Row],[INVERSIÓN COP]]/$V$6,RENTABILIDAD[[#This Row],[INVERSIÓN COP]]/$V$7),"")</f>
        <v/>
      </c>
      <c r="R871" s="764" t="str">
        <f>IFERROR(RENTABILIDAD[[#This Row],[RENTABILIDAD E.A USD]]*RENTABILIDAD[[#This Row],[PESOS COP]],"")</f>
        <v/>
      </c>
      <c r="S871" s="620" t="str">
        <f>IFERROR(RENTABILIDAD[[#This Row],[RENTABILIDAD E.A COP2]]*RENTABILIDAD[[#This Row],[PESOS COP]],"")</f>
        <v/>
      </c>
    </row>
    <row r="872" spans="2:19">
      <c r="B872" s="755" t="str">
        <f>IF('REGISTRO ACCIONES'!L872="COMPRA",'REGISTRO ACCIONES'!J872,"")</f>
        <v/>
      </c>
      <c r="C872" s="756" t="str">
        <f>IF('REGISTRO ACCIONES'!L872="COMPRA",'REGISTRO ACCIONES'!K872,"")</f>
        <v/>
      </c>
      <c r="D87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72" s="757" t="str">
        <f>IF('REGISTRO ACCIONES'!L872="COMPRA",'REGISTRO ACCIONES'!M872,"")</f>
        <v/>
      </c>
      <c r="F872" s="758" t="str">
        <f>IF(RENTABILIDAD[[#This Row],[PORTAFOLIO]]="","",IF('REGISTRO ACCIONES'!L872="COMPRA",'REGISTRO ACCIONES'!P872,""))</f>
        <v/>
      </c>
      <c r="G872" s="759" t="str">
        <f>IF(RENTABILIDAD[[#This Row],[PORTAFOLIO]]="","",IF('REGISTRO ACCIONES'!L872="COMPRA",'REGISTRO ACCIONES'!R872,""))</f>
        <v/>
      </c>
      <c r="H87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72" s="760" t="str">
        <f>IF(RENTABILIDAD[[#This Row],[PORTAFOLIO]]="","",IF(RENTABILIDAD[[#This Row],[INSTRUMENTO]]="","",IFERROR((E872*H872),0)))</f>
        <v/>
      </c>
      <c r="J872" s="761" t="str">
        <f>IF(RENTABILIDAD[[#This Row],[PORTAFOLIO]]="","",IF(RENTABILIDAD[[#This Row],[INSTRUMENTO]]="","",IFERROR((E872*H872)*$X$6,0)))</f>
        <v/>
      </c>
      <c r="K872" s="762">
        <f>IF(RENTABILIDAD[[#This Row],[VALOR ACTUAL COP]]&gt;0,IFERROR((I872-F872)/F872,0),"")</f>
        <v>0</v>
      </c>
      <c r="L872" s="702">
        <f>IF(RENTABILIDAD[[#This Row],[VALOR ACTUAL COP]]&gt;0,IFERROR((J872-G872)/G872,0),"")</f>
        <v>0</v>
      </c>
      <c r="M872" s="763">
        <f t="shared" si="14"/>
        <v>0</v>
      </c>
      <c r="N872" s="747" t="str">
        <f>IFERROR(IF(RENTABILIDAD[[#This Row],[AÑOS]]&gt;0.9999999,(1+K872)^(1/M872)-1,""),"")</f>
        <v/>
      </c>
      <c r="O872" s="702" t="str">
        <f>IFERROR(IF(RENTABILIDAD[[#This Row],[AÑOS]]&gt;0.9999999,(1+L872)^(1/M872)-1,""),"")</f>
        <v/>
      </c>
      <c r="P872" s="764" t="str">
        <f>IFERROR(IF(C:C=$U$7,RENTABILIDAD[[#This Row],[INVERSIÓN USD]]/$W$6,RENTABILIDAD[[#This Row],[INVERSIÓN USD]]/$W$7),"")</f>
        <v/>
      </c>
      <c r="Q872" s="620" t="str">
        <f>IFERROR(IF(D:D=$U$6,RENTABILIDAD[[#This Row],[INVERSIÓN COP]]/$V$6,RENTABILIDAD[[#This Row],[INVERSIÓN COP]]/$V$7),"")</f>
        <v/>
      </c>
      <c r="R872" s="764" t="str">
        <f>IFERROR(RENTABILIDAD[[#This Row],[RENTABILIDAD E.A USD]]*RENTABILIDAD[[#This Row],[PESOS COP]],"")</f>
        <v/>
      </c>
      <c r="S872" s="620" t="str">
        <f>IFERROR(RENTABILIDAD[[#This Row],[RENTABILIDAD E.A COP2]]*RENTABILIDAD[[#This Row],[PESOS COP]],"")</f>
        <v/>
      </c>
    </row>
    <row r="873" spans="2:19">
      <c r="B873" s="755" t="str">
        <f>IF('REGISTRO ACCIONES'!L873="COMPRA",'REGISTRO ACCIONES'!J873,"")</f>
        <v/>
      </c>
      <c r="C873" s="756" t="str">
        <f>IF('REGISTRO ACCIONES'!L873="COMPRA",'REGISTRO ACCIONES'!K873,"")</f>
        <v/>
      </c>
      <c r="D87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73" s="757" t="str">
        <f>IF('REGISTRO ACCIONES'!L873="COMPRA",'REGISTRO ACCIONES'!M873,"")</f>
        <v/>
      </c>
      <c r="F873" s="758" t="str">
        <f>IF(RENTABILIDAD[[#This Row],[PORTAFOLIO]]="","",IF('REGISTRO ACCIONES'!L873="COMPRA",'REGISTRO ACCIONES'!P873,""))</f>
        <v/>
      </c>
      <c r="G873" s="759" t="str">
        <f>IF(RENTABILIDAD[[#This Row],[PORTAFOLIO]]="","",IF('REGISTRO ACCIONES'!L873="COMPRA",'REGISTRO ACCIONES'!R873,""))</f>
        <v/>
      </c>
      <c r="H87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73" s="760" t="str">
        <f>IF(RENTABILIDAD[[#This Row],[PORTAFOLIO]]="","",IF(RENTABILIDAD[[#This Row],[INSTRUMENTO]]="","",IFERROR((E873*H873),0)))</f>
        <v/>
      </c>
      <c r="J873" s="761" t="str">
        <f>IF(RENTABILIDAD[[#This Row],[PORTAFOLIO]]="","",IF(RENTABILIDAD[[#This Row],[INSTRUMENTO]]="","",IFERROR((E873*H873)*$X$6,0)))</f>
        <v/>
      </c>
      <c r="K873" s="762">
        <f>IF(RENTABILIDAD[[#This Row],[VALOR ACTUAL COP]]&gt;0,IFERROR((I873-F873)/F873,0),"")</f>
        <v>0</v>
      </c>
      <c r="L873" s="702">
        <f>IF(RENTABILIDAD[[#This Row],[VALOR ACTUAL COP]]&gt;0,IFERROR((J873-G873)/G873,0),"")</f>
        <v>0</v>
      </c>
      <c r="M873" s="763">
        <f t="shared" si="14"/>
        <v>0</v>
      </c>
      <c r="N873" s="747" t="str">
        <f>IFERROR(IF(RENTABILIDAD[[#This Row],[AÑOS]]&gt;0.9999999,(1+K873)^(1/M873)-1,""),"")</f>
        <v/>
      </c>
      <c r="O873" s="702" t="str">
        <f>IFERROR(IF(RENTABILIDAD[[#This Row],[AÑOS]]&gt;0.9999999,(1+L873)^(1/M873)-1,""),"")</f>
        <v/>
      </c>
      <c r="P873" s="764" t="str">
        <f>IFERROR(IF(C:C=$U$7,RENTABILIDAD[[#This Row],[INVERSIÓN USD]]/$W$6,RENTABILIDAD[[#This Row],[INVERSIÓN USD]]/$W$7),"")</f>
        <v/>
      </c>
      <c r="Q873" s="620" t="str">
        <f>IFERROR(IF(D:D=$U$6,RENTABILIDAD[[#This Row],[INVERSIÓN COP]]/$V$6,RENTABILIDAD[[#This Row],[INVERSIÓN COP]]/$V$7),"")</f>
        <v/>
      </c>
      <c r="R873" s="764" t="str">
        <f>IFERROR(RENTABILIDAD[[#This Row],[RENTABILIDAD E.A USD]]*RENTABILIDAD[[#This Row],[PESOS COP]],"")</f>
        <v/>
      </c>
      <c r="S873" s="620" t="str">
        <f>IFERROR(RENTABILIDAD[[#This Row],[RENTABILIDAD E.A COP2]]*RENTABILIDAD[[#This Row],[PESOS COP]],"")</f>
        <v/>
      </c>
    </row>
    <row r="874" spans="2:19">
      <c r="B874" s="755" t="str">
        <f>IF('REGISTRO ACCIONES'!L874="COMPRA",'REGISTRO ACCIONES'!J874,"")</f>
        <v/>
      </c>
      <c r="C874" s="756" t="str">
        <f>IF('REGISTRO ACCIONES'!L874="COMPRA",'REGISTRO ACCIONES'!K874,"")</f>
        <v/>
      </c>
      <c r="D87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74" s="757" t="str">
        <f>IF('REGISTRO ACCIONES'!L874="COMPRA",'REGISTRO ACCIONES'!M874,"")</f>
        <v/>
      </c>
      <c r="F874" s="758" t="str">
        <f>IF(RENTABILIDAD[[#This Row],[PORTAFOLIO]]="","",IF('REGISTRO ACCIONES'!L874="COMPRA",'REGISTRO ACCIONES'!P874,""))</f>
        <v/>
      </c>
      <c r="G874" s="759" t="str">
        <f>IF(RENTABILIDAD[[#This Row],[PORTAFOLIO]]="","",IF('REGISTRO ACCIONES'!L874="COMPRA",'REGISTRO ACCIONES'!R874,""))</f>
        <v/>
      </c>
      <c r="H87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74" s="760" t="str">
        <f>IF(RENTABILIDAD[[#This Row],[PORTAFOLIO]]="","",IF(RENTABILIDAD[[#This Row],[INSTRUMENTO]]="","",IFERROR((E874*H874),0)))</f>
        <v/>
      </c>
      <c r="J874" s="761" t="str">
        <f>IF(RENTABILIDAD[[#This Row],[PORTAFOLIO]]="","",IF(RENTABILIDAD[[#This Row],[INSTRUMENTO]]="","",IFERROR((E874*H874)*$X$6,0)))</f>
        <v/>
      </c>
      <c r="K874" s="762">
        <f>IF(RENTABILIDAD[[#This Row],[VALOR ACTUAL COP]]&gt;0,IFERROR((I874-F874)/F874,0),"")</f>
        <v>0</v>
      </c>
      <c r="L874" s="702">
        <f>IF(RENTABILIDAD[[#This Row],[VALOR ACTUAL COP]]&gt;0,IFERROR((J874-G874)/G874,0),"")</f>
        <v>0</v>
      </c>
      <c r="M874" s="763">
        <f t="shared" si="14"/>
        <v>0</v>
      </c>
      <c r="N874" s="747" t="str">
        <f>IFERROR(IF(RENTABILIDAD[[#This Row],[AÑOS]]&gt;0.9999999,(1+K874)^(1/M874)-1,""),"")</f>
        <v/>
      </c>
      <c r="O874" s="702" t="str">
        <f>IFERROR(IF(RENTABILIDAD[[#This Row],[AÑOS]]&gt;0.9999999,(1+L874)^(1/M874)-1,""),"")</f>
        <v/>
      </c>
      <c r="P874" s="764" t="str">
        <f>IFERROR(IF(C:C=$U$7,RENTABILIDAD[[#This Row],[INVERSIÓN USD]]/$W$6,RENTABILIDAD[[#This Row],[INVERSIÓN USD]]/$W$7),"")</f>
        <v/>
      </c>
      <c r="Q874" s="620" t="str">
        <f>IFERROR(IF(D:D=$U$6,RENTABILIDAD[[#This Row],[INVERSIÓN COP]]/$V$6,RENTABILIDAD[[#This Row],[INVERSIÓN COP]]/$V$7),"")</f>
        <v/>
      </c>
      <c r="R874" s="764" t="str">
        <f>IFERROR(RENTABILIDAD[[#This Row],[RENTABILIDAD E.A USD]]*RENTABILIDAD[[#This Row],[PESOS COP]],"")</f>
        <v/>
      </c>
      <c r="S874" s="620" t="str">
        <f>IFERROR(RENTABILIDAD[[#This Row],[RENTABILIDAD E.A COP2]]*RENTABILIDAD[[#This Row],[PESOS COP]],"")</f>
        <v/>
      </c>
    </row>
    <row r="875" spans="2:19">
      <c r="B875" s="755" t="str">
        <f>IF('REGISTRO ACCIONES'!L875="COMPRA",'REGISTRO ACCIONES'!J875,"")</f>
        <v/>
      </c>
      <c r="C875" s="756" t="str">
        <f>IF('REGISTRO ACCIONES'!L875="COMPRA",'REGISTRO ACCIONES'!K875,"")</f>
        <v/>
      </c>
      <c r="D87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75" s="757" t="str">
        <f>IF('REGISTRO ACCIONES'!L875="COMPRA",'REGISTRO ACCIONES'!M875,"")</f>
        <v/>
      </c>
      <c r="F875" s="758" t="str">
        <f>IF(RENTABILIDAD[[#This Row],[PORTAFOLIO]]="","",IF('REGISTRO ACCIONES'!L875="COMPRA",'REGISTRO ACCIONES'!P875,""))</f>
        <v/>
      </c>
      <c r="G875" s="759" t="str">
        <f>IF(RENTABILIDAD[[#This Row],[PORTAFOLIO]]="","",IF('REGISTRO ACCIONES'!L875="COMPRA",'REGISTRO ACCIONES'!R875,""))</f>
        <v/>
      </c>
      <c r="H87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75" s="760" t="str">
        <f>IF(RENTABILIDAD[[#This Row],[PORTAFOLIO]]="","",IF(RENTABILIDAD[[#This Row],[INSTRUMENTO]]="","",IFERROR((E875*H875),0)))</f>
        <v/>
      </c>
      <c r="J875" s="761" t="str">
        <f>IF(RENTABILIDAD[[#This Row],[PORTAFOLIO]]="","",IF(RENTABILIDAD[[#This Row],[INSTRUMENTO]]="","",IFERROR((E875*H875)*$X$6,0)))</f>
        <v/>
      </c>
      <c r="K875" s="762">
        <f>IF(RENTABILIDAD[[#This Row],[VALOR ACTUAL COP]]&gt;0,IFERROR((I875-F875)/F875,0),"")</f>
        <v>0</v>
      </c>
      <c r="L875" s="702">
        <f>IF(RENTABILIDAD[[#This Row],[VALOR ACTUAL COP]]&gt;0,IFERROR((J875-G875)/G875,0),"")</f>
        <v>0</v>
      </c>
      <c r="M875" s="763">
        <f t="shared" si="14"/>
        <v>0</v>
      </c>
      <c r="N875" s="747" t="str">
        <f>IFERROR(IF(RENTABILIDAD[[#This Row],[AÑOS]]&gt;0.9999999,(1+K875)^(1/M875)-1,""),"")</f>
        <v/>
      </c>
      <c r="O875" s="702" t="str">
        <f>IFERROR(IF(RENTABILIDAD[[#This Row],[AÑOS]]&gt;0.9999999,(1+L875)^(1/M875)-1,""),"")</f>
        <v/>
      </c>
      <c r="P875" s="764" t="str">
        <f>IFERROR(IF(C:C=$U$7,RENTABILIDAD[[#This Row],[INVERSIÓN USD]]/$W$6,RENTABILIDAD[[#This Row],[INVERSIÓN USD]]/$W$7),"")</f>
        <v/>
      </c>
      <c r="Q875" s="620" t="str">
        <f>IFERROR(IF(D:D=$U$6,RENTABILIDAD[[#This Row],[INVERSIÓN COP]]/$V$6,RENTABILIDAD[[#This Row],[INVERSIÓN COP]]/$V$7),"")</f>
        <v/>
      </c>
      <c r="R875" s="764" t="str">
        <f>IFERROR(RENTABILIDAD[[#This Row],[RENTABILIDAD E.A USD]]*RENTABILIDAD[[#This Row],[PESOS COP]],"")</f>
        <v/>
      </c>
      <c r="S875" s="620" t="str">
        <f>IFERROR(RENTABILIDAD[[#This Row],[RENTABILIDAD E.A COP2]]*RENTABILIDAD[[#This Row],[PESOS COP]],"")</f>
        <v/>
      </c>
    </row>
    <row r="876" spans="2:19">
      <c r="B876" s="755" t="str">
        <f>IF('REGISTRO ACCIONES'!L876="COMPRA",'REGISTRO ACCIONES'!J876,"")</f>
        <v/>
      </c>
      <c r="C876" s="756" t="str">
        <f>IF('REGISTRO ACCIONES'!L876="COMPRA",'REGISTRO ACCIONES'!K876,"")</f>
        <v/>
      </c>
      <c r="D87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76" s="757" t="str">
        <f>IF('REGISTRO ACCIONES'!L876="COMPRA",'REGISTRO ACCIONES'!M876,"")</f>
        <v/>
      </c>
      <c r="F876" s="758" t="str">
        <f>IF(RENTABILIDAD[[#This Row],[PORTAFOLIO]]="","",IF('REGISTRO ACCIONES'!L876="COMPRA",'REGISTRO ACCIONES'!P876,""))</f>
        <v/>
      </c>
      <c r="G876" s="759" t="str">
        <f>IF(RENTABILIDAD[[#This Row],[PORTAFOLIO]]="","",IF('REGISTRO ACCIONES'!L876="COMPRA",'REGISTRO ACCIONES'!R876,""))</f>
        <v/>
      </c>
      <c r="H87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76" s="760" t="str">
        <f>IF(RENTABILIDAD[[#This Row],[PORTAFOLIO]]="","",IF(RENTABILIDAD[[#This Row],[INSTRUMENTO]]="","",IFERROR((E876*H876),0)))</f>
        <v/>
      </c>
      <c r="J876" s="761" t="str">
        <f>IF(RENTABILIDAD[[#This Row],[PORTAFOLIO]]="","",IF(RENTABILIDAD[[#This Row],[INSTRUMENTO]]="","",IFERROR((E876*H876)*$X$6,0)))</f>
        <v/>
      </c>
      <c r="K876" s="762">
        <f>IF(RENTABILIDAD[[#This Row],[VALOR ACTUAL COP]]&gt;0,IFERROR((I876-F876)/F876,0),"")</f>
        <v>0</v>
      </c>
      <c r="L876" s="702">
        <f>IF(RENTABILIDAD[[#This Row],[VALOR ACTUAL COP]]&gt;0,IFERROR((J876-G876)/G876,0),"")</f>
        <v>0</v>
      </c>
      <c r="M876" s="763">
        <f t="shared" si="14"/>
        <v>0</v>
      </c>
      <c r="N876" s="747" t="str">
        <f>IFERROR(IF(RENTABILIDAD[[#This Row],[AÑOS]]&gt;0.9999999,(1+K876)^(1/M876)-1,""),"")</f>
        <v/>
      </c>
      <c r="O876" s="702" t="str">
        <f>IFERROR(IF(RENTABILIDAD[[#This Row],[AÑOS]]&gt;0.9999999,(1+L876)^(1/M876)-1,""),"")</f>
        <v/>
      </c>
      <c r="P876" s="764" t="str">
        <f>IFERROR(IF(C:C=$U$7,RENTABILIDAD[[#This Row],[INVERSIÓN USD]]/$W$6,RENTABILIDAD[[#This Row],[INVERSIÓN USD]]/$W$7),"")</f>
        <v/>
      </c>
      <c r="Q876" s="620" t="str">
        <f>IFERROR(IF(D:D=$U$6,RENTABILIDAD[[#This Row],[INVERSIÓN COP]]/$V$6,RENTABILIDAD[[#This Row],[INVERSIÓN COP]]/$V$7),"")</f>
        <v/>
      </c>
      <c r="R876" s="764" t="str">
        <f>IFERROR(RENTABILIDAD[[#This Row],[RENTABILIDAD E.A USD]]*RENTABILIDAD[[#This Row],[PESOS COP]],"")</f>
        <v/>
      </c>
      <c r="S876" s="620" t="str">
        <f>IFERROR(RENTABILIDAD[[#This Row],[RENTABILIDAD E.A COP2]]*RENTABILIDAD[[#This Row],[PESOS COP]],"")</f>
        <v/>
      </c>
    </row>
    <row r="877" spans="2:19">
      <c r="B877" s="755" t="str">
        <f>IF('REGISTRO ACCIONES'!L877="COMPRA",'REGISTRO ACCIONES'!J877,"")</f>
        <v/>
      </c>
      <c r="C877" s="756" t="str">
        <f>IF('REGISTRO ACCIONES'!L877="COMPRA",'REGISTRO ACCIONES'!K877,"")</f>
        <v/>
      </c>
      <c r="D87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77" s="757" t="str">
        <f>IF('REGISTRO ACCIONES'!L877="COMPRA",'REGISTRO ACCIONES'!M877,"")</f>
        <v/>
      </c>
      <c r="F877" s="758" t="str">
        <f>IF(RENTABILIDAD[[#This Row],[PORTAFOLIO]]="","",IF('REGISTRO ACCIONES'!L877="COMPRA",'REGISTRO ACCIONES'!P877,""))</f>
        <v/>
      </c>
      <c r="G877" s="759" t="str">
        <f>IF(RENTABILIDAD[[#This Row],[PORTAFOLIO]]="","",IF('REGISTRO ACCIONES'!L877="COMPRA",'REGISTRO ACCIONES'!R877,""))</f>
        <v/>
      </c>
      <c r="H87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77" s="760" t="str">
        <f>IF(RENTABILIDAD[[#This Row],[PORTAFOLIO]]="","",IF(RENTABILIDAD[[#This Row],[INSTRUMENTO]]="","",IFERROR((E877*H877),0)))</f>
        <v/>
      </c>
      <c r="J877" s="761" t="str">
        <f>IF(RENTABILIDAD[[#This Row],[PORTAFOLIO]]="","",IF(RENTABILIDAD[[#This Row],[INSTRUMENTO]]="","",IFERROR((E877*H877)*$X$6,0)))</f>
        <v/>
      </c>
      <c r="K877" s="762">
        <f>IF(RENTABILIDAD[[#This Row],[VALOR ACTUAL COP]]&gt;0,IFERROR((I877-F877)/F877,0),"")</f>
        <v>0</v>
      </c>
      <c r="L877" s="702">
        <f>IF(RENTABILIDAD[[#This Row],[VALOR ACTUAL COP]]&gt;0,IFERROR((J877-G877)/G877,0),"")</f>
        <v>0</v>
      </c>
      <c r="M877" s="763">
        <f t="shared" si="14"/>
        <v>0</v>
      </c>
      <c r="N877" s="747" t="str">
        <f>IFERROR(IF(RENTABILIDAD[[#This Row],[AÑOS]]&gt;0.9999999,(1+K877)^(1/M877)-1,""),"")</f>
        <v/>
      </c>
      <c r="O877" s="702" t="str">
        <f>IFERROR(IF(RENTABILIDAD[[#This Row],[AÑOS]]&gt;0.9999999,(1+L877)^(1/M877)-1,""),"")</f>
        <v/>
      </c>
      <c r="P877" s="764" t="str">
        <f>IFERROR(IF(C:C=$U$7,RENTABILIDAD[[#This Row],[INVERSIÓN USD]]/$W$6,RENTABILIDAD[[#This Row],[INVERSIÓN USD]]/$W$7),"")</f>
        <v/>
      </c>
      <c r="Q877" s="620" t="str">
        <f>IFERROR(IF(D:D=$U$6,RENTABILIDAD[[#This Row],[INVERSIÓN COP]]/$V$6,RENTABILIDAD[[#This Row],[INVERSIÓN COP]]/$V$7),"")</f>
        <v/>
      </c>
      <c r="R877" s="764" t="str">
        <f>IFERROR(RENTABILIDAD[[#This Row],[RENTABILIDAD E.A USD]]*RENTABILIDAD[[#This Row],[PESOS COP]],"")</f>
        <v/>
      </c>
      <c r="S877" s="620" t="str">
        <f>IFERROR(RENTABILIDAD[[#This Row],[RENTABILIDAD E.A COP2]]*RENTABILIDAD[[#This Row],[PESOS COP]],"")</f>
        <v/>
      </c>
    </row>
    <row r="878" spans="2:19">
      <c r="B878" s="755" t="str">
        <f>IF('REGISTRO ACCIONES'!L878="COMPRA",'REGISTRO ACCIONES'!J878,"")</f>
        <v/>
      </c>
      <c r="C878" s="756" t="str">
        <f>IF('REGISTRO ACCIONES'!L878="COMPRA",'REGISTRO ACCIONES'!K878,"")</f>
        <v/>
      </c>
      <c r="D87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78" s="757" t="str">
        <f>IF('REGISTRO ACCIONES'!L878="COMPRA",'REGISTRO ACCIONES'!M878,"")</f>
        <v/>
      </c>
      <c r="F878" s="758" t="str">
        <f>IF(RENTABILIDAD[[#This Row],[PORTAFOLIO]]="","",IF('REGISTRO ACCIONES'!L878="COMPRA",'REGISTRO ACCIONES'!P878,""))</f>
        <v/>
      </c>
      <c r="G878" s="759" t="str">
        <f>IF(RENTABILIDAD[[#This Row],[PORTAFOLIO]]="","",IF('REGISTRO ACCIONES'!L878="COMPRA",'REGISTRO ACCIONES'!R878,""))</f>
        <v/>
      </c>
      <c r="H87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78" s="760" t="str">
        <f>IF(RENTABILIDAD[[#This Row],[PORTAFOLIO]]="","",IF(RENTABILIDAD[[#This Row],[INSTRUMENTO]]="","",IFERROR((E878*H878),0)))</f>
        <v/>
      </c>
      <c r="J878" s="761" t="str">
        <f>IF(RENTABILIDAD[[#This Row],[PORTAFOLIO]]="","",IF(RENTABILIDAD[[#This Row],[INSTRUMENTO]]="","",IFERROR((E878*H878)*$X$6,0)))</f>
        <v/>
      </c>
      <c r="K878" s="762">
        <f>IF(RENTABILIDAD[[#This Row],[VALOR ACTUAL COP]]&gt;0,IFERROR((I878-F878)/F878,0),"")</f>
        <v>0</v>
      </c>
      <c r="L878" s="702">
        <f>IF(RENTABILIDAD[[#This Row],[VALOR ACTUAL COP]]&gt;0,IFERROR((J878-G878)/G878,0),"")</f>
        <v>0</v>
      </c>
      <c r="M878" s="763">
        <f t="shared" si="14"/>
        <v>0</v>
      </c>
      <c r="N878" s="747" t="str">
        <f>IFERROR(IF(RENTABILIDAD[[#This Row],[AÑOS]]&gt;0.9999999,(1+K878)^(1/M878)-1,""),"")</f>
        <v/>
      </c>
      <c r="O878" s="702" t="str">
        <f>IFERROR(IF(RENTABILIDAD[[#This Row],[AÑOS]]&gt;0.9999999,(1+L878)^(1/M878)-1,""),"")</f>
        <v/>
      </c>
      <c r="P878" s="764" t="str">
        <f>IFERROR(IF(C:C=$U$7,RENTABILIDAD[[#This Row],[INVERSIÓN USD]]/$W$6,RENTABILIDAD[[#This Row],[INVERSIÓN USD]]/$W$7),"")</f>
        <v/>
      </c>
      <c r="Q878" s="620" t="str">
        <f>IFERROR(IF(D:D=$U$6,RENTABILIDAD[[#This Row],[INVERSIÓN COP]]/$V$6,RENTABILIDAD[[#This Row],[INVERSIÓN COP]]/$V$7),"")</f>
        <v/>
      </c>
      <c r="R878" s="764" t="str">
        <f>IFERROR(RENTABILIDAD[[#This Row],[RENTABILIDAD E.A USD]]*RENTABILIDAD[[#This Row],[PESOS COP]],"")</f>
        <v/>
      </c>
      <c r="S878" s="620" t="str">
        <f>IFERROR(RENTABILIDAD[[#This Row],[RENTABILIDAD E.A COP2]]*RENTABILIDAD[[#This Row],[PESOS COP]],"")</f>
        <v/>
      </c>
    </row>
    <row r="879" spans="2:19">
      <c r="B879" s="755" t="str">
        <f>IF('REGISTRO ACCIONES'!L879="COMPRA",'REGISTRO ACCIONES'!J879,"")</f>
        <v/>
      </c>
      <c r="C879" s="756" t="str">
        <f>IF('REGISTRO ACCIONES'!L879="COMPRA",'REGISTRO ACCIONES'!K879,"")</f>
        <v/>
      </c>
      <c r="D87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79" s="757" t="str">
        <f>IF('REGISTRO ACCIONES'!L879="COMPRA",'REGISTRO ACCIONES'!M879,"")</f>
        <v/>
      </c>
      <c r="F879" s="758" t="str">
        <f>IF(RENTABILIDAD[[#This Row],[PORTAFOLIO]]="","",IF('REGISTRO ACCIONES'!L879="COMPRA",'REGISTRO ACCIONES'!P879,""))</f>
        <v/>
      </c>
      <c r="G879" s="759" t="str">
        <f>IF(RENTABILIDAD[[#This Row],[PORTAFOLIO]]="","",IF('REGISTRO ACCIONES'!L879="COMPRA",'REGISTRO ACCIONES'!R879,""))</f>
        <v/>
      </c>
      <c r="H87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79" s="760" t="str">
        <f>IF(RENTABILIDAD[[#This Row],[PORTAFOLIO]]="","",IF(RENTABILIDAD[[#This Row],[INSTRUMENTO]]="","",IFERROR((E879*H879),0)))</f>
        <v/>
      </c>
      <c r="J879" s="761" t="str">
        <f>IF(RENTABILIDAD[[#This Row],[PORTAFOLIO]]="","",IF(RENTABILIDAD[[#This Row],[INSTRUMENTO]]="","",IFERROR((E879*H879)*$X$6,0)))</f>
        <v/>
      </c>
      <c r="K879" s="762">
        <f>IF(RENTABILIDAD[[#This Row],[VALOR ACTUAL COP]]&gt;0,IFERROR((I879-F879)/F879,0),"")</f>
        <v>0</v>
      </c>
      <c r="L879" s="702">
        <f>IF(RENTABILIDAD[[#This Row],[VALOR ACTUAL COP]]&gt;0,IFERROR((J879-G879)/G879,0),"")</f>
        <v>0</v>
      </c>
      <c r="M879" s="763">
        <f t="shared" si="14"/>
        <v>0</v>
      </c>
      <c r="N879" s="747" t="str">
        <f>IFERROR(IF(RENTABILIDAD[[#This Row],[AÑOS]]&gt;0.9999999,(1+K879)^(1/M879)-1,""),"")</f>
        <v/>
      </c>
      <c r="O879" s="702" t="str">
        <f>IFERROR(IF(RENTABILIDAD[[#This Row],[AÑOS]]&gt;0.9999999,(1+L879)^(1/M879)-1,""),"")</f>
        <v/>
      </c>
      <c r="P879" s="764" t="str">
        <f>IFERROR(IF(C:C=$U$7,RENTABILIDAD[[#This Row],[INVERSIÓN USD]]/$W$6,RENTABILIDAD[[#This Row],[INVERSIÓN USD]]/$W$7),"")</f>
        <v/>
      </c>
      <c r="Q879" s="620" t="str">
        <f>IFERROR(IF(D:D=$U$6,RENTABILIDAD[[#This Row],[INVERSIÓN COP]]/$V$6,RENTABILIDAD[[#This Row],[INVERSIÓN COP]]/$V$7),"")</f>
        <v/>
      </c>
      <c r="R879" s="764" t="str">
        <f>IFERROR(RENTABILIDAD[[#This Row],[RENTABILIDAD E.A USD]]*RENTABILIDAD[[#This Row],[PESOS COP]],"")</f>
        <v/>
      </c>
      <c r="S879" s="620" t="str">
        <f>IFERROR(RENTABILIDAD[[#This Row],[RENTABILIDAD E.A COP2]]*RENTABILIDAD[[#This Row],[PESOS COP]],"")</f>
        <v/>
      </c>
    </row>
    <row r="880" spans="2:19">
      <c r="B880" s="755" t="str">
        <f>IF('REGISTRO ACCIONES'!L880="COMPRA",'REGISTRO ACCIONES'!J880,"")</f>
        <v/>
      </c>
      <c r="C880" s="756" t="str">
        <f>IF('REGISTRO ACCIONES'!L880="COMPRA",'REGISTRO ACCIONES'!K880,"")</f>
        <v/>
      </c>
      <c r="D88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80" s="757" t="str">
        <f>IF('REGISTRO ACCIONES'!L880="COMPRA",'REGISTRO ACCIONES'!M880,"")</f>
        <v/>
      </c>
      <c r="F880" s="758" t="str">
        <f>IF(RENTABILIDAD[[#This Row],[PORTAFOLIO]]="","",IF('REGISTRO ACCIONES'!L880="COMPRA",'REGISTRO ACCIONES'!P880,""))</f>
        <v/>
      </c>
      <c r="G880" s="759" t="str">
        <f>IF(RENTABILIDAD[[#This Row],[PORTAFOLIO]]="","",IF('REGISTRO ACCIONES'!L880="COMPRA",'REGISTRO ACCIONES'!R880,""))</f>
        <v/>
      </c>
      <c r="H88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80" s="760" t="str">
        <f>IF(RENTABILIDAD[[#This Row],[PORTAFOLIO]]="","",IF(RENTABILIDAD[[#This Row],[INSTRUMENTO]]="","",IFERROR((E880*H880),0)))</f>
        <v/>
      </c>
      <c r="J880" s="761" t="str">
        <f>IF(RENTABILIDAD[[#This Row],[PORTAFOLIO]]="","",IF(RENTABILIDAD[[#This Row],[INSTRUMENTO]]="","",IFERROR((E880*H880)*$X$6,0)))</f>
        <v/>
      </c>
      <c r="K880" s="762">
        <f>IF(RENTABILIDAD[[#This Row],[VALOR ACTUAL COP]]&gt;0,IFERROR((I880-F880)/F880,0),"")</f>
        <v>0</v>
      </c>
      <c r="L880" s="702">
        <f>IF(RENTABILIDAD[[#This Row],[VALOR ACTUAL COP]]&gt;0,IFERROR((J880-G880)/G880,0),"")</f>
        <v>0</v>
      </c>
      <c r="M880" s="763">
        <f t="shared" si="14"/>
        <v>0</v>
      </c>
      <c r="N880" s="747" t="str">
        <f>IFERROR(IF(RENTABILIDAD[[#This Row],[AÑOS]]&gt;0.9999999,(1+K880)^(1/M880)-1,""),"")</f>
        <v/>
      </c>
      <c r="O880" s="702" t="str">
        <f>IFERROR(IF(RENTABILIDAD[[#This Row],[AÑOS]]&gt;0.9999999,(1+L880)^(1/M880)-1,""),"")</f>
        <v/>
      </c>
      <c r="P880" s="764" t="str">
        <f>IFERROR(IF(C:C=$U$7,RENTABILIDAD[[#This Row],[INVERSIÓN USD]]/$W$6,RENTABILIDAD[[#This Row],[INVERSIÓN USD]]/$W$7),"")</f>
        <v/>
      </c>
      <c r="Q880" s="620" t="str">
        <f>IFERROR(IF(D:D=$U$6,RENTABILIDAD[[#This Row],[INVERSIÓN COP]]/$V$6,RENTABILIDAD[[#This Row],[INVERSIÓN COP]]/$V$7),"")</f>
        <v/>
      </c>
      <c r="R880" s="764" t="str">
        <f>IFERROR(RENTABILIDAD[[#This Row],[RENTABILIDAD E.A USD]]*RENTABILIDAD[[#This Row],[PESOS COP]],"")</f>
        <v/>
      </c>
      <c r="S880" s="620" t="str">
        <f>IFERROR(RENTABILIDAD[[#This Row],[RENTABILIDAD E.A COP2]]*RENTABILIDAD[[#This Row],[PESOS COP]],"")</f>
        <v/>
      </c>
    </row>
    <row r="881" spans="2:19">
      <c r="B881" s="755" t="str">
        <f>IF('REGISTRO ACCIONES'!L881="COMPRA",'REGISTRO ACCIONES'!J881,"")</f>
        <v/>
      </c>
      <c r="C881" s="756" t="str">
        <f>IF('REGISTRO ACCIONES'!L881="COMPRA",'REGISTRO ACCIONES'!K881,"")</f>
        <v/>
      </c>
      <c r="D88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81" s="757" t="str">
        <f>IF('REGISTRO ACCIONES'!L881="COMPRA",'REGISTRO ACCIONES'!M881,"")</f>
        <v/>
      </c>
      <c r="F881" s="758" t="str">
        <f>IF(RENTABILIDAD[[#This Row],[PORTAFOLIO]]="","",IF('REGISTRO ACCIONES'!L881="COMPRA",'REGISTRO ACCIONES'!P881,""))</f>
        <v/>
      </c>
      <c r="G881" s="759" t="str">
        <f>IF(RENTABILIDAD[[#This Row],[PORTAFOLIO]]="","",IF('REGISTRO ACCIONES'!L881="COMPRA",'REGISTRO ACCIONES'!R881,""))</f>
        <v/>
      </c>
      <c r="H88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81" s="760" t="str">
        <f>IF(RENTABILIDAD[[#This Row],[PORTAFOLIO]]="","",IF(RENTABILIDAD[[#This Row],[INSTRUMENTO]]="","",IFERROR((E881*H881),0)))</f>
        <v/>
      </c>
      <c r="J881" s="761" t="str">
        <f>IF(RENTABILIDAD[[#This Row],[PORTAFOLIO]]="","",IF(RENTABILIDAD[[#This Row],[INSTRUMENTO]]="","",IFERROR((E881*H881)*$X$6,0)))</f>
        <v/>
      </c>
      <c r="K881" s="762">
        <f>IF(RENTABILIDAD[[#This Row],[VALOR ACTUAL COP]]&gt;0,IFERROR((I881-F881)/F881,0),"")</f>
        <v>0</v>
      </c>
      <c r="L881" s="702">
        <f>IF(RENTABILIDAD[[#This Row],[VALOR ACTUAL COP]]&gt;0,IFERROR((J881-G881)/G881,0),"")</f>
        <v>0</v>
      </c>
      <c r="M881" s="763">
        <f t="shared" si="14"/>
        <v>0</v>
      </c>
      <c r="N881" s="747" t="str">
        <f>IFERROR(IF(RENTABILIDAD[[#This Row],[AÑOS]]&gt;0.9999999,(1+K881)^(1/M881)-1,""),"")</f>
        <v/>
      </c>
      <c r="O881" s="702" t="str">
        <f>IFERROR(IF(RENTABILIDAD[[#This Row],[AÑOS]]&gt;0.9999999,(1+L881)^(1/M881)-1,""),"")</f>
        <v/>
      </c>
      <c r="P881" s="764" t="str">
        <f>IFERROR(IF(C:C=$U$7,RENTABILIDAD[[#This Row],[INVERSIÓN USD]]/$W$6,RENTABILIDAD[[#This Row],[INVERSIÓN USD]]/$W$7),"")</f>
        <v/>
      </c>
      <c r="Q881" s="620" t="str">
        <f>IFERROR(IF(D:D=$U$6,RENTABILIDAD[[#This Row],[INVERSIÓN COP]]/$V$6,RENTABILIDAD[[#This Row],[INVERSIÓN COP]]/$V$7),"")</f>
        <v/>
      </c>
      <c r="R881" s="764" t="str">
        <f>IFERROR(RENTABILIDAD[[#This Row],[RENTABILIDAD E.A USD]]*RENTABILIDAD[[#This Row],[PESOS COP]],"")</f>
        <v/>
      </c>
      <c r="S881" s="620" t="str">
        <f>IFERROR(RENTABILIDAD[[#This Row],[RENTABILIDAD E.A COP2]]*RENTABILIDAD[[#This Row],[PESOS COP]],"")</f>
        <v/>
      </c>
    </row>
    <row r="882" spans="2:19">
      <c r="B882" s="755" t="str">
        <f>IF('REGISTRO ACCIONES'!L882="COMPRA",'REGISTRO ACCIONES'!J882,"")</f>
        <v/>
      </c>
      <c r="C882" s="756" t="str">
        <f>IF('REGISTRO ACCIONES'!L882="COMPRA",'REGISTRO ACCIONES'!K882,"")</f>
        <v/>
      </c>
      <c r="D88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82" s="757" t="str">
        <f>IF('REGISTRO ACCIONES'!L882="COMPRA",'REGISTRO ACCIONES'!M882,"")</f>
        <v/>
      </c>
      <c r="F882" s="758" t="str">
        <f>IF(RENTABILIDAD[[#This Row],[PORTAFOLIO]]="","",IF('REGISTRO ACCIONES'!L882="COMPRA",'REGISTRO ACCIONES'!P882,""))</f>
        <v/>
      </c>
      <c r="G882" s="759" t="str">
        <f>IF(RENTABILIDAD[[#This Row],[PORTAFOLIO]]="","",IF('REGISTRO ACCIONES'!L882="COMPRA",'REGISTRO ACCIONES'!R882,""))</f>
        <v/>
      </c>
      <c r="H88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82" s="760" t="str">
        <f>IF(RENTABILIDAD[[#This Row],[PORTAFOLIO]]="","",IF(RENTABILIDAD[[#This Row],[INSTRUMENTO]]="","",IFERROR((E882*H882),0)))</f>
        <v/>
      </c>
      <c r="J882" s="761" t="str">
        <f>IF(RENTABILIDAD[[#This Row],[PORTAFOLIO]]="","",IF(RENTABILIDAD[[#This Row],[INSTRUMENTO]]="","",IFERROR((E882*H882)*$X$6,0)))</f>
        <v/>
      </c>
      <c r="K882" s="762">
        <f>IF(RENTABILIDAD[[#This Row],[VALOR ACTUAL COP]]&gt;0,IFERROR((I882-F882)/F882,0),"")</f>
        <v>0</v>
      </c>
      <c r="L882" s="702">
        <f>IF(RENTABILIDAD[[#This Row],[VALOR ACTUAL COP]]&gt;0,IFERROR((J882-G882)/G882,0),"")</f>
        <v>0</v>
      </c>
      <c r="M882" s="763">
        <f t="shared" si="14"/>
        <v>0</v>
      </c>
      <c r="N882" s="747" t="str">
        <f>IFERROR(IF(RENTABILIDAD[[#This Row],[AÑOS]]&gt;0.9999999,(1+K882)^(1/M882)-1,""),"")</f>
        <v/>
      </c>
      <c r="O882" s="702" t="str">
        <f>IFERROR(IF(RENTABILIDAD[[#This Row],[AÑOS]]&gt;0.9999999,(1+L882)^(1/M882)-1,""),"")</f>
        <v/>
      </c>
      <c r="P882" s="764" t="str">
        <f>IFERROR(IF(C:C=$U$7,RENTABILIDAD[[#This Row],[INVERSIÓN USD]]/$W$6,RENTABILIDAD[[#This Row],[INVERSIÓN USD]]/$W$7),"")</f>
        <v/>
      </c>
      <c r="Q882" s="620" t="str">
        <f>IFERROR(IF(D:D=$U$6,RENTABILIDAD[[#This Row],[INVERSIÓN COP]]/$V$6,RENTABILIDAD[[#This Row],[INVERSIÓN COP]]/$V$7),"")</f>
        <v/>
      </c>
      <c r="R882" s="764" t="str">
        <f>IFERROR(RENTABILIDAD[[#This Row],[RENTABILIDAD E.A USD]]*RENTABILIDAD[[#This Row],[PESOS COP]],"")</f>
        <v/>
      </c>
      <c r="S882" s="620" t="str">
        <f>IFERROR(RENTABILIDAD[[#This Row],[RENTABILIDAD E.A COP2]]*RENTABILIDAD[[#This Row],[PESOS COP]],"")</f>
        <v/>
      </c>
    </row>
    <row r="883" spans="2:19">
      <c r="B883" s="755" t="str">
        <f>IF('REGISTRO ACCIONES'!L883="COMPRA",'REGISTRO ACCIONES'!J883,"")</f>
        <v/>
      </c>
      <c r="C883" s="756" t="str">
        <f>IF('REGISTRO ACCIONES'!L883="COMPRA",'REGISTRO ACCIONES'!K883,"")</f>
        <v/>
      </c>
      <c r="D88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83" s="757" t="str">
        <f>IF('REGISTRO ACCIONES'!L883="COMPRA",'REGISTRO ACCIONES'!M883,"")</f>
        <v/>
      </c>
      <c r="F883" s="758" t="str">
        <f>IF(RENTABILIDAD[[#This Row],[PORTAFOLIO]]="","",IF('REGISTRO ACCIONES'!L883="COMPRA",'REGISTRO ACCIONES'!P883,""))</f>
        <v/>
      </c>
      <c r="G883" s="759" t="str">
        <f>IF(RENTABILIDAD[[#This Row],[PORTAFOLIO]]="","",IF('REGISTRO ACCIONES'!L883="COMPRA",'REGISTRO ACCIONES'!R883,""))</f>
        <v/>
      </c>
      <c r="H88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83" s="760" t="str">
        <f>IF(RENTABILIDAD[[#This Row],[PORTAFOLIO]]="","",IF(RENTABILIDAD[[#This Row],[INSTRUMENTO]]="","",IFERROR((E883*H883),0)))</f>
        <v/>
      </c>
      <c r="J883" s="761" t="str">
        <f>IF(RENTABILIDAD[[#This Row],[PORTAFOLIO]]="","",IF(RENTABILIDAD[[#This Row],[INSTRUMENTO]]="","",IFERROR((E883*H883)*$X$6,0)))</f>
        <v/>
      </c>
      <c r="K883" s="762">
        <f>IF(RENTABILIDAD[[#This Row],[VALOR ACTUAL COP]]&gt;0,IFERROR((I883-F883)/F883,0),"")</f>
        <v>0</v>
      </c>
      <c r="L883" s="702">
        <f>IF(RENTABILIDAD[[#This Row],[VALOR ACTUAL COP]]&gt;0,IFERROR((J883-G883)/G883,0),"")</f>
        <v>0</v>
      </c>
      <c r="M883" s="763">
        <f t="shared" si="14"/>
        <v>0</v>
      </c>
      <c r="N883" s="747" t="str">
        <f>IFERROR(IF(RENTABILIDAD[[#This Row],[AÑOS]]&gt;0.9999999,(1+K883)^(1/M883)-1,""),"")</f>
        <v/>
      </c>
      <c r="O883" s="702" t="str">
        <f>IFERROR(IF(RENTABILIDAD[[#This Row],[AÑOS]]&gt;0.9999999,(1+L883)^(1/M883)-1,""),"")</f>
        <v/>
      </c>
      <c r="P883" s="764" t="str">
        <f>IFERROR(IF(C:C=$U$7,RENTABILIDAD[[#This Row],[INVERSIÓN USD]]/$W$6,RENTABILIDAD[[#This Row],[INVERSIÓN USD]]/$W$7),"")</f>
        <v/>
      </c>
      <c r="Q883" s="620" t="str">
        <f>IFERROR(IF(D:D=$U$6,RENTABILIDAD[[#This Row],[INVERSIÓN COP]]/$V$6,RENTABILIDAD[[#This Row],[INVERSIÓN COP]]/$V$7),"")</f>
        <v/>
      </c>
      <c r="R883" s="764" t="str">
        <f>IFERROR(RENTABILIDAD[[#This Row],[RENTABILIDAD E.A USD]]*RENTABILIDAD[[#This Row],[PESOS COP]],"")</f>
        <v/>
      </c>
      <c r="S883" s="620" t="str">
        <f>IFERROR(RENTABILIDAD[[#This Row],[RENTABILIDAD E.A COP2]]*RENTABILIDAD[[#This Row],[PESOS COP]],"")</f>
        <v/>
      </c>
    </row>
    <row r="884" spans="2:19">
      <c r="B884" s="755" t="str">
        <f>IF('REGISTRO ACCIONES'!L884="COMPRA",'REGISTRO ACCIONES'!J884,"")</f>
        <v/>
      </c>
      <c r="C884" s="756" t="str">
        <f>IF('REGISTRO ACCIONES'!L884="COMPRA",'REGISTRO ACCIONES'!K884,"")</f>
        <v/>
      </c>
      <c r="D88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84" s="757" t="str">
        <f>IF('REGISTRO ACCIONES'!L884="COMPRA",'REGISTRO ACCIONES'!M884,"")</f>
        <v/>
      </c>
      <c r="F884" s="758" t="str">
        <f>IF(RENTABILIDAD[[#This Row],[PORTAFOLIO]]="","",IF('REGISTRO ACCIONES'!L884="COMPRA",'REGISTRO ACCIONES'!P884,""))</f>
        <v/>
      </c>
      <c r="G884" s="759" t="str">
        <f>IF(RENTABILIDAD[[#This Row],[PORTAFOLIO]]="","",IF('REGISTRO ACCIONES'!L884="COMPRA",'REGISTRO ACCIONES'!R884,""))</f>
        <v/>
      </c>
      <c r="H88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84" s="760" t="str">
        <f>IF(RENTABILIDAD[[#This Row],[PORTAFOLIO]]="","",IF(RENTABILIDAD[[#This Row],[INSTRUMENTO]]="","",IFERROR((E884*H884),0)))</f>
        <v/>
      </c>
      <c r="J884" s="761" t="str">
        <f>IF(RENTABILIDAD[[#This Row],[PORTAFOLIO]]="","",IF(RENTABILIDAD[[#This Row],[INSTRUMENTO]]="","",IFERROR((E884*H884)*$X$6,0)))</f>
        <v/>
      </c>
      <c r="K884" s="762">
        <f>IF(RENTABILIDAD[[#This Row],[VALOR ACTUAL COP]]&gt;0,IFERROR((I884-F884)/F884,0),"")</f>
        <v>0</v>
      </c>
      <c r="L884" s="702">
        <f>IF(RENTABILIDAD[[#This Row],[VALOR ACTUAL COP]]&gt;0,IFERROR((J884-G884)/G884,0),"")</f>
        <v>0</v>
      </c>
      <c r="M884" s="763">
        <f t="shared" si="14"/>
        <v>0</v>
      </c>
      <c r="N884" s="747" t="str">
        <f>IFERROR(IF(RENTABILIDAD[[#This Row],[AÑOS]]&gt;0.9999999,(1+K884)^(1/M884)-1,""),"")</f>
        <v/>
      </c>
      <c r="O884" s="702" t="str">
        <f>IFERROR(IF(RENTABILIDAD[[#This Row],[AÑOS]]&gt;0.9999999,(1+L884)^(1/M884)-1,""),"")</f>
        <v/>
      </c>
      <c r="P884" s="764" t="str">
        <f>IFERROR(IF(C:C=$U$7,RENTABILIDAD[[#This Row],[INVERSIÓN USD]]/$W$6,RENTABILIDAD[[#This Row],[INVERSIÓN USD]]/$W$7),"")</f>
        <v/>
      </c>
      <c r="Q884" s="620" t="str">
        <f>IFERROR(IF(D:D=$U$6,RENTABILIDAD[[#This Row],[INVERSIÓN COP]]/$V$6,RENTABILIDAD[[#This Row],[INVERSIÓN COP]]/$V$7),"")</f>
        <v/>
      </c>
      <c r="R884" s="764" t="str">
        <f>IFERROR(RENTABILIDAD[[#This Row],[RENTABILIDAD E.A USD]]*RENTABILIDAD[[#This Row],[PESOS COP]],"")</f>
        <v/>
      </c>
      <c r="S884" s="620" t="str">
        <f>IFERROR(RENTABILIDAD[[#This Row],[RENTABILIDAD E.A COP2]]*RENTABILIDAD[[#This Row],[PESOS COP]],"")</f>
        <v/>
      </c>
    </row>
    <row r="885" spans="2:19">
      <c r="B885" s="755" t="str">
        <f>IF('REGISTRO ACCIONES'!L885="COMPRA",'REGISTRO ACCIONES'!J885,"")</f>
        <v/>
      </c>
      <c r="C885" s="756" t="str">
        <f>IF('REGISTRO ACCIONES'!L885="COMPRA",'REGISTRO ACCIONES'!K885,"")</f>
        <v/>
      </c>
      <c r="D88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85" s="757" t="str">
        <f>IF('REGISTRO ACCIONES'!L885="COMPRA",'REGISTRO ACCIONES'!M885,"")</f>
        <v/>
      </c>
      <c r="F885" s="758" t="str">
        <f>IF(RENTABILIDAD[[#This Row],[PORTAFOLIO]]="","",IF('REGISTRO ACCIONES'!L885="COMPRA",'REGISTRO ACCIONES'!P885,""))</f>
        <v/>
      </c>
      <c r="G885" s="759" t="str">
        <f>IF(RENTABILIDAD[[#This Row],[PORTAFOLIO]]="","",IF('REGISTRO ACCIONES'!L885="COMPRA",'REGISTRO ACCIONES'!R885,""))</f>
        <v/>
      </c>
      <c r="H88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85" s="760" t="str">
        <f>IF(RENTABILIDAD[[#This Row],[PORTAFOLIO]]="","",IF(RENTABILIDAD[[#This Row],[INSTRUMENTO]]="","",IFERROR((E885*H885),0)))</f>
        <v/>
      </c>
      <c r="J885" s="761" t="str">
        <f>IF(RENTABILIDAD[[#This Row],[PORTAFOLIO]]="","",IF(RENTABILIDAD[[#This Row],[INSTRUMENTO]]="","",IFERROR((E885*H885)*$X$6,0)))</f>
        <v/>
      </c>
      <c r="K885" s="762">
        <f>IF(RENTABILIDAD[[#This Row],[VALOR ACTUAL COP]]&gt;0,IFERROR((I885-F885)/F885,0),"")</f>
        <v>0</v>
      </c>
      <c r="L885" s="702">
        <f>IF(RENTABILIDAD[[#This Row],[VALOR ACTUAL COP]]&gt;0,IFERROR((J885-G885)/G885,0),"")</f>
        <v>0</v>
      </c>
      <c r="M885" s="763">
        <f t="shared" si="14"/>
        <v>0</v>
      </c>
      <c r="N885" s="747" t="str">
        <f>IFERROR(IF(RENTABILIDAD[[#This Row],[AÑOS]]&gt;0.9999999,(1+K885)^(1/M885)-1,""),"")</f>
        <v/>
      </c>
      <c r="O885" s="702" t="str">
        <f>IFERROR(IF(RENTABILIDAD[[#This Row],[AÑOS]]&gt;0.9999999,(1+L885)^(1/M885)-1,""),"")</f>
        <v/>
      </c>
      <c r="P885" s="764" t="str">
        <f>IFERROR(IF(C:C=$U$7,RENTABILIDAD[[#This Row],[INVERSIÓN USD]]/$W$6,RENTABILIDAD[[#This Row],[INVERSIÓN USD]]/$W$7),"")</f>
        <v/>
      </c>
      <c r="Q885" s="620" t="str">
        <f>IFERROR(IF(D:D=$U$6,RENTABILIDAD[[#This Row],[INVERSIÓN COP]]/$V$6,RENTABILIDAD[[#This Row],[INVERSIÓN COP]]/$V$7),"")</f>
        <v/>
      </c>
      <c r="R885" s="764" t="str">
        <f>IFERROR(RENTABILIDAD[[#This Row],[RENTABILIDAD E.A USD]]*RENTABILIDAD[[#This Row],[PESOS COP]],"")</f>
        <v/>
      </c>
      <c r="S885" s="620" t="str">
        <f>IFERROR(RENTABILIDAD[[#This Row],[RENTABILIDAD E.A COP2]]*RENTABILIDAD[[#This Row],[PESOS COP]],"")</f>
        <v/>
      </c>
    </row>
    <row r="886" spans="2:19">
      <c r="B886" s="755" t="str">
        <f>IF('REGISTRO ACCIONES'!L886="COMPRA",'REGISTRO ACCIONES'!J886,"")</f>
        <v/>
      </c>
      <c r="C886" s="756" t="str">
        <f>IF('REGISTRO ACCIONES'!L886="COMPRA",'REGISTRO ACCIONES'!K886,"")</f>
        <v/>
      </c>
      <c r="D88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86" s="757" t="str">
        <f>IF('REGISTRO ACCIONES'!L886="COMPRA",'REGISTRO ACCIONES'!M886,"")</f>
        <v/>
      </c>
      <c r="F886" s="758" t="str">
        <f>IF(RENTABILIDAD[[#This Row],[PORTAFOLIO]]="","",IF('REGISTRO ACCIONES'!L886="COMPRA",'REGISTRO ACCIONES'!P886,""))</f>
        <v/>
      </c>
      <c r="G886" s="759" t="str">
        <f>IF(RENTABILIDAD[[#This Row],[PORTAFOLIO]]="","",IF('REGISTRO ACCIONES'!L886="COMPRA",'REGISTRO ACCIONES'!R886,""))</f>
        <v/>
      </c>
      <c r="H88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86" s="760" t="str">
        <f>IF(RENTABILIDAD[[#This Row],[PORTAFOLIO]]="","",IF(RENTABILIDAD[[#This Row],[INSTRUMENTO]]="","",IFERROR((E886*H886),0)))</f>
        <v/>
      </c>
      <c r="J886" s="761" t="str">
        <f>IF(RENTABILIDAD[[#This Row],[PORTAFOLIO]]="","",IF(RENTABILIDAD[[#This Row],[INSTRUMENTO]]="","",IFERROR((E886*H886)*$X$6,0)))</f>
        <v/>
      </c>
      <c r="K886" s="762">
        <f>IF(RENTABILIDAD[[#This Row],[VALOR ACTUAL COP]]&gt;0,IFERROR((I886-F886)/F886,0),"")</f>
        <v>0</v>
      </c>
      <c r="L886" s="702">
        <f>IF(RENTABILIDAD[[#This Row],[VALOR ACTUAL COP]]&gt;0,IFERROR((J886-G886)/G886,0),"")</f>
        <v>0</v>
      </c>
      <c r="M886" s="763">
        <f t="shared" si="14"/>
        <v>0</v>
      </c>
      <c r="N886" s="747" t="str">
        <f>IFERROR(IF(RENTABILIDAD[[#This Row],[AÑOS]]&gt;0.9999999,(1+K886)^(1/M886)-1,""),"")</f>
        <v/>
      </c>
      <c r="O886" s="702" t="str">
        <f>IFERROR(IF(RENTABILIDAD[[#This Row],[AÑOS]]&gt;0.9999999,(1+L886)^(1/M886)-1,""),"")</f>
        <v/>
      </c>
      <c r="P886" s="764" t="str">
        <f>IFERROR(IF(C:C=$U$7,RENTABILIDAD[[#This Row],[INVERSIÓN USD]]/$W$6,RENTABILIDAD[[#This Row],[INVERSIÓN USD]]/$W$7),"")</f>
        <v/>
      </c>
      <c r="Q886" s="620" t="str">
        <f>IFERROR(IF(D:D=$U$6,RENTABILIDAD[[#This Row],[INVERSIÓN COP]]/$V$6,RENTABILIDAD[[#This Row],[INVERSIÓN COP]]/$V$7),"")</f>
        <v/>
      </c>
      <c r="R886" s="764" t="str">
        <f>IFERROR(RENTABILIDAD[[#This Row],[RENTABILIDAD E.A USD]]*RENTABILIDAD[[#This Row],[PESOS COP]],"")</f>
        <v/>
      </c>
      <c r="S886" s="620" t="str">
        <f>IFERROR(RENTABILIDAD[[#This Row],[RENTABILIDAD E.A COP2]]*RENTABILIDAD[[#This Row],[PESOS COP]],"")</f>
        <v/>
      </c>
    </row>
    <row r="887" spans="2:19">
      <c r="B887" s="755" t="str">
        <f>IF('REGISTRO ACCIONES'!L887="COMPRA",'REGISTRO ACCIONES'!J887,"")</f>
        <v/>
      </c>
      <c r="C887" s="756" t="str">
        <f>IF('REGISTRO ACCIONES'!L887="COMPRA",'REGISTRO ACCIONES'!K887,"")</f>
        <v/>
      </c>
      <c r="D88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87" s="757" t="str">
        <f>IF('REGISTRO ACCIONES'!L887="COMPRA",'REGISTRO ACCIONES'!M887,"")</f>
        <v/>
      </c>
      <c r="F887" s="758" t="str">
        <f>IF(RENTABILIDAD[[#This Row],[PORTAFOLIO]]="","",IF('REGISTRO ACCIONES'!L887="COMPRA",'REGISTRO ACCIONES'!P887,""))</f>
        <v/>
      </c>
      <c r="G887" s="759" t="str">
        <f>IF(RENTABILIDAD[[#This Row],[PORTAFOLIO]]="","",IF('REGISTRO ACCIONES'!L887="COMPRA",'REGISTRO ACCIONES'!R887,""))</f>
        <v/>
      </c>
      <c r="H88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87" s="760" t="str">
        <f>IF(RENTABILIDAD[[#This Row],[PORTAFOLIO]]="","",IF(RENTABILIDAD[[#This Row],[INSTRUMENTO]]="","",IFERROR((E887*H887),0)))</f>
        <v/>
      </c>
      <c r="J887" s="761" t="str">
        <f>IF(RENTABILIDAD[[#This Row],[PORTAFOLIO]]="","",IF(RENTABILIDAD[[#This Row],[INSTRUMENTO]]="","",IFERROR((E887*H887)*$X$6,0)))</f>
        <v/>
      </c>
      <c r="K887" s="762">
        <f>IF(RENTABILIDAD[[#This Row],[VALOR ACTUAL COP]]&gt;0,IFERROR((I887-F887)/F887,0),"")</f>
        <v>0</v>
      </c>
      <c r="L887" s="702">
        <f>IF(RENTABILIDAD[[#This Row],[VALOR ACTUAL COP]]&gt;0,IFERROR((J887-G887)/G887,0),"")</f>
        <v>0</v>
      </c>
      <c r="M887" s="763">
        <f t="shared" si="14"/>
        <v>0</v>
      </c>
      <c r="N887" s="747" t="str">
        <f>IFERROR(IF(RENTABILIDAD[[#This Row],[AÑOS]]&gt;0.9999999,(1+K887)^(1/M887)-1,""),"")</f>
        <v/>
      </c>
      <c r="O887" s="702" t="str">
        <f>IFERROR(IF(RENTABILIDAD[[#This Row],[AÑOS]]&gt;0.9999999,(1+L887)^(1/M887)-1,""),"")</f>
        <v/>
      </c>
      <c r="P887" s="764" t="str">
        <f>IFERROR(IF(C:C=$U$7,RENTABILIDAD[[#This Row],[INVERSIÓN USD]]/$W$6,RENTABILIDAD[[#This Row],[INVERSIÓN USD]]/$W$7),"")</f>
        <v/>
      </c>
      <c r="Q887" s="620" t="str">
        <f>IFERROR(IF(D:D=$U$6,RENTABILIDAD[[#This Row],[INVERSIÓN COP]]/$V$6,RENTABILIDAD[[#This Row],[INVERSIÓN COP]]/$V$7),"")</f>
        <v/>
      </c>
      <c r="R887" s="764" t="str">
        <f>IFERROR(RENTABILIDAD[[#This Row],[RENTABILIDAD E.A USD]]*RENTABILIDAD[[#This Row],[PESOS COP]],"")</f>
        <v/>
      </c>
      <c r="S887" s="620" t="str">
        <f>IFERROR(RENTABILIDAD[[#This Row],[RENTABILIDAD E.A COP2]]*RENTABILIDAD[[#This Row],[PESOS COP]],"")</f>
        <v/>
      </c>
    </row>
    <row r="888" spans="2:19">
      <c r="B888" s="755" t="str">
        <f>IF('REGISTRO ACCIONES'!L888="COMPRA",'REGISTRO ACCIONES'!J888,"")</f>
        <v/>
      </c>
      <c r="C888" s="756" t="str">
        <f>IF('REGISTRO ACCIONES'!L888="COMPRA",'REGISTRO ACCIONES'!K888,"")</f>
        <v/>
      </c>
      <c r="D88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88" s="757" t="str">
        <f>IF('REGISTRO ACCIONES'!L888="COMPRA",'REGISTRO ACCIONES'!M888,"")</f>
        <v/>
      </c>
      <c r="F888" s="758" t="str">
        <f>IF(RENTABILIDAD[[#This Row],[PORTAFOLIO]]="","",IF('REGISTRO ACCIONES'!L888="COMPRA",'REGISTRO ACCIONES'!P888,""))</f>
        <v/>
      </c>
      <c r="G888" s="759" t="str">
        <f>IF(RENTABILIDAD[[#This Row],[PORTAFOLIO]]="","",IF('REGISTRO ACCIONES'!L888="COMPRA",'REGISTRO ACCIONES'!R888,""))</f>
        <v/>
      </c>
      <c r="H88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88" s="760" t="str">
        <f>IF(RENTABILIDAD[[#This Row],[PORTAFOLIO]]="","",IF(RENTABILIDAD[[#This Row],[INSTRUMENTO]]="","",IFERROR((E888*H888),0)))</f>
        <v/>
      </c>
      <c r="J888" s="761" t="str">
        <f>IF(RENTABILIDAD[[#This Row],[PORTAFOLIO]]="","",IF(RENTABILIDAD[[#This Row],[INSTRUMENTO]]="","",IFERROR((E888*H888)*$X$6,0)))</f>
        <v/>
      </c>
      <c r="K888" s="762">
        <f>IF(RENTABILIDAD[[#This Row],[VALOR ACTUAL COP]]&gt;0,IFERROR((I888-F888)/F888,0),"")</f>
        <v>0</v>
      </c>
      <c r="L888" s="702">
        <f>IF(RENTABILIDAD[[#This Row],[VALOR ACTUAL COP]]&gt;0,IFERROR((J888-G888)/G888,0),"")</f>
        <v>0</v>
      </c>
      <c r="M888" s="763">
        <f t="shared" si="14"/>
        <v>0</v>
      </c>
      <c r="N888" s="747" t="str">
        <f>IFERROR(IF(RENTABILIDAD[[#This Row],[AÑOS]]&gt;0.9999999,(1+K888)^(1/M888)-1,""),"")</f>
        <v/>
      </c>
      <c r="O888" s="702" t="str">
        <f>IFERROR(IF(RENTABILIDAD[[#This Row],[AÑOS]]&gt;0.9999999,(1+L888)^(1/M888)-1,""),"")</f>
        <v/>
      </c>
      <c r="P888" s="764" t="str">
        <f>IFERROR(IF(C:C=$U$7,RENTABILIDAD[[#This Row],[INVERSIÓN USD]]/$W$6,RENTABILIDAD[[#This Row],[INVERSIÓN USD]]/$W$7),"")</f>
        <v/>
      </c>
      <c r="Q888" s="620" t="str">
        <f>IFERROR(IF(D:D=$U$6,RENTABILIDAD[[#This Row],[INVERSIÓN COP]]/$V$6,RENTABILIDAD[[#This Row],[INVERSIÓN COP]]/$V$7),"")</f>
        <v/>
      </c>
      <c r="R888" s="764" t="str">
        <f>IFERROR(RENTABILIDAD[[#This Row],[RENTABILIDAD E.A USD]]*RENTABILIDAD[[#This Row],[PESOS COP]],"")</f>
        <v/>
      </c>
      <c r="S888" s="620" t="str">
        <f>IFERROR(RENTABILIDAD[[#This Row],[RENTABILIDAD E.A COP2]]*RENTABILIDAD[[#This Row],[PESOS COP]],"")</f>
        <v/>
      </c>
    </row>
    <row r="889" spans="2:19">
      <c r="B889" s="755" t="str">
        <f>IF('REGISTRO ACCIONES'!L889="COMPRA",'REGISTRO ACCIONES'!J889,"")</f>
        <v/>
      </c>
      <c r="C889" s="756" t="str">
        <f>IF('REGISTRO ACCIONES'!L889="COMPRA",'REGISTRO ACCIONES'!K889,"")</f>
        <v/>
      </c>
      <c r="D88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89" s="757" t="str">
        <f>IF('REGISTRO ACCIONES'!L889="COMPRA",'REGISTRO ACCIONES'!M889,"")</f>
        <v/>
      </c>
      <c r="F889" s="758" t="str">
        <f>IF(RENTABILIDAD[[#This Row],[PORTAFOLIO]]="","",IF('REGISTRO ACCIONES'!L889="COMPRA",'REGISTRO ACCIONES'!P889,""))</f>
        <v/>
      </c>
      <c r="G889" s="759" t="str">
        <f>IF(RENTABILIDAD[[#This Row],[PORTAFOLIO]]="","",IF('REGISTRO ACCIONES'!L889="COMPRA",'REGISTRO ACCIONES'!R889,""))</f>
        <v/>
      </c>
      <c r="H88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89" s="760" t="str">
        <f>IF(RENTABILIDAD[[#This Row],[PORTAFOLIO]]="","",IF(RENTABILIDAD[[#This Row],[INSTRUMENTO]]="","",IFERROR((E889*H889),0)))</f>
        <v/>
      </c>
      <c r="J889" s="761" t="str">
        <f>IF(RENTABILIDAD[[#This Row],[PORTAFOLIO]]="","",IF(RENTABILIDAD[[#This Row],[INSTRUMENTO]]="","",IFERROR((E889*H889)*$X$6,0)))</f>
        <v/>
      </c>
      <c r="K889" s="762">
        <f>IF(RENTABILIDAD[[#This Row],[VALOR ACTUAL COP]]&gt;0,IFERROR((I889-F889)/F889,0),"")</f>
        <v>0</v>
      </c>
      <c r="L889" s="702">
        <f>IF(RENTABILIDAD[[#This Row],[VALOR ACTUAL COP]]&gt;0,IFERROR((J889-G889)/G889,0),"")</f>
        <v>0</v>
      </c>
      <c r="M889" s="763">
        <f t="shared" si="14"/>
        <v>0</v>
      </c>
      <c r="N889" s="747" t="str">
        <f>IFERROR(IF(RENTABILIDAD[[#This Row],[AÑOS]]&gt;0.9999999,(1+K889)^(1/M889)-1,""),"")</f>
        <v/>
      </c>
      <c r="O889" s="702" t="str">
        <f>IFERROR(IF(RENTABILIDAD[[#This Row],[AÑOS]]&gt;0.9999999,(1+L889)^(1/M889)-1,""),"")</f>
        <v/>
      </c>
      <c r="P889" s="764" t="str">
        <f>IFERROR(IF(C:C=$U$7,RENTABILIDAD[[#This Row],[INVERSIÓN USD]]/$W$6,RENTABILIDAD[[#This Row],[INVERSIÓN USD]]/$W$7),"")</f>
        <v/>
      </c>
      <c r="Q889" s="620" t="str">
        <f>IFERROR(IF(D:D=$U$6,RENTABILIDAD[[#This Row],[INVERSIÓN COP]]/$V$6,RENTABILIDAD[[#This Row],[INVERSIÓN COP]]/$V$7),"")</f>
        <v/>
      </c>
      <c r="R889" s="764" t="str">
        <f>IFERROR(RENTABILIDAD[[#This Row],[RENTABILIDAD E.A USD]]*RENTABILIDAD[[#This Row],[PESOS COP]],"")</f>
        <v/>
      </c>
      <c r="S889" s="620" t="str">
        <f>IFERROR(RENTABILIDAD[[#This Row],[RENTABILIDAD E.A COP2]]*RENTABILIDAD[[#This Row],[PESOS COP]],"")</f>
        <v/>
      </c>
    </row>
    <row r="890" spans="2:19">
      <c r="B890" s="755" t="str">
        <f>IF('REGISTRO ACCIONES'!L890="COMPRA",'REGISTRO ACCIONES'!J890,"")</f>
        <v/>
      </c>
      <c r="C890" s="756" t="str">
        <f>IF('REGISTRO ACCIONES'!L890="COMPRA",'REGISTRO ACCIONES'!K890,"")</f>
        <v/>
      </c>
      <c r="D89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90" s="757" t="str">
        <f>IF('REGISTRO ACCIONES'!L890="COMPRA",'REGISTRO ACCIONES'!M890,"")</f>
        <v/>
      </c>
      <c r="F890" s="758" t="str">
        <f>IF(RENTABILIDAD[[#This Row],[PORTAFOLIO]]="","",IF('REGISTRO ACCIONES'!L890="COMPRA",'REGISTRO ACCIONES'!P890,""))</f>
        <v/>
      </c>
      <c r="G890" s="759" t="str">
        <f>IF(RENTABILIDAD[[#This Row],[PORTAFOLIO]]="","",IF('REGISTRO ACCIONES'!L890="COMPRA",'REGISTRO ACCIONES'!R890,""))</f>
        <v/>
      </c>
      <c r="H89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90" s="760" t="str">
        <f>IF(RENTABILIDAD[[#This Row],[PORTAFOLIO]]="","",IF(RENTABILIDAD[[#This Row],[INSTRUMENTO]]="","",IFERROR((E890*H890),0)))</f>
        <v/>
      </c>
      <c r="J890" s="761" t="str">
        <f>IF(RENTABILIDAD[[#This Row],[PORTAFOLIO]]="","",IF(RENTABILIDAD[[#This Row],[INSTRUMENTO]]="","",IFERROR((E890*H890)*$X$6,0)))</f>
        <v/>
      </c>
      <c r="K890" s="762">
        <f>IF(RENTABILIDAD[[#This Row],[VALOR ACTUAL COP]]&gt;0,IFERROR((I890-F890)/F890,0),"")</f>
        <v>0</v>
      </c>
      <c r="L890" s="702">
        <f>IF(RENTABILIDAD[[#This Row],[VALOR ACTUAL COP]]&gt;0,IFERROR((J890-G890)/G890,0),"")</f>
        <v>0</v>
      </c>
      <c r="M890" s="763">
        <f t="shared" si="14"/>
        <v>0</v>
      </c>
      <c r="N890" s="747" t="str">
        <f>IFERROR(IF(RENTABILIDAD[[#This Row],[AÑOS]]&gt;0.9999999,(1+K890)^(1/M890)-1,""),"")</f>
        <v/>
      </c>
      <c r="O890" s="702" t="str">
        <f>IFERROR(IF(RENTABILIDAD[[#This Row],[AÑOS]]&gt;0.9999999,(1+L890)^(1/M890)-1,""),"")</f>
        <v/>
      </c>
      <c r="P890" s="764" t="str">
        <f>IFERROR(IF(C:C=$U$7,RENTABILIDAD[[#This Row],[INVERSIÓN USD]]/$W$6,RENTABILIDAD[[#This Row],[INVERSIÓN USD]]/$W$7),"")</f>
        <v/>
      </c>
      <c r="Q890" s="620" t="str">
        <f>IFERROR(IF(D:D=$U$6,RENTABILIDAD[[#This Row],[INVERSIÓN COP]]/$V$6,RENTABILIDAD[[#This Row],[INVERSIÓN COP]]/$V$7),"")</f>
        <v/>
      </c>
      <c r="R890" s="764" t="str">
        <f>IFERROR(RENTABILIDAD[[#This Row],[RENTABILIDAD E.A USD]]*RENTABILIDAD[[#This Row],[PESOS COP]],"")</f>
        <v/>
      </c>
      <c r="S890" s="620" t="str">
        <f>IFERROR(RENTABILIDAD[[#This Row],[RENTABILIDAD E.A COP2]]*RENTABILIDAD[[#This Row],[PESOS COP]],"")</f>
        <v/>
      </c>
    </row>
    <row r="891" spans="2:19">
      <c r="B891" s="755" t="str">
        <f>IF('REGISTRO ACCIONES'!L891="COMPRA",'REGISTRO ACCIONES'!J891,"")</f>
        <v/>
      </c>
      <c r="C891" s="756" t="str">
        <f>IF('REGISTRO ACCIONES'!L891="COMPRA",'REGISTRO ACCIONES'!K891,"")</f>
        <v/>
      </c>
      <c r="D89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91" s="757" t="str">
        <f>IF('REGISTRO ACCIONES'!L891="COMPRA",'REGISTRO ACCIONES'!M891,"")</f>
        <v/>
      </c>
      <c r="F891" s="758" t="str">
        <f>IF(RENTABILIDAD[[#This Row],[PORTAFOLIO]]="","",IF('REGISTRO ACCIONES'!L891="COMPRA",'REGISTRO ACCIONES'!P891,""))</f>
        <v/>
      </c>
      <c r="G891" s="759" t="str">
        <f>IF(RENTABILIDAD[[#This Row],[PORTAFOLIO]]="","",IF('REGISTRO ACCIONES'!L891="COMPRA",'REGISTRO ACCIONES'!R891,""))</f>
        <v/>
      </c>
      <c r="H89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91" s="760" t="str">
        <f>IF(RENTABILIDAD[[#This Row],[PORTAFOLIO]]="","",IF(RENTABILIDAD[[#This Row],[INSTRUMENTO]]="","",IFERROR((E891*H891),0)))</f>
        <v/>
      </c>
      <c r="J891" s="761" t="str">
        <f>IF(RENTABILIDAD[[#This Row],[PORTAFOLIO]]="","",IF(RENTABILIDAD[[#This Row],[INSTRUMENTO]]="","",IFERROR((E891*H891)*$X$6,0)))</f>
        <v/>
      </c>
      <c r="K891" s="762">
        <f>IF(RENTABILIDAD[[#This Row],[VALOR ACTUAL COP]]&gt;0,IFERROR((I891-F891)/F891,0),"")</f>
        <v>0</v>
      </c>
      <c r="L891" s="702">
        <f>IF(RENTABILIDAD[[#This Row],[VALOR ACTUAL COP]]&gt;0,IFERROR((J891-G891)/G891,0),"")</f>
        <v>0</v>
      </c>
      <c r="M891" s="763">
        <f t="shared" si="14"/>
        <v>0</v>
      </c>
      <c r="N891" s="747" t="str">
        <f>IFERROR(IF(RENTABILIDAD[[#This Row],[AÑOS]]&gt;0.9999999,(1+K891)^(1/M891)-1,""),"")</f>
        <v/>
      </c>
      <c r="O891" s="702" t="str">
        <f>IFERROR(IF(RENTABILIDAD[[#This Row],[AÑOS]]&gt;0.9999999,(1+L891)^(1/M891)-1,""),"")</f>
        <v/>
      </c>
      <c r="P891" s="764" t="str">
        <f>IFERROR(IF(C:C=$U$7,RENTABILIDAD[[#This Row],[INVERSIÓN USD]]/$W$6,RENTABILIDAD[[#This Row],[INVERSIÓN USD]]/$W$7),"")</f>
        <v/>
      </c>
      <c r="Q891" s="620" t="str">
        <f>IFERROR(IF(D:D=$U$6,RENTABILIDAD[[#This Row],[INVERSIÓN COP]]/$V$6,RENTABILIDAD[[#This Row],[INVERSIÓN COP]]/$V$7),"")</f>
        <v/>
      </c>
      <c r="R891" s="764" t="str">
        <f>IFERROR(RENTABILIDAD[[#This Row],[RENTABILIDAD E.A USD]]*RENTABILIDAD[[#This Row],[PESOS COP]],"")</f>
        <v/>
      </c>
      <c r="S891" s="620" t="str">
        <f>IFERROR(RENTABILIDAD[[#This Row],[RENTABILIDAD E.A COP2]]*RENTABILIDAD[[#This Row],[PESOS COP]],"")</f>
        <v/>
      </c>
    </row>
    <row r="892" spans="2:19">
      <c r="B892" s="755" t="str">
        <f>IF('REGISTRO ACCIONES'!L892="COMPRA",'REGISTRO ACCIONES'!J892,"")</f>
        <v/>
      </c>
      <c r="C892" s="756" t="str">
        <f>IF('REGISTRO ACCIONES'!L892="COMPRA",'REGISTRO ACCIONES'!K892,"")</f>
        <v/>
      </c>
      <c r="D89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92" s="757" t="str">
        <f>IF('REGISTRO ACCIONES'!L892="COMPRA",'REGISTRO ACCIONES'!M892,"")</f>
        <v/>
      </c>
      <c r="F892" s="758" t="str">
        <f>IF(RENTABILIDAD[[#This Row],[PORTAFOLIO]]="","",IF('REGISTRO ACCIONES'!L892="COMPRA",'REGISTRO ACCIONES'!P892,""))</f>
        <v/>
      </c>
      <c r="G892" s="759" t="str">
        <f>IF(RENTABILIDAD[[#This Row],[PORTAFOLIO]]="","",IF('REGISTRO ACCIONES'!L892="COMPRA",'REGISTRO ACCIONES'!R892,""))</f>
        <v/>
      </c>
      <c r="H89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92" s="760" t="str">
        <f>IF(RENTABILIDAD[[#This Row],[PORTAFOLIO]]="","",IF(RENTABILIDAD[[#This Row],[INSTRUMENTO]]="","",IFERROR((E892*H892),0)))</f>
        <v/>
      </c>
      <c r="J892" s="761" t="str">
        <f>IF(RENTABILIDAD[[#This Row],[PORTAFOLIO]]="","",IF(RENTABILIDAD[[#This Row],[INSTRUMENTO]]="","",IFERROR((E892*H892)*$X$6,0)))</f>
        <v/>
      </c>
      <c r="K892" s="762">
        <f>IF(RENTABILIDAD[[#This Row],[VALOR ACTUAL COP]]&gt;0,IFERROR((I892-F892)/F892,0),"")</f>
        <v>0</v>
      </c>
      <c r="L892" s="702">
        <f>IF(RENTABILIDAD[[#This Row],[VALOR ACTUAL COP]]&gt;0,IFERROR((J892-G892)/G892,0),"")</f>
        <v>0</v>
      </c>
      <c r="M892" s="763">
        <f t="shared" si="14"/>
        <v>0</v>
      </c>
      <c r="N892" s="747" t="str">
        <f>IFERROR(IF(RENTABILIDAD[[#This Row],[AÑOS]]&gt;0.9999999,(1+K892)^(1/M892)-1,""),"")</f>
        <v/>
      </c>
      <c r="O892" s="702" t="str">
        <f>IFERROR(IF(RENTABILIDAD[[#This Row],[AÑOS]]&gt;0.9999999,(1+L892)^(1/M892)-1,""),"")</f>
        <v/>
      </c>
      <c r="P892" s="764" t="str">
        <f>IFERROR(IF(C:C=$U$7,RENTABILIDAD[[#This Row],[INVERSIÓN USD]]/$W$6,RENTABILIDAD[[#This Row],[INVERSIÓN USD]]/$W$7),"")</f>
        <v/>
      </c>
      <c r="Q892" s="620" t="str">
        <f>IFERROR(IF(D:D=$U$6,RENTABILIDAD[[#This Row],[INVERSIÓN COP]]/$V$6,RENTABILIDAD[[#This Row],[INVERSIÓN COP]]/$V$7),"")</f>
        <v/>
      </c>
      <c r="R892" s="764" t="str">
        <f>IFERROR(RENTABILIDAD[[#This Row],[RENTABILIDAD E.A USD]]*RENTABILIDAD[[#This Row],[PESOS COP]],"")</f>
        <v/>
      </c>
      <c r="S892" s="620" t="str">
        <f>IFERROR(RENTABILIDAD[[#This Row],[RENTABILIDAD E.A COP2]]*RENTABILIDAD[[#This Row],[PESOS COP]],"")</f>
        <v/>
      </c>
    </row>
    <row r="893" spans="2:19">
      <c r="B893" s="755" t="str">
        <f>IF('REGISTRO ACCIONES'!L893="COMPRA",'REGISTRO ACCIONES'!J893,"")</f>
        <v/>
      </c>
      <c r="C893" s="756" t="str">
        <f>IF('REGISTRO ACCIONES'!L893="COMPRA",'REGISTRO ACCIONES'!K893,"")</f>
        <v/>
      </c>
      <c r="D89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93" s="757" t="str">
        <f>IF('REGISTRO ACCIONES'!L893="COMPRA",'REGISTRO ACCIONES'!M893,"")</f>
        <v/>
      </c>
      <c r="F893" s="758" t="str">
        <f>IF(RENTABILIDAD[[#This Row],[PORTAFOLIO]]="","",IF('REGISTRO ACCIONES'!L893="COMPRA",'REGISTRO ACCIONES'!P893,""))</f>
        <v/>
      </c>
      <c r="G893" s="759" t="str">
        <f>IF(RENTABILIDAD[[#This Row],[PORTAFOLIO]]="","",IF('REGISTRO ACCIONES'!L893="COMPRA",'REGISTRO ACCIONES'!R893,""))</f>
        <v/>
      </c>
      <c r="H89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93" s="760" t="str">
        <f>IF(RENTABILIDAD[[#This Row],[PORTAFOLIO]]="","",IF(RENTABILIDAD[[#This Row],[INSTRUMENTO]]="","",IFERROR((E893*H893),0)))</f>
        <v/>
      </c>
      <c r="J893" s="761" t="str">
        <f>IF(RENTABILIDAD[[#This Row],[PORTAFOLIO]]="","",IF(RENTABILIDAD[[#This Row],[INSTRUMENTO]]="","",IFERROR((E893*H893)*$X$6,0)))</f>
        <v/>
      </c>
      <c r="K893" s="762">
        <f>IF(RENTABILIDAD[[#This Row],[VALOR ACTUAL COP]]&gt;0,IFERROR((I893-F893)/F893,0),"")</f>
        <v>0</v>
      </c>
      <c r="L893" s="702">
        <f>IF(RENTABILIDAD[[#This Row],[VALOR ACTUAL COP]]&gt;0,IFERROR((J893-G893)/G893,0),"")</f>
        <v>0</v>
      </c>
      <c r="M893" s="763">
        <f t="shared" si="14"/>
        <v>0</v>
      </c>
      <c r="N893" s="747" t="str">
        <f>IFERROR(IF(RENTABILIDAD[[#This Row],[AÑOS]]&gt;0.9999999,(1+K893)^(1/M893)-1,""),"")</f>
        <v/>
      </c>
      <c r="O893" s="702" t="str">
        <f>IFERROR(IF(RENTABILIDAD[[#This Row],[AÑOS]]&gt;0.9999999,(1+L893)^(1/M893)-1,""),"")</f>
        <v/>
      </c>
      <c r="P893" s="764" t="str">
        <f>IFERROR(IF(C:C=$U$7,RENTABILIDAD[[#This Row],[INVERSIÓN USD]]/$W$6,RENTABILIDAD[[#This Row],[INVERSIÓN USD]]/$W$7),"")</f>
        <v/>
      </c>
      <c r="Q893" s="620" t="str">
        <f>IFERROR(IF(D:D=$U$6,RENTABILIDAD[[#This Row],[INVERSIÓN COP]]/$V$6,RENTABILIDAD[[#This Row],[INVERSIÓN COP]]/$V$7),"")</f>
        <v/>
      </c>
      <c r="R893" s="764" t="str">
        <f>IFERROR(RENTABILIDAD[[#This Row],[RENTABILIDAD E.A USD]]*RENTABILIDAD[[#This Row],[PESOS COP]],"")</f>
        <v/>
      </c>
      <c r="S893" s="620" t="str">
        <f>IFERROR(RENTABILIDAD[[#This Row],[RENTABILIDAD E.A COP2]]*RENTABILIDAD[[#This Row],[PESOS COP]],"")</f>
        <v/>
      </c>
    </row>
    <row r="894" spans="2:19">
      <c r="B894" s="755" t="str">
        <f>IF('REGISTRO ACCIONES'!L894="COMPRA",'REGISTRO ACCIONES'!J894,"")</f>
        <v/>
      </c>
      <c r="C894" s="756" t="str">
        <f>IF('REGISTRO ACCIONES'!L894="COMPRA",'REGISTRO ACCIONES'!K894,"")</f>
        <v/>
      </c>
      <c r="D89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94" s="757" t="str">
        <f>IF('REGISTRO ACCIONES'!L894="COMPRA",'REGISTRO ACCIONES'!M894,"")</f>
        <v/>
      </c>
      <c r="F894" s="758" t="str">
        <f>IF(RENTABILIDAD[[#This Row],[PORTAFOLIO]]="","",IF('REGISTRO ACCIONES'!L894="COMPRA",'REGISTRO ACCIONES'!P894,""))</f>
        <v/>
      </c>
      <c r="G894" s="759" t="str">
        <f>IF(RENTABILIDAD[[#This Row],[PORTAFOLIO]]="","",IF('REGISTRO ACCIONES'!L894="COMPRA",'REGISTRO ACCIONES'!R894,""))</f>
        <v/>
      </c>
      <c r="H89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94" s="760" t="str">
        <f>IF(RENTABILIDAD[[#This Row],[PORTAFOLIO]]="","",IF(RENTABILIDAD[[#This Row],[INSTRUMENTO]]="","",IFERROR((E894*H894),0)))</f>
        <v/>
      </c>
      <c r="J894" s="761" t="str">
        <f>IF(RENTABILIDAD[[#This Row],[PORTAFOLIO]]="","",IF(RENTABILIDAD[[#This Row],[INSTRUMENTO]]="","",IFERROR((E894*H894)*$X$6,0)))</f>
        <v/>
      </c>
      <c r="K894" s="762">
        <f>IF(RENTABILIDAD[[#This Row],[VALOR ACTUAL COP]]&gt;0,IFERROR((I894-F894)/F894,0),"")</f>
        <v>0</v>
      </c>
      <c r="L894" s="702">
        <f>IF(RENTABILIDAD[[#This Row],[VALOR ACTUAL COP]]&gt;0,IFERROR((J894-G894)/G894,0),"")</f>
        <v>0</v>
      </c>
      <c r="M894" s="763">
        <f t="shared" si="14"/>
        <v>0</v>
      </c>
      <c r="N894" s="747" t="str">
        <f>IFERROR(IF(RENTABILIDAD[[#This Row],[AÑOS]]&gt;0.9999999,(1+K894)^(1/M894)-1,""),"")</f>
        <v/>
      </c>
      <c r="O894" s="702" t="str">
        <f>IFERROR(IF(RENTABILIDAD[[#This Row],[AÑOS]]&gt;0.9999999,(1+L894)^(1/M894)-1,""),"")</f>
        <v/>
      </c>
      <c r="P894" s="764" t="str">
        <f>IFERROR(IF(C:C=$U$7,RENTABILIDAD[[#This Row],[INVERSIÓN USD]]/$W$6,RENTABILIDAD[[#This Row],[INVERSIÓN USD]]/$W$7),"")</f>
        <v/>
      </c>
      <c r="Q894" s="620" t="str">
        <f>IFERROR(IF(D:D=$U$6,RENTABILIDAD[[#This Row],[INVERSIÓN COP]]/$V$6,RENTABILIDAD[[#This Row],[INVERSIÓN COP]]/$V$7),"")</f>
        <v/>
      </c>
      <c r="R894" s="764" t="str">
        <f>IFERROR(RENTABILIDAD[[#This Row],[RENTABILIDAD E.A USD]]*RENTABILIDAD[[#This Row],[PESOS COP]],"")</f>
        <v/>
      </c>
      <c r="S894" s="620" t="str">
        <f>IFERROR(RENTABILIDAD[[#This Row],[RENTABILIDAD E.A COP2]]*RENTABILIDAD[[#This Row],[PESOS COP]],"")</f>
        <v/>
      </c>
    </row>
    <row r="895" spans="2:19">
      <c r="B895" s="755" t="str">
        <f>IF('REGISTRO ACCIONES'!L895="COMPRA",'REGISTRO ACCIONES'!J895,"")</f>
        <v/>
      </c>
      <c r="C895" s="756" t="str">
        <f>IF('REGISTRO ACCIONES'!L895="COMPRA",'REGISTRO ACCIONES'!K895,"")</f>
        <v/>
      </c>
      <c r="D89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95" s="757" t="str">
        <f>IF('REGISTRO ACCIONES'!L895="COMPRA",'REGISTRO ACCIONES'!M895,"")</f>
        <v/>
      </c>
      <c r="F895" s="758" t="str">
        <f>IF(RENTABILIDAD[[#This Row],[PORTAFOLIO]]="","",IF('REGISTRO ACCIONES'!L895="COMPRA",'REGISTRO ACCIONES'!P895,""))</f>
        <v/>
      </c>
      <c r="G895" s="759" t="str">
        <f>IF(RENTABILIDAD[[#This Row],[PORTAFOLIO]]="","",IF('REGISTRO ACCIONES'!L895="COMPRA",'REGISTRO ACCIONES'!R895,""))</f>
        <v/>
      </c>
      <c r="H89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95" s="760" t="str">
        <f>IF(RENTABILIDAD[[#This Row],[PORTAFOLIO]]="","",IF(RENTABILIDAD[[#This Row],[INSTRUMENTO]]="","",IFERROR((E895*H895),0)))</f>
        <v/>
      </c>
      <c r="J895" s="761" t="str">
        <f>IF(RENTABILIDAD[[#This Row],[PORTAFOLIO]]="","",IF(RENTABILIDAD[[#This Row],[INSTRUMENTO]]="","",IFERROR((E895*H895)*$X$6,0)))</f>
        <v/>
      </c>
      <c r="K895" s="762">
        <f>IF(RENTABILIDAD[[#This Row],[VALOR ACTUAL COP]]&gt;0,IFERROR((I895-F895)/F895,0),"")</f>
        <v>0</v>
      </c>
      <c r="L895" s="702">
        <f>IF(RENTABILIDAD[[#This Row],[VALOR ACTUAL COP]]&gt;0,IFERROR((J895-G895)/G895,0),"")</f>
        <v>0</v>
      </c>
      <c r="M895" s="763">
        <f t="shared" si="14"/>
        <v>0</v>
      </c>
      <c r="N895" s="747" t="str">
        <f>IFERROR(IF(RENTABILIDAD[[#This Row],[AÑOS]]&gt;0.9999999,(1+K895)^(1/M895)-1,""),"")</f>
        <v/>
      </c>
      <c r="O895" s="702" t="str">
        <f>IFERROR(IF(RENTABILIDAD[[#This Row],[AÑOS]]&gt;0.9999999,(1+L895)^(1/M895)-1,""),"")</f>
        <v/>
      </c>
      <c r="P895" s="764" t="str">
        <f>IFERROR(IF(C:C=$U$7,RENTABILIDAD[[#This Row],[INVERSIÓN USD]]/$W$6,RENTABILIDAD[[#This Row],[INVERSIÓN USD]]/$W$7),"")</f>
        <v/>
      </c>
      <c r="Q895" s="620" t="str">
        <f>IFERROR(IF(D:D=$U$6,RENTABILIDAD[[#This Row],[INVERSIÓN COP]]/$V$6,RENTABILIDAD[[#This Row],[INVERSIÓN COP]]/$V$7),"")</f>
        <v/>
      </c>
      <c r="R895" s="764" t="str">
        <f>IFERROR(RENTABILIDAD[[#This Row],[RENTABILIDAD E.A USD]]*RENTABILIDAD[[#This Row],[PESOS COP]],"")</f>
        <v/>
      </c>
      <c r="S895" s="620" t="str">
        <f>IFERROR(RENTABILIDAD[[#This Row],[RENTABILIDAD E.A COP2]]*RENTABILIDAD[[#This Row],[PESOS COP]],"")</f>
        <v/>
      </c>
    </row>
    <row r="896" spans="2:19">
      <c r="B896" s="755" t="str">
        <f>IF('REGISTRO ACCIONES'!L896="COMPRA",'REGISTRO ACCIONES'!J896,"")</f>
        <v/>
      </c>
      <c r="C896" s="756" t="str">
        <f>IF('REGISTRO ACCIONES'!L896="COMPRA",'REGISTRO ACCIONES'!K896,"")</f>
        <v/>
      </c>
      <c r="D89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96" s="757" t="str">
        <f>IF('REGISTRO ACCIONES'!L896="COMPRA",'REGISTRO ACCIONES'!M896,"")</f>
        <v/>
      </c>
      <c r="F896" s="758" t="str">
        <f>IF(RENTABILIDAD[[#This Row],[PORTAFOLIO]]="","",IF('REGISTRO ACCIONES'!L896="COMPRA",'REGISTRO ACCIONES'!P896,""))</f>
        <v/>
      </c>
      <c r="G896" s="759" t="str">
        <f>IF(RENTABILIDAD[[#This Row],[PORTAFOLIO]]="","",IF('REGISTRO ACCIONES'!L896="COMPRA",'REGISTRO ACCIONES'!R896,""))</f>
        <v/>
      </c>
      <c r="H89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96" s="760" t="str">
        <f>IF(RENTABILIDAD[[#This Row],[PORTAFOLIO]]="","",IF(RENTABILIDAD[[#This Row],[INSTRUMENTO]]="","",IFERROR((E896*H896),0)))</f>
        <v/>
      </c>
      <c r="J896" s="761" t="str">
        <f>IF(RENTABILIDAD[[#This Row],[PORTAFOLIO]]="","",IF(RENTABILIDAD[[#This Row],[INSTRUMENTO]]="","",IFERROR((E896*H896)*$X$6,0)))</f>
        <v/>
      </c>
      <c r="K896" s="762">
        <f>IF(RENTABILIDAD[[#This Row],[VALOR ACTUAL COP]]&gt;0,IFERROR((I896-F896)/F896,0),"")</f>
        <v>0</v>
      </c>
      <c r="L896" s="702">
        <f>IF(RENTABILIDAD[[#This Row],[VALOR ACTUAL COP]]&gt;0,IFERROR((J896-G896)/G896,0),"")</f>
        <v>0</v>
      </c>
      <c r="M896" s="763">
        <f t="shared" si="14"/>
        <v>0</v>
      </c>
      <c r="N896" s="747" t="str">
        <f>IFERROR(IF(RENTABILIDAD[[#This Row],[AÑOS]]&gt;0.9999999,(1+K896)^(1/M896)-1,""),"")</f>
        <v/>
      </c>
      <c r="O896" s="702" t="str">
        <f>IFERROR(IF(RENTABILIDAD[[#This Row],[AÑOS]]&gt;0.9999999,(1+L896)^(1/M896)-1,""),"")</f>
        <v/>
      </c>
      <c r="P896" s="764" t="str">
        <f>IFERROR(IF(C:C=$U$7,RENTABILIDAD[[#This Row],[INVERSIÓN USD]]/$W$6,RENTABILIDAD[[#This Row],[INVERSIÓN USD]]/$W$7),"")</f>
        <v/>
      </c>
      <c r="Q896" s="620" t="str">
        <f>IFERROR(IF(D:D=$U$6,RENTABILIDAD[[#This Row],[INVERSIÓN COP]]/$V$6,RENTABILIDAD[[#This Row],[INVERSIÓN COP]]/$V$7),"")</f>
        <v/>
      </c>
      <c r="R896" s="764" t="str">
        <f>IFERROR(RENTABILIDAD[[#This Row],[RENTABILIDAD E.A USD]]*RENTABILIDAD[[#This Row],[PESOS COP]],"")</f>
        <v/>
      </c>
      <c r="S896" s="620" t="str">
        <f>IFERROR(RENTABILIDAD[[#This Row],[RENTABILIDAD E.A COP2]]*RENTABILIDAD[[#This Row],[PESOS COP]],"")</f>
        <v/>
      </c>
    </row>
    <row r="897" spans="2:19">
      <c r="B897" s="755" t="str">
        <f>IF('REGISTRO ACCIONES'!L897="COMPRA",'REGISTRO ACCIONES'!J897,"")</f>
        <v/>
      </c>
      <c r="C897" s="756" t="str">
        <f>IF('REGISTRO ACCIONES'!L897="COMPRA",'REGISTRO ACCIONES'!K897,"")</f>
        <v/>
      </c>
      <c r="D89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97" s="757" t="str">
        <f>IF('REGISTRO ACCIONES'!L897="COMPRA",'REGISTRO ACCIONES'!M897,"")</f>
        <v/>
      </c>
      <c r="F897" s="758" t="str">
        <f>IF(RENTABILIDAD[[#This Row],[PORTAFOLIO]]="","",IF('REGISTRO ACCIONES'!L897="COMPRA",'REGISTRO ACCIONES'!P897,""))</f>
        <v/>
      </c>
      <c r="G897" s="759" t="str">
        <f>IF(RENTABILIDAD[[#This Row],[PORTAFOLIO]]="","",IF('REGISTRO ACCIONES'!L897="COMPRA",'REGISTRO ACCIONES'!R897,""))</f>
        <v/>
      </c>
      <c r="H89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97" s="760" t="str">
        <f>IF(RENTABILIDAD[[#This Row],[PORTAFOLIO]]="","",IF(RENTABILIDAD[[#This Row],[INSTRUMENTO]]="","",IFERROR((E897*H897),0)))</f>
        <v/>
      </c>
      <c r="J897" s="761" t="str">
        <f>IF(RENTABILIDAD[[#This Row],[PORTAFOLIO]]="","",IF(RENTABILIDAD[[#This Row],[INSTRUMENTO]]="","",IFERROR((E897*H897)*$X$6,0)))</f>
        <v/>
      </c>
      <c r="K897" s="762">
        <f>IF(RENTABILIDAD[[#This Row],[VALOR ACTUAL COP]]&gt;0,IFERROR((I897-F897)/F897,0),"")</f>
        <v>0</v>
      </c>
      <c r="L897" s="702">
        <f>IF(RENTABILIDAD[[#This Row],[VALOR ACTUAL COP]]&gt;0,IFERROR((J897-G897)/G897,0),"")</f>
        <v>0</v>
      </c>
      <c r="M897" s="763">
        <f t="shared" ref="M897:M960" si="15">IFERROR(($Y$6-B897)/365,0)</f>
        <v>0</v>
      </c>
      <c r="N897" s="747" t="str">
        <f>IFERROR(IF(RENTABILIDAD[[#This Row],[AÑOS]]&gt;0.9999999,(1+K897)^(1/M897)-1,""),"")</f>
        <v/>
      </c>
      <c r="O897" s="702" t="str">
        <f>IFERROR(IF(RENTABILIDAD[[#This Row],[AÑOS]]&gt;0.9999999,(1+L897)^(1/M897)-1,""),"")</f>
        <v/>
      </c>
      <c r="P897" s="764" t="str">
        <f>IFERROR(IF(C:C=$U$7,RENTABILIDAD[[#This Row],[INVERSIÓN USD]]/$W$6,RENTABILIDAD[[#This Row],[INVERSIÓN USD]]/$W$7),"")</f>
        <v/>
      </c>
      <c r="Q897" s="620" t="str">
        <f>IFERROR(IF(D:D=$U$6,RENTABILIDAD[[#This Row],[INVERSIÓN COP]]/$V$6,RENTABILIDAD[[#This Row],[INVERSIÓN COP]]/$V$7),"")</f>
        <v/>
      </c>
      <c r="R897" s="764" t="str">
        <f>IFERROR(RENTABILIDAD[[#This Row],[RENTABILIDAD E.A USD]]*RENTABILIDAD[[#This Row],[PESOS COP]],"")</f>
        <v/>
      </c>
      <c r="S897" s="620" t="str">
        <f>IFERROR(RENTABILIDAD[[#This Row],[RENTABILIDAD E.A COP2]]*RENTABILIDAD[[#This Row],[PESOS COP]],"")</f>
        <v/>
      </c>
    </row>
    <row r="898" spans="2:19">
      <c r="B898" s="755" t="str">
        <f>IF('REGISTRO ACCIONES'!L898="COMPRA",'REGISTRO ACCIONES'!J898,"")</f>
        <v/>
      </c>
      <c r="C898" s="756" t="str">
        <f>IF('REGISTRO ACCIONES'!L898="COMPRA",'REGISTRO ACCIONES'!K898,"")</f>
        <v/>
      </c>
      <c r="D89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98" s="757" t="str">
        <f>IF('REGISTRO ACCIONES'!L898="COMPRA",'REGISTRO ACCIONES'!M898,"")</f>
        <v/>
      </c>
      <c r="F898" s="758" t="str">
        <f>IF(RENTABILIDAD[[#This Row],[PORTAFOLIO]]="","",IF('REGISTRO ACCIONES'!L898="COMPRA",'REGISTRO ACCIONES'!P898,""))</f>
        <v/>
      </c>
      <c r="G898" s="759" t="str">
        <f>IF(RENTABILIDAD[[#This Row],[PORTAFOLIO]]="","",IF('REGISTRO ACCIONES'!L898="COMPRA",'REGISTRO ACCIONES'!R898,""))</f>
        <v/>
      </c>
      <c r="H89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98" s="760" t="str">
        <f>IF(RENTABILIDAD[[#This Row],[PORTAFOLIO]]="","",IF(RENTABILIDAD[[#This Row],[INSTRUMENTO]]="","",IFERROR((E898*H898),0)))</f>
        <v/>
      </c>
      <c r="J898" s="761" t="str">
        <f>IF(RENTABILIDAD[[#This Row],[PORTAFOLIO]]="","",IF(RENTABILIDAD[[#This Row],[INSTRUMENTO]]="","",IFERROR((E898*H898)*$X$6,0)))</f>
        <v/>
      </c>
      <c r="K898" s="762">
        <f>IF(RENTABILIDAD[[#This Row],[VALOR ACTUAL COP]]&gt;0,IFERROR((I898-F898)/F898,0),"")</f>
        <v>0</v>
      </c>
      <c r="L898" s="702">
        <f>IF(RENTABILIDAD[[#This Row],[VALOR ACTUAL COP]]&gt;0,IFERROR((J898-G898)/G898,0),"")</f>
        <v>0</v>
      </c>
      <c r="M898" s="763">
        <f t="shared" si="15"/>
        <v>0</v>
      </c>
      <c r="N898" s="747" t="str">
        <f>IFERROR(IF(RENTABILIDAD[[#This Row],[AÑOS]]&gt;0.9999999,(1+K898)^(1/M898)-1,""),"")</f>
        <v/>
      </c>
      <c r="O898" s="702" t="str">
        <f>IFERROR(IF(RENTABILIDAD[[#This Row],[AÑOS]]&gt;0.9999999,(1+L898)^(1/M898)-1,""),"")</f>
        <v/>
      </c>
      <c r="P898" s="764" t="str">
        <f>IFERROR(IF(C:C=$U$7,RENTABILIDAD[[#This Row],[INVERSIÓN USD]]/$W$6,RENTABILIDAD[[#This Row],[INVERSIÓN USD]]/$W$7),"")</f>
        <v/>
      </c>
      <c r="Q898" s="620" t="str">
        <f>IFERROR(IF(D:D=$U$6,RENTABILIDAD[[#This Row],[INVERSIÓN COP]]/$V$6,RENTABILIDAD[[#This Row],[INVERSIÓN COP]]/$V$7),"")</f>
        <v/>
      </c>
      <c r="R898" s="764" t="str">
        <f>IFERROR(RENTABILIDAD[[#This Row],[RENTABILIDAD E.A USD]]*RENTABILIDAD[[#This Row],[PESOS COP]],"")</f>
        <v/>
      </c>
      <c r="S898" s="620" t="str">
        <f>IFERROR(RENTABILIDAD[[#This Row],[RENTABILIDAD E.A COP2]]*RENTABILIDAD[[#This Row],[PESOS COP]],"")</f>
        <v/>
      </c>
    </row>
    <row r="899" spans="2:19">
      <c r="B899" s="755" t="str">
        <f>IF('REGISTRO ACCIONES'!L899="COMPRA",'REGISTRO ACCIONES'!J899,"")</f>
        <v/>
      </c>
      <c r="C899" s="756" t="str">
        <f>IF('REGISTRO ACCIONES'!L899="COMPRA",'REGISTRO ACCIONES'!K899,"")</f>
        <v/>
      </c>
      <c r="D89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899" s="757" t="str">
        <f>IF('REGISTRO ACCIONES'!L899="COMPRA",'REGISTRO ACCIONES'!M899,"")</f>
        <v/>
      </c>
      <c r="F899" s="758" t="str">
        <f>IF(RENTABILIDAD[[#This Row],[PORTAFOLIO]]="","",IF('REGISTRO ACCIONES'!L899="COMPRA",'REGISTRO ACCIONES'!P899,""))</f>
        <v/>
      </c>
      <c r="G899" s="759" t="str">
        <f>IF(RENTABILIDAD[[#This Row],[PORTAFOLIO]]="","",IF('REGISTRO ACCIONES'!L899="COMPRA",'REGISTRO ACCIONES'!R899,""))</f>
        <v/>
      </c>
      <c r="H89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899" s="760" t="str">
        <f>IF(RENTABILIDAD[[#This Row],[PORTAFOLIO]]="","",IF(RENTABILIDAD[[#This Row],[INSTRUMENTO]]="","",IFERROR((E899*H899),0)))</f>
        <v/>
      </c>
      <c r="J899" s="761" t="str">
        <f>IF(RENTABILIDAD[[#This Row],[PORTAFOLIO]]="","",IF(RENTABILIDAD[[#This Row],[INSTRUMENTO]]="","",IFERROR((E899*H899)*$X$6,0)))</f>
        <v/>
      </c>
      <c r="K899" s="762">
        <f>IF(RENTABILIDAD[[#This Row],[VALOR ACTUAL COP]]&gt;0,IFERROR((I899-F899)/F899,0),"")</f>
        <v>0</v>
      </c>
      <c r="L899" s="702">
        <f>IF(RENTABILIDAD[[#This Row],[VALOR ACTUAL COP]]&gt;0,IFERROR((J899-G899)/G899,0),"")</f>
        <v>0</v>
      </c>
      <c r="M899" s="763">
        <f t="shared" si="15"/>
        <v>0</v>
      </c>
      <c r="N899" s="747" t="str">
        <f>IFERROR(IF(RENTABILIDAD[[#This Row],[AÑOS]]&gt;0.9999999,(1+K899)^(1/M899)-1,""),"")</f>
        <v/>
      </c>
      <c r="O899" s="702" t="str">
        <f>IFERROR(IF(RENTABILIDAD[[#This Row],[AÑOS]]&gt;0.9999999,(1+L899)^(1/M899)-1,""),"")</f>
        <v/>
      </c>
      <c r="P899" s="764" t="str">
        <f>IFERROR(IF(C:C=$U$7,RENTABILIDAD[[#This Row],[INVERSIÓN USD]]/$W$6,RENTABILIDAD[[#This Row],[INVERSIÓN USD]]/$W$7),"")</f>
        <v/>
      </c>
      <c r="Q899" s="620" t="str">
        <f>IFERROR(IF(D:D=$U$6,RENTABILIDAD[[#This Row],[INVERSIÓN COP]]/$V$6,RENTABILIDAD[[#This Row],[INVERSIÓN COP]]/$V$7),"")</f>
        <v/>
      </c>
      <c r="R899" s="764" t="str">
        <f>IFERROR(RENTABILIDAD[[#This Row],[RENTABILIDAD E.A USD]]*RENTABILIDAD[[#This Row],[PESOS COP]],"")</f>
        <v/>
      </c>
      <c r="S899" s="620" t="str">
        <f>IFERROR(RENTABILIDAD[[#This Row],[RENTABILIDAD E.A COP2]]*RENTABILIDAD[[#This Row],[PESOS COP]],"")</f>
        <v/>
      </c>
    </row>
    <row r="900" spans="2:19">
      <c r="B900" s="755" t="str">
        <f>IF('REGISTRO ACCIONES'!L900="COMPRA",'REGISTRO ACCIONES'!J900,"")</f>
        <v/>
      </c>
      <c r="C900" s="756" t="str">
        <f>IF('REGISTRO ACCIONES'!L900="COMPRA",'REGISTRO ACCIONES'!K900,"")</f>
        <v/>
      </c>
      <c r="D90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00" s="757" t="str">
        <f>IF('REGISTRO ACCIONES'!L900="COMPRA",'REGISTRO ACCIONES'!M900,"")</f>
        <v/>
      </c>
      <c r="F900" s="758" t="str">
        <f>IF(RENTABILIDAD[[#This Row],[PORTAFOLIO]]="","",IF('REGISTRO ACCIONES'!L900="COMPRA",'REGISTRO ACCIONES'!P900,""))</f>
        <v/>
      </c>
      <c r="G900" s="759" t="str">
        <f>IF(RENTABILIDAD[[#This Row],[PORTAFOLIO]]="","",IF('REGISTRO ACCIONES'!L900="COMPRA",'REGISTRO ACCIONES'!R900,""))</f>
        <v/>
      </c>
      <c r="H90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00" s="760" t="str">
        <f>IF(RENTABILIDAD[[#This Row],[PORTAFOLIO]]="","",IF(RENTABILIDAD[[#This Row],[INSTRUMENTO]]="","",IFERROR((E900*H900),0)))</f>
        <v/>
      </c>
      <c r="J900" s="761" t="str">
        <f>IF(RENTABILIDAD[[#This Row],[PORTAFOLIO]]="","",IF(RENTABILIDAD[[#This Row],[INSTRUMENTO]]="","",IFERROR((E900*H900)*$X$6,0)))</f>
        <v/>
      </c>
      <c r="K900" s="762">
        <f>IF(RENTABILIDAD[[#This Row],[VALOR ACTUAL COP]]&gt;0,IFERROR((I900-F900)/F900,0),"")</f>
        <v>0</v>
      </c>
      <c r="L900" s="702">
        <f>IF(RENTABILIDAD[[#This Row],[VALOR ACTUAL COP]]&gt;0,IFERROR((J900-G900)/G900,0),"")</f>
        <v>0</v>
      </c>
      <c r="M900" s="763">
        <f t="shared" si="15"/>
        <v>0</v>
      </c>
      <c r="N900" s="747" t="str">
        <f>IFERROR(IF(RENTABILIDAD[[#This Row],[AÑOS]]&gt;0.9999999,(1+K900)^(1/M900)-1,""),"")</f>
        <v/>
      </c>
      <c r="O900" s="702" t="str">
        <f>IFERROR(IF(RENTABILIDAD[[#This Row],[AÑOS]]&gt;0.9999999,(1+L900)^(1/M900)-1,""),"")</f>
        <v/>
      </c>
      <c r="P900" s="764" t="str">
        <f>IFERROR(IF(C:C=$U$7,RENTABILIDAD[[#This Row],[INVERSIÓN USD]]/$W$6,RENTABILIDAD[[#This Row],[INVERSIÓN USD]]/$W$7),"")</f>
        <v/>
      </c>
      <c r="Q900" s="620" t="str">
        <f>IFERROR(IF(D:D=$U$6,RENTABILIDAD[[#This Row],[INVERSIÓN COP]]/$V$6,RENTABILIDAD[[#This Row],[INVERSIÓN COP]]/$V$7),"")</f>
        <v/>
      </c>
      <c r="R900" s="764" t="str">
        <f>IFERROR(RENTABILIDAD[[#This Row],[RENTABILIDAD E.A USD]]*RENTABILIDAD[[#This Row],[PESOS COP]],"")</f>
        <v/>
      </c>
      <c r="S900" s="620" t="str">
        <f>IFERROR(RENTABILIDAD[[#This Row],[RENTABILIDAD E.A COP2]]*RENTABILIDAD[[#This Row],[PESOS COP]],"")</f>
        <v/>
      </c>
    </row>
    <row r="901" spans="2:19">
      <c r="B901" s="755" t="str">
        <f>IF('REGISTRO ACCIONES'!L901="COMPRA",'REGISTRO ACCIONES'!J901,"")</f>
        <v/>
      </c>
      <c r="C901" s="756" t="str">
        <f>IF('REGISTRO ACCIONES'!L901="COMPRA",'REGISTRO ACCIONES'!K901,"")</f>
        <v/>
      </c>
      <c r="D90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01" s="757" t="str">
        <f>IF('REGISTRO ACCIONES'!L901="COMPRA",'REGISTRO ACCIONES'!M901,"")</f>
        <v/>
      </c>
      <c r="F901" s="758" t="str">
        <f>IF(RENTABILIDAD[[#This Row],[PORTAFOLIO]]="","",IF('REGISTRO ACCIONES'!L901="COMPRA",'REGISTRO ACCIONES'!P901,""))</f>
        <v/>
      </c>
      <c r="G901" s="759" t="str">
        <f>IF(RENTABILIDAD[[#This Row],[PORTAFOLIO]]="","",IF('REGISTRO ACCIONES'!L901="COMPRA",'REGISTRO ACCIONES'!R901,""))</f>
        <v/>
      </c>
      <c r="H90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01" s="760" t="str">
        <f>IF(RENTABILIDAD[[#This Row],[PORTAFOLIO]]="","",IF(RENTABILIDAD[[#This Row],[INSTRUMENTO]]="","",IFERROR((E901*H901),0)))</f>
        <v/>
      </c>
      <c r="J901" s="761" t="str">
        <f>IF(RENTABILIDAD[[#This Row],[PORTAFOLIO]]="","",IF(RENTABILIDAD[[#This Row],[INSTRUMENTO]]="","",IFERROR((E901*H901)*$X$6,0)))</f>
        <v/>
      </c>
      <c r="K901" s="762">
        <f>IF(RENTABILIDAD[[#This Row],[VALOR ACTUAL COP]]&gt;0,IFERROR((I901-F901)/F901,0),"")</f>
        <v>0</v>
      </c>
      <c r="L901" s="702">
        <f>IF(RENTABILIDAD[[#This Row],[VALOR ACTUAL COP]]&gt;0,IFERROR((J901-G901)/G901,0),"")</f>
        <v>0</v>
      </c>
      <c r="M901" s="763">
        <f t="shared" si="15"/>
        <v>0</v>
      </c>
      <c r="N901" s="747" t="str">
        <f>IFERROR(IF(RENTABILIDAD[[#This Row],[AÑOS]]&gt;0.9999999,(1+K901)^(1/M901)-1,""),"")</f>
        <v/>
      </c>
      <c r="O901" s="702" t="str">
        <f>IFERROR(IF(RENTABILIDAD[[#This Row],[AÑOS]]&gt;0.9999999,(1+L901)^(1/M901)-1,""),"")</f>
        <v/>
      </c>
      <c r="P901" s="764" t="str">
        <f>IFERROR(IF(C:C=$U$7,RENTABILIDAD[[#This Row],[INVERSIÓN USD]]/$W$6,RENTABILIDAD[[#This Row],[INVERSIÓN USD]]/$W$7),"")</f>
        <v/>
      </c>
      <c r="Q901" s="620" t="str">
        <f>IFERROR(IF(D:D=$U$6,RENTABILIDAD[[#This Row],[INVERSIÓN COP]]/$V$6,RENTABILIDAD[[#This Row],[INVERSIÓN COP]]/$V$7),"")</f>
        <v/>
      </c>
      <c r="R901" s="764" t="str">
        <f>IFERROR(RENTABILIDAD[[#This Row],[RENTABILIDAD E.A USD]]*RENTABILIDAD[[#This Row],[PESOS COP]],"")</f>
        <v/>
      </c>
      <c r="S901" s="620" t="str">
        <f>IFERROR(RENTABILIDAD[[#This Row],[RENTABILIDAD E.A COP2]]*RENTABILIDAD[[#This Row],[PESOS COP]],"")</f>
        <v/>
      </c>
    </row>
    <row r="902" spans="2:19">
      <c r="B902" s="755" t="str">
        <f>IF('REGISTRO ACCIONES'!L902="COMPRA",'REGISTRO ACCIONES'!J902,"")</f>
        <v/>
      </c>
      <c r="C902" s="756" t="str">
        <f>IF('REGISTRO ACCIONES'!L902="COMPRA",'REGISTRO ACCIONES'!K902,"")</f>
        <v/>
      </c>
      <c r="D90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02" s="757" t="str">
        <f>IF('REGISTRO ACCIONES'!L902="COMPRA",'REGISTRO ACCIONES'!M902,"")</f>
        <v/>
      </c>
      <c r="F902" s="758" t="str">
        <f>IF(RENTABILIDAD[[#This Row],[PORTAFOLIO]]="","",IF('REGISTRO ACCIONES'!L902="COMPRA",'REGISTRO ACCIONES'!P902,""))</f>
        <v/>
      </c>
      <c r="G902" s="759" t="str">
        <f>IF(RENTABILIDAD[[#This Row],[PORTAFOLIO]]="","",IF('REGISTRO ACCIONES'!L902="COMPRA",'REGISTRO ACCIONES'!R902,""))</f>
        <v/>
      </c>
      <c r="H90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02" s="760" t="str">
        <f>IF(RENTABILIDAD[[#This Row],[PORTAFOLIO]]="","",IF(RENTABILIDAD[[#This Row],[INSTRUMENTO]]="","",IFERROR((E902*H902),0)))</f>
        <v/>
      </c>
      <c r="J902" s="761" t="str">
        <f>IF(RENTABILIDAD[[#This Row],[PORTAFOLIO]]="","",IF(RENTABILIDAD[[#This Row],[INSTRUMENTO]]="","",IFERROR((E902*H902)*$X$6,0)))</f>
        <v/>
      </c>
      <c r="K902" s="762">
        <f>IF(RENTABILIDAD[[#This Row],[VALOR ACTUAL COP]]&gt;0,IFERROR((I902-F902)/F902,0),"")</f>
        <v>0</v>
      </c>
      <c r="L902" s="702">
        <f>IF(RENTABILIDAD[[#This Row],[VALOR ACTUAL COP]]&gt;0,IFERROR((J902-G902)/G902,0),"")</f>
        <v>0</v>
      </c>
      <c r="M902" s="763">
        <f t="shared" si="15"/>
        <v>0</v>
      </c>
      <c r="N902" s="747" t="str">
        <f>IFERROR(IF(RENTABILIDAD[[#This Row],[AÑOS]]&gt;0.9999999,(1+K902)^(1/M902)-1,""),"")</f>
        <v/>
      </c>
      <c r="O902" s="702" t="str">
        <f>IFERROR(IF(RENTABILIDAD[[#This Row],[AÑOS]]&gt;0.9999999,(1+L902)^(1/M902)-1,""),"")</f>
        <v/>
      </c>
      <c r="P902" s="764" t="str">
        <f>IFERROR(IF(C:C=$U$7,RENTABILIDAD[[#This Row],[INVERSIÓN USD]]/$W$6,RENTABILIDAD[[#This Row],[INVERSIÓN USD]]/$W$7),"")</f>
        <v/>
      </c>
      <c r="Q902" s="620" t="str">
        <f>IFERROR(IF(D:D=$U$6,RENTABILIDAD[[#This Row],[INVERSIÓN COP]]/$V$6,RENTABILIDAD[[#This Row],[INVERSIÓN COP]]/$V$7),"")</f>
        <v/>
      </c>
      <c r="R902" s="764" t="str">
        <f>IFERROR(RENTABILIDAD[[#This Row],[RENTABILIDAD E.A USD]]*RENTABILIDAD[[#This Row],[PESOS COP]],"")</f>
        <v/>
      </c>
      <c r="S902" s="620" t="str">
        <f>IFERROR(RENTABILIDAD[[#This Row],[RENTABILIDAD E.A COP2]]*RENTABILIDAD[[#This Row],[PESOS COP]],"")</f>
        <v/>
      </c>
    </row>
    <row r="903" spans="2:19">
      <c r="B903" s="755" t="str">
        <f>IF('REGISTRO ACCIONES'!L903="COMPRA",'REGISTRO ACCIONES'!J903,"")</f>
        <v/>
      </c>
      <c r="C903" s="756" t="str">
        <f>IF('REGISTRO ACCIONES'!L903="COMPRA",'REGISTRO ACCIONES'!K903,"")</f>
        <v/>
      </c>
      <c r="D90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03" s="757" t="str">
        <f>IF('REGISTRO ACCIONES'!L903="COMPRA",'REGISTRO ACCIONES'!M903,"")</f>
        <v/>
      </c>
      <c r="F903" s="758" t="str">
        <f>IF(RENTABILIDAD[[#This Row],[PORTAFOLIO]]="","",IF('REGISTRO ACCIONES'!L903="COMPRA",'REGISTRO ACCIONES'!P903,""))</f>
        <v/>
      </c>
      <c r="G903" s="759" t="str">
        <f>IF(RENTABILIDAD[[#This Row],[PORTAFOLIO]]="","",IF('REGISTRO ACCIONES'!L903="COMPRA",'REGISTRO ACCIONES'!R903,""))</f>
        <v/>
      </c>
      <c r="H90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03" s="760" t="str">
        <f>IF(RENTABILIDAD[[#This Row],[PORTAFOLIO]]="","",IF(RENTABILIDAD[[#This Row],[INSTRUMENTO]]="","",IFERROR((E903*H903),0)))</f>
        <v/>
      </c>
      <c r="J903" s="761" t="str">
        <f>IF(RENTABILIDAD[[#This Row],[PORTAFOLIO]]="","",IF(RENTABILIDAD[[#This Row],[INSTRUMENTO]]="","",IFERROR((E903*H903)*$X$6,0)))</f>
        <v/>
      </c>
      <c r="K903" s="762">
        <f>IF(RENTABILIDAD[[#This Row],[VALOR ACTUAL COP]]&gt;0,IFERROR((I903-F903)/F903,0),"")</f>
        <v>0</v>
      </c>
      <c r="L903" s="702">
        <f>IF(RENTABILIDAD[[#This Row],[VALOR ACTUAL COP]]&gt;0,IFERROR((J903-G903)/G903,0),"")</f>
        <v>0</v>
      </c>
      <c r="M903" s="763">
        <f t="shared" si="15"/>
        <v>0</v>
      </c>
      <c r="N903" s="747" t="str">
        <f>IFERROR(IF(RENTABILIDAD[[#This Row],[AÑOS]]&gt;0.9999999,(1+K903)^(1/M903)-1,""),"")</f>
        <v/>
      </c>
      <c r="O903" s="702" t="str">
        <f>IFERROR(IF(RENTABILIDAD[[#This Row],[AÑOS]]&gt;0.9999999,(1+L903)^(1/M903)-1,""),"")</f>
        <v/>
      </c>
      <c r="P903" s="764" t="str">
        <f>IFERROR(IF(C:C=$U$7,RENTABILIDAD[[#This Row],[INVERSIÓN USD]]/$W$6,RENTABILIDAD[[#This Row],[INVERSIÓN USD]]/$W$7),"")</f>
        <v/>
      </c>
      <c r="Q903" s="620" t="str">
        <f>IFERROR(IF(D:D=$U$6,RENTABILIDAD[[#This Row],[INVERSIÓN COP]]/$V$6,RENTABILIDAD[[#This Row],[INVERSIÓN COP]]/$V$7),"")</f>
        <v/>
      </c>
      <c r="R903" s="764" t="str">
        <f>IFERROR(RENTABILIDAD[[#This Row],[RENTABILIDAD E.A USD]]*RENTABILIDAD[[#This Row],[PESOS COP]],"")</f>
        <v/>
      </c>
      <c r="S903" s="620" t="str">
        <f>IFERROR(RENTABILIDAD[[#This Row],[RENTABILIDAD E.A COP2]]*RENTABILIDAD[[#This Row],[PESOS COP]],"")</f>
        <v/>
      </c>
    </row>
    <row r="904" spans="2:19">
      <c r="B904" s="755" t="str">
        <f>IF('REGISTRO ACCIONES'!L904="COMPRA",'REGISTRO ACCIONES'!J904,"")</f>
        <v/>
      </c>
      <c r="C904" s="756" t="str">
        <f>IF('REGISTRO ACCIONES'!L904="COMPRA",'REGISTRO ACCIONES'!K904,"")</f>
        <v/>
      </c>
      <c r="D90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04" s="757" t="str">
        <f>IF('REGISTRO ACCIONES'!L904="COMPRA",'REGISTRO ACCIONES'!M904,"")</f>
        <v/>
      </c>
      <c r="F904" s="758" t="str">
        <f>IF(RENTABILIDAD[[#This Row],[PORTAFOLIO]]="","",IF('REGISTRO ACCIONES'!L904="COMPRA",'REGISTRO ACCIONES'!P904,""))</f>
        <v/>
      </c>
      <c r="G904" s="759" t="str">
        <f>IF(RENTABILIDAD[[#This Row],[PORTAFOLIO]]="","",IF('REGISTRO ACCIONES'!L904="COMPRA",'REGISTRO ACCIONES'!R904,""))</f>
        <v/>
      </c>
      <c r="H90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04" s="760" t="str">
        <f>IF(RENTABILIDAD[[#This Row],[PORTAFOLIO]]="","",IF(RENTABILIDAD[[#This Row],[INSTRUMENTO]]="","",IFERROR((E904*H904),0)))</f>
        <v/>
      </c>
      <c r="J904" s="761" t="str">
        <f>IF(RENTABILIDAD[[#This Row],[PORTAFOLIO]]="","",IF(RENTABILIDAD[[#This Row],[INSTRUMENTO]]="","",IFERROR((E904*H904)*$X$6,0)))</f>
        <v/>
      </c>
      <c r="K904" s="762">
        <f>IF(RENTABILIDAD[[#This Row],[VALOR ACTUAL COP]]&gt;0,IFERROR((I904-F904)/F904,0),"")</f>
        <v>0</v>
      </c>
      <c r="L904" s="702">
        <f>IF(RENTABILIDAD[[#This Row],[VALOR ACTUAL COP]]&gt;0,IFERROR((J904-G904)/G904,0),"")</f>
        <v>0</v>
      </c>
      <c r="M904" s="763">
        <f t="shared" si="15"/>
        <v>0</v>
      </c>
      <c r="N904" s="747" t="str">
        <f>IFERROR(IF(RENTABILIDAD[[#This Row],[AÑOS]]&gt;0.9999999,(1+K904)^(1/M904)-1,""),"")</f>
        <v/>
      </c>
      <c r="O904" s="702" t="str">
        <f>IFERROR(IF(RENTABILIDAD[[#This Row],[AÑOS]]&gt;0.9999999,(1+L904)^(1/M904)-1,""),"")</f>
        <v/>
      </c>
      <c r="P904" s="764" t="str">
        <f>IFERROR(IF(C:C=$U$7,RENTABILIDAD[[#This Row],[INVERSIÓN USD]]/$W$6,RENTABILIDAD[[#This Row],[INVERSIÓN USD]]/$W$7),"")</f>
        <v/>
      </c>
      <c r="Q904" s="620" t="str">
        <f>IFERROR(IF(D:D=$U$6,RENTABILIDAD[[#This Row],[INVERSIÓN COP]]/$V$6,RENTABILIDAD[[#This Row],[INVERSIÓN COP]]/$V$7),"")</f>
        <v/>
      </c>
      <c r="R904" s="764" t="str">
        <f>IFERROR(RENTABILIDAD[[#This Row],[RENTABILIDAD E.A USD]]*RENTABILIDAD[[#This Row],[PESOS COP]],"")</f>
        <v/>
      </c>
      <c r="S904" s="620" t="str">
        <f>IFERROR(RENTABILIDAD[[#This Row],[RENTABILIDAD E.A COP2]]*RENTABILIDAD[[#This Row],[PESOS COP]],"")</f>
        <v/>
      </c>
    </row>
    <row r="905" spans="2:19">
      <c r="B905" s="755" t="str">
        <f>IF('REGISTRO ACCIONES'!L905="COMPRA",'REGISTRO ACCIONES'!J905,"")</f>
        <v/>
      </c>
      <c r="C905" s="756" t="str">
        <f>IF('REGISTRO ACCIONES'!L905="COMPRA",'REGISTRO ACCIONES'!K905,"")</f>
        <v/>
      </c>
      <c r="D90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05" s="757" t="str">
        <f>IF('REGISTRO ACCIONES'!L905="COMPRA",'REGISTRO ACCIONES'!M905,"")</f>
        <v/>
      </c>
      <c r="F905" s="758" t="str">
        <f>IF(RENTABILIDAD[[#This Row],[PORTAFOLIO]]="","",IF('REGISTRO ACCIONES'!L905="COMPRA",'REGISTRO ACCIONES'!P905,""))</f>
        <v/>
      </c>
      <c r="G905" s="759" t="str">
        <f>IF(RENTABILIDAD[[#This Row],[PORTAFOLIO]]="","",IF('REGISTRO ACCIONES'!L905="COMPRA",'REGISTRO ACCIONES'!R905,""))</f>
        <v/>
      </c>
      <c r="H90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05" s="760" t="str">
        <f>IF(RENTABILIDAD[[#This Row],[PORTAFOLIO]]="","",IF(RENTABILIDAD[[#This Row],[INSTRUMENTO]]="","",IFERROR((E905*H905),0)))</f>
        <v/>
      </c>
      <c r="J905" s="761" t="str">
        <f>IF(RENTABILIDAD[[#This Row],[PORTAFOLIO]]="","",IF(RENTABILIDAD[[#This Row],[INSTRUMENTO]]="","",IFERROR((E905*H905)*$X$6,0)))</f>
        <v/>
      </c>
      <c r="K905" s="762">
        <f>IF(RENTABILIDAD[[#This Row],[VALOR ACTUAL COP]]&gt;0,IFERROR((I905-F905)/F905,0),"")</f>
        <v>0</v>
      </c>
      <c r="L905" s="702">
        <f>IF(RENTABILIDAD[[#This Row],[VALOR ACTUAL COP]]&gt;0,IFERROR((J905-G905)/G905,0),"")</f>
        <v>0</v>
      </c>
      <c r="M905" s="763">
        <f t="shared" si="15"/>
        <v>0</v>
      </c>
      <c r="N905" s="747" t="str">
        <f>IFERROR(IF(RENTABILIDAD[[#This Row],[AÑOS]]&gt;0.9999999,(1+K905)^(1/M905)-1,""),"")</f>
        <v/>
      </c>
      <c r="O905" s="702" t="str">
        <f>IFERROR(IF(RENTABILIDAD[[#This Row],[AÑOS]]&gt;0.9999999,(1+L905)^(1/M905)-1,""),"")</f>
        <v/>
      </c>
      <c r="P905" s="764" t="str">
        <f>IFERROR(IF(C:C=$U$7,RENTABILIDAD[[#This Row],[INVERSIÓN USD]]/$W$6,RENTABILIDAD[[#This Row],[INVERSIÓN USD]]/$W$7),"")</f>
        <v/>
      </c>
      <c r="Q905" s="620" t="str">
        <f>IFERROR(IF(D:D=$U$6,RENTABILIDAD[[#This Row],[INVERSIÓN COP]]/$V$6,RENTABILIDAD[[#This Row],[INVERSIÓN COP]]/$V$7),"")</f>
        <v/>
      </c>
      <c r="R905" s="764" t="str">
        <f>IFERROR(RENTABILIDAD[[#This Row],[RENTABILIDAD E.A USD]]*RENTABILIDAD[[#This Row],[PESOS COP]],"")</f>
        <v/>
      </c>
      <c r="S905" s="620" t="str">
        <f>IFERROR(RENTABILIDAD[[#This Row],[RENTABILIDAD E.A COP2]]*RENTABILIDAD[[#This Row],[PESOS COP]],"")</f>
        <v/>
      </c>
    </row>
    <row r="906" spans="2:19">
      <c r="B906" s="755" t="str">
        <f>IF('REGISTRO ACCIONES'!L906="COMPRA",'REGISTRO ACCIONES'!J906,"")</f>
        <v/>
      </c>
      <c r="C906" s="756" t="str">
        <f>IF('REGISTRO ACCIONES'!L906="COMPRA",'REGISTRO ACCIONES'!K906,"")</f>
        <v/>
      </c>
      <c r="D90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06" s="757" t="str">
        <f>IF('REGISTRO ACCIONES'!L906="COMPRA",'REGISTRO ACCIONES'!M906,"")</f>
        <v/>
      </c>
      <c r="F906" s="758" t="str">
        <f>IF(RENTABILIDAD[[#This Row],[PORTAFOLIO]]="","",IF('REGISTRO ACCIONES'!L906="COMPRA",'REGISTRO ACCIONES'!P906,""))</f>
        <v/>
      </c>
      <c r="G906" s="759" t="str">
        <f>IF(RENTABILIDAD[[#This Row],[PORTAFOLIO]]="","",IF('REGISTRO ACCIONES'!L906="COMPRA",'REGISTRO ACCIONES'!R906,""))</f>
        <v/>
      </c>
      <c r="H90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06" s="760" t="str">
        <f>IF(RENTABILIDAD[[#This Row],[PORTAFOLIO]]="","",IF(RENTABILIDAD[[#This Row],[INSTRUMENTO]]="","",IFERROR((E906*H906),0)))</f>
        <v/>
      </c>
      <c r="J906" s="761" t="str">
        <f>IF(RENTABILIDAD[[#This Row],[PORTAFOLIO]]="","",IF(RENTABILIDAD[[#This Row],[INSTRUMENTO]]="","",IFERROR((E906*H906)*$X$6,0)))</f>
        <v/>
      </c>
      <c r="K906" s="762">
        <f>IF(RENTABILIDAD[[#This Row],[VALOR ACTUAL COP]]&gt;0,IFERROR((I906-F906)/F906,0),"")</f>
        <v>0</v>
      </c>
      <c r="L906" s="702">
        <f>IF(RENTABILIDAD[[#This Row],[VALOR ACTUAL COP]]&gt;0,IFERROR((J906-G906)/G906,0),"")</f>
        <v>0</v>
      </c>
      <c r="M906" s="763">
        <f t="shared" si="15"/>
        <v>0</v>
      </c>
      <c r="N906" s="747" t="str">
        <f>IFERROR(IF(RENTABILIDAD[[#This Row],[AÑOS]]&gt;0.9999999,(1+K906)^(1/M906)-1,""),"")</f>
        <v/>
      </c>
      <c r="O906" s="702" t="str">
        <f>IFERROR(IF(RENTABILIDAD[[#This Row],[AÑOS]]&gt;0.9999999,(1+L906)^(1/M906)-1,""),"")</f>
        <v/>
      </c>
      <c r="P906" s="764" t="str">
        <f>IFERROR(IF(C:C=$U$7,RENTABILIDAD[[#This Row],[INVERSIÓN USD]]/$W$6,RENTABILIDAD[[#This Row],[INVERSIÓN USD]]/$W$7),"")</f>
        <v/>
      </c>
      <c r="Q906" s="620" t="str">
        <f>IFERROR(IF(D:D=$U$6,RENTABILIDAD[[#This Row],[INVERSIÓN COP]]/$V$6,RENTABILIDAD[[#This Row],[INVERSIÓN COP]]/$V$7),"")</f>
        <v/>
      </c>
      <c r="R906" s="764" t="str">
        <f>IFERROR(RENTABILIDAD[[#This Row],[RENTABILIDAD E.A USD]]*RENTABILIDAD[[#This Row],[PESOS COP]],"")</f>
        <v/>
      </c>
      <c r="S906" s="620" t="str">
        <f>IFERROR(RENTABILIDAD[[#This Row],[RENTABILIDAD E.A COP2]]*RENTABILIDAD[[#This Row],[PESOS COP]],"")</f>
        <v/>
      </c>
    </row>
    <row r="907" spans="2:19">
      <c r="B907" s="755" t="str">
        <f>IF('REGISTRO ACCIONES'!L907="COMPRA",'REGISTRO ACCIONES'!J907,"")</f>
        <v/>
      </c>
      <c r="C907" s="756" t="str">
        <f>IF('REGISTRO ACCIONES'!L907="COMPRA",'REGISTRO ACCIONES'!K907,"")</f>
        <v/>
      </c>
      <c r="D90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07" s="757" t="str">
        <f>IF('REGISTRO ACCIONES'!L907="COMPRA",'REGISTRO ACCIONES'!M907,"")</f>
        <v/>
      </c>
      <c r="F907" s="758" t="str">
        <f>IF(RENTABILIDAD[[#This Row],[PORTAFOLIO]]="","",IF('REGISTRO ACCIONES'!L907="COMPRA",'REGISTRO ACCIONES'!P907,""))</f>
        <v/>
      </c>
      <c r="G907" s="759" t="str">
        <f>IF(RENTABILIDAD[[#This Row],[PORTAFOLIO]]="","",IF('REGISTRO ACCIONES'!L907="COMPRA",'REGISTRO ACCIONES'!R907,""))</f>
        <v/>
      </c>
      <c r="H90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07" s="760" t="str">
        <f>IF(RENTABILIDAD[[#This Row],[PORTAFOLIO]]="","",IF(RENTABILIDAD[[#This Row],[INSTRUMENTO]]="","",IFERROR((E907*H907),0)))</f>
        <v/>
      </c>
      <c r="J907" s="761" t="str">
        <f>IF(RENTABILIDAD[[#This Row],[PORTAFOLIO]]="","",IF(RENTABILIDAD[[#This Row],[INSTRUMENTO]]="","",IFERROR((E907*H907)*$X$6,0)))</f>
        <v/>
      </c>
      <c r="K907" s="762">
        <f>IF(RENTABILIDAD[[#This Row],[VALOR ACTUAL COP]]&gt;0,IFERROR((I907-F907)/F907,0),"")</f>
        <v>0</v>
      </c>
      <c r="L907" s="702">
        <f>IF(RENTABILIDAD[[#This Row],[VALOR ACTUAL COP]]&gt;0,IFERROR((J907-G907)/G907,0),"")</f>
        <v>0</v>
      </c>
      <c r="M907" s="763">
        <f t="shared" si="15"/>
        <v>0</v>
      </c>
      <c r="N907" s="747" t="str">
        <f>IFERROR(IF(RENTABILIDAD[[#This Row],[AÑOS]]&gt;0.9999999,(1+K907)^(1/M907)-1,""),"")</f>
        <v/>
      </c>
      <c r="O907" s="702" t="str">
        <f>IFERROR(IF(RENTABILIDAD[[#This Row],[AÑOS]]&gt;0.9999999,(1+L907)^(1/M907)-1,""),"")</f>
        <v/>
      </c>
      <c r="P907" s="764" t="str">
        <f>IFERROR(IF(C:C=$U$7,RENTABILIDAD[[#This Row],[INVERSIÓN USD]]/$W$6,RENTABILIDAD[[#This Row],[INVERSIÓN USD]]/$W$7),"")</f>
        <v/>
      </c>
      <c r="Q907" s="620" t="str">
        <f>IFERROR(IF(D:D=$U$6,RENTABILIDAD[[#This Row],[INVERSIÓN COP]]/$V$6,RENTABILIDAD[[#This Row],[INVERSIÓN COP]]/$V$7),"")</f>
        <v/>
      </c>
      <c r="R907" s="764" t="str">
        <f>IFERROR(RENTABILIDAD[[#This Row],[RENTABILIDAD E.A USD]]*RENTABILIDAD[[#This Row],[PESOS COP]],"")</f>
        <v/>
      </c>
      <c r="S907" s="620" t="str">
        <f>IFERROR(RENTABILIDAD[[#This Row],[RENTABILIDAD E.A COP2]]*RENTABILIDAD[[#This Row],[PESOS COP]],"")</f>
        <v/>
      </c>
    </row>
    <row r="908" spans="2:19">
      <c r="B908" s="755" t="str">
        <f>IF('REGISTRO ACCIONES'!L908="COMPRA",'REGISTRO ACCIONES'!J908,"")</f>
        <v/>
      </c>
      <c r="C908" s="756" t="str">
        <f>IF('REGISTRO ACCIONES'!L908="COMPRA",'REGISTRO ACCIONES'!K908,"")</f>
        <v/>
      </c>
      <c r="D90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08" s="757" t="str">
        <f>IF('REGISTRO ACCIONES'!L908="COMPRA",'REGISTRO ACCIONES'!M908,"")</f>
        <v/>
      </c>
      <c r="F908" s="758" t="str">
        <f>IF(RENTABILIDAD[[#This Row],[PORTAFOLIO]]="","",IF('REGISTRO ACCIONES'!L908="COMPRA",'REGISTRO ACCIONES'!P908,""))</f>
        <v/>
      </c>
      <c r="G908" s="759" t="str">
        <f>IF(RENTABILIDAD[[#This Row],[PORTAFOLIO]]="","",IF('REGISTRO ACCIONES'!L908="COMPRA",'REGISTRO ACCIONES'!R908,""))</f>
        <v/>
      </c>
      <c r="H90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08" s="760" t="str">
        <f>IF(RENTABILIDAD[[#This Row],[PORTAFOLIO]]="","",IF(RENTABILIDAD[[#This Row],[INSTRUMENTO]]="","",IFERROR((E908*H908),0)))</f>
        <v/>
      </c>
      <c r="J908" s="761" t="str">
        <f>IF(RENTABILIDAD[[#This Row],[PORTAFOLIO]]="","",IF(RENTABILIDAD[[#This Row],[INSTRUMENTO]]="","",IFERROR((E908*H908)*$X$6,0)))</f>
        <v/>
      </c>
      <c r="K908" s="762">
        <f>IF(RENTABILIDAD[[#This Row],[VALOR ACTUAL COP]]&gt;0,IFERROR((I908-F908)/F908,0),"")</f>
        <v>0</v>
      </c>
      <c r="L908" s="702">
        <f>IF(RENTABILIDAD[[#This Row],[VALOR ACTUAL COP]]&gt;0,IFERROR((J908-G908)/G908,0),"")</f>
        <v>0</v>
      </c>
      <c r="M908" s="763">
        <f t="shared" si="15"/>
        <v>0</v>
      </c>
      <c r="N908" s="747" t="str">
        <f>IFERROR(IF(RENTABILIDAD[[#This Row],[AÑOS]]&gt;0.9999999,(1+K908)^(1/M908)-1,""),"")</f>
        <v/>
      </c>
      <c r="O908" s="702" t="str">
        <f>IFERROR(IF(RENTABILIDAD[[#This Row],[AÑOS]]&gt;0.9999999,(1+L908)^(1/M908)-1,""),"")</f>
        <v/>
      </c>
      <c r="P908" s="764" t="str">
        <f>IFERROR(IF(C:C=$U$7,RENTABILIDAD[[#This Row],[INVERSIÓN USD]]/$W$6,RENTABILIDAD[[#This Row],[INVERSIÓN USD]]/$W$7),"")</f>
        <v/>
      </c>
      <c r="Q908" s="620" t="str">
        <f>IFERROR(IF(D:D=$U$6,RENTABILIDAD[[#This Row],[INVERSIÓN COP]]/$V$6,RENTABILIDAD[[#This Row],[INVERSIÓN COP]]/$V$7),"")</f>
        <v/>
      </c>
      <c r="R908" s="764" t="str">
        <f>IFERROR(RENTABILIDAD[[#This Row],[RENTABILIDAD E.A USD]]*RENTABILIDAD[[#This Row],[PESOS COP]],"")</f>
        <v/>
      </c>
      <c r="S908" s="620" t="str">
        <f>IFERROR(RENTABILIDAD[[#This Row],[RENTABILIDAD E.A COP2]]*RENTABILIDAD[[#This Row],[PESOS COP]],"")</f>
        <v/>
      </c>
    </row>
    <row r="909" spans="2:19">
      <c r="B909" s="755" t="str">
        <f>IF('REGISTRO ACCIONES'!L909="COMPRA",'REGISTRO ACCIONES'!J909,"")</f>
        <v/>
      </c>
      <c r="C909" s="756" t="str">
        <f>IF('REGISTRO ACCIONES'!L909="COMPRA",'REGISTRO ACCIONES'!K909,"")</f>
        <v/>
      </c>
      <c r="D90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09" s="757" t="str">
        <f>IF('REGISTRO ACCIONES'!L909="COMPRA",'REGISTRO ACCIONES'!M909,"")</f>
        <v/>
      </c>
      <c r="F909" s="758" t="str">
        <f>IF(RENTABILIDAD[[#This Row],[PORTAFOLIO]]="","",IF('REGISTRO ACCIONES'!L909="COMPRA",'REGISTRO ACCIONES'!P909,""))</f>
        <v/>
      </c>
      <c r="G909" s="759" t="str">
        <f>IF(RENTABILIDAD[[#This Row],[PORTAFOLIO]]="","",IF('REGISTRO ACCIONES'!L909="COMPRA",'REGISTRO ACCIONES'!R909,""))</f>
        <v/>
      </c>
      <c r="H90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09" s="760" t="str">
        <f>IF(RENTABILIDAD[[#This Row],[PORTAFOLIO]]="","",IF(RENTABILIDAD[[#This Row],[INSTRUMENTO]]="","",IFERROR((E909*H909),0)))</f>
        <v/>
      </c>
      <c r="J909" s="761" t="str">
        <f>IF(RENTABILIDAD[[#This Row],[PORTAFOLIO]]="","",IF(RENTABILIDAD[[#This Row],[INSTRUMENTO]]="","",IFERROR((E909*H909)*$X$6,0)))</f>
        <v/>
      </c>
      <c r="K909" s="762">
        <f>IF(RENTABILIDAD[[#This Row],[VALOR ACTUAL COP]]&gt;0,IFERROR((I909-F909)/F909,0),"")</f>
        <v>0</v>
      </c>
      <c r="L909" s="702">
        <f>IF(RENTABILIDAD[[#This Row],[VALOR ACTUAL COP]]&gt;0,IFERROR((J909-G909)/G909,0),"")</f>
        <v>0</v>
      </c>
      <c r="M909" s="763">
        <f t="shared" si="15"/>
        <v>0</v>
      </c>
      <c r="N909" s="747" t="str">
        <f>IFERROR(IF(RENTABILIDAD[[#This Row],[AÑOS]]&gt;0.9999999,(1+K909)^(1/M909)-1,""),"")</f>
        <v/>
      </c>
      <c r="O909" s="702" t="str">
        <f>IFERROR(IF(RENTABILIDAD[[#This Row],[AÑOS]]&gt;0.9999999,(1+L909)^(1/M909)-1,""),"")</f>
        <v/>
      </c>
      <c r="P909" s="764" t="str">
        <f>IFERROR(IF(C:C=$U$7,RENTABILIDAD[[#This Row],[INVERSIÓN USD]]/$W$6,RENTABILIDAD[[#This Row],[INVERSIÓN USD]]/$W$7),"")</f>
        <v/>
      </c>
      <c r="Q909" s="620" t="str">
        <f>IFERROR(IF(D:D=$U$6,RENTABILIDAD[[#This Row],[INVERSIÓN COP]]/$V$6,RENTABILIDAD[[#This Row],[INVERSIÓN COP]]/$V$7),"")</f>
        <v/>
      </c>
      <c r="R909" s="764" t="str">
        <f>IFERROR(RENTABILIDAD[[#This Row],[RENTABILIDAD E.A USD]]*RENTABILIDAD[[#This Row],[PESOS COP]],"")</f>
        <v/>
      </c>
      <c r="S909" s="620" t="str">
        <f>IFERROR(RENTABILIDAD[[#This Row],[RENTABILIDAD E.A COP2]]*RENTABILIDAD[[#This Row],[PESOS COP]],"")</f>
        <v/>
      </c>
    </row>
    <row r="910" spans="2:19">
      <c r="B910" s="755" t="str">
        <f>IF('REGISTRO ACCIONES'!L910="COMPRA",'REGISTRO ACCIONES'!J910,"")</f>
        <v/>
      </c>
      <c r="C910" s="756" t="str">
        <f>IF('REGISTRO ACCIONES'!L910="COMPRA",'REGISTRO ACCIONES'!K910,"")</f>
        <v/>
      </c>
      <c r="D91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10" s="757" t="str">
        <f>IF('REGISTRO ACCIONES'!L910="COMPRA",'REGISTRO ACCIONES'!M910,"")</f>
        <v/>
      </c>
      <c r="F910" s="758" t="str">
        <f>IF(RENTABILIDAD[[#This Row],[PORTAFOLIO]]="","",IF('REGISTRO ACCIONES'!L910="COMPRA",'REGISTRO ACCIONES'!P910,""))</f>
        <v/>
      </c>
      <c r="G910" s="759" t="str">
        <f>IF(RENTABILIDAD[[#This Row],[PORTAFOLIO]]="","",IF('REGISTRO ACCIONES'!L910="COMPRA",'REGISTRO ACCIONES'!R910,""))</f>
        <v/>
      </c>
      <c r="H91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10" s="760" t="str">
        <f>IF(RENTABILIDAD[[#This Row],[PORTAFOLIO]]="","",IF(RENTABILIDAD[[#This Row],[INSTRUMENTO]]="","",IFERROR((E910*H910),0)))</f>
        <v/>
      </c>
      <c r="J910" s="761" t="str">
        <f>IF(RENTABILIDAD[[#This Row],[PORTAFOLIO]]="","",IF(RENTABILIDAD[[#This Row],[INSTRUMENTO]]="","",IFERROR((E910*H910)*$X$6,0)))</f>
        <v/>
      </c>
      <c r="K910" s="762">
        <f>IF(RENTABILIDAD[[#This Row],[VALOR ACTUAL COP]]&gt;0,IFERROR((I910-F910)/F910,0),"")</f>
        <v>0</v>
      </c>
      <c r="L910" s="702">
        <f>IF(RENTABILIDAD[[#This Row],[VALOR ACTUAL COP]]&gt;0,IFERROR((J910-G910)/G910,0),"")</f>
        <v>0</v>
      </c>
      <c r="M910" s="763">
        <f t="shared" si="15"/>
        <v>0</v>
      </c>
      <c r="N910" s="747" t="str">
        <f>IFERROR(IF(RENTABILIDAD[[#This Row],[AÑOS]]&gt;0.9999999,(1+K910)^(1/M910)-1,""),"")</f>
        <v/>
      </c>
      <c r="O910" s="702" t="str">
        <f>IFERROR(IF(RENTABILIDAD[[#This Row],[AÑOS]]&gt;0.9999999,(1+L910)^(1/M910)-1,""),"")</f>
        <v/>
      </c>
      <c r="P910" s="764" t="str">
        <f>IFERROR(IF(C:C=$U$7,RENTABILIDAD[[#This Row],[INVERSIÓN USD]]/$W$6,RENTABILIDAD[[#This Row],[INVERSIÓN USD]]/$W$7),"")</f>
        <v/>
      </c>
      <c r="Q910" s="620" t="str">
        <f>IFERROR(IF(D:D=$U$6,RENTABILIDAD[[#This Row],[INVERSIÓN COP]]/$V$6,RENTABILIDAD[[#This Row],[INVERSIÓN COP]]/$V$7),"")</f>
        <v/>
      </c>
      <c r="R910" s="764" t="str">
        <f>IFERROR(RENTABILIDAD[[#This Row],[RENTABILIDAD E.A USD]]*RENTABILIDAD[[#This Row],[PESOS COP]],"")</f>
        <v/>
      </c>
      <c r="S910" s="620" t="str">
        <f>IFERROR(RENTABILIDAD[[#This Row],[RENTABILIDAD E.A COP2]]*RENTABILIDAD[[#This Row],[PESOS COP]],"")</f>
        <v/>
      </c>
    </row>
    <row r="911" spans="2:19">
      <c r="B911" s="755" t="str">
        <f>IF('REGISTRO ACCIONES'!L911="COMPRA",'REGISTRO ACCIONES'!J911,"")</f>
        <v/>
      </c>
      <c r="C911" s="756" t="str">
        <f>IF('REGISTRO ACCIONES'!L911="COMPRA",'REGISTRO ACCIONES'!K911,"")</f>
        <v/>
      </c>
      <c r="D91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11" s="757" t="str">
        <f>IF('REGISTRO ACCIONES'!L911="COMPRA",'REGISTRO ACCIONES'!M911,"")</f>
        <v/>
      </c>
      <c r="F911" s="758" t="str">
        <f>IF(RENTABILIDAD[[#This Row],[PORTAFOLIO]]="","",IF('REGISTRO ACCIONES'!L911="COMPRA",'REGISTRO ACCIONES'!P911,""))</f>
        <v/>
      </c>
      <c r="G911" s="759" t="str">
        <f>IF(RENTABILIDAD[[#This Row],[PORTAFOLIO]]="","",IF('REGISTRO ACCIONES'!L911="COMPRA",'REGISTRO ACCIONES'!R911,""))</f>
        <v/>
      </c>
      <c r="H91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11" s="760" t="str">
        <f>IF(RENTABILIDAD[[#This Row],[PORTAFOLIO]]="","",IF(RENTABILIDAD[[#This Row],[INSTRUMENTO]]="","",IFERROR((E911*H911),0)))</f>
        <v/>
      </c>
      <c r="J911" s="761" t="str">
        <f>IF(RENTABILIDAD[[#This Row],[PORTAFOLIO]]="","",IF(RENTABILIDAD[[#This Row],[INSTRUMENTO]]="","",IFERROR((E911*H911)*$X$6,0)))</f>
        <v/>
      </c>
      <c r="K911" s="762">
        <f>IF(RENTABILIDAD[[#This Row],[VALOR ACTUAL COP]]&gt;0,IFERROR((I911-F911)/F911,0),"")</f>
        <v>0</v>
      </c>
      <c r="L911" s="702">
        <f>IF(RENTABILIDAD[[#This Row],[VALOR ACTUAL COP]]&gt;0,IFERROR((J911-G911)/G911,0),"")</f>
        <v>0</v>
      </c>
      <c r="M911" s="763">
        <f t="shared" si="15"/>
        <v>0</v>
      </c>
      <c r="N911" s="747" t="str">
        <f>IFERROR(IF(RENTABILIDAD[[#This Row],[AÑOS]]&gt;0.9999999,(1+K911)^(1/M911)-1,""),"")</f>
        <v/>
      </c>
      <c r="O911" s="702" t="str">
        <f>IFERROR(IF(RENTABILIDAD[[#This Row],[AÑOS]]&gt;0.9999999,(1+L911)^(1/M911)-1,""),"")</f>
        <v/>
      </c>
      <c r="P911" s="764" t="str">
        <f>IFERROR(IF(C:C=$U$7,RENTABILIDAD[[#This Row],[INVERSIÓN USD]]/$W$6,RENTABILIDAD[[#This Row],[INVERSIÓN USD]]/$W$7),"")</f>
        <v/>
      </c>
      <c r="Q911" s="620" t="str">
        <f>IFERROR(IF(D:D=$U$6,RENTABILIDAD[[#This Row],[INVERSIÓN COP]]/$V$6,RENTABILIDAD[[#This Row],[INVERSIÓN COP]]/$V$7),"")</f>
        <v/>
      </c>
      <c r="R911" s="764" t="str">
        <f>IFERROR(RENTABILIDAD[[#This Row],[RENTABILIDAD E.A USD]]*RENTABILIDAD[[#This Row],[PESOS COP]],"")</f>
        <v/>
      </c>
      <c r="S911" s="620" t="str">
        <f>IFERROR(RENTABILIDAD[[#This Row],[RENTABILIDAD E.A COP2]]*RENTABILIDAD[[#This Row],[PESOS COP]],"")</f>
        <v/>
      </c>
    </row>
    <row r="912" spans="2:19">
      <c r="B912" s="755" t="str">
        <f>IF('REGISTRO ACCIONES'!L912="COMPRA",'REGISTRO ACCIONES'!J912,"")</f>
        <v/>
      </c>
      <c r="C912" s="756" t="str">
        <f>IF('REGISTRO ACCIONES'!L912="COMPRA",'REGISTRO ACCIONES'!K912,"")</f>
        <v/>
      </c>
      <c r="D91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12" s="757" t="str">
        <f>IF('REGISTRO ACCIONES'!L912="COMPRA",'REGISTRO ACCIONES'!M912,"")</f>
        <v/>
      </c>
      <c r="F912" s="758" t="str">
        <f>IF(RENTABILIDAD[[#This Row],[PORTAFOLIO]]="","",IF('REGISTRO ACCIONES'!L912="COMPRA",'REGISTRO ACCIONES'!P912,""))</f>
        <v/>
      </c>
      <c r="G912" s="759" t="str">
        <f>IF(RENTABILIDAD[[#This Row],[PORTAFOLIO]]="","",IF('REGISTRO ACCIONES'!L912="COMPRA",'REGISTRO ACCIONES'!R912,""))</f>
        <v/>
      </c>
      <c r="H91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12" s="760" t="str">
        <f>IF(RENTABILIDAD[[#This Row],[PORTAFOLIO]]="","",IF(RENTABILIDAD[[#This Row],[INSTRUMENTO]]="","",IFERROR((E912*H912),0)))</f>
        <v/>
      </c>
      <c r="J912" s="761" t="str">
        <f>IF(RENTABILIDAD[[#This Row],[PORTAFOLIO]]="","",IF(RENTABILIDAD[[#This Row],[INSTRUMENTO]]="","",IFERROR((E912*H912)*$X$6,0)))</f>
        <v/>
      </c>
      <c r="K912" s="762">
        <f>IF(RENTABILIDAD[[#This Row],[VALOR ACTUAL COP]]&gt;0,IFERROR((I912-F912)/F912,0),"")</f>
        <v>0</v>
      </c>
      <c r="L912" s="702">
        <f>IF(RENTABILIDAD[[#This Row],[VALOR ACTUAL COP]]&gt;0,IFERROR((J912-G912)/G912,0),"")</f>
        <v>0</v>
      </c>
      <c r="M912" s="763">
        <f t="shared" si="15"/>
        <v>0</v>
      </c>
      <c r="N912" s="747" t="str">
        <f>IFERROR(IF(RENTABILIDAD[[#This Row],[AÑOS]]&gt;0.9999999,(1+K912)^(1/M912)-1,""),"")</f>
        <v/>
      </c>
      <c r="O912" s="702" t="str">
        <f>IFERROR(IF(RENTABILIDAD[[#This Row],[AÑOS]]&gt;0.9999999,(1+L912)^(1/M912)-1,""),"")</f>
        <v/>
      </c>
      <c r="P912" s="764" t="str">
        <f>IFERROR(IF(C:C=$U$7,RENTABILIDAD[[#This Row],[INVERSIÓN USD]]/$W$6,RENTABILIDAD[[#This Row],[INVERSIÓN USD]]/$W$7),"")</f>
        <v/>
      </c>
      <c r="Q912" s="620" t="str">
        <f>IFERROR(IF(D:D=$U$6,RENTABILIDAD[[#This Row],[INVERSIÓN COP]]/$V$6,RENTABILIDAD[[#This Row],[INVERSIÓN COP]]/$V$7),"")</f>
        <v/>
      </c>
      <c r="R912" s="764" t="str">
        <f>IFERROR(RENTABILIDAD[[#This Row],[RENTABILIDAD E.A USD]]*RENTABILIDAD[[#This Row],[PESOS COP]],"")</f>
        <v/>
      </c>
      <c r="S912" s="620" t="str">
        <f>IFERROR(RENTABILIDAD[[#This Row],[RENTABILIDAD E.A COP2]]*RENTABILIDAD[[#This Row],[PESOS COP]],"")</f>
        <v/>
      </c>
    </row>
    <row r="913" spans="2:19">
      <c r="B913" s="755" t="str">
        <f>IF('REGISTRO ACCIONES'!L913="COMPRA",'REGISTRO ACCIONES'!J913,"")</f>
        <v/>
      </c>
      <c r="C913" s="756" t="str">
        <f>IF('REGISTRO ACCIONES'!L913="COMPRA",'REGISTRO ACCIONES'!K913,"")</f>
        <v/>
      </c>
      <c r="D91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13" s="757" t="str">
        <f>IF('REGISTRO ACCIONES'!L913="COMPRA",'REGISTRO ACCIONES'!M913,"")</f>
        <v/>
      </c>
      <c r="F913" s="758" t="str">
        <f>IF(RENTABILIDAD[[#This Row],[PORTAFOLIO]]="","",IF('REGISTRO ACCIONES'!L913="COMPRA",'REGISTRO ACCIONES'!P913,""))</f>
        <v/>
      </c>
      <c r="G913" s="759" t="str">
        <f>IF(RENTABILIDAD[[#This Row],[PORTAFOLIO]]="","",IF('REGISTRO ACCIONES'!L913="COMPRA",'REGISTRO ACCIONES'!R913,""))</f>
        <v/>
      </c>
      <c r="H91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13" s="760" t="str">
        <f>IF(RENTABILIDAD[[#This Row],[PORTAFOLIO]]="","",IF(RENTABILIDAD[[#This Row],[INSTRUMENTO]]="","",IFERROR((E913*H913),0)))</f>
        <v/>
      </c>
      <c r="J913" s="761" t="str">
        <f>IF(RENTABILIDAD[[#This Row],[PORTAFOLIO]]="","",IF(RENTABILIDAD[[#This Row],[INSTRUMENTO]]="","",IFERROR((E913*H913)*$X$6,0)))</f>
        <v/>
      </c>
      <c r="K913" s="762">
        <f>IF(RENTABILIDAD[[#This Row],[VALOR ACTUAL COP]]&gt;0,IFERROR((I913-F913)/F913,0),"")</f>
        <v>0</v>
      </c>
      <c r="L913" s="702">
        <f>IF(RENTABILIDAD[[#This Row],[VALOR ACTUAL COP]]&gt;0,IFERROR((J913-G913)/G913,0),"")</f>
        <v>0</v>
      </c>
      <c r="M913" s="763">
        <f t="shared" si="15"/>
        <v>0</v>
      </c>
      <c r="N913" s="747" t="str">
        <f>IFERROR(IF(RENTABILIDAD[[#This Row],[AÑOS]]&gt;0.9999999,(1+K913)^(1/M913)-1,""),"")</f>
        <v/>
      </c>
      <c r="O913" s="702" t="str">
        <f>IFERROR(IF(RENTABILIDAD[[#This Row],[AÑOS]]&gt;0.9999999,(1+L913)^(1/M913)-1,""),"")</f>
        <v/>
      </c>
      <c r="P913" s="764" t="str">
        <f>IFERROR(IF(C:C=$U$7,RENTABILIDAD[[#This Row],[INVERSIÓN USD]]/$W$6,RENTABILIDAD[[#This Row],[INVERSIÓN USD]]/$W$7),"")</f>
        <v/>
      </c>
      <c r="Q913" s="620" t="str">
        <f>IFERROR(IF(D:D=$U$6,RENTABILIDAD[[#This Row],[INVERSIÓN COP]]/$V$6,RENTABILIDAD[[#This Row],[INVERSIÓN COP]]/$V$7),"")</f>
        <v/>
      </c>
      <c r="R913" s="764" t="str">
        <f>IFERROR(RENTABILIDAD[[#This Row],[RENTABILIDAD E.A USD]]*RENTABILIDAD[[#This Row],[PESOS COP]],"")</f>
        <v/>
      </c>
      <c r="S913" s="620" t="str">
        <f>IFERROR(RENTABILIDAD[[#This Row],[RENTABILIDAD E.A COP2]]*RENTABILIDAD[[#This Row],[PESOS COP]],"")</f>
        <v/>
      </c>
    </row>
    <row r="914" spans="2:19">
      <c r="B914" s="755" t="str">
        <f>IF('REGISTRO ACCIONES'!L914="COMPRA",'REGISTRO ACCIONES'!J914,"")</f>
        <v/>
      </c>
      <c r="C914" s="756" t="str">
        <f>IF('REGISTRO ACCIONES'!L914="COMPRA",'REGISTRO ACCIONES'!K914,"")</f>
        <v/>
      </c>
      <c r="D91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14" s="757" t="str">
        <f>IF('REGISTRO ACCIONES'!L914="COMPRA",'REGISTRO ACCIONES'!M914,"")</f>
        <v/>
      </c>
      <c r="F914" s="758" t="str">
        <f>IF(RENTABILIDAD[[#This Row],[PORTAFOLIO]]="","",IF('REGISTRO ACCIONES'!L914="COMPRA",'REGISTRO ACCIONES'!P914,""))</f>
        <v/>
      </c>
      <c r="G914" s="759" t="str">
        <f>IF(RENTABILIDAD[[#This Row],[PORTAFOLIO]]="","",IF('REGISTRO ACCIONES'!L914="COMPRA",'REGISTRO ACCIONES'!R914,""))</f>
        <v/>
      </c>
      <c r="H91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14" s="760" t="str">
        <f>IF(RENTABILIDAD[[#This Row],[PORTAFOLIO]]="","",IF(RENTABILIDAD[[#This Row],[INSTRUMENTO]]="","",IFERROR((E914*H914),0)))</f>
        <v/>
      </c>
      <c r="J914" s="761" t="str">
        <f>IF(RENTABILIDAD[[#This Row],[PORTAFOLIO]]="","",IF(RENTABILIDAD[[#This Row],[INSTRUMENTO]]="","",IFERROR((E914*H914)*$X$6,0)))</f>
        <v/>
      </c>
      <c r="K914" s="762">
        <f>IF(RENTABILIDAD[[#This Row],[VALOR ACTUAL COP]]&gt;0,IFERROR((I914-F914)/F914,0),"")</f>
        <v>0</v>
      </c>
      <c r="L914" s="702">
        <f>IF(RENTABILIDAD[[#This Row],[VALOR ACTUAL COP]]&gt;0,IFERROR((J914-G914)/G914,0),"")</f>
        <v>0</v>
      </c>
      <c r="M914" s="763">
        <f t="shared" si="15"/>
        <v>0</v>
      </c>
      <c r="N914" s="747" t="str">
        <f>IFERROR(IF(RENTABILIDAD[[#This Row],[AÑOS]]&gt;0.9999999,(1+K914)^(1/M914)-1,""),"")</f>
        <v/>
      </c>
      <c r="O914" s="702" t="str">
        <f>IFERROR(IF(RENTABILIDAD[[#This Row],[AÑOS]]&gt;0.9999999,(1+L914)^(1/M914)-1,""),"")</f>
        <v/>
      </c>
      <c r="P914" s="764" t="str">
        <f>IFERROR(IF(C:C=$U$7,RENTABILIDAD[[#This Row],[INVERSIÓN USD]]/$W$6,RENTABILIDAD[[#This Row],[INVERSIÓN USD]]/$W$7),"")</f>
        <v/>
      </c>
      <c r="Q914" s="620" t="str">
        <f>IFERROR(IF(D:D=$U$6,RENTABILIDAD[[#This Row],[INVERSIÓN COP]]/$V$6,RENTABILIDAD[[#This Row],[INVERSIÓN COP]]/$V$7),"")</f>
        <v/>
      </c>
      <c r="R914" s="764" t="str">
        <f>IFERROR(RENTABILIDAD[[#This Row],[RENTABILIDAD E.A USD]]*RENTABILIDAD[[#This Row],[PESOS COP]],"")</f>
        <v/>
      </c>
      <c r="S914" s="620" t="str">
        <f>IFERROR(RENTABILIDAD[[#This Row],[RENTABILIDAD E.A COP2]]*RENTABILIDAD[[#This Row],[PESOS COP]],"")</f>
        <v/>
      </c>
    </row>
    <row r="915" spans="2:19">
      <c r="B915" s="755" t="str">
        <f>IF('REGISTRO ACCIONES'!L915="COMPRA",'REGISTRO ACCIONES'!J915,"")</f>
        <v/>
      </c>
      <c r="C915" s="756" t="str">
        <f>IF('REGISTRO ACCIONES'!L915="COMPRA",'REGISTRO ACCIONES'!K915,"")</f>
        <v/>
      </c>
      <c r="D91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15" s="757" t="str">
        <f>IF('REGISTRO ACCIONES'!L915="COMPRA",'REGISTRO ACCIONES'!M915,"")</f>
        <v/>
      </c>
      <c r="F915" s="758" t="str">
        <f>IF(RENTABILIDAD[[#This Row],[PORTAFOLIO]]="","",IF('REGISTRO ACCIONES'!L915="COMPRA",'REGISTRO ACCIONES'!P915,""))</f>
        <v/>
      </c>
      <c r="G915" s="759" t="str">
        <f>IF(RENTABILIDAD[[#This Row],[PORTAFOLIO]]="","",IF('REGISTRO ACCIONES'!L915="COMPRA",'REGISTRO ACCIONES'!R915,""))</f>
        <v/>
      </c>
      <c r="H91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15" s="760" t="str">
        <f>IF(RENTABILIDAD[[#This Row],[PORTAFOLIO]]="","",IF(RENTABILIDAD[[#This Row],[INSTRUMENTO]]="","",IFERROR((E915*H915),0)))</f>
        <v/>
      </c>
      <c r="J915" s="761" t="str">
        <f>IF(RENTABILIDAD[[#This Row],[PORTAFOLIO]]="","",IF(RENTABILIDAD[[#This Row],[INSTRUMENTO]]="","",IFERROR((E915*H915)*$X$6,0)))</f>
        <v/>
      </c>
      <c r="K915" s="762">
        <f>IF(RENTABILIDAD[[#This Row],[VALOR ACTUAL COP]]&gt;0,IFERROR((I915-F915)/F915,0),"")</f>
        <v>0</v>
      </c>
      <c r="L915" s="702">
        <f>IF(RENTABILIDAD[[#This Row],[VALOR ACTUAL COP]]&gt;0,IFERROR((J915-G915)/G915,0),"")</f>
        <v>0</v>
      </c>
      <c r="M915" s="763">
        <f t="shared" si="15"/>
        <v>0</v>
      </c>
      <c r="N915" s="747" t="str">
        <f>IFERROR(IF(RENTABILIDAD[[#This Row],[AÑOS]]&gt;0.9999999,(1+K915)^(1/M915)-1,""),"")</f>
        <v/>
      </c>
      <c r="O915" s="702" t="str">
        <f>IFERROR(IF(RENTABILIDAD[[#This Row],[AÑOS]]&gt;0.9999999,(1+L915)^(1/M915)-1,""),"")</f>
        <v/>
      </c>
      <c r="P915" s="764" t="str">
        <f>IFERROR(IF(C:C=$U$7,RENTABILIDAD[[#This Row],[INVERSIÓN USD]]/$W$6,RENTABILIDAD[[#This Row],[INVERSIÓN USD]]/$W$7),"")</f>
        <v/>
      </c>
      <c r="Q915" s="620" t="str">
        <f>IFERROR(IF(D:D=$U$6,RENTABILIDAD[[#This Row],[INVERSIÓN COP]]/$V$6,RENTABILIDAD[[#This Row],[INVERSIÓN COP]]/$V$7),"")</f>
        <v/>
      </c>
      <c r="R915" s="764" t="str">
        <f>IFERROR(RENTABILIDAD[[#This Row],[RENTABILIDAD E.A USD]]*RENTABILIDAD[[#This Row],[PESOS COP]],"")</f>
        <v/>
      </c>
      <c r="S915" s="620" t="str">
        <f>IFERROR(RENTABILIDAD[[#This Row],[RENTABILIDAD E.A COP2]]*RENTABILIDAD[[#This Row],[PESOS COP]],"")</f>
        <v/>
      </c>
    </row>
    <row r="916" spans="2:19">
      <c r="B916" s="755" t="str">
        <f>IF('REGISTRO ACCIONES'!L916="COMPRA",'REGISTRO ACCIONES'!J916,"")</f>
        <v/>
      </c>
      <c r="C916" s="756" t="str">
        <f>IF('REGISTRO ACCIONES'!L916="COMPRA",'REGISTRO ACCIONES'!K916,"")</f>
        <v/>
      </c>
      <c r="D91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16" s="757" t="str">
        <f>IF('REGISTRO ACCIONES'!L916="COMPRA",'REGISTRO ACCIONES'!M916,"")</f>
        <v/>
      </c>
      <c r="F916" s="758" t="str">
        <f>IF(RENTABILIDAD[[#This Row],[PORTAFOLIO]]="","",IF('REGISTRO ACCIONES'!L916="COMPRA",'REGISTRO ACCIONES'!P916,""))</f>
        <v/>
      </c>
      <c r="G916" s="759" t="str">
        <f>IF(RENTABILIDAD[[#This Row],[PORTAFOLIO]]="","",IF('REGISTRO ACCIONES'!L916="COMPRA",'REGISTRO ACCIONES'!R916,""))</f>
        <v/>
      </c>
      <c r="H91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16" s="760" t="str">
        <f>IF(RENTABILIDAD[[#This Row],[PORTAFOLIO]]="","",IF(RENTABILIDAD[[#This Row],[INSTRUMENTO]]="","",IFERROR((E916*H916),0)))</f>
        <v/>
      </c>
      <c r="J916" s="761" t="str">
        <f>IF(RENTABILIDAD[[#This Row],[PORTAFOLIO]]="","",IF(RENTABILIDAD[[#This Row],[INSTRUMENTO]]="","",IFERROR((E916*H916)*$X$6,0)))</f>
        <v/>
      </c>
      <c r="K916" s="762">
        <f>IF(RENTABILIDAD[[#This Row],[VALOR ACTUAL COP]]&gt;0,IFERROR((I916-F916)/F916,0),"")</f>
        <v>0</v>
      </c>
      <c r="L916" s="702">
        <f>IF(RENTABILIDAD[[#This Row],[VALOR ACTUAL COP]]&gt;0,IFERROR((J916-G916)/G916,0),"")</f>
        <v>0</v>
      </c>
      <c r="M916" s="763">
        <f t="shared" si="15"/>
        <v>0</v>
      </c>
      <c r="N916" s="747" t="str">
        <f>IFERROR(IF(RENTABILIDAD[[#This Row],[AÑOS]]&gt;0.9999999,(1+K916)^(1/M916)-1,""),"")</f>
        <v/>
      </c>
      <c r="O916" s="702" t="str">
        <f>IFERROR(IF(RENTABILIDAD[[#This Row],[AÑOS]]&gt;0.9999999,(1+L916)^(1/M916)-1,""),"")</f>
        <v/>
      </c>
      <c r="P916" s="764" t="str">
        <f>IFERROR(IF(C:C=$U$7,RENTABILIDAD[[#This Row],[INVERSIÓN USD]]/$W$6,RENTABILIDAD[[#This Row],[INVERSIÓN USD]]/$W$7),"")</f>
        <v/>
      </c>
      <c r="Q916" s="620" t="str">
        <f>IFERROR(IF(D:D=$U$6,RENTABILIDAD[[#This Row],[INVERSIÓN COP]]/$V$6,RENTABILIDAD[[#This Row],[INVERSIÓN COP]]/$V$7),"")</f>
        <v/>
      </c>
      <c r="R916" s="764" t="str">
        <f>IFERROR(RENTABILIDAD[[#This Row],[RENTABILIDAD E.A USD]]*RENTABILIDAD[[#This Row],[PESOS COP]],"")</f>
        <v/>
      </c>
      <c r="S916" s="620" t="str">
        <f>IFERROR(RENTABILIDAD[[#This Row],[RENTABILIDAD E.A COP2]]*RENTABILIDAD[[#This Row],[PESOS COP]],"")</f>
        <v/>
      </c>
    </row>
    <row r="917" spans="2:19">
      <c r="B917" s="755" t="str">
        <f>IF('REGISTRO ACCIONES'!L917="COMPRA",'REGISTRO ACCIONES'!J917,"")</f>
        <v/>
      </c>
      <c r="C917" s="756" t="str">
        <f>IF('REGISTRO ACCIONES'!L917="COMPRA",'REGISTRO ACCIONES'!K917,"")</f>
        <v/>
      </c>
      <c r="D91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17" s="757" t="str">
        <f>IF('REGISTRO ACCIONES'!L917="COMPRA",'REGISTRO ACCIONES'!M917,"")</f>
        <v/>
      </c>
      <c r="F917" s="758" t="str">
        <f>IF(RENTABILIDAD[[#This Row],[PORTAFOLIO]]="","",IF('REGISTRO ACCIONES'!L917="COMPRA",'REGISTRO ACCIONES'!P917,""))</f>
        <v/>
      </c>
      <c r="G917" s="759" t="str">
        <f>IF(RENTABILIDAD[[#This Row],[PORTAFOLIO]]="","",IF('REGISTRO ACCIONES'!L917="COMPRA",'REGISTRO ACCIONES'!R917,""))</f>
        <v/>
      </c>
      <c r="H91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17" s="760" t="str">
        <f>IF(RENTABILIDAD[[#This Row],[PORTAFOLIO]]="","",IF(RENTABILIDAD[[#This Row],[INSTRUMENTO]]="","",IFERROR((E917*H917),0)))</f>
        <v/>
      </c>
      <c r="J917" s="761" t="str">
        <f>IF(RENTABILIDAD[[#This Row],[PORTAFOLIO]]="","",IF(RENTABILIDAD[[#This Row],[INSTRUMENTO]]="","",IFERROR((E917*H917)*$X$6,0)))</f>
        <v/>
      </c>
      <c r="K917" s="762">
        <f>IF(RENTABILIDAD[[#This Row],[VALOR ACTUAL COP]]&gt;0,IFERROR((I917-F917)/F917,0),"")</f>
        <v>0</v>
      </c>
      <c r="L917" s="702">
        <f>IF(RENTABILIDAD[[#This Row],[VALOR ACTUAL COP]]&gt;0,IFERROR((J917-G917)/G917,0),"")</f>
        <v>0</v>
      </c>
      <c r="M917" s="763">
        <f t="shared" si="15"/>
        <v>0</v>
      </c>
      <c r="N917" s="747" t="str">
        <f>IFERROR(IF(RENTABILIDAD[[#This Row],[AÑOS]]&gt;0.9999999,(1+K917)^(1/M917)-1,""),"")</f>
        <v/>
      </c>
      <c r="O917" s="702" t="str">
        <f>IFERROR(IF(RENTABILIDAD[[#This Row],[AÑOS]]&gt;0.9999999,(1+L917)^(1/M917)-1,""),"")</f>
        <v/>
      </c>
      <c r="P917" s="764" t="str">
        <f>IFERROR(IF(C:C=$U$7,RENTABILIDAD[[#This Row],[INVERSIÓN USD]]/$W$6,RENTABILIDAD[[#This Row],[INVERSIÓN USD]]/$W$7),"")</f>
        <v/>
      </c>
      <c r="Q917" s="620" t="str">
        <f>IFERROR(IF(D:D=$U$6,RENTABILIDAD[[#This Row],[INVERSIÓN COP]]/$V$6,RENTABILIDAD[[#This Row],[INVERSIÓN COP]]/$V$7),"")</f>
        <v/>
      </c>
      <c r="R917" s="764" t="str">
        <f>IFERROR(RENTABILIDAD[[#This Row],[RENTABILIDAD E.A USD]]*RENTABILIDAD[[#This Row],[PESOS COP]],"")</f>
        <v/>
      </c>
      <c r="S917" s="620" t="str">
        <f>IFERROR(RENTABILIDAD[[#This Row],[RENTABILIDAD E.A COP2]]*RENTABILIDAD[[#This Row],[PESOS COP]],"")</f>
        <v/>
      </c>
    </row>
    <row r="918" spans="2:19">
      <c r="B918" s="755" t="str">
        <f>IF('REGISTRO ACCIONES'!L918="COMPRA",'REGISTRO ACCIONES'!J918,"")</f>
        <v/>
      </c>
      <c r="C918" s="756" t="str">
        <f>IF('REGISTRO ACCIONES'!L918="COMPRA",'REGISTRO ACCIONES'!K918,"")</f>
        <v/>
      </c>
      <c r="D91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18" s="757" t="str">
        <f>IF('REGISTRO ACCIONES'!L918="COMPRA",'REGISTRO ACCIONES'!M918,"")</f>
        <v/>
      </c>
      <c r="F918" s="758" t="str">
        <f>IF(RENTABILIDAD[[#This Row],[PORTAFOLIO]]="","",IF('REGISTRO ACCIONES'!L918="COMPRA",'REGISTRO ACCIONES'!P918,""))</f>
        <v/>
      </c>
      <c r="G918" s="759" t="str">
        <f>IF(RENTABILIDAD[[#This Row],[PORTAFOLIO]]="","",IF('REGISTRO ACCIONES'!L918="COMPRA",'REGISTRO ACCIONES'!R918,""))</f>
        <v/>
      </c>
      <c r="H91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18" s="760" t="str">
        <f>IF(RENTABILIDAD[[#This Row],[PORTAFOLIO]]="","",IF(RENTABILIDAD[[#This Row],[INSTRUMENTO]]="","",IFERROR((E918*H918),0)))</f>
        <v/>
      </c>
      <c r="J918" s="761" t="str">
        <f>IF(RENTABILIDAD[[#This Row],[PORTAFOLIO]]="","",IF(RENTABILIDAD[[#This Row],[INSTRUMENTO]]="","",IFERROR((E918*H918)*$X$6,0)))</f>
        <v/>
      </c>
      <c r="K918" s="762">
        <f>IF(RENTABILIDAD[[#This Row],[VALOR ACTUAL COP]]&gt;0,IFERROR((I918-F918)/F918,0),"")</f>
        <v>0</v>
      </c>
      <c r="L918" s="702">
        <f>IF(RENTABILIDAD[[#This Row],[VALOR ACTUAL COP]]&gt;0,IFERROR((J918-G918)/G918,0),"")</f>
        <v>0</v>
      </c>
      <c r="M918" s="763">
        <f t="shared" si="15"/>
        <v>0</v>
      </c>
      <c r="N918" s="747" t="str">
        <f>IFERROR(IF(RENTABILIDAD[[#This Row],[AÑOS]]&gt;0.9999999,(1+K918)^(1/M918)-1,""),"")</f>
        <v/>
      </c>
      <c r="O918" s="702" t="str">
        <f>IFERROR(IF(RENTABILIDAD[[#This Row],[AÑOS]]&gt;0.9999999,(1+L918)^(1/M918)-1,""),"")</f>
        <v/>
      </c>
      <c r="P918" s="764" t="str">
        <f>IFERROR(IF(C:C=$U$7,RENTABILIDAD[[#This Row],[INVERSIÓN USD]]/$W$6,RENTABILIDAD[[#This Row],[INVERSIÓN USD]]/$W$7),"")</f>
        <v/>
      </c>
      <c r="Q918" s="620" t="str">
        <f>IFERROR(IF(D:D=$U$6,RENTABILIDAD[[#This Row],[INVERSIÓN COP]]/$V$6,RENTABILIDAD[[#This Row],[INVERSIÓN COP]]/$V$7),"")</f>
        <v/>
      </c>
      <c r="R918" s="764" t="str">
        <f>IFERROR(RENTABILIDAD[[#This Row],[RENTABILIDAD E.A USD]]*RENTABILIDAD[[#This Row],[PESOS COP]],"")</f>
        <v/>
      </c>
      <c r="S918" s="620" t="str">
        <f>IFERROR(RENTABILIDAD[[#This Row],[RENTABILIDAD E.A COP2]]*RENTABILIDAD[[#This Row],[PESOS COP]],"")</f>
        <v/>
      </c>
    </row>
    <row r="919" spans="2:19">
      <c r="B919" s="755" t="str">
        <f>IF('REGISTRO ACCIONES'!L919="COMPRA",'REGISTRO ACCIONES'!J919,"")</f>
        <v/>
      </c>
      <c r="C919" s="756" t="str">
        <f>IF('REGISTRO ACCIONES'!L919="COMPRA",'REGISTRO ACCIONES'!K919,"")</f>
        <v/>
      </c>
      <c r="D91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19" s="757" t="str">
        <f>IF('REGISTRO ACCIONES'!L919="COMPRA",'REGISTRO ACCIONES'!M919,"")</f>
        <v/>
      </c>
      <c r="F919" s="758" t="str">
        <f>IF(RENTABILIDAD[[#This Row],[PORTAFOLIO]]="","",IF('REGISTRO ACCIONES'!L919="COMPRA",'REGISTRO ACCIONES'!P919,""))</f>
        <v/>
      </c>
      <c r="G919" s="759" t="str">
        <f>IF(RENTABILIDAD[[#This Row],[PORTAFOLIO]]="","",IF('REGISTRO ACCIONES'!L919="COMPRA",'REGISTRO ACCIONES'!R919,""))</f>
        <v/>
      </c>
      <c r="H91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19" s="760" t="str">
        <f>IF(RENTABILIDAD[[#This Row],[PORTAFOLIO]]="","",IF(RENTABILIDAD[[#This Row],[INSTRUMENTO]]="","",IFERROR((E919*H919),0)))</f>
        <v/>
      </c>
      <c r="J919" s="761" t="str">
        <f>IF(RENTABILIDAD[[#This Row],[PORTAFOLIO]]="","",IF(RENTABILIDAD[[#This Row],[INSTRUMENTO]]="","",IFERROR((E919*H919)*$X$6,0)))</f>
        <v/>
      </c>
      <c r="K919" s="762">
        <f>IF(RENTABILIDAD[[#This Row],[VALOR ACTUAL COP]]&gt;0,IFERROR((I919-F919)/F919,0),"")</f>
        <v>0</v>
      </c>
      <c r="L919" s="702">
        <f>IF(RENTABILIDAD[[#This Row],[VALOR ACTUAL COP]]&gt;0,IFERROR((J919-G919)/G919,0),"")</f>
        <v>0</v>
      </c>
      <c r="M919" s="763">
        <f t="shared" si="15"/>
        <v>0</v>
      </c>
      <c r="N919" s="747" t="str">
        <f>IFERROR(IF(RENTABILIDAD[[#This Row],[AÑOS]]&gt;0.9999999,(1+K919)^(1/M919)-1,""),"")</f>
        <v/>
      </c>
      <c r="O919" s="702" t="str">
        <f>IFERROR(IF(RENTABILIDAD[[#This Row],[AÑOS]]&gt;0.9999999,(1+L919)^(1/M919)-1,""),"")</f>
        <v/>
      </c>
      <c r="P919" s="764" t="str">
        <f>IFERROR(IF(C:C=$U$7,RENTABILIDAD[[#This Row],[INVERSIÓN USD]]/$W$6,RENTABILIDAD[[#This Row],[INVERSIÓN USD]]/$W$7),"")</f>
        <v/>
      </c>
      <c r="Q919" s="620" t="str">
        <f>IFERROR(IF(D:D=$U$6,RENTABILIDAD[[#This Row],[INVERSIÓN COP]]/$V$6,RENTABILIDAD[[#This Row],[INVERSIÓN COP]]/$V$7),"")</f>
        <v/>
      </c>
      <c r="R919" s="764" t="str">
        <f>IFERROR(RENTABILIDAD[[#This Row],[RENTABILIDAD E.A USD]]*RENTABILIDAD[[#This Row],[PESOS COP]],"")</f>
        <v/>
      </c>
      <c r="S919" s="620" t="str">
        <f>IFERROR(RENTABILIDAD[[#This Row],[RENTABILIDAD E.A COP2]]*RENTABILIDAD[[#This Row],[PESOS COP]],"")</f>
        <v/>
      </c>
    </row>
    <row r="920" spans="2:19">
      <c r="B920" s="755" t="str">
        <f>IF('REGISTRO ACCIONES'!L920="COMPRA",'REGISTRO ACCIONES'!J920,"")</f>
        <v/>
      </c>
      <c r="C920" s="756" t="str">
        <f>IF('REGISTRO ACCIONES'!L920="COMPRA",'REGISTRO ACCIONES'!K920,"")</f>
        <v/>
      </c>
      <c r="D92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20" s="757" t="str">
        <f>IF('REGISTRO ACCIONES'!L920="COMPRA",'REGISTRO ACCIONES'!M920,"")</f>
        <v/>
      </c>
      <c r="F920" s="758" t="str">
        <f>IF(RENTABILIDAD[[#This Row],[PORTAFOLIO]]="","",IF('REGISTRO ACCIONES'!L920="COMPRA",'REGISTRO ACCIONES'!P920,""))</f>
        <v/>
      </c>
      <c r="G920" s="759" t="str">
        <f>IF(RENTABILIDAD[[#This Row],[PORTAFOLIO]]="","",IF('REGISTRO ACCIONES'!L920="COMPRA",'REGISTRO ACCIONES'!R920,""))</f>
        <v/>
      </c>
      <c r="H92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20" s="760" t="str">
        <f>IF(RENTABILIDAD[[#This Row],[PORTAFOLIO]]="","",IF(RENTABILIDAD[[#This Row],[INSTRUMENTO]]="","",IFERROR((E920*H920),0)))</f>
        <v/>
      </c>
      <c r="J920" s="761" t="str">
        <f>IF(RENTABILIDAD[[#This Row],[PORTAFOLIO]]="","",IF(RENTABILIDAD[[#This Row],[INSTRUMENTO]]="","",IFERROR((E920*H920)*$X$6,0)))</f>
        <v/>
      </c>
      <c r="K920" s="762">
        <f>IF(RENTABILIDAD[[#This Row],[VALOR ACTUAL COP]]&gt;0,IFERROR((I920-F920)/F920,0),"")</f>
        <v>0</v>
      </c>
      <c r="L920" s="702">
        <f>IF(RENTABILIDAD[[#This Row],[VALOR ACTUAL COP]]&gt;0,IFERROR((J920-G920)/G920,0),"")</f>
        <v>0</v>
      </c>
      <c r="M920" s="763">
        <f t="shared" si="15"/>
        <v>0</v>
      </c>
      <c r="N920" s="747" t="str">
        <f>IFERROR(IF(RENTABILIDAD[[#This Row],[AÑOS]]&gt;0.9999999,(1+K920)^(1/M920)-1,""),"")</f>
        <v/>
      </c>
      <c r="O920" s="702" t="str">
        <f>IFERROR(IF(RENTABILIDAD[[#This Row],[AÑOS]]&gt;0.9999999,(1+L920)^(1/M920)-1,""),"")</f>
        <v/>
      </c>
      <c r="P920" s="764" t="str">
        <f>IFERROR(IF(C:C=$U$7,RENTABILIDAD[[#This Row],[INVERSIÓN USD]]/$W$6,RENTABILIDAD[[#This Row],[INVERSIÓN USD]]/$W$7),"")</f>
        <v/>
      </c>
      <c r="Q920" s="620" t="str">
        <f>IFERROR(IF(D:D=$U$6,RENTABILIDAD[[#This Row],[INVERSIÓN COP]]/$V$6,RENTABILIDAD[[#This Row],[INVERSIÓN COP]]/$V$7),"")</f>
        <v/>
      </c>
      <c r="R920" s="764" t="str">
        <f>IFERROR(RENTABILIDAD[[#This Row],[RENTABILIDAD E.A USD]]*RENTABILIDAD[[#This Row],[PESOS COP]],"")</f>
        <v/>
      </c>
      <c r="S920" s="620" t="str">
        <f>IFERROR(RENTABILIDAD[[#This Row],[RENTABILIDAD E.A COP2]]*RENTABILIDAD[[#This Row],[PESOS COP]],"")</f>
        <v/>
      </c>
    </row>
    <row r="921" spans="2:19">
      <c r="B921" s="755" t="str">
        <f>IF('REGISTRO ACCIONES'!L921="COMPRA",'REGISTRO ACCIONES'!J921,"")</f>
        <v/>
      </c>
      <c r="C921" s="756" t="str">
        <f>IF('REGISTRO ACCIONES'!L921="COMPRA",'REGISTRO ACCIONES'!K921,"")</f>
        <v/>
      </c>
      <c r="D92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21" s="757" t="str">
        <f>IF('REGISTRO ACCIONES'!L921="COMPRA",'REGISTRO ACCIONES'!M921,"")</f>
        <v/>
      </c>
      <c r="F921" s="758" t="str">
        <f>IF(RENTABILIDAD[[#This Row],[PORTAFOLIO]]="","",IF('REGISTRO ACCIONES'!L921="COMPRA",'REGISTRO ACCIONES'!P921,""))</f>
        <v/>
      </c>
      <c r="G921" s="759" t="str">
        <f>IF(RENTABILIDAD[[#This Row],[PORTAFOLIO]]="","",IF('REGISTRO ACCIONES'!L921="COMPRA",'REGISTRO ACCIONES'!R921,""))</f>
        <v/>
      </c>
      <c r="H92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21" s="760" t="str">
        <f>IF(RENTABILIDAD[[#This Row],[PORTAFOLIO]]="","",IF(RENTABILIDAD[[#This Row],[INSTRUMENTO]]="","",IFERROR((E921*H921),0)))</f>
        <v/>
      </c>
      <c r="J921" s="761" t="str">
        <f>IF(RENTABILIDAD[[#This Row],[PORTAFOLIO]]="","",IF(RENTABILIDAD[[#This Row],[INSTRUMENTO]]="","",IFERROR((E921*H921)*$X$6,0)))</f>
        <v/>
      </c>
      <c r="K921" s="762">
        <f>IF(RENTABILIDAD[[#This Row],[VALOR ACTUAL COP]]&gt;0,IFERROR((I921-F921)/F921,0),"")</f>
        <v>0</v>
      </c>
      <c r="L921" s="702">
        <f>IF(RENTABILIDAD[[#This Row],[VALOR ACTUAL COP]]&gt;0,IFERROR((J921-G921)/G921,0),"")</f>
        <v>0</v>
      </c>
      <c r="M921" s="763">
        <f t="shared" si="15"/>
        <v>0</v>
      </c>
      <c r="N921" s="747" t="str">
        <f>IFERROR(IF(RENTABILIDAD[[#This Row],[AÑOS]]&gt;0.9999999,(1+K921)^(1/M921)-1,""),"")</f>
        <v/>
      </c>
      <c r="O921" s="702" t="str">
        <f>IFERROR(IF(RENTABILIDAD[[#This Row],[AÑOS]]&gt;0.9999999,(1+L921)^(1/M921)-1,""),"")</f>
        <v/>
      </c>
      <c r="P921" s="764" t="str">
        <f>IFERROR(IF(C:C=$U$7,RENTABILIDAD[[#This Row],[INVERSIÓN USD]]/$W$6,RENTABILIDAD[[#This Row],[INVERSIÓN USD]]/$W$7),"")</f>
        <v/>
      </c>
      <c r="Q921" s="620" t="str">
        <f>IFERROR(IF(D:D=$U$6,RENTABILIDAD[[#This Row],[INVERSIÓN COP]]/$V$6,RENTABILIDAD[[#This Row],[INVERSIÓN COP]]/$V$7),"")</f>
        <v/>
      </c>
      <c r="R921" s="764" t="str">
        <f>IFERROR(RENTABILIDAD[[#This Row],[RENTABILIDAD E.A USD]]*RENTABILIDAD[[#This Row],[PESOS COP]],"")</f>
        <v/>
      </c>
      <c r="S921" s="620" t="str">
        <f>IFERROR(RENTABILIDAD[[#This Row],[RENTABILIDAD E.A COP2]]*RENTABILIDAD[[#This Row],[PESOS COP]],"")</f>
        <v/>
      </c>
    </row>
    <row r="922" spans="2:19">
      <c r="B922" s="755" t="str">
        <f>IF('REGISTRO ACCIONES'!L922="COMPRA",'REGISTRO ACCIONES'!J922,"")</f>
        <v/>
      </c>
      <c r="C922" s="756" t="str">
        <f>IF('REGISTRO ACCIONES'!L922="COMPRA",'REGISTRO ACCIONES'!K922,"")</f>
        <v/>
      </c>
      <c r="D92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22" s="757" t="str">
        <f>IF('REGISTRO ACCIONES'!L922="COMPRA",'REGISTRO ACCIONES'!M922,"")</f>
        <v/>
      </c>
      <c r="F922" s="758" t="str">
        <f>IF(RENTABILIDAD[[#This Row],[PORTAFOLIO]]="","",IF('REGISTRO ACCIONES'!L922="COMPRA",'REGISTRO ACCIONES'!P922,""))</f>
        <v/>
      </c>
      <c r="G922" s="759" t="str">
        <f>IF(RENTABILIDAD[[#This Row],[PORTAFOLIO]]="","",IF('REGISTRO ACCIONES'!L922="COMPRA",'REGISTRO ACCIONES'!R922,""))</f>
        <v/>
      </c>
      <c r="H92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22" s="760" t="str">
        <f>IF(RENTABILIDAD[[#This Row],[PORTAFOLIO]]="","",IF(RENTABILIDAD[[#This Row],[INSTRUMENTO]]="","",IFERROR((E922*H922),0)))</f>
        <v/>
      </c>
      <c r="J922" s="761" t="str">
        <f>IF(RENTABILIDAD[[#This Row],[PORTAFOLIO]]="","",IF(RENTABILIDAD[[#This Row],[INSTRUMENTO]]="","",IFERROR((E922*H922)*$X$6,0)))</f>
        <v/>
      </c>
      <c r="K922" s="762">
        <f>IF(RENTABILIDAD[[#This Row],[VALOR ACTUAL COP]]&gt;0,IFERROR((I922-F922)/F922,0),"")</f>
        <v>0</v>
      </c>
      <c r="L922" s="702">
        <f>IF(RENTABILIDAD[[#This Row],[VALOR ACTUAL COP]]&gt;0,IFERROR((J922-G922)/G922,0),"")</f>
        <v>0</v>
      </c>
      <c r="M922" s="763">
        <f t="shared" si="15"/>
        <v>0</v>
      </c>
      <c r="N922" s="747" t="str">
        <f>IFERROR(IF(RENTABILIDAD[[#This Row],[AÑOS]]&gt;0.9999999,(1+K922)^(1/M922)-1,""),"")</f>
        <v/>
      </c>
      <c r="O922" s="702" t="str">
        <f>IFERROR(IF(RENTABILIDAD[[#This Row],[AÑOS]]&gt;0.9999999,(1+L922)^(1/M922)-1,""),"")</f>
        <v/>
      </c>
      <c r="P922" s="764" t="str">
        <f>IFERROR(IF(C:C=$U$7,RENTABILIDAD[[#This Row],[INVERSIÓN USD]]/$W$6,RENTABILIDAD[[#This Row],[INVERSIÓN USD]]/$W$7),"")</f>
        <v/>
      </c>
      <c r="Q922" s="620" t="str">
        <f>IFERROR(IF(D:D=$U$6,RENTABILIDAD[[#This Row],[INVERSIÓN COP]]/$V$6,RENTABILIDAD[[#This Row],[INVERSIÓN COP]]/$V$7),"")</f>
        <v/>
      </c>
      <c r="R922" s="764" t="str">
        <f>IFERROR(RENTABILIDAD[[#This Row],[RENTABILIDAD E.A USD]]*RENTABILIDAD[[#This Row],[PESOS COP]],"")</f>
        <v/>
      </c>
      <c r="S922" s="620" t="str">
        <f>IFERROR(RENTABILIDAD[[#This Row],[RENTABILIDAD E.A COP2]]*RENTABILIDAD[[#This Row],[PESOS COP]],"")</f>
        <v/>
      </c>
    </row>
    <row r="923" spans="2:19">
      <c r="B923" s="755" t="str">
        <f>IF('REGISTRO ACCIONES'!L923="COMPRA",'REGISTRO ACCIONES'!J923,"")</f>
        <v/>
      </c>
      <c r="C923" s="756" t="str">
        <f>IF('REGISTRO ACCIONES'!L923="COMPRA",'REGISTRO ACCIONES'!K923,"")</f>
        <v/>
      </c>
      <c r="D92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23" s="757" t="str">
        <f>IF('REGISTRO ACCIONES'!L923="COMPRA",'REGISTRO ACCIONES'!M923,"")</f>
        <v/>
      </c>
      <c r="F923" s="758" t="str">
        <f>IF(RENTABILIDAD[[#This Row],[PORTAFOLIO]]="","",IF('REGISTRO ACCIONES'!L923="COMPRA",'REGISTRO ACCIONES'!P923,""))</f>
        <v/>
      </c>
      <c r="G923" s="759" t="str">
        <f>IF(RENTABILIDAD[[#This Row],[PORTAFOLIO]]="","",IF('REGISTRO ACCIONES'!L923="COMPRA",'REGISTRO ACCIONES'!R923,""))</f>
        <v/>
      </c>
      <c r="H92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23" s="760" t="str">
        <f>IF(RENTABILIDAD[[#This Row],[PORTAFOLIO]]="","",IF(RENTABILIDAD[[#This Row],[INSTRUMENTO]]="","",IFERROR((E923*H923),0)))</f>
        <v/>
      </c>
      <c r="J923" s="761" t="str">
        <f>IF(RENTABILIDAD[[#This Row],[PORTAFOLIO]]="","",IF(RENTABILIDAD[[#This Row],[INSTRUMENTO]]="","",IFERROR((E923*H923)*$X$6,0)))</f>
        <v/>
      </c>
      <c r="K923" s="762">
        <f>IF(RENTABILIDAD[[#This Row],[VALOR ACTUAL COP]]&gt;0,IFERROR((I923-F923)/F923,0),"")</f>
        <v>0</v>
      </c>
      <c r="L923" s="702">
        <f>IF(RENTABILIDAD[[#This Row],[VALOR ACTUAL COP]]&gt;0,IFERROR((J923-G923)/G923,0),"")</f>
        <v>0</v>
      </c>
      <c r="M923" s="763">
        <f t="shared" si="15"/>
        <v>0</v>
      </c>
      <c r="N923" s="747" t="str">
        <f>IFERROR(IF(RENTABILIDAD[[#This Row],[AÑOS]]&gt;0.9999999,(1+K923)^(1/M923)-1,""),"")</f>
        <v/>
      </c>
      <c r="O923" s="702" t="str">
        <f>IFERROR(IF(RENTABILIDAD[[#This Row],[AÑOS]]&gt;0.9999999,(1+L923)^(1/M923)-1,""),"")</f>
        <v/>
      </c>
      <c r="P923" s="764" t="str">
        <f>IFERROR(IF(C:C=$U$7,RENTABILIDAD[[#This Row],[INVERSIÓN USD]]/$W$6,RENTABILIDAD[[#This Row],[INVERSIÓN USD]]/$W$7),"")</f>
        <v/>
      </c>
      <c r="Q923" s="620" t="str">
        <f>IFERROR(IF(D:D=$U$6,RENTABILIDAD[[#This Row],[INVERSIÓN COP]]/$V$6,RENTABILIDAD[[#This Row],[INVERSIÓN COP]]/$V$7),"")</f>
        <v/>
      </c>
      <c r="R923" s="764" t="str">
        <f>IFERROR(RENTABILIDAD[[#This Row],[RENTABILIDAD E.A USD]]*RENTABILIDAD[[#This Row],[PESOS COP]],"")</f>
        <v/>
      </c>
      <c r="S923" s="620" t="str">
        <f>IFERROR(RENTABILIDAD[[#This Row],[RENTABILIDAD E.A COP2]]*RENTABILIDAD[[#This Row],[PESOS COP]],"")</f>
        <v/>
      </c>
    </row>
    <row r="924" spans="2:19">
      <c r="B924" s="755" t="str">
        <f>IF('REGISTRO ACCIONES'!L924="COMPRA",'REGISTRO ACCIONES'!J924,"")</f>
        <v/>
      </c>
      <c r="C924" s="756" t="str">
        <f>IF('REGISTRO ACCIONES'!L924="COMPRA",'REGISTRO ACCIONES'!K924,"")</f>
        <v/>
      </c>
      <c r="D92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24" s="757" t="str">
        <f>IF('REGISTRO ACCIONES'!L924="COMPRA",'REGISTRO ACCIONES'!M924,"")</f>
        <v/>
      </c>
      <c r="F924" s="758" t="str">
        <f>IF(RENTABILIDAD[[#This Row],[PORTAFOLIO]]="","",IF('REGISTRO ACCIONES'!L924="COMPRA",'REGISTRO ACCIONES'!P924,""))</f>
        <v/>
      </c>
      <c r="G924" s="759" t="str">
        <f>IF(RENTABILIDAD[[#This Row],[PORTAFOLIO]]="","",IF('REGISTRO ACCIONES'!L924="COMPRA",'REGISTRO ACCIONES'!R924,""))</f>
        <v/>
      </c>
      <c r="H92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24" s="760" t="str">
        <f>IF(RENTABILIDAD[[#This Row],[PORTAFOLIO]]="","",IF(RENTABILIDAD[[#This Row],[INSTRUMENTO]]="","",IFERROR((E924*H924),0)))</f>
        <v/>
      </c>
      <c r="J924" s="761" t="str">
        <f>IF(RENTABILIDAD[[#This Row],[PORTAFOLIO]]="","",IF(RENTABILIDAD[[#This Row],[INSTRUMENTO]]="","",IFERROR((E924*H924)*$X$6,0)))</f>
        <v/>
      </c>
      <c r="K924" s="762">
        <f>IF(RENTABILIDAD[[#This Row],[VALOR ACTUAL COP]]&gt;0,IFERROR((I924-F924)/F924,0),"")</f>
        <v>0</v>
      </c>
      <c r="L924" s="702">
        <f>IF(RENTABILIDAD[[#This Row],[VALOR ACTUAL COP]]&gt;0,IFERROR((J924-G924)/G924,0),"")</f>
        <v>0</v>
      </c>
      <c r="M924" s="763">
        <f t="shared" si="15"/>
        <v>0</v>
      </c>
      <c r="N924" s="747" t="str">
        <f>IFERROR(IF(RENTABILIDAD[[#This Row],[AÑOS]]&gt;0.9999999,(1+K924)^(1/M924)-1,""),"")</f>
        <v/>
      </c>
      <c r="O924" s="702" t="str">
        <f>IFERROR(IF(RENTABILIDAD[[#This Row],[AÑOS]]&gt;0.9999999,(1+L924)^(1/M924)-1,""),"")</f>
        <v/>
      </c>
      <c r="P924" s="764" t="str">
        <f>IFERROR(IF(C:C=$U$7,RENTABILIDAD[[#This Row],[INVERSIÓN USD]]/$W$6,RENTABILIDAD[[#This Row],[INVERSIÓN USD]]/$W$7),"")</f>
        <v/>
      </c>
      <c r="Q924" s="620" t="str">
        <f>IFERROR(IF(D:D=$U$6,RENTABILIDAD[[#This Row],[INVERSIÓN COP]]/$V$6,RENTABILIDAD[[#This Row],[INVERSIÓN COP]]/$V$7),"")</f>
        <v/>
      </c>
      <c r="R924" s="764" t="str">
        <f>IFERROR(RENTABILIDAD[[#This Row],[RENTABILIDAD E.A USD]]*RENTABILIDAD[[#This Row],[PESOS COP]],"")</f>
        <v/>
      </c>
      <c r="S924" s="620" t="str">
        <f>IFERROR(RENTABILIDAD[[#This Row],[RENTABILIDAD E.A COP2]]*RENTABILIDAD[[#This Row],[PESOS COP]],"")</f>
        <v/>
      </c>
    </row>
    <row r="925" spans="2:19">
      <c r="B925" s="755" t="str">
        <f>IF('REGISTRO ACCIONES'!L925="COMPRA",'REGISTRO ACCIONES'!J925,"")</f>
        <v/>
      </c>
      <c r="C925" s="756" t="str">
        <f>IF('REGISTRO ACCIONES'!L925="COMPRA",'REGISTRO ACCIONES'!K925,"")</f>
        <v/>
      </c>
      <c r="D92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25" s="757" t="str">
        <f>IF('REGISTRO ACCIONES'!L925="COMPRA",'REGISTRO ACCIONES'!M925,"")</f>
        <v/>
      </c>
      <c r="F925" s="758" t="str">
        <f>IF(RENTABILIDAD[[#This Row],[PORTAFOLIO]]="","",IF('REGISTRO ACCIONES'!L925="COMPRA",'REGISTRO ACCIONES'!P925,""))</f>
        <v/>
      </c>
      <c r="G925" s="759" t="str">
        <f>IF(RENTABILIDAD[[#This Row],[PORTAFOLIO]]="","",IF('REGISTRO ACCIONES'!L925="COMPRA",'REGISTRO ACCIONES'!R925,""))</f>
        <v/>
      </c>
      <c r="H92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25" s="760" t="str">
        <f>IF(RENTABILIDAD[[#This Row],[PORTAFOLIO]]="","",IF(RENTABILIDAD[[#This Row],[INSTRUMENTO]]="","",IFERROR((E925*H925),0)))</f>
        <v/>
      </c>
      <c r="J925" s="761" t="str">
        <f>IF(RENTABILIDAD[[#This Row],[PORTAFOLIO]]="","",IF(RENTABILIDAD[[#This Row],[INSTRUMENTO]]="","",IFERROR((E925*H925)*$X$6,0)))</f>
        <v/>
      </c>
      <c r="K925" s="762">
        <f>IF(RENTABILIDAD[[#This Row],[VALOR ACTUAL COP]]&gt;0,IFERROR((I925-F925)/F925,0),"")</f>
        <v>0</v>
      </c>
      <c r="L925" s="702">
        <f>IF(RENTABILIDAD[[#This Row],[VALOR ACTUAL COP]]&gt;0,IFERROR((J925-G925)/G925,0),"")</f>
        <v>0</v>
      </c>
      <c r="M925" s="763">
        <f t="shared" si="15"/>
        <v>0</v>
      </c>
      <c r="N925" s="747" t="str">
        <f>IFERROR(IF(RENTABILIDAD[[#This Row],[AÑOS]]&gt;0.9999999,(1+K925)^(1/M925)-1,""),"")</f>
        <v/>
      </c>
      <c r="O925" s="702" t="str">
        <f>IFERROR(IF(RENTABILIDAD[[#This Row],[AÑOS]]&gt;0.9999999,(1+L925)^(1/M925)-1,""),"")</f>
        <v/>
      </c>
      <c r="P925" s="764" t="str">
        <f>IFERROR(IF(C:C=$U$7,RENTABILIDAD[[#This Row],[INVERSIÓN USD]]/$W$6,RENTABILIDAD[[#This Row],[INVERSIÓN USD]]/$W$7),"")</f>
        <v/>
      </c>
      <c r="Q925" s="620" t="str">
        <f>IFERROR(IF(D:D=$U$6,RENTABILIDAD[[#This Row],[INVERSIÓN COP]]/$V$6,RENTABILIDAD[[#This Row],[INVERSIÓN COP]]/$V$7),"")</f>
        <v/>
      </c>
      <c r="R925" s="764" t="str">
        <f>IFERROR(RENTABILIDAD[[#This Row],[RENTABILIDAD E.A USD]]*RENTABILIDAD[[#This Row],[PESOS COP]],"")</f>
        <v/>
      </c>
      <c r="S925" s="620" t="str">
        <f>IFERROR(RENTABILIDAD[[#This Row],[RENTABILIDAD E.A COP2]]*RENTABILIDAD[[#This Row],[PESOS COP]],"")</f>
        <v/>
      </c>
    </row>
    <row r="926" spans="2:19">
      <c r="B926" s="755" t="str">
        <f>IF('REGISTRO ACCIONES'!L926="COMPRA",'REGISTRO ACCIONES'!J926,"")</f>
        <v/>
      </c>
      <c r="C926" s="756" t="str">
        <f>IF('REGISTRO ACCIONES'!L926="COMPRA",'REGISTRO ACCIONES'!K926,"")</f>
        <v/>
      </c>
      <c r="D92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26" s="757" t="str">
        <f>IF('REGISTRO ACCIONES'!L926="COMPRA",'REGISTRO ACCIONES'!M926,"")</f>
        <v/>
      </c>
      <c r="F926" s="758" t="str">
        <f>IF(RENTABILIDAD[[#This Row],[PORTAFOLIO]]="","",IF('REGISTRO ACCIONES'!L926="COMPRA",'REGISTRO ACCIONES'!P926,""))</f>
        <v/>
      </c>
      <c r="G926" s="759" t="str">
        <f>IF(RENTABILIDAD[[#This Row],[PORTAFOLIO]]="","",IF('REGISTRO ACCIONES'!L926="COMPRA",'REGISTRO ACCIONES'!R926,""))</f>
        <v/>
      </c>
      <c r="H92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26" s="760" t="str">
        <f>IF(RENTABILIDAD[[#This Row],[PORTAFOLIO]]="","",IF(RENTABILIDAD[[#This Row],[INSTRUMENTO]]="","",IFERROR((E926*H926),0)))</f>
        <v/>
      </c>
      <c r="J926" s="761" t="str">
        <f>IF(RENTABILIDAD[[#This Row],[PORTAFOLIO]]="","",IF(RENTABILIDAD[[#This Row],[INSTRUMENTO]]="","",IFERROR((E926*H926)*$X$6,0)))</f>
        <v/>
      </c>
      <c r="K926" s="762">
        <f>IF(RENTABILIDAD[[#This Row],[VALOR ACTUAL COP]]&gt;0,IFERROR((I926-F926)/F926,0),"")</f>
        <v>0</v>
      </c>
      <c r="L926" s="702">
        <f>IF(RENTABILIDAD[[#This Row],[VALOR ACTUAL COP]]&gt;0,IFERROR((J926-G926)/G926,0),"")</f>
        <v>0</v>
      </c>
      <c r="M926" s="763">
        <f t="shared" si="15"/>
        <v>0</v>
      </c>
      <c r="N926" s="747" t="str">
        <f>IFERROR(IF(RENTABILIDAD[[#This Row],[AÑOS]]&gt;0.9999999,(1+K926)^(1/M926)-1,""),"")</f>
        <v/>
      </c>
      <c r="O926" s="702" t="str">
        <f>IFERROR(IF(RENTABILIDAD[[#This Row],[AÑOS]]&gt;0.9999999,(1+L926)^(1/M926)-1,""),"")</f>
        <v/>
      </c>
      <c r="P926" s="764" t="str">
        <f>IFERROR(IF(C:C=$U$7,RENTABILIDAD[[#This Row],[INVERSIÓN USD]]/$W$6,RENTABILIDAD[[#This Row],[INVERSIÓN USD]]/$W$7),"")</f>
        <v/>
      </c>
      <c r="Q926" s="620" t="str">
        <f>IFERROR(IF(D:D=$U$6,RENTABILIDAD[[#This Row],[INVERSIÓN COP]]/$V$6,RENTABILIDAD[[#This Row],[INVERSIÓN COP]]/$V$7),"")</f>
        <v/>
      </c>
      <c r="R926" s="764" t="str">
        <f>IFERROR(RENTABILIDAD[[#This Row],[RENTABILIDAD E.A USD]]*RENTABILIDAD[[#This Row],[PESOS COP]],"")</f>
        <v/>
      </c>
      <c r="S926" s="620" t="str">
        <f>IFERROR(RENTABILIDAD[[#This Row],[RENTABILIDAD E.A COP2]]*RENTABILIDAD[[#This Row],[PESOS COP]],"")</f>
        <v/>
      </c>
    </row>
    <row r="927" spans="2:19">
      <c r="B927" s="755" t="str">
        <f>IF('REGISTRO ACCIONES'!L927="COMPRA",'REGISTRO ACCIONES'!J927,"")</f>
        <v/>
      </c>
      <c r="C927" s="756" t="str">
        <f>IF('REGISTRO ACCIONES'!L927="COMPRA",'REGISTRO ACCIONES'!K927,"")</f>
        <v/>
      </c>
      <c r="D92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27" s="757" t="str">
        <f>IF('REGISTRO ACCIONES'!L927="COMPRA",'REGISTRO ACCIONES'!M927,"")</f>
        <v/>
      </c>
      <c r="F927" s="758" t="str">
        <f>IF(RENTABILIDAD[[#This Row],[PORTAFOLIO]]="","",IF('REGISTRO ACCIONES'!L927="COMPRA",'REGISTRO ACCIONES'!P927,""))</f>
        <v/>
      </c>
      <c r="G927" s="759" t="str">
        <f>IF(RENTABILIDAD[[#This Row],[PORTAFOLIO]]="","",IF('REGISTRO ACCIONES'!L927="COMPRA",'REGISTRO ACCIONES'!R927,""))</f>
        <v/>
      </c>
      <c r="H92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27" s="760" t="str">
        <f>IF(RENTABILIDAD[[#This Row],[PORTAFOLIO]]="","",IF(RENTABILIDAD[[#This Row],[INSTRUMENTO]]="","",IFERROR((E927*H927),0)))</f>
        <v/>
      </c>
      <c r="J927" s="761" t="str">
        <f>IF(RENTABILIDAD[[#This Row],[PORTAFOLIO]]="","",IF(RENTABILIDAD[[#This Row],[INSTRUMENTO]]="","",IFERROR((E927*H927)*$X$6,0)))</f>
        <v/>
      </c>
      <c r="K927" s="762">
        <f>IF(RENTABILIDAD[[#This Row],[VALOR ACTUAL COP]]&gt;0,IFERROR((I927-F927)/F927,0),"")</f>
        <v>0</v>
      </c>
      <c r="L927" s="702">
        <f>IF(RENTABILIDAD[[#This Row],[VALOR ACTUAL COP]]&gt;0,IFERROR((J927-G927)/G927,0),"")</f>
        <v>0</v>
      </c>
      <c r="M927" s="763">
        <f t="shared" si="15"/>
        <v>0</v>
      </c>
      <c r="N927" s="747" t="str">
        <f>IFERROR(IF(RENTABILIDAD[[#This Row],[AÑOS]]&gt;0.9999999,(1+K927)^(1/M927)-1,""),"")</f>
        <v/>
      </c>
      <c r="O927" s="702" t="str">
        <f>IFERROR(IF(RENTABILIDAD[[#This Row],[AÑOS]]&gt;0.9999999,(1+L927)^(1/M927)-1,""),"")</f>
        <v/>
      </c>
      <c r="P927" s="764" t="str">
        <f>IFERROR(IF(C:C=$U$7,RENTABILIDAD[[#This Row],[INVERSIÓN USD]]/$W$6,RENTABILIDAD[[#This Row],[INVERSIÓN USD]]/$W$7),"")</f>
        <v/>
      </c>
      <c r="Q927" s="620" t="str">
        <f>IFERROR(IF(D:D=$U$6,RENTABILIDAD[[#This Row],[INVERSIÓN COP]]/$V$6,RENTABILIDAD[[#This Row],[INVERSIÓN COP]]/$V$7),"")</f>
        <v/>
      </c>
      <c r="R927" s="764" t="str">
        <f>IFERROR(RENTABILIDAD[[#This Row],[RENTABILIDAD E.A USD]]*RENTABILIDAD[[#This Row],[PESOS COP]],"")</f>
        <v/>
      </c>
      <c r="S927" s="620" t="str">
        <f>IFERROR(RENTABILIDAD[[#This Row],[RENTABILIDAD E.A COP2]]*RENTABILIDAD[[#This Row],[PESOS COP]],"")</f>
        <v/>
      </c>
    </row>
    <row r="928" spans="2:19">
      <c r="B928" s="755" t="str">
        <f>IF('REGISTRO ACCIONES'!L928="COMPRA",'REGISTRO ACCIONES'!J928,"")</f>
        <v/>
      </c>
      <c r="C928" s="756" t="str">
        <f>IF('REGISTRO ACCIONES'!L928="COMPRA",'REGISTRO ACCIONES'!K928,"")</f>
        <v/>
      </c>
      <c r="D92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28" s="757" t="str">
        <f>IF('REGISTRO ACCIONES'!L928="COMPRA",'REGISTRO ACCIONES'!M928,"")</f>
        <v/>
      </c>
      <c r="F928" s="758" t="str">
        <f>IF(RENTABILIDAD[[#This Row],[PORTAFOLIO]]="","",IF('REGISTRO ACCIONES'!L928="COMPRA",'REGISTRO ACCIONES'!P928,""))</f>
        <v/>
      </c>
      <c r="G928" s="759" t="str">
        <f>IF(RENTABILIDAD[[#This Row],[PORTAFOLIO]]="","",IF('REGISTRO ACCIONES'!L928="COMPRA",'REGISTRO ACCIONES'!R928,""))</f>
        <v/>
      </c>
      <c r="H92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28" s="760" t="str">
        <f>IF(RENTABILIDAD[[#This Row],[PORTAFOLIO]]="","",IF(RENTABILIDAD[[#This Row],[INSTRUMENTO]]="","",IFERROR((E928*H928),0)))</f>
        <v/>
      </c>
      <c r="J928" s="761" t="str">
        <f>IF(RENTABILIDAD[[#This Row],[PORTAFOLIO]]="","",IF(RENTABILIDAD[[#This Row],[INSTRUMENTO]]="","",IFERROR((E928*H928)*$X$6,0)))</f>
        <v/>
      </c>
      <c r="K928" s="762">
        <f>IF(RENTABILIDAD[[#This Row],[VALOR ACTUAL COP]]&gt;0,IFERROR((I928-F928)/F928,0),"")</f>
        <v>0</v>
      </c>
      <c r="L928" s="702">
        <f>IF(RENTABILIDAD[[#This Row],[VALOR ACTUAL COP]]&gt;0,IFERROR((J928-G928)/G928,0),"")</f>
        <v>0</v>
      </c>
      <c r="M928" s="763">
        <f t="shared" si="15"/>
        <v>0</v>
      </c>
      <c r="N928" s="747" t="str">
        <f>IFERROR(IF(RENTABILIDAD[[#This Row],[AÑOS]]&gt;0.9999999,(1+K928)^(1/M928)-1,""),"")</f>
        <v/>
      </c>
      <c r="O928" s="702" t="str">
        <f>IFERROR(IF(RENTABILIDAD[[#This Row],[AÑOS]]&gt;0.9999999,(1+L928)^(1/M928)-1,""),"")</f>
        <v/>
      </c>
      <c r="P928" s="764" t="str">
        <f>IFERROR(IF(C:C=$U$7,RENTABILIDAD[[#This Row],[INVERSIÓN USD]]/$W$6,RENTABILIDAD[[#This Row],[INVERSIÓN USD]]/$W$7),"")</f>
        <v/>
      </c>
      <c r="Q928" s="620" t="str">
        <f>IFERROR(IF(D:D=$U$6,RENTABILIDAD[[#This Row],[INVERSIÓN COP]]/$V$6,RENTABILIDAD[[#This Row],[INVERSIÓN COP]]/$V$7),"")</f>
        <v/>
      </c>
      <c r="R928" s="764" t="str">
        <f>IFERROR(RENTABILIDAD[[#This Row],[RENTABILIDAD E.A USD]]*RENTABILIDAD[[#This Row],[PESOS COP]],"")</f>
        <v/>
      </c>
      <c r="S928" s="620" t="str">
        <f>IFERROR(RENTABILIDAD[[#This Row],[RENTABILIDAD E.A COP2]]*RENTABILIDAD[[#This Row],[PESOS COP]],"")</f>
        <v/>
      </c>
    </row>
    <row r="929" spans="2:19">
      <c r="B929" s="755" t="str">
        <f>IF('REGISTRO ACCIONES'!L929="COMPRA",'REGISTRO ACCIONES'!J929,"")</f>
        <v/>
      </c>
      <c r="C929" s="756" t="str">
        <f>IF('REGISTRO ACCIONES'!L929="COMPRA",'REGISTRO ACCIONES'!K929,"")</f>
        <v/>
      </c>
      <c r="D92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29" s="757" t="str">
        <f>IF('REGISTRO ACCIONES'!L929="COMPRA",'REGISTRO ACCIONES'!M929,"")</f>
        <v/>
      </c>
      <c r="F929" s="758" t="str">
        <f>IF(RENTABILIDAD[[#This Row],[PORTAFOLIO]]="","",IF('REGISTRO ACCIONES'!L929="COMPRA",'REGISTRO ACCIONES'!P929,""))</f>
        <v/>
      </c>
      <c r="G929" s="759" t="str">
        <f>IF(RENTABILIDAD[[#This Row],[PORTAFOLIO]]="","",IF('REGISTRO ACCIONES'!L929="COMPRA",'REGISTRO ACCIONES'!R929,""))</f>
        <v/>
      </c>
      <c r="H92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29" s="760" t="str">
        <f>IF(RENTABILIDAD[[#This Row],[PORTAFOLIO]]="","",IF(RENTABILIDAD[[#This Row],[INSTRUMENTO]]="","",IFERROR((E929*H929),0)))</f>
        <v/>
      </c>
      <c r="J929" s="761" t="str">
        <f>IF(RENTABILIDAD[[#This Row],[PORTAFOLIO]]="","",IF(RENTABILIDAD[[#This Row],[INSTRUMENTO]]="","",IFERROR((E929*H929)*$X$6,0)))</f>
        <v/>
      </c>
      <c r="K929" s="762">
        <f>IF(RENTABILIDAD[[#This Row],[VALOR ACTUAL COP]]&gt;0,IFERROR((I929-F929)/F929,0),"")</f>
        <v>0</v>
      </c>
      <c r="L929" s="702">
        <f>IF(RENTABILIDAD[[#This Row],[VALOR ACTUAL COP]]&gt;0,IFERROR((J929-G929)/G929,0),"")</f>
        <v>0</v>
      </c>
      <c r="M929" s="763">
        <f t="shared" si="15"/>
        <v>0</v>
      </c>
      <c r="N929" s="747" t="str">
        <f>IFERROR(IF(RENTABILIDAD[[#This Row],[AÑOS]]&gt;0.9999999,(1+K929)^(1/M929)-1,""),"")</f>
        <v/>
      </c>
      <c r="O929" s="702" t="str">
        <f>IFERROR(IF(RENTABILIDAD[[#This Row],[AÑOS]]&gt;0.9999999,(1+L929)^(1/M929)-1,""),"")</f>
        <v/>
      </c>
      <c r="P929" s="764" t="str">
        <f>IFERROR(IF(C:C=$U$7,RENTABILIDAD[[#This Row],[INVERSIÓN USD]]/$W$6,RENTABILIDAD[[#This Row],[INVERSIÓN USD]]/$W$7),"")</f>
        <v/>
      </c>
      <c r="Q929" s="620" t="str">
        <f>IFERROR(IF(D:D=$U$6,RENTABILIDAD[[#This Row],[INVERSIÓN COP]]/$V$6,RENTABILIDAD[[#This Row],[INVERSIÓN COP]]/$V$7),"")</f>
        <v/>
      </c>
      <c r="R929" s="764" t="str">
        <f>IFERROR(RENTABILIDAD[[#This Row],[RENTABILIDAD E.A USD]]*RENTABILIDAD[[#This Row],[PESOS COP]],"")</f>
        <v/>
      </c>
      <c r="S929" s="620" t="str">
        <f>IFERROR(RENTABILIDAD[[#This Row],[RENTABILIDAD E.A COP2]]*RENTABILIDAD[[#This Row],[PESOS COP]],"")</f>
        <v/>
      </c>
    </row>
    <row r="930" spans="2:19">
      <c r="B930" s="755" t="str">
        <f>IF('REGISTRO ACCIONES'!L930="COMPRA",'REGISTRO ACCIONES'!J930,"")</f>
        <v/>
      </c>
      <c r="C930" s="756" t="str">
        <f>IF('REGISTRO ACCIONES'!L930="COMPRA",'REGISTRO ACCIONES'!K930,"")</f>
        <v/>
      </c>
      <c r="D93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30" s="757" t="str">
        <f>IF('REGISTRO ACCIONES'!L930="COMPRA",'REGISTRO ACCIONES'!M930,"")</f>
        <v/>
      </c>
      <c r="F930" s="758" t="str">
        <f>IF(RENTABILIDAD[[#This Row],[PORTAFOLIO]]="","",IF('REGISTRO ACCIONES'!L930="COMPRA",'REGISTRO ACCIONES'!P930,""))</f>
        <v/>
      </c>
      <c r="G930" s="759" t="str">
        <f>IF(RENTABILIDAD[[#This Row],[PORTAFOLIO]]="","",IF('REGISTRO ACCIONES'!L930="COMPRA",'REGISTRO ACCIONES'!R930,""))</f>
        <v/>
      </c>
      <c r="H93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30" s="760" t="str">
        <f>IF(RENTABILIDAD[[#This Row],[PORTAFOLIO]]="","",IF(RENTABILIDAD[[#This Row],[INSTRUMENTO]]="","",IFERROR((E930*H930),0)))</f>
        <v/>
      </c>
      <c r="J930" s="761" t="str">
        <f>IF(RENTABILIDAD[[#This Row],[PORTAFOLIO]]="","",IF(RENTABILIDAD[[#This Row],[INSTRUMENTO]]="","",IFERROR((E930*H930)*$X$6,0)))</f>
        <v/>
      </c>
      <c r="K930" s="762">
        <f>IF(RENTABILIDAD[[#This Row],[VALOR ACTUAL COP]]&gt;0,IFERROR((I930-F930)/F930,0),"")</f>
        <v>0</v>
      </c>
      <c r="L930" s="702">
        <f>IF(RENTABILIDAD[[#This Row],[VALOR ACTUAL COP]]&gt;0,IFERROR((J930-G930)/G930,0),"")</f>
        <v>0</v>
      </c>
      <c r="M930" s="763">
        <f t="shared" si="15"/>
        <v>0</v>
      </c>
      <c r="N930" s="747" t="str">
        <f>IFERROR(IF(RENTABILIDAD[[#This Row],[AÑOS]]&gt;0.9999999,(1+K930)^(1/M930)-1,""),"")</f>
        <v/>
      </c>
      <c r="O930" s="702" t="str">
        <f>IFERROR(IF(RENTABILIDAD[[#This Row],[AÑOS]]&gt;0.9999999,(1+L930)^(1/M930)-1,""),"")</f>
        <v/>
      </c>
      <c r="P930" s="764" t="str">
        <f>IFERROR(IF(C:C=$U$7,RENTABILIDAD[[#This Row],[INVERSIÓN USD]]/$W$6,RENTABILIDAD[[#This Row],[INVERSIÓN USD]]/$W$7),"")</f>
        <v/>
      </c>
      <c r="Q930" s="620" t="str">
        <f>IFERROR(IF(D:D=$U$6,RENTABILIDAD[[#This Row],[INVERSIÓN COP]]/$V$6,RENTABILIDAD[[#This Row],[INVERSIÓN COP]]/$V$7),"")</f>
        <v/>
      </c>
      <c r="R930" s="764" t="str">
        <f>IFERROR(RENTABILIDAD[[#This Row],[RENTABILIDAD E.A USD]]*RENTABILIDAD[[#This Row],[PESOS COP]],"")</f>
        <v/>
      </c>
      <c r="S930" s="620" t="str">
        <f>IFERROR(RENTABILIDAD[[#This Row],[RENTABILIDAD E.A COP2]]*RENTABILIDAD[[#This Row],[PESOS COP]],"")</f>
        <v/>
      </c>
    </row>
    <row r="931" spans="2:19">
      <c r="B931" s="755" t="str">
        <f>IF('REGISTRO ACCIONES'!L931="COMPRA",'REGISTRO ACCIONES'!J931,"")</f>
        <v/>
      </c>
      <c r="C931" s="756" t="str">
        <f>IF('REGISTRO ACCIONES'!L931="COMPRA",'REGISTRO ACCIONES'!K931,"")</f>
        <v/>
      </c>
      <c r="D93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31" s="757" t="str">
        <f>IF('REGISTRO ACCIONES'!L931="COMPRA",'REGISTRO ACCIONES'!M931,"")</f>
        <v/>
      </c>
      <c r="F931" s="758" t="str">
        <f>IF(RENTABILIDAD[[#This Row],[PORTAFOLIO]]="","",IF('REGISTRO ACCIONES'!L931="COMPRA",'REGISTRO ACCIONES'!P931,""))</f>
        <v/>
      </c>
      <c r="G931" s="759" t="str">
        <f>IF(RENTABILIDAD[[#This Row],[PORTAFOLIO]]="","",IF('REGISTRO ACCIONES'!L931="COMPRA",'REGISTRO ACCIONES'!R931,""))</f>
        <v/>
      </c>
      <c r="H93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31" s="760" t="str">
        <f>IF(RENTABILIDAD[[#This Row],[PORTAFOLIO]]="","",IF(RENTABILIDAD[[#This Row],[INSTRUMENTO]]="","",IFERROR((E931*H931),0)))</f>
        <v/>
      </c>
      <c r="J931" s="761" t="str">
        <f>IF(RENTABILIDAD[[#This Row],[PORTAFOLIO]]="","",IF(RENTABILIDAD[[#This Row],[INSTRUMENTO]]="","",IFERROR((E931*H931)*$X$6,0)))</f>
        <v/>
      </c>
      <c r="K931" s="762">
        <f>IF(RENTABILIDAD[[#This Row],[VALOR ACTUAL COP]]&gt;0,IFERROR((I931-F931)/F931,0),"")</f>
        <v>0</v>
      </c>
      <c r="L931" s="702">
        <f>IF(RENTABILIDAD[[#This Row],[VALOR ACTUAL COP]]&gt;0,IFERROR((J931-G931)/G931,0),"")</f>
        <v>0</v>
      </c>
      <c r="M931" s="763">
        <f t="shared" si="15"/>
        <v>0</v>
      </c>
      <c r="N931" s="747" t="str">
        <f>IFERROR(IF(RENTABILIDAD[[#This Row],[AÑOS]]&gt;0.9999999,(1+K931)^(1/M931)-1,""),"")</f>
        <v/>
      </c>
      <c r="O931" s="702" t="str">
        <f>IFERROR(IF(RENTABILIDAD[[#This Row],[AÑOS]]&gt;0.9999999,(1+L931)^(1/M931)-1,""),"")</f>
        <v/>
      </c>
      <c r="P931" s="764" t="str">
        <f>IFERROR(IF(C:C=$U$7,RENTABILIDAD[[#This Row],[INVERSIÓN USD]]/$W$6,RENTABILIDAD[[#This Row],[INVERSIÓN USD]]/$W$7),"")</f>
        <v/>
      </c>
      <c r="Q931" s="620" t="str">
        <f>IFERROR(IF(D:D=$U$6,RENTABILIDAD[[#This Row],[INVERSIÓN COP]]/$V$6,RENTABILIDAD[[#This Row],[INVERSIÓN COP]]/$V$7),"")</f>
        <v/>
      </c>
      <c r="R931" s="764" t="str">
        <f>IFERROR(RENTABILIDAD[[#This Row],[RENTABILIDAD E.A USD]]*RENTABILIDAD[[#This Row],[PESOS COP]],"")</f>
        <v/>
      </c>
      <c r="S931" s="620" t="str">
        <f>IFERROR(RENTABILIDAD[[#This Row],[RENTABILIDAD E.A COP2]]*RENTABILIDAD[[#This Row],[PESOS COP]],"")</f>
        <v/>
      </c>
    </row>
    <row r="932" spans="2:19">
      <c r="B932" s="755" t="str">
        <f>IF('REGISTRO ACCIONES'!L932="COMPRA",'REGISTRO ACCIONES'!J932,"")</f>
        <v/>
      </c>
      <c r="C932" s="756" t="str">
        <f>IF('REGISTRO ACCIONES'!L932="COMPRA",'REGISTRO ACCIONES'!K932,"")</f>
        <v/>
      </c>
      <c r="D93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32" s="757" t="str">
        <f>IF('REGISTRO ACCIONES'!L932="COMPRA",'REGISTRO ACCIONES'!M932,"")</f>
        <v/>
      </c>
      <c r="F932" s="758" t="str">
        <f>IF(RENTABILIDAD[[#This Row],[PORTAFOLIO]]="","",IF('REGISTRO ACCIONES'!L932="COMPRA",'REGISTRO ACCIONES'!P932,""))</f>
        <v/>
      </c>
      <c r="G932" s="759" t="str">
        <f>IF(RENTABILIDAD[[#This Row],[PORTAFOLIO]]="","",IF('REGISTRO ACCIONES'!L932="COMPRA",'REGISTRO ACCIONES'!R932,""))</f>
        <v/>
      </c>
      <c r="H93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32" s="760" t="str">
        <f>IF(RENTABILIDAD[[#This Row],[PORTAFOLIO]]="","",IF(RENTABILIDAD[[#This Row],[INSTRUMENTO]]="","",IFERROR((E932*H932),0)))</f>
        <v/>
      </c>
      <c r="J932" s="761" t="str">
        <f>IF(RENTABILIDAD[[#This Row],[PORTAFOLIO]]="","",IF(RENTABILIDAD[[#This Row],[INSTRUMENTO]]="","",IFERROR((E932*H932)*$X$6,0)))</f>
        <v/>
      </c>
      <c r="K932" s="762">
        <f>IF(RENTABILIDAD[[#This Row],[VALOR ACTUAL COP]]&gt;0,IFERROR((I932-F932)/F932,0),"")</f>
        <v>0</v>
      </c>
      <c r="L932" s="702">
        <f>IF(RENTABILIDAD[[#This Row],[VALOR ACTUAL COP]]&gt;0,IFERROR((J932-G932)/G932,0),"")</f>
        <v>0</v>
      </c>
      <c r="M932" s="763">
        <f t="shared" si="15"/>
        <v>0</v>
      </c>
      <c r="N932" s="747" t="str">
        <f>IFERROR(IF(RENTABILIDAD[[#This Row],[AÑOS]]&gt;0.9999999,(1+K932)^(1/M932)-1,""),"")</f>
        <v/>
      </c>
      <c r="O932" s="702" t="str">
        <f>IFERROR(IF(RENTABILIDAD[[#This Row],[AÑOS]]&gt;0.9999999,(1+L932)^(1/M932)-1,""),"")</f>
        <v/>
      </c>
      <c r="P932" s="764" t="str">
        <f>IFERROR(IF(C:C=$U$7,RENTABILIDAD[[#This Row],[INVERSIÓN USD]]/$W$6,RENTABILIDAD[[#This Row],[INVERSIÓN USD]]/$W$7),"")</f>
        <v/>
      </c>
      <c r="Q932" s="620" t="str">
        <f>IFERROR(IF(D:D=$U$6,RENTABILIDAD[[#This Row],[INVERSIÓN COP]]/$V$6,RENTABILIDAD[[#This Row],[INVERSIÓN COP]]/$V$7),"")</f>
        <v/>
      </c>
      <c r="R932" s="764" t="str">
        <f>IFERROR(RENTABILIDAD[[#This Row],[RENTABILIDAD E.A USD]]*RENTABILIDAD[[#This Row],[PESOS COP]],"")</f>
        <v/>
      </c>
      <c r="S932" s="620" t="str">
        <f>IFERROR(RENTABILIDAD[[#This Row],[RENTABILIDAD E.A COP2]]*RENTABILIDAD[[#This Row],[PESOS COP]],"")</f>
        <v/>
      </c>
    </row>
    <row r="933" spans="2:19">
      <c r="B933" s="755" t="str">
        <f>IF('REGISTRO ACCIONES'!L933="COMPRA",'REGISTRO ACCIONES'!J933,"")</f>
        <v/>
      </c>
      <c r="C933" s="756" t="str">
        <f>IF('REGISTRO ACCIONES'!L933="COMPRA",'REGISTRO ACCIONES'!K933,"")</f>
        <v/>
      </c>
      <c r="D93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33" s="757" t="str">
        <f>IF('REGISTRO ACCIONES'!L933="COMPRA",'REGISTRO ACCIONES'!M933,"")</f>
        <v/>
      </c>
      <c r="F933" s="758" t="str">
        <f>IF(RENTABILIDAD[[#This Row],[PORTAFOLIO]]="","",IF('REGISTRO ACCIONES'!L933="COMPRA",'REGISTRO ACCIONES'!P933,""))</f>
        <v/>
      </c>
      <c r="G933" s="759" t="str">
        <f>IF(RENTABILIDAD[[#This Row],[PORTAFOLIO]]="","",IF('REGISTRO ACCIONES'!L933="COMPRA",'REGISTRO ACCIONES'!R933,""))</f>
        <v/>
      </c>
      <c r="H93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33" s="760" t="str">
        <f>IF(RENTABILIDAD[[#This Row],[PORTAFOLIO]]="","",IF(RENTABILIDAD[[#This Row],[INSTRUMENTO]]="","",IFERROR((E933*H933),0)))</f>
        <v/>
      </c>
      <c r="J933" s="761" t="str">
        <f>IF(RENTABILIDAD[[#This Row],[PORTAFOLIO]]="","",IF(RENTABILIDAD[[#This Row],[INSTRUMENTO]]="","",IFERROR((E933*H933)*$X$6,0)))</f>
        <v/>
      </c>
      <c r="K933" s="762">
        <f>IF(RENTABILIDAD[[#This Row],[VALOR ACTUAL COP]]&gt;0,IFERROR((I933-F933)/F933,0),"")</f>
        <v>0</v>
      </c>
      <c r="L933" s="702">
        <f>IF(RENTABILIDAD[[#This Row],[VALOR ACTUAL COP]]&gt;0,IFERROR((J933-G933)/G933,0),"")</f>
        <v>0</v>
      </c>
      <c r="M933" s="763">
        <f t="shared" si="15"/>
        <v>0</v>
      </c>
      <c r="N933" s="747" t="str">
        <f>IFERROR(IF(RENTABILIDAD[[#This Row],[AÑOS]]&gt;0.9999999,(1+K933)^(1/M933)-1,""),"")</f>
        <v/>
      </c>
      <c r="O933" s="702" t="str">
        <f>IFERROR(IF(RENTABILIDAD[[#This Row],[AÑOS]]&gt;0.9999999,(1+L933)^(1/M933)-1,""),"")</f>
        <v/>
      </c>
      <c r="P933" s="764" t="str">
        <f>IFERROR(IF(C:C=$U$7,RENTABILIDAD[[#This Row],[INVERSIÓN USD]]/$W$6,RENTABILIDAD[[#This Row],[INVERSIÓN USD]]/$W$7),"")</f>
        <v/>
      </c>
      <c r="Q933" s="620" t="str">
        <f>IFERROR(IF(D:D=$U$6,RENTABILIDAD[[#This Row],[INVERSIÓN COP]]/$V$6,RENTABILIDAD[[#This Row],[INVERSIÓN COP]]/$V$7),"")</f>
        <v/>
      </c>
      <c r="R933" s="764" t="str">
        <f>IFERROR(RENTABILIDAD[[#This Row],[RENTABILIDAD E.A USD]]*RENTABILIDAD[[#This Row],[PESOS COP]],"")</f>
        <v/>
      </c>
      <c r="S933" s="620" t="str">
        <f>IFERROR(RENTABILIDAD[[#This Row],[RENTABILIDAD E.A COP2]]*RENTABILIDAD[[#This Row],[PESOS COP]],"")</f>
        <v/>
      </c>
    </row>
    <row r="934" spans="2:19">
      <c r="B934" s="755" t="str">
        <f>IF('REGISTRO ACCIONES'!L934="COMPRA",'REGISTRO ACCIONES'!J934,"")</f>
        <v/>
      </c>
      <c r="C934" s="756" t="str">
        <f>IF('REGISTRO ACCIONES'!L934="COMPRA",'REGISTRO ACCIONES'!K934,"")</f>
        <v/>
      </c>
      <c r="D93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34" s="757" t="str">
        <f>IF('REGISTRO ACCIONES'!L934="COMPRA",'REGISTRO ACCIONES'!M934,"")</f>
        <v/>
      </c>
      <c r="F934" s="758" t="str">
        <f>IF(RENTABILIDAD[[#This Row],[PORTAFOLIO]]="","",IF('REGISTRO ACCIONES'!L934="COMPRA",'REGISTRO ACCIONES'!P934,""))</f>
        <v/>
      </c>
      <c r="G934" s="759" t="str">
        <f>IF(RENTABILIDAD[[#This Row],[PORTAFOLIO]]="","",IF('REGISTRO ACCIONES'!L934="COMPRA",'REGISTRO ACCIONES'!R934,""))</f>
        <v/>
      </c>
      <c r="H93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34" s="760" t="str">
        <f>IF(RENTABILIDAD[[#This Row],[PORTAFOLIO]]="","",IF(RENTABILIDAD[[#This Row],[INSTRUMENTO]]="","",IFERROR((E934*H934),0)))</f>
        <v/>
      </c>
      <c r="J934" s="761" t="str">
        <f>IF(RENTABILIDAD[[#This Row],[PORTAFOLIO]]="","",IF(RENTABILIDAD[[#This Row],[INSTRUMENTO]]="","",IFERROR((E934*H934)*$X$6,0)))</f>
        <v/>
      </c>
      <c r="K934" s="762">
        <f>IF(RENTABILIDAD[[#This Row],[VALOR ACTUAL COP]]&gt;0,IFERROR((I934-F934)/F934,0),"")</f>
        <v>0</v>
      </c>
      <c r="L934" s="702">
        <f>IF(RENTABILIDAD[[#This Row],[VALOR ACTUAL COP]]&gt;0,IFERROR((J934-G934)/G934,0),"")</f>
        <v>0</v>
      </c>
      <c r="M934" s="763">
        <f t="shared" si="15"/>
        <v>0</v>
      </c>
      <c r="N934" s="747" t="str">
        <f>IFERROR(IF(RENTABILIDAD[[#This Row],[AÑOS]]&gt;0.9999999,(1+K934)^(1/M934)-1,""),"")</f>
        <v/>
      </c>
      <c r="O934" s="702" t="str">
        <f>IFERROR(IF(RENTABILIDAD[[#This Row],[AÑOS]]&gt;0.9999999,(1+L934)^(1/M934)-1,""),"")</f>
        <v/>
      </c>
      <c r="P934" s="764" t="str">
        <f>IFERROR(IF(C:C=$U$7,RENTABILIDAD[[#This Row],[INVERSIÓN USD]]/$W$6,RENTABILIDAD[[#This Row],[INVERSIÓN USD]]/$W$7),"")</f>
        <v/>
      </c>
      <c r="Q934" s="620" t="str">
        <f>IFERROR(IF(D:D=$U$6,RENTABILIDAD[[#This Row],[INVERSIÓN COP]]/$V$6,RENTABILIDAD[[#This Row],[INVERSIÓN COP]]/$V$7),"")</f>
        <v/>
      </c>
      <c r="R934" s="764" t="str">
        <f>IFERROR(RENTABILIDAD[[#This Row],[RENTABILIDAD E.A USD]]*RENTABILIDAD[[#This Row],[PESOS COP]],"")</f>
        <v/>
      </c>
      <c r="S934" s="620" t="str">
        <f>IFERROR(RENTABILIDAD[[#This Row],[RENTABILIDAD E.A COP2]]*RENTABILIDAD[[#This Row],[PESOS COP]],"")</f>
        <v/>
      </c>
    </row>
    <row r="935" spans="2:19">
      <c r="B935" s="755" t="str">
        <f>IF('REGISTRO ACCIONES'!L935="COMPRA",'REGISTRO ACCIONES'!J935,"")</f>
        <v/>
      </c>
      <c r="C935" s="756" t="str">
        <f>IF('REGISTRO ACCIONES'!L935="COMPRA",'REGISTRO ACCIONES'!K935,"")</f>
        <v/>
      </c>
      <c r="D93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35" s="757" t="str">
        <f>IF('REGISTRO ACCIONES'!L935="COMPRA",'REGISTRO ACCIONES'!M935,"")</f>
        <v/>
      </c>
      <c r="F935" s="758" t="str">
        <f>IF(RENTABILIDAD[[#This Row],[PORTAFOLIO]]="","",IF('REGISTRO ACCIONES'!L935="COMPRA",'REGISTRO ACCIONES'!P935,""))</f>
        <v/>
      </c>
      <c r="G935" s="759" t="str">
        <f>IF(RENTABILIDAD[[#This Row],[PORTAFOLIO]]="","",IF('REGISTRO ACCIONES'!L935="COMPRA",'REGISTRO ACCIONES'!R935,""))</f>
        <v/>
      </c>
      <c r="H93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35" s="760" t="str">
        <f>IF(RENTABILIDAD[[#This Row],[PORTAFOLIO]]="","",IF(RENTABILIDAD[[#This Row],[INSTRUMENTO]]="","",IFERROR((E935*H935),0)))</f>
        <v/>
      </c>
      <c r="J935" s="761" t="str">
        <f>IF(RENTABILIDAD[[#This Row],[PORTAFOLIO]]="","",IF(RENTABILIDAD[[#This Row],[INSTRUMENTO]]="","",IFERROR((E935*H935)*$X$6,0)))</f>
        <v/>
      </c>
      <c r="K935" s="762">
        <f>IF(RENTABILIDAD[[#This Row],[VALOR ACTUAL COP]]&gt;0,IFERROR((I935-F935)/F935,0),"")</f>
        <v>0</v>
      </c>
      <c r="L935" s="702">
        <f>IF(RENTABILIDAD[[#This Row],[VALOR ACTUAL COP]]&gt;0,IFERROR((J935-G935)/G935,0),"")</f>
        <v>0</v>
      </c>
      <c r="M935" s="763">
        <f t="shared" si="15"/>
        <v>0</v>
      </c>
      <c r="N935" s="747" t="str">
        <f>IFERROR(IF(RENTABILIDAD[[#This Row],[AÑOS]]&gt;0.9999999,(1+K935)^(1/M935)-1,""),"")</f>
        <v/>
      </c>
      <c r="O935" s="702" t="str">
        <f>IFERROR(IF(RENTABILIDAD[[#This Row],[AÑOS]]&gt;0.9999999,(1+L935)^(1/M935)-1,""),"")</f>
        <v/>
      </c>
      <c r="P935" s="764" t="str">
        <f>IFERROR(IF(C:C=$U$7,RENTABILIDAD[[#This Row],[INVERSIÓN USD]]/$W$6,RENTABILIDAD[[#This Row],[INVERSIÓN USD]]/$W$7),"")</f>
        <v/>
      </c>
      <c r="Q935" s="620" t="str">
        <f>IFERROR(IF(D:D=$U$6,RENTABILIDAD[[#This Row],[INVERSIÓN COP]]/$V$6,RENTABILIDAD[[#This Row],[INVERSIÓN COP]]/$V$7),"")</f>
        <v/>
      </c>
      <c r="R935" s="764" t="str">
        <f>IFERROR(RENTABILIDAD[[#This Row],[RENTABILIDAD E.A USD]]*RENTABILIDAD[[#This Row],[PESOS COP]],"")</f>
        <v/>
      </c>
      <c r="S935" s="620" t="str">
        <f>IFERROR(RENTABILIDAD[[#This Row],[RENTABILIDAD E.A COP2]]*RENTABILIDAD[[#This Row],[PESOS COP]],"")</f>
        <v/>
      </c>
    </row>
    <row r="936" spans="2:19">
      <c r="B936" s="755" t="str">
        <f>IF('REGISTRO ACCIONES'!L936="COMPRA",'REGISTRO ACCIONES'!J936,"")</f>
        <v/>
      </c>
      <c r="C936" s="756" t="str">
        <f>IF('REGISTRO ACCIONES'!L936="COMPRA",'REGISTRO ACCIONES'!K936,"")</f>
        <v/>
      </c>
      <c r="D93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36" s="757" t="str">
        <f>IF('REGISTRO ACCIONES'!L936="COMPRA",'REGISTRO ACCIONES'!M936,"")</f>
        <v/>
      </c>
      <c r="F936" s="758" t="str">
        <f>IF(RENTABILIDAD[[#This Row],[PORTAFOLIO]]="","",IF('REGISTRO ACCIONES'!L936="COMPRA",'REGISTRO ACCIONES'!P936,""))</f>
        <v/>
      </c>
      <c r="G936" s="759" t="str">
        <f>IF(RENTABILIDAD[[#This Row],[PORTAFOLIO]]="","",IF('REGISTRO ACCIONES'!L936="COMPRA",'REGISTRO ACCIONES'!R936,""))</f>
        <v/>
      </c>
      <c r="H93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36" s="760" t="str">
        <f>IF(RENTABILIDAD[[#This Row],[PORTAFOLIO]]="","",IF(RENTABILIDAD[[#This Row],[INSTRUMENTO]]="","",IFERROR((E936*H936),0)))</f>
        <v/>
      </c>
      <c r="J936" s="761" t="str">
        <f>IF(RENTABILIDAD[[#This Row],[PORTAFOLIO]]="","",IF(RENTABILIDAD[[#This Row],[INSTRUMENTO]]="","",IFERROR((E936*H936)*$X$6,0)))</f>
        <v/>
      </c>
      <c r="K936" s="762">
        <f>IF(RENTABILIDAD[[#This Row],[VALOR ACTUAL COP]]&gt;0,IFERROR((I936-F936)/F936,0),"")</f>
        <v>0</v>
      </c>
      <c r="L936" s="702">
        <f>IF(RENTABILIDAD[[#This Row],[VALOR ACTUAL COP]]&gt;0,IFERROR((J936-G936)/G936,0),"")</f>
        <v>0</v>
      </c>
      <c r="M936" s="763">
        <f t="shared" si="15"/>
        <v>0</v>
      </c>
      <c r="N936" s="747" t="str">
        <f>IFERROR(IF(RENTABILIDAD[[#This Row],[AÑOS]]&gt;0.9999999,(1+K936)^(1/M936)-1,""),"")</f>
        <v/>
      </c>
      <c r="O936" s="702" t="str">
        <f>IFERROR(IF(RENTABILIDAD[[#This Row],[AÑOS]]&gt;0.9999999,(1+L936)^(1/M936)-1,""),"")</f>
        <v/>
      </c>
      <c r="P936" s="764" t="str">
        <f>IFERROR(IF(C:C=$U$7,RENTABILIDAD[[#This Row],[INVERSIÓN USD]]/$W$6,RENTABILIDAD[[#This Row],[INVERSIÓN USD]]/$W$7),"")</f>
        <v/>
      </c>
      <c r="Q936" s="620" t="str">
        <f>IFERROR(IF(D:D=$U$6,RENTABILIDAD[[#This Row],[INVERSIÓN COP]]/$V$6,RENTABILIDAD[[#This Row],[INVERSIÓN COP]]/$V$7),"")</f>
        <v/>
      </c>
      <c r="R936" s="764" t="str">
        <f>IFERROR(RENTABILIDAD[[#This Row],[RENTABILIDAD E.A USD]]*RENTABILIDAD[[#This Row],[PESOS COP]],"")</f>
        <v/>
      </c>
      <c r="S936" s="620" t="str">
        <f>IFERROR(RENTABILIDAD[[#This Row],[RENTABILIDAD E.A COP2]]*RENTABILIDAD[[#This Row],[PESOS COP]],"")</f>
        <v/>
      </c>
    </row>
    <row r="937" spans="2:19">
      <c r="B937" s="755" t="str">
        <f>IF('REGISTRO ACCIONES'!L937="COMPRA",'REGISTRO ACCIONES'!J937,"")</f>
        <v/>
      </c>
      <c r="C937" s="756" t="str">
        <f>IF('REGISTRO ACCIONES'!L937="COMPRA",'REGISTRO ACCIONES'!K937,"")</f>
        <v/>
      </c>
      <c r="D93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37" s="757" t="str">
        <f>IF('REGISTRO ACCIONES'!L937="COMPRA",'REGISTRO ACCIONES'!M937,"")</f>
        <v/>
      </c>
      <c r="F937" s="758" t="str">
        <f>IF(RENTABILIDAD[[#This Row],[PORTAFOLIO]]="","",IF('REGISTRO ACCIONES'!L937="COMPRA",'REGISTRO ACCIONES'!P937,""))</f>
        <v/>
      </c>
      <c r="G937" s="759" t="str">
        <f>IF(RENTABILIDAD[[#This Row],[PORTAFOLIO]]="","",IF('REGISTRO ACCIONES'!L937="COMPRA",'REGISTRO ACCIONES'!R937,""))</f>
        <v/>
      </c>
      <c r="H93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37" s="760" t="str">
        <f>IF(RENTABILIDAD[[#This Row],[PORTAFOLIO]]="","",IF(RENTABILIDAD[[#This Row],[INSTRUMENTO]]="","",IFERROR((E937*H937),0)))</f>
        <v/>
      </c>
      <c r="J937" s="761" t="str">
        <f>IF(RENTABILIDAD[[#This Row],[PORTAFOLIO]]="","",IF(RENTABILIDAD[[#This Row],[INSTRUMENTO]]="","",IFERROR((E937*H937)*$X$6,0)))</f>
        <v/>
      </c>
      <c r="K937" s="762">
        <f>IF(RENTABILIDAD[[#This Row],[VALOR ACTUAL COP]]&gt;0,IFERROR((I937-F937)/F937,0),"")</f>
        <v>0</v>
      </c>
      <c r="L937" s="702">
        <f>IF(RENTABILIDAD[[#This Row],[VALOR ACTUAL COP]]&gt;0,IFERROR((J937-G937)/G937,0),"")</f>
        <v>0</v>
      </c>
      <c r="M937" s="763">
        <f t="shared" si="15"/>
        <v>0</v>
      </c>
      <c r="N937" s="747" t="str">
        <f>IFERROR(IF(RENTABILIDAD[[#This Row],[AÑOS]]&gt;0.9999999,(1+K937)^(1/M937)-1,""),"")</f>
        <v/>
      </c>
      <c r="O937" s="702" t="str">
        <f>IFERROR(IF(RENTABILIDAD[[#This Row],[AÑOS]]&gt;0.9999999,(1+L937)^(1/M937)-1,""),"")</f>
        <v/>
      </c>
      <c r="P937" s="764" t="str">
        <f>IFERROR(IF(C:C=$U$7,RENTABILIDAD[[#This Row],[INVERSIÓN USD]]/$W$6,RENTABILIDAD[[#This Row],[INVERSIÓN USD]]/$W$7),"")</f>
        <v/>
      </c>
      <c r="Q937" s="620" t="str">
        <f>IFERROR(IF(D:D=$U$6,RENTABILIDAD[[#This Row],[INVERSIÓN COP]]/$V$6,RENTABILIDAD[[#This Row],[INVERSIÓN COP]]/$V$7),"")</f>
        <v/>
      </c>
      <c r="R937" s="764" t="str">
        <f>IFERROR(RENTABILIDAD[[#This Row],[RENTABILIDAD E.A USD]]*RENTABILIDAD[[#This Row],[PESOS COP]],"")</f>
        <v/>
      </c>
      <c r="S937" s="620" t="str">
        <f>IFERROR(RENTABILIDAD[[#This Row],[RENTABILIDAD E.A COP2]]*RENTABILIDAD[[#This Row],[PESOS COP]],"")</f>
        <v/>
      </c>
    </row>
    <row r="938" spans="2:19">
      <c r="B938" s="755" t="str">
        <f>IF('REGISTRO ACCIONES'!L938="COMPRA",'REGISTRO ACCIONES'!J938,"")</f>
        <v/>
      </c>
      <c r="C938" s="756" t="str">
        <f>IF('REGISTRO ACCIONES'!L938="COMPRA",'REGISTRO ACCIONES'!K938,"")</f>
        <v/>
      </c>
      <c r="D93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38" s="757" t="str">
        <f>IF('REGISTRO ACCIONES'!L938="COMPRA",'REGISTRO ACCIONES'!M938,"")</f>
        <v/>
      </c>
      <c r="F938" s="758" t="str">
        <f>IF(RENTABILIDAD[[#This Row],[PORTAFOLIO]]="","",IF('REGISTRO ACCIONES'!L938="COMPRA",'REGISTRO ACCIONES'!P938,""))</f>
        <v/>
      </c>
      <c r="G938" s="759" t="str">
        <f>IF(RENTABILIDAD[[#This Row],[PORTAFOLIO]]="","",IF('REGISTRO ACCIONES'!L938="COMPRA",'REGISTRO ACCIONES'!R938,""))</f>
        <v/>
      </c>
      <c r="H93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38" s="760" t="str">
        <f>IF(RENTABILIDAD[[#This Row],[PORTAFOLIO]]="","",IF(RENTABILIDAD[[#This Row],[INSTRUMENTO]]="","",IFERROR((E938*H938),0)))</f>
        <v/>
      </c>
      <c r="J938" s="761" t="str">
        <f>IF(RENTABILIDAD[[#This Row],[PORTAFOLIO]]="","",IF(RENTABILIDAD[[#This Row],[INSTRUMENTO]]="","",IFERROR((E938*H938)*$X$6,0)))</f>
        <v/>
      </c>
      <c r="K938" s="762">
        <f>IF(RENTABILIDAD[[#This Row],[VALOR ACTUAL COP]]&gt;0,IFERROR((I938-F938)/F938,0),"")</f>
        <v>0</v>
      </c>
      <c r="L938" s="702">
        <f>IF(RENTABILIDAD[[#This Row],[VALOR ACTUAL COP]]&gt;0,IFERROR((J938-G938)/G938,0),"")</f>
        <v>0</v>
      </c>
      <c r="M938" s="763">
        <f t="shared" si="15"/>
        <v>0</v>
      </c>
      <c r="N938" s="747" t="str">
        <f>IFERROR(IF(RENTABILIDAD[[#This Row],[AÑOS]]&gt;0.9999999,(1+K938)^(1/M938)-1,""),"")</f>
        <v/>
      </c>
      <c r="O938" s="702" t="str">
        <f>IFERROR(IF(RENTABILIDAD[[#This Row],[AÑOS]]&gt;0.9999999,(1+L938)^(1/M938)-1,""),"")</f>
        <v/>
      </c>
      <c r="P938" s="764" t="str">
        <f>IFERROR(IF(C:C=$U$7,RENTABILIDAD[[#This Row],[INVERSIÓN USD]]/$W$6,RENTABILIDAD[[#This Row],[INVERSIÓN USD]]/$W$7),"")</f>
        <v/>
      </c>
      <c r="Q938" s="620" t="str">
        <f>IFERROR(IF(D:D=$U$6,RENTABILIDAD[[#This Row],[INVERSIÓN COP]]/$V$6,RENTABILIDAD[[#This Row],[INVERSIÓN COP]]/$V$7),"")</f>
        <v/>
      </c>
      <c r="R938" s="764" t="str">
        <f>IFERROR(RENTABILIDAD[[#This Row],[RENTABILIDAD E.A USD]]*RENTABILIDAD[[#This Row],[PESOS COP]],"")</f>
        <v/>
      </c>
      <c r="S938" s="620" t="str">
        <f>IFERROR(RENTABILIDAD[[#This Row],[RENTABILIDAD E.A COP2]]*RENTABILIDAD[[#This Row],[PESOS COP]],"")</f>
        <v/>
      </c>
    </row>
    <row r="939" spans="2:19">
      <c r="B939" s="755" t="str">
        <f>IF('REGISTRO ACCIONES'!L939="COMPRA",'REGISTRO ACCIONES'!J939,"")</f>
        <v/>
      </c>
      <c r="C939" s="756" t="str">
        <f>IF('REGISTRO ACCIONES'!L939="COMPRA",'REGISTRO ACCIONES'!K939,"")</f>
        <v/>
      </c>
      <c r="D93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39" s="757" t="str">
        <f>IF('REGISTRO ACCIONES'!L939="COMPRA",'REGISTRO ACCIONES'!M939,"")</f>
        <v/>
      </c>
      <c r="F939" s="758" t="str">
        <f>IF(RENTABILIDAD[[#This Row],[PORTAFOLIO]]="","",IF('REGISTRO ACCIONES'!L939="COMPRA",'REGISTRO ACCIONES'!P939,""))</f>
        <v/>
      </c>
      <c r="G939" s="759" t="str">
        <f>IF(RENTABILIDAD[[#This Row],[PORTAFOLIO]]="","",IF('REGISTRO ACCIONES'!L939="COMPRA",'REGISTRO ACCIONES'!R939,""))</f>
        <v/>
      </c>
      <c r="H93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39" s="760" t="str">
        <f>IF(RENTABILIDAD[[#This Row],[PORTAFOLIO]]="","",IF(RENTABILIDAD[[#This Row],[INSTRUMENTO]]="","",IFERROR((E939*H939),0)))</f>
        <v/>
      </c>
      <c r="J939" s="761" t="str">
        <f>IF(RENTABILIDAD[[#This Row],[PORTAFOLIO]]="","",IF(RENTABILIDAD[[#This Row],[INSTRUMENTO]]="","",IFERROR((E939*H939)*$X$6,0)))</f>
        <v/>
      </c>
      <c r="K939" s="762">
        <f>IF(RENTABILIDAD[[#This Row],[VALOR ACTUAL COP]]&gt;0,IFERROR((I939-F939)/F939,0),"")</f>
        <v>0</v>
      </c>
      <c r="L939" s="702">
        <f>IF(RENTABILIDAD[[#This Row],[VALOR ACTUAL COP]]&gt;0,IFERROR((J939-G939)/G939,0),"")</f>
        <v>0</v>
      </c>
      <c r="M939" s="763">
        <f t="shared" si="15"/>
        <v>0</v>
      </c>
      <c r="N939" s="747" t="str">
        <f>IFERROR(IF(RENTABILIDAD[[#This Row],[AÑOS]]&gt;0.9999999,(1+K939)^(1/M939)-1,""),"")</f>
        <v/>
      </c>
      <c r="O939" s="702" t="str">
        <f>IFERROR(IF(RENTABILIDAD[[#This Row],[AÑOS]]&gt;0.9999999,(1+L939)^(1/M939)-1,""),"")</f>
        <v/>
      </c>
      <c r="P939" s="764" t="str">
        <f>IFERROR(IF(C:C=$U$7,RENTABILIDAD[[#This Row],[INVERSIÓN USD]]/$W$6,RENTABILIDAD[[#This Row],[INVERSIÓN USD]]/$W$7),"")</f>
        <v/>
      </c>
      <c r="Q939" s="620" t="str">
        <f>IFERROR(IF(D:D=$U$6,RENTABILIDAD[[#This Row],[INVERSIÓN COP]]/$V$6,RENTABILIDAD[[#This Row],[INVERSIÓN COP]]/$V$7),"")</f>
        <v/>
      </c>
      <c r="R939" s="764" t="str">
        <f>IFERROR(RENTABILIDAD[[#This Row],[RENTABILIDAD E.A USD]]*RENTABILIDAD[[#This Row],[PESOS COP]],"")</f>
        <v/>
      </c>
      <c r="S939" s="620" t="str">
        <f>IFERROR(RENTABILIDAD[[#This Row],[RENTABILIDAD E.A COP2]]*RENTABILIDAD[[#This Row],[PESOS COP]],"")</f>
        <v/>
      </c>
    </row>
    <row r="940" spans="2:19">
      <c r="B940" s="755" t="str">
        <f>IF('REGISTRO ACCIONES'!L940="COMPRA",'REGISTRO ACCIONES'!J940,"")</f>
        <v/>
      </c>
      <c r="C940" s="756" t="str">
        <f>IF('REGISTRO ACCIONES'!L940="COMPRA",'REGISTRO ACCIONES'!K940,"")</f>
        <v/>
      </c>
      <c r="D94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40" s="757" t="str">
        <f>IF('REGISTRO ACCIONES'!L940="COMPRA",'REGISTRO ACCIONES'!M940,"")</f>
        <v/>
      </c>
      <c r="F940" s="758" t="str">
        <f>IF(RENTABILIDAD[[#This Row],[PORTAFOLIO]]="","",IF('REGISTRO ACCIONES'!L940="COMPRA",'REGISTRO ACCIONES'!P940,""))</f>
        <v/>
      </c>
      <c r="G940" s="759" t="str">
        <f>IF(RENTABILIDAD[[#This Row],[PORTAFOLIO]]="","",IF('REGISTRO ACCIONES'!L940="COMPRA",'REGISTRO ACCIONES'!R940,""))</f>
        <v/>
      </c>
      <c r="H94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40" s="760" t="str">
        <f>IF(RENTABILIDAD[[#This Row],[PORTAFOLIO]]="","",IF(RENTABILIDAD[[#This Row],[INSTRUMENTO]]="","",IFERROR((E940*H940),0)))</f>
        <v/>
      </c>
      <c r="J940" s="761" t="str">
        <f>IF(RENTABILIDAD[[#This Row],[PORTAFOLIO]]="","",IF(RENTABILIDAD[[#This Row],[INSTRUMENTO]]="","",IFERROR((E940*H940)*$X$6,0)))</f>
        <v/>
      </c>
      <c r="K940" s="762">
        <f>IF(RENTABILIDAD[[#This Row],[VALOR ACTUAL COP]]&gt;0,IFERROR((I940-F940)/F940,0),"")</f>
        <v>0</v>
      </c>
      <c r="L940" s="702">
        <f>IF(RENTABILIDAD[[#This Row],[VALOR ACTUAL COP]]&gt;0,IFERROR((J940-G940)/G940,0),"")</f>
        <v>0</v>
      </c>
      <c r="M940" s="763">
        <f t="shared" si="15"/>
        <v>0</v>
      </c>
      <c r="N940" s="747" t="str">
        <f>IFERROR(IF(RENTABILIDAD[[#This Row],[AÑOS]]&gt;0.9999999,(1+K940)^(1/M940)-1,""),"")</f>
        <v/>
      </c>
      <c r="O940" s="702" t="str">
        <f>IFERROR(IF(RENTABILIDAD[[#This Row],[AÑOS]]&gt;0.9999999,(1+L940)^(1/M940)-1,""),"")</f>
        <v/>
      </c>
      <c r="P940" s="764" t="str">
        <f>IFERROR(IF(C:C=$U$7,RENTABILIDAD[[#This Row],[INVERSIÓN USD]]/$W$6,RENTABILIDAD[[#This Row],[INVERSIÓN USD]]/$W$7),"")</f>
        <v/>
      </c>
      <c r="Q940" s="620" t="str">
        <f>IFERROR(IF(D:D=$U$6,RENTABILIDAD[[#This Row],[INVERSIÓN COP]]/$V$6,RENTABILIDAD[[#This Row],[INVERSIÓN COP]]/$V$7),"")</f>
        <v/>
      </c>
      <c r="R940" s="764" t="str">
        <f>IFERROR(RENTABILIDAD[[#This Row],[RENTABILIDAD E.A USD]]*RENTABILIDAD[[#This Row],[PESOS COP]],"")</f>
        <v/>
      </c>
      <c r="S940" s="620" t="str">
        <f>IFERROR(RENTABILIDAD[[#This Row],[RENTABILIDAD E.A COP2]]*RENTABILIDAD[[#This Row],[PESOS COP]],"")</f>
        <v/>
      </c>
    </row>
    <row r="941" spans="2:19">
      <c r="B941" s="755" t="str">
        <f>IF('REGISTRO ACCIONES'!L941="COMPRA",'REGISTRO ACCIONES'!J941,"")</f>
        <v/>
      </c>
      <c r="C941" s="756" t="str">
        <f>IF('REGISTRO ACCIONES'!L941="COMPRA",'REGISTRO ACCIONES'!K941,"")</f>
        <v/>
      </c>
      <c r="D94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41" s="757" t="str">
        <f>IF('REGISTRO ACCIONES'!L941="COMPRA",'REGISTRO ACCIONES'!M941,"")</f>
        <v/>
      </c>
      <c r="F941" s="758" t="str">
        <f>IF(RENTABILIDAD[[#This Row],[PORTAFOLIO]]="","",IF('REGISTRO ACCIONES'!L941="COMPRA",'REGISTRO ACCIONES'!P941,""))</f>
        <v/>
      </c>
      <c r="G941" s="759" t="str">
        <f>IF(RENTABILIDAD[[#This Row],[PORTAFOLIO]]="","",IF('REGISTRO ACCIONES'!L941="COMPRA",'REGISTRO ACCIONES'!R941,""))</f>
        <v/>
      </c>
      <c r="H94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41" s="760" t="str">
        <f>IF(RENTABILIDAD[[#This Row],[PORTAFOLIO]]="","",IF(RENTABILIDAD[[#This Row],[INSTRUMENTO]]="","",IFERROR((E941*H941),0)))</f>
        <v/>
      </c>
      <c r="J941" s="761" t="str">
        <f>IF(RENTABILIDAD[[#This Row],[PORTAFOLIO]]="","",IF(RENTABILIDAD[[#This Row],[INSTRUMENTO]]="","",IFERROR((E941*H941)*$X$6,0)))</f>
        <v/>
      </c>
      <c r="K941" s="762">
        <f>IF(RENTABILIDAD[[#This Row],[VALOR ACTUAL COP]]&gt;0,IFERROR((I941-F941)/F941,0),"")</f>
        <v>0</v>
      </c>
      <c r="L941" s="702">
        <f>IF(RENTABILIDAD[[#This Row],[VALOR ACTUAL COP]]&gt;0,IFERROR((J941-G941)/G941,0),"")</f>
        <v>0</v>
      </c>
      <c r="M941" s="763">
        <f t="shared" si="15"/>
        <v>0</v>
      </c>
      <c r="N941" s="747" t="str">
        <f>IFERROR(IF(RENTABILIDAD[[#This Row],[AÑOS]]&gt;0.9999999,(1+K941)^(1/M941)-1,""),"")</f>
        <v/>
      </c>
      <c r="O941" s="702" t="str">
        <f>IFERROR(IF(RENTABILIDAD[[#This Row],[AÑOS]]&gt;0.9999999,(1+L941)^(1/M941)-1,""),"")</f>
        <v/>
      </c>
      <c r="P941" s="764" t="str">
        <f>IFERROR(IF(C:C=$U$7,RENTABILIDAD[[#This Row],[INVERSIÓN USD]]/$W$6,RENTABILIDAD[[#This Row],[INVERSIÓN USD]]/$W$7),"")</f>
        <v/>
      </c>
      <c r="Q941" s="620" t="str">
        <f>IFERROR(IF(D:D=$U$6,RENTABILIDAD[[#This Row],[INVERSIÓN COP]]/$V$6,RENTABILIDAD[[#This Row],[INVERSIÓN COP]]/$V$7),"")</f>
        <v/>
      </c>
      <c r="R941" s="764" t="str">
        <f>IFERROR(RENTABILIDAD[[#This Row],[RENTABILIDAD E.A USD]]*RENTABILIDAD[[#This Row],[PESOS COP]],"")</f>
        <v/>
      </c>
      <c r="S941" s="620" t="str">
        <f>IFERROR(RENTABILIDAD[[#This Row],[RENTABILIDAD E.A COP2]]*RENTABILIDAD[[#This Row],[PESOS COP]],"")</f>
        <v/>
      </c>
    </row>
    <row r="942" spans="2:19">
      <c r="B942" s="755" t="str">
        <f>IF('REGISTRO ACCIONES'!L942="COMPRA",'REGISTRO ACCIONES'!J942,"")</f>
        <v/>
      </c>
      <c r="C942" s="756" t="str">
        <f>IF('REGISTRO ACCIONES'!L942="COMPRA",'REGISTRO ACCIONES'!K942,"")</f>
        <v/>
      </c>
      <c r="D94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42" s="757" t="str">
        <f>IF('REGISTRO ACCIONES'!L942="COMPRA",'REGISTRO ACCIONES'!M942,"")</f>
        <v/>
      </c>
      <c r="F942" s="758" t="str">
        <f>IF(RENTABILIDAD[[#This Row],[PORTAFOLIO]]="","",IF('REGISTRO ACCIONES'!L942="COMPRA",'REGISTRO ACCIONES'!P942,""))</f>
        <v/>
      </c>
      <c r="G942" s="759" t="str">
        <f>IF(RENTABILIDAD[[#This Row],[PORTAFOLIO]]="","",IF('REGISTRO ACCIONES'!L942="COMPRA",'REGISTRO ACCIONES'!R942,""))</f>
        <v/>
      </c>
      <c r="H94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42" s="760" t="str">
        <f>IF(RENTABILIDAD[[#This Row],[PORTAFOLIO]]="","",IF(RENTABILIDAD[[#This Row],[INSTRUMENTO]]="","",IFERROR((E942*H942),0)))</f>
        <v/>
      </c>
      <c r="J942" s="761" t="str">
        <f>IF(RENTABILIDAD[[#This Row],[PORTAFOLIO]]="","",IF(RENTABILIDAD[[#This Row],[INSTRUMENTO]]="","",IFERROR((E942*H942)*$X$6,0)))</f>
        <v/>
      </c>
      <c r="K942" s="762">
        <f>IF(RENTABILIDAD[[#This Row],[VALOR ACTUAL COP]]&gt;0,IFERROR((I942-F942)/F942,0),"")</f>
        <v>0</v>
      </c>
      <c r="L942" s="702">
        <f>IF(RENTABILIDAD[[#This Row],[VALOR ACTUAL COP]]&gt;0,IFERROR((J942-G942)/G942,0),"")</f>
        <v>0</v>
      </c>
      <c r="M942" s="763">
        <f t="shared" si="15"/>
        <v>0</v>
      </c>
      <c r="N942" s="747" t="str">
        <f>IFERROR(IF(RENTABILIDAD[[#This Row],[AÑOS]]&gt;0.9999999,(1+K942)^(1/M942)-1,""),"")</f>
        <v/>
      </c>
      <c r="O942" s="702" t="str">
        <f>IFERROR(IF(RENTABILIDAD[[#This Row],[AÑOS]]&gt;0.9999999,(1+L942)^(1/M942)-1,""),"")</f>
        <v/>
      </c>
      <c r="P942" s="764" t="str">
        <f>IFERROR(IF(C:C=$U$7,RENTABILIDAD[[#This Row],[INVERSIÓN USD]]/$W$6,RENTABILIDAD[[#This Row],[INVERSIÓN USD]]/$W$7),"")</f>
        <v/>
      </c>
      <c r="Q942" s="620" t="str">
        <f>IFERROR(IF(D:D=$U$6,RENTABILIDAD[[#This Row],[INVERSIÓN COP]]/$V$6,RENTABILIDAD[[#This Row],[INVERSIÓN COP]]/$V$7),"")</f>
        <v/>
      </c>
      <c r="R942" s="764" t="str">
        <f>IFERROR(RENTABILIDAD[[#This Row],[RENTABILIDAD E.A USD]]*RENTABILIDAD[[#This Row],[PESOS COP]],"")</f>
        <v/>
      </c>
      <c r="S942" s="620" t="str">
        <f>IFERROR(RENTABILIDAD[[#This Row],[RENTABILIDAD E.A COP2]]*RENTABILIDAD[[#This Row],[PESOS COP]],"")</f>
        <v/>
      </c>
    </row>
    <row r="943" spans="2:19">
      <c r="B943" s="755" t="str">
        <f>IF('REGISTRO ACCIONES'!L943="COMPRA",'REGISTRO ACCIONES'!J943,"")</f>
        <v/>
      </c>
      <c r="C943" s="756" t="str">
        <f>IF('REGISTRO ACCIONES'!L943="COMPRA",'REGISTRO ACCIONES'!K943,"")</f>
        <v/>
      </c>
      <c r="D94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43" s="757" t="str">
        <f>IF('REGISTRO ACCIONES'!L943="COMPRA",'REGISTRO ACCIONES'!M943,"")</f>
        <v/>
      </c>
      <c r="F943" s="758" t="str">
        <f>IF(RENTABILIDAD[[#This Row],[PORTAFOLIO]]="","",IF('REGISTRO ACCIONES'!L943="COMPRA",'REGISTRO ACCIONES'!P943,""))</f>
        <v/>
      </c>
      <c r="G943" s="759" t="str">
        <f>IF(RENTABILIDAD[[#This Row],[PORTAFOLIO]]="","",IF('REGISTRO ACCIONES'!L943="COMPRA",'REGISTRO ACCIONES'!R943,""))</f>
        <v/>
      </c>
      <c r="H94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43" s="760" t="str">
        <f>IF(RENTABILIDAD[[#This Row],[PORTAFOLIO]]="","",IF(RENTABILIDAD[[#This Row],[INSTRUMENTO]]="","",IFERROR((E943*H943),0)))</f>
        <v/>
      </c>
      <c r="J943" s="761" t="str">
        <f>IF(RENTABILIDAD[[#This Row],[PORTAFOLIO]]="","",IF(RENTABILIDAD[[#This Row],[INSTRUMENTO]]="","",IFERROR((E943*H943)*$X$6,0)))</f>
        <v/>
      </c>
      <c r="K943" s="762">
        <f>IF(RENTABILIDAD[[#This Row],[VALOR ACTUAL COP]]&gt;0,IFERROR((I943-F943)/F943,0),"")</f>
        <v>0</v>
      </c>
      <c r="L943" s="702">
        <f>IF(RENTABILIDAD[[#This Row],[VALOR ACTUAL COP]]&gt;0,IFERROR((J943-G943)/G943,0),"")</f>
        <v>0</v>
      </c>
      <c r="M943" s="763">
        <f t="shared" si="15"/>
        <v>0</v>
      </c>
      <c r="N943" s="747" t="str">
        <f>IFERROR(IF(RENTABILIDAD[[#This Row],[AÑOS]]&gt;0.9999999,(1+K943)^(1/M943)-1,""),"")</f>
        <v/>
      </c>
      <c r="O943" s="702" t="str">
        <f>IFERROR(IF(RENTABILIDAD[[#This Row],[AÑOS]]&gt;0.9999999,(1+L943)^(1/M943)-1,""),"")</f>
        <v/>
      </c>
      <c r="P943" s="764" t="str">
        <f>IFERROR(IF(C:C=$U$7,RENTABILIDAD[[#This Row],[INVERSIÓN USD]]/$W$6,RENTABILIDAD[[#This Row],[INVERSIÓN USD]]/$W$7),"")</f>
        <v/>
      </c>
      <c r="Q943" s="620" t="str">
        <f>IFERROR(IF(D:D=$U$6,RENTABILIDAD[[#This Row],[INVERSIÓN COP]]/$V$6,RENTABILIDAD[[#This Row],[INVERSIÓN COP]]/$V$7),"")</f>
        <v/>
      </c>
      <c r="R943" s="764" t="str">
        <f>IFERROR(RENTABILIDAD[[#This Row],[RENTABILIDAD E.A USD]]*RENTABILIDAD[[#This Row],[PESOS COP]],"")</f>
        <v/>
      </c>
      <c r="S943" s="620" t="str">
        <f>IFERROR(RENTABILIDAD[[#This Row],[RENTABILIDAD E.A COP2]]*RENTABILIDAD[[#This Row],[PESOS COP]],"")</f>
        <v/>
      </c>
    </row>
    <row r="944" spans="2:19">
      <c r="B944" s="755" t="str">
        <f>IF('REGISTRO ACCIONES'!L944="COMPRA",'REGISTRO ACCIONES'!J944,"")</f>
        <v/>
      </c>
      <c r="C944" s="756" t="str">
        <f>IF('REGISTRO ACCIONES'!L944="COMPRA",'REGISTRO ACCIONES'!K944,"")</f>
        <v/>
      </c>
      <c r="D94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44" s="757" t="str">
        <f>IF('REGISTRO ACCIONES'!L944="COMPRA",'REGISTRO ACCIONES'!M944,"")</f>
        <v/>
      </c>
      <c r="F944" s="758" t="str">
        <f>IF(RENTABILIDAD[[#This Row],[PORTAFOLIO]]="","",IF('REGISTRO ACCIONES'!L944="COMPRA",'REGISTRO ACCIONES'!P944,""))</f>
        <v/>
      </c>
      <c r="G944" s="759" t="str">
        <f>IF(RENTABILIDAD[[#This Row],[PORTAFOLIO]]="","",IF('REGISTRO ACCIONES'!L944="COMPRA",'REGISTRO ACCIONES'!R944,""))</f>
        <v/>
      </c>
      <c r="H94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44" s="760" t="str">
        <f>IF(RENTABILIDAD[[#This Row],[PORTAFOLIO]]="","",IF(RENTABILIDAD[[#This Row],[INSTRUMENTO]]="","",IFERROR((E944*H944),0)))</f>
        <v/>
      </c>
      <c r="J944" s="761" t="str">
        <f>IF(RENTABILIDAD[[#This Row],[PORTAFOLIO]]="","",IF(RENTABILIDAD[[#This Row],[INSTRUMENTO]]="","",IFERROR((E944*H944)*$X$6,0)))</f>
        <v/>
      </c>
      <c r="K944" s="762">
        <f>IF(RENTABILIDAD[[#This Row],[VALOR ACTUAL COP]]&gt;0,IFERROR((I944-F944)/F944,0),"")</f>
        <v>0</v>
      </c>
      <c r="L944" s="702">
        <f>IF(RENTABILIDAD[[#This Row],[VALOR ACTUAL COP]]&gt;0,IFERROR((J944-G944)/G944,0),"")</f>
        <v>0</v>
      </c>
      <c r="M944" s="763">
        <f t="shared" si="15"/>
        <v>0</v>
      </c>
      <c r="N944" s="747" t="str">
        <f>IFERROR(IF(RENTABILIDAD[[#This Row],[AÑOS]]&gt;0.9999999,(1+K944)^(1/M944)-1,""),"")</f>
        <v/>
      </c>
      <c r="O944" s="702" t="str">
        <f>IFERROR(IF(RENTABILIDAD[[#This Row],[AÑOS]]&gt;0.9999999,(1+L944)^(1/M944)-1,""),"")</f>
        <v/>
      </c>
      <c r="P944" s="764" t="str">
        <f>IFERROR(IF(C:C=$U$7,RENTABILIDAD[[#This Row],[INVERSIÓN USD]]/$W$6,RENTABILIDAD[[#This Row],[INVERSIÓN USD]]/$W$7),"")</f>
        <v/>
      </c>
      <c r="Q944" s="620" t="str">
        <f>IFERROR(IF(D:D=$U$6,RENTABILIDAD[[#This Row],[INVERSIÓN COP]]/$V$6,RENTABILIDAD[[#This Row],[INVERSIÓN COP]]/$V$7),"")</f>
        <v/>
      </c>
      <c r="R944" s="764" t="str">
        <f>IFERROR(RENTABILIDAD[[#This Row],[RENTABILIDAD E.A USD]]*RENTABILIDAD[[#This Row],[PESOS COP]],"")</f>
        <v/>
      </c>
      <c r="S944" s="620" t="str">
        <f>IFERROR(RENTABILIDAD[[#This Row],[RENTABILIDAD E.A COP2]]*RENTABILIDAD[[#This Row],[PESOS COP]],"")</f>
        <v/>
      </c>
    </row>
    <row r="945" spans="2:19">
      <c r="B945" s="755" t="str">
        <f>IF('REGISTRO ACCIONES'!L945="COMPRA",'REGISTRO ACCIONES'!J945,"")</f>
        <v/>
      </c>
      <c r="C945" s="756" t="str">
        <f>IF('REGISTRO ACCIONES'!L945="COMPRA",'REGISTRO ACCIONES'!K945,"")</f>
        <v/>
      </c>
      <c r="D94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45" s="757" t="str">
        <f>IF('REGISTRO ACCIONES'!L945="COMPRA",'REGISTRO ACCIONES'!M945,"")</f>
        <v/>
      </c>
      <c r="F945" s="758" t="str">
        <f>IF(RENTABILIDAD[[#This Row],[PORTAFOLIO]]="","",IF('REGISTRO ACCIONES'!L945="COMPRA",'REGISTRO ACCIONES'!P945,""))</f>
        <v/>
      </c>
      <c r="G945" s="759" t="str">
        <f>IF(RENTABILIDAD[[#This Row],[PORTAFOLIO]]="","",IF('REGISTRO ACCIONES'!L945="COMPRA",'REGISTRO ACCIONES'!R945,""))</f>
        <v/>
      </c>
      <c r="H94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45" s="760" t="str">
        <f>IF(RENTABILIDAD[[#This Row],[PORTAFOLIO]]="","",IF(RENTABILIDAD[[#This Row],[INSTRUMENTO]]="","",IFERROR((E945*H945),0)))</f>
        <v/>
      </c>
      <c r="J945" s="761" t="str">
        <f>IF(RENTABILIDAD[[#This Row],[PORTAFOLIO]]="","",IF(RENTABILIDAD[[#This Row],[INSTRUMENTO]]="","",IFERROR((E945*H945)*$X$6,0)))</f>
        <v/>
      </c>
      <c r="K945" s="762">
        <f>IF(RENTABILIDAD[[#This Row],[VALOR ACTUAL COP]]&gt;0,IFERROR((I945-F945)/F945,0),"")</f>
        <v>0</v>
      </c>
      <c r="L945" s="702">
        <f>IF(RENTABILIDAD[[#This Row],[VALOR ACTUAL COP]]&gt;0,IFERROR((J945-G945)/G945,0),"")</f>
        <v>0</v>
      </c>
      <c r="M945" s="763">
        <f t="shared" si="15"/>
        <v>0</v>
      </c>
      <c r="N945" s="747" t="str">
        <f>IFERROR(IF(RENTABILIDAD[[#This Row],[AÑOS]]&gt;0.9999999,(1+K945)^(1/M945)-1,""),"")</f>
        <v/>
      </c>
      <c r="O945" s="702" t="str">
        <f>IFERROR(IF(RENTABILIDAD[[#This Row],[AÑOS]]&gt;0.9999999,(1+L945)^(1/M945)-1,""),"")</f>
        <v/>
      </c>
      <c r="P945" s="764" t="str">
        <f>IFERROR(IF(C:C=$U$7,RENTABILIDAD[[#This Row],[INVERSIÓN USD]]/$W$6,RENTABILIDAD[[#This Row],[INVERSIÓN USD]]/$W$7),"")</f>
        <v/>
      </c>
      <c r="Q945" s="620" t="str">
        <f>IFERROR(IF(D:D=$U$6,RENTABILIDAD[[#This Row],[INVERSIÓN COP]]/$V$6,RENTABILIDAD[[#This Row],[INVERSIÓN COP]]/$V$7),"")</f>
        <v/>
      </c>
      <c r="R945" s="764" t="str">
        <f>IFERROR(RENTABILIDAD[[#This Row],[RENTABILIDAD E.A USD]]*RENTABILIDAD[[#This Row],[PESOS COP]],"")</f>
        <v/>
      </c>
      <c r="S945" s="620" t="str">
        <f>IFERROR(RENTABILIDAD[[#This Row],[RENTABILIDAD E.A COP2]]*RENTABILIDAD[[#This Row],[PESOS COP]],"")</f>
        <v/>
      </c>
    </row>
    <row r="946" spans="2:19">
      <c r="B946" s="755" t="str">
        <f>IF('REGISTRO ACCIONES'!L946="COMPRA",'REGISTRO ACCIONES'!J946,"")</f>
        <v/>
      </c>
      <c r="C946" s="756" t="str">
        <f>IF('REGISTRO ACCIONES'!L946="COMPRA",'REGISTRO ACCIONES'!K946,"")</f>
        <v/>
      </c>
      <c r="D94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46" s="757" t="str">
        <f>IF('REGISTRO ACCIONES'!L946="COMPRA",'REGISTRO ACCIONES'!M946,"")</f>
        <v/>
      </c>
      <c r="F946" s="758" t="str">
        <f>IF(RENTABILIDAD[[#This Row],[PORTAFOLIO]]="","",IF('REGISTRO ACCIONES'!L946="COMPRA",'REGISTRO ACCIONES'!P946,""))</f>
        <v/>
      </c>
      <c r="G946" s="759" t="str">
        <f>IF(RENTABILIDAD[[#This Row],[PORTAFOLIO]]="","",IF('REGISTRO ACCIONES'!L946="COMPRA",'REGISTRO ACCIONES'!R946,""))</f>
        <v/>
      </c>
      <c r="H94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46" s="760" t="str">
        <f>IF(RENTABILIDAD[[#This Row],[PORTAFOLIO]]="","",IF(RENTABILIDAD[[#This Row],[INSTRUMENTO]]="","",IFERROR((E946*H946),0)))</f>
        <v/>
      </c>
      <c r="J946" s="761" t="str">
        <f>IF(RENTABILIDAD[[#This Row],[PORTAFOLIO]]="","",IF(RENTABILIDAD[[#This Row],[INSTRUMENTO]]="","",IFERROR((E946*H946)*$X$6,0)))</f>
        <v/>
      </c>
      <c r="K946" s="762">
        <f>IF(RENTABILIDAD[[#This Row],[VALOR ACTUAL COP]]&gt;0,IFERROR((I946-F946)/F946,0),"")</f>
        <v>0</v>
      </c>
      <c r="L946" s="702">
        <f>IF(RENTABILIDAD[[#This Row],[VALOR ACTUAL COP]]&gt;0,IFERROR((J946-G946)/G946,0),"")</f>
        <v>0</v>
      </c>
      <c r="M946" s="763">
        <f t="shared" si="15"/>
        <v>0</v>
      </c>
      <c r="N946" s="747" t="str">
        <f>IFERROR(IF(RENTABILIDAD[[#This Row],[AÑOS]]&gt;0.9999999,(1+K946)^(1/M946)-1,""),"")</f>
        <v/>
      </c>
      <c r="O946" s="702" t="str">
        <f>IFERROR(IF(RENTABILIDAD[[#This Row],[AÑOS]]&gt;0.9999999,(1+L946)^(1/M946)-1,""),"")</f>
        <v/>
      </c>
      <c r="P946" s="764" t="str">
        <f>IFERROR(IF(C:C=$U$7,RENTABILIDAD[[#This Row],[INVERSIÓN USD]]/$W$6,RENTABILIDAD[[#This Row],[INVERSIÓN USD]]/$W$7),"")</f>
        <v/>
      </c>
      <c r="Q946" s="620" t="str">
        <f>IFERROR(IF(D:D=$U$6,RENTABILIDAD[[#This Row],[INVERSIÓN COP]]/$V$6,RENTABILIDAD[[#This Row],[INVERSIÓN COP]]/$V$7),"")</f>
        <v/>
      </c>
      <c r="R946" s="764" t="str">
        <f>IFERROR(RENTABILIDAD[[#This Row],[RENTABILIDAD E.A USD]]*RENTABILIDAD[[#This Row],[PESOS COP]],"")</f>
        <v/>
      </c>
      <c r="S946" s="620" t="str">
        <f>IFERROR(RENTABILIDAD[[#This Row],[RENTABILIDAD E.A COP2]]*RENTABILIDAD[[#This Row],[PESOS COP]],"")</f>
        <v/>
      </c>
    </row>
    <row r="947" spans="2:19">
      <c r="B947" s="755" t="str">
        <f>IF('REGISTRO ACCIONES'!L947="COMPRA",'REGISTRO ACCIONES'!J947,"")</f>
        <v/>
      </c>
      <c r="C947" s="756" t="str">
        <f>IF('REGISTRO ACCIONES'!L947="COMPRA",'REGISTRO ACCIONES'!K947,"")</f>
        <v/>
      </c>
      <c r="D94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47" s="757" t="str">
        <f>IF('REGISTRO ACCIONES'!L947="COMPRA",'REGISTRO ACCIONES'!M947,"")</f>
        <v/>
      </c>
      <c r="F947" s="758" t="str">
        <f>IF(RENTABILIDAD[[#This Row],[PORTAFOLIO]]="","",IF('REGISTRO ACCIONES'!L947="COMPRA",'REGISTRO ACCIONES'!P947,""))</f>
        <v/>
      </c>
      <c r="G947" s="759" t="str">
        <f>IF(RENTABILIDAD[[#This Row],[PORTAFOLIO]]="","",IF('REGISTRO ACCIONES'!L947="COMPRA",'REGISTRO ACCIONES'!R947,""))</f>
        <v/>
      </c>
      <c r="H94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47" s="760" t="str">
        <f>IF(RENTABILIDAD[[#This Row],[PORTAFOLIO]]="","",IF(RENTABILIDAD[[#This Row],[INSTRUMENTO]]="","",IFERROR((E947*H947),0)))</f>
        <v/>
      </c>
      <c r="J947" s="761" t="str">
        <f>IF(RENTABILIDAD[[#This Row],[PORTAFOLIO]]="","",IF(RENTABILIDAD[[#This Row],[INSTRUMENTO]]="","",IFERROR((E947*H947)*$X$6,0)))</f>
        <v/>
      </c>
      <c r="K947" s="762">
        <f>IF(RENTABILIDAD[[#This Row],[VALOR ACTUAL COP]]&gt;0,IFERROR((I947-F947)/F947,0),"")</f>
        <v>0</v>
      </c>
      <c r="L947" s="702">
        <f>IF(RENTABILIDAD[[#This Row],[VALOR ACTUAL COP]]&gt;0,IFERROR((J947-G947)/G947,0),"")</f>
        <v>0</v>
      </c>
      <c r="M947" s="763">
        <f t="shared" si="15"/>
        <v>0</v>
      </c>
      <c r="N947" s="747" t="str">
        <f>IFERROR(IF(RENTABILIDAD[[#This Row],[AÑOS]]&gt;0.9999999,(1+K947)^(1/M947)-1,""),"")</f>
        <v/>
      </c>
      <c r="O947" s="702" t="str">
        <f>IFERROR(IF(RENTABILIDAD[[#This Row],[AÑOS]]&gt;0.9999999,(1+L947)^(1/M947)-1,""),"")</f>
        <v/>
      </c>
      <c r="P947" s="764" t="str">
        <f>IFERROR(IF(C:C=$U$7,RENTABILIDAD[[#This Row],[INVERSIÓN USD]]/$W$6,RENTABILIDAD[[#This Row],[INVERSIÓN USD]]/$W$7),"")</f>
        <v/>
      </c>
      <c r="Q947" s="620" t="str">
        <f>IFERROR(IF(D:D=$U$6,RENTABILIDAD[[#This Row],[INVERSIÓN COP]]/$V$6,RENTABILIDAD[[#This Row],[INVERSIÓN COP]]/$V$7),"")</f>
        <v/>
      </c>
      <c r="R947" s="764" t="str">
        <f>IFERROR(RENTABILIDAD[[#This Row],[RENTABILIDAD E.A USD]]*RENTABILIDAD[[#This Row],[PESOS COP]],"")</f>
        <v/>
      </c>
      <c r="S947" s="620" t="str">
        <f>IFERROR(RENTABILIDAD[[#This Row],[RENTABILIDAD E.A COP2]]*RENTABILIDAD[[#This Row],[PESOS COP]],"")</f>
        <v/>
      </c>
    </row>
    <row r="948" spans="2:19">
      <c r="B948" s="755" t="str">
        <f>IF('REGISTRO ACCIONES'!L948="COMPRA",'REGISTRO ACCIONES'!J948,"")</f>
        <v/>
      </c>
      <c r="C948" s="756" t="str">
        <f>IF('REGISTRO ACCIONES'!L948="COMPRA",'REGISTRO ACCIONES'!K948,"")</f>
        <v/>
      </c>
      <c r="D94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48" s="757" t="str">
        <f>IF('REGISTRO ACCIONES'!L948="COMPRA",'REGISTRO ACCIONES'!M948,"")</f>
        <v/>
      </c>
      <c r="F948" s="758" t="str">
        <f>IF(RENTABILIDAD[[#This Row],[PORTAFOLIO]]="","",IF('REGISTRO ACCIONES'!L948="COMPRA",'REGISTRO ACCIONES'!P948,""))</f>
        <v/>
      </c>
      <c r="G948" s="759" t="str">
        <f>IF(RENTABILIDAD[[#This Row],[PORTAFOLIO]]="","",IF('REGISTRO ACCIONES'!L948="COMPRA",'REGISTRO ACCIONES'!R948,""))</f>
        <v/>
      </c>
      <c r="H94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48" s="760" t="str">
        <f>IF(RENTABILIDAD[[#This Row],[PORTAFOLIO]]="","",IF(RENTABILIDAD[[#This Row],[INSTRUMENTO]]="","",IFERROR((E948*H948),0)))</f>
        <v/>
      </c>
      <c r="J948" s="761" t="str">
        <f>IF(RENTABILIDAD[[#This Row],[PORTAFOLIO]]="","",IF(RENTABILIDAD[[#This Row],[INSTRUMENTO]]="","",IFERROR((E948*H948)*$X$6,0)))</f>
        <v/>
      </c>
      <c r="K948" s="762">
        <f>IF(RENTABILIDAD[[#This Row],[VALOR ACTUAL COP]]&gt;0,IFERROR((I948-F948)/F948,0),"")</f>
        <v>0</v>
      </c>
      <c r="L948" s="702">
        <f>IF(RENTABILIDAD[[#This Row],[VALOR ACTUAL COP]]&gt;0,IFERROR((J948-G948)/G948,0),"")</f>
        <v>0</v>
      </c>
      <c r="M948" s="763">
        <f t="shared" si="15"/>
        <v>0</v>
      </c>
      <c r="N948" s="747" t="str">
        <f>IFERROR(IF(RENTABILIDAD[[#This Row],[AÑOS]]&gt;0.9999999,(1+K948)^(1/M948)-1,""),"")</f>
        <v/>
      </c>
      <c r="O948" s="702" t="str">
        <f>IFERROR(IF(RENTABILIDAD[[#This Row],[AÑOS]]&gt;0.9999999,(1+L948)^(1/M948)-1,""),"")</f>
        <v/>
      </c>
      <c r="P948" s="764" t="str">
        <f>IFERROR(IF(C:C=$U$7,RENTABILIDAD[[#This Row],[INVERSIÓN USD]]/$W$6,RENTABILIDAD[[#This Row],[INVERSIÓN USD]]/$W$7),"")</f>
        <v/>
      </c>
      <c r="Q948" s="620" t="str">
        <f>IFERROR(IF(D:D=$U$6,RENTABILIDAD[[#This Row],[INVERSIÓN COP]]/$V$6,RENTABILIDAD[[#This Row],[INVERSIÓN COP]]/$V$7),"")</f>
        <v/>
      </c>
      <c r="R948" s="764" t="str">
        <f>IFERROR(RENTABILIDAD[[#This Row],[RENTABILIDAD E.A USD]]*RENTABILIDAD[[#This Row],[PESOS COP]],"")</f>
        <v/>
      </c>
      <c r="S948" s="620" t="str">
        <f>IFERROR(RENTABILIDAD[[#This Row],[RENTABILIDAD E.A COP2]]*RENTABILIDAD[[#This Row],[PESOS COP]],"")</f>
        <v/>
      </c>
    </row>
    <row r="949" spans="2:19">
      <c r="B949" s="755" t="str">
        <f>IF('REGISTRO ACCIONES'!L949="COMPRA",'REGISTRO ACCIONES'!J949,"")</f>
        <v/>
      </c>
      <c r="C949" s="756" t="str">
        <f>IF('REGISTRO ACCIONES'!L949="COMPRA",'REGISTRO ACCIONES'!K949,"")</f>
        <v/>
      </c>
      <c r="D94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49" s="757" t="str">
        <f>IF('REGISTRO ACCIONES'!L949="COMPRA",'REGISTRO ACCIONES'!M949,"")</f>
        <v/>
      </c>
      <c r="F949" s="758" t="str">
        <f>IF(RENTABILIDAD[[#This Row],[PORTAFOLIO]]="","",IF('REGISTRO ACCIONES'!L949="COMPRA",'REGISTRO ACCIONES'!P949,""))</f>
        <v/>
      </c>
      <c r="G949" s="759" t="str">
        <f>IF(RENTABILIDAD[[#This Row],[PORTAFOLIO]]="","",IF('REGISTRO ACCIONES'!L949="COMPRA",'REGISTRO ACCIONES'!R949,""))</f>
        <v/>
      </c>
      <c r="H94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49" s="760" t="str">
        <f>IF(RENTABILIDAD[[#This Row],[PORTAFOLIO]]="","",IF(RENTABILIDAD[[#This Row],[INSTRUMENTO]]="","",IFERROR((E949*H949),0)))</f>
        <v/>
      </c>
      <c r="J949" s="761" t="str">
        <f>IF(RENTABILIDAD[[#This Row],[PORTAFOLIO]]="","",IF(RENTABILIDAD[[#This Row],[INSTRUMENTO]]="","",IFERROR((E949*H949)*$X$6,0)))</f>
        <v/>
      </c>
      <c r="K949" s="762">
        <f>IF(RENTABILIDAD[[#This Row],[VALOR ACTUAL COP]]&gt;0,IFERROR((I949-F949)/F949,0),"")</f>
        <v>0</v>
      </c>
      <c r="L949" s="702">
        <f>IF(RENTABILIDAD[[#This Row],[VALOR ACTUAL COP]]&gt;0,IFERROR((J949-G949)/G949,0),"")</f>
        <v>0</v>
      </c>
      <c r="M949" s="763">
        <f t="shared" si="15"/>
        <v>0</v>
      </c>
      <c r="N949" s="747" t="str">
        <f>IFERROR(IF(RENTABILIDAD[[#This Row],[AÑOS]]&gt;0.9999999,(1+K949)^(1/M949)-1,""),"")</f>
        <v/>
      </c>
      <c r="O949" s="702" t="str">
        <f>IFERROR(IF(RENTABILIDAD[[#This Row],[AÑOS]]&gt;0.9999999,(1+L949)^(1/M949)-1,""),"")</f>
        <v/>
      </c>
      <c r="P949" s="764" t="str">
        <f>IFERROR(IF(C:C=$U$7,RENTABILIDAD[[#This Row],[INVERSIÓN USD]]/$W$6,RENTABILIDAD[[#This Row],[INVERSIÓN USD]]/$W$7),"")</f>
        <v/>
      </c>
      <c r="Q949" s="620" t="str">
        <f>IFERROR(IF(D:D=$U$6,RENTABILIDAD[[#This Row],[INVERSIÓN COP]]/$V$6,RENTABILIDAD[[#This Row],[INVERSIÓN COP]]/$V$7),"")</f>
        <v/>
      </c>
      <c r="R949" s="764" t="str">
        <f>IFERROR(RENTABILIDAD[[#This Row],[RENTABILIDAD E.A USD]]*RENTABILIDAD[[#This Row],[PESOS COP]],"")</f>
        <v/>
      </c>
      <c r="S949" s="620" t="str">
        <f>IFERROR(RENTABILIDAD[[#This Row],[RENTABILIDAD E.A COP2]]*RENTABILIDAD[[#This Row],[PESOS COP]],"")</f>
        <v/>
      </c>
    </row>
    <row r="950" spans="2:19">
      <c r="B950" s="755" t="str">
        <f>IF('REGISTRO ACCIONES'!L950="COMPRA",'REGISTRO ACCIONES'!J950,"")</f>
        <v/>
      </c>
      <c r="C950" s="756" t="str">
        <f>IF('REGISTRO ACCIONES'!L950="COMPRA",'REGISTRO ACCIONES'!K950,"")</f>
        <v/>
      </c>
      <c r="D95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50" s="757" t="str">
        <f>IF('REGISTRO ACCIONES'!L950="COMPRA",'REGISTRO ACCIONES'!M950,"")</f>
        <v/>
      </c>
      <c r="F950" s="758" t="str">
        <f>IF(RENTABILIDAD[[#This Row],[PORTAFOLIO]]="","",IF('REGISTRO ACCIONES'!L950="COMPRA",'REGISTRO ACCIONES'!P950,""))</f>
        <v/>
      </c>
      <c r="G950" s="759" t="str">
        <f>IF(RENTABILIDAD[[#This Row],[PORTAFOLIO]]="","",IF('REGISTRO ACCIONES'!L950="COMPRA",'REGISTRO ACCIONES'!R950,""))</f>
        <v/>
      </c>
      <c r="H95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50" s="760" t="str">
        <f>IF(RENTABILIDAD[[#This Row],[PORTAFOLIO]]="","",IF(RENTABILIDAD[[#This Row],[INSTRUMENTO]]="","",IFERROR((E950*H950),0)))</f>
        <v/>
      </c>
      <c r="J950" s="761" t="str">
        <f>IF(RENTABILIDAD[[#This Row],[PORTAFOLIO]]="","",IF(RENTABILIDAD[[#This Row],[INSTRUMENTO]]="","",IFERROR((E950*H950)*$X$6,0)))</f>
        <v/>
      </c>
      <c r="K950" s="762">
        <f>IF(RENTABILIDAD[[#This Row],[VALOR ACTUAL COP]]&gt;0,IFERROR((I950-F950)/F950,0),"")</f>
        <v>0</v>
      </c>
      <c r="L950" s="702">
        <f>IF(RENTABILIDAD[[#This Row],[VALOR ACTUAL COP]]&gt;0,IFERROR((J950-G950)/G950,0),"")</f>
        <v>0</v>
      </c>
      <c r="M950" s="763">
        <f t="shared" si="15"/>
        <v>0</v>
      </c>
      <c r="N950" s="747" t="str">
        <f>IFERROR(IF(RENTABILIDAD[[#This Row],[AÑOS]]&gt;0.9999999,(1+K950)^(1/M950)-1,""),"")</f>
        <v/>
      </c>
      <c r="O950" s="702" t="str">
        <f>IFERROR(IF(RENTABILIDAD[[#This Row],[AÑOS]]&gt;0.9999999,(1+L950)^(1/M950)-1,""),"")</f>
        <v/>
      </c>
      <c r="P950" s="764" t="str">
        <f>IFERROR(IF(C:C=$U$7,RENTABILIDAD[[#This Row],[INVERSIÓN USD]]/$W$6,RENTABILIDAD[[#This Row],[INVERSIÓN USD]]/$W$7),"")</f>
        <v/>
      </c>
      <c r="Q950" s="620" t="str">
        <f>IFERROR(IF(D:D=$U$6,RENTABILIDAD[[#This Row],[INVERSIÓN COP]]/$V$6,RENTABILIDAD[[#This Row],[INVERSIÓN COP]]/$V$7),"")</f>
        <v/>
      </c>
      <c r="R950" s="764" t="str">
        <f>IFERROR(RENTABILIDAD[[#This Row],[RENTABILIDAD E.A USD]]*RENTABILIDAD[[#This Row],[PESOS COP]],"")</f>
        <v/>
      </c>
      <c r="S950" s="620" t="str">
        <f>IFERROR(RENTABILIDAD[[#This Row],[RENTABILIDAD E.A COP2]]*RENTABILIDAD[[#This Row],[PESOS COP]],"")</f>
        <v/>
      </c>
    </row>
    <row r="951" spans="2:19">
      <c r="B951" s="755" t="str">
        <f>IF('REGISTRO ACCIONES'!L951="COMPRA",'REGISTRO ACCIONES'!J951,"")</f>
        <v/>
      </c>
      <c r="C951" s="756" t="str">
        <f>IF('REGISTRO ACCIONES'!L951="COMPRA",'REGISTRO ACCIONES'!K951,"")</f>
        <v/>
      </c>
      <c r="D95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51" s="757" t="str">
        <f>IF('REGISTRO ACCIONES'!L951="COMPRA",'REGISTRO ACCIONES'!M951,"")</f>
        <v/>
      </c>
      <c r="F951" s="758" t="str">
        <f>IF(RENTABILIDAD[[#This Row],[PORTAFOLIO]]="","",IF('REGISTRO ACCIONES'!L951="COMPRA",'REGISTRO ACCIONES'!P951,""))</f>
        <v/>
      </c>
      <c r="G951" s="759" t="str">
        <f>IF(RENTABILIDAD[[#This Row],[PORTAFOLIO]]="","",IF('REGISTRO ACCIONES'!L951="COMPRA",'REGISTRO ACCIONES'!R951,""))</f>
        <v/>
      </c>
      <c r="H95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51" s="760" t="str">
        <f>IF(RENTABILIDAD[[#This Row],[PORTAFOLIO]]="","",IF(RENTABILIDAD[[#This Row],[INSTRUMENTO]]="","",IFERROR((E951*H951),0)))</f>
        <v/>
      </c>
      <c r="J951" s="761" t="str">
        <f>IF(RENTABILIDAD[[#This Row],[PORTAFOLIO]]="","",IF(RENTABILIDAD[[#This Row],[INSTRUMENTO]]="","",IFERROR((E951*H951)*$X$6,0)))</f>
        <v/>
      </c>
      <c r="K951" s="762">
        <f>IF(RENTABILIDAD[[#This Row],[VALOR ACTUAL COP]]&gt;0,IFERROR((I951-F951)/F951,0),"")</f>
        <v>0</v>
      </c>
      <c r="L951" s="702">
        <f>IF(RENTABILIDAD[[#This Row],[VALOR ACTUAL COP]]&gt;0,IFERROR((J951-G951)/G951,0),"")</f>
        <v>0</v>
      </c>
      <c r="M951" s="763">
        <f t="shared" si="15"/>
        <v>0</v>
      </c>
      <c r="N951" s="747" t="str">
        <f>IFERROR(IF(RENTABILIDAD[[#This Row],[AÑOS]]&gt;0.9999999,(1+K951)^(1/M951)-1,""),"")</f>
        <v/>
      </c>
      <c r="O951" s="702" t="str">
        <f>IFERROR(IF(RENTABILIDAD[[#This Row],[AÑOS]]&gt;0.9999999,(1+L951)^(1/M951)-1,""),"")</f>
        <v/>
      </c>
      <c r="P951" s="764" t="str">
        <f>IFERROR(IF(C:C=$U$7,RENTABILIDAD[[#This Row],[INVERSIÓN USD]]/$W$6,RENTABILIDAD[[#This Row],[INVERSIÓN USD]]/$W$7),"")</f>
        <v/>
      </c>
      <c r="Q951" s="620" t="str">
        <f>IFERROR(IF(D:D=$U$6,RENTABILIDAD[[#This Row],[INVERSIÓN COP]]/$V$6,RENTABILIDAD[[#This Row],[INVERSIÓN COP]]/$V$7),"")</f>
        <v/>
      </c>
      <c r="R951" s="764" t="str">
        <f>IFERROR(RENTABILIDAD[[#This Row],[RENTABILIDAD E.A USD]]*RENTABILIDAD[[#This Row],[PESOS COP]],"")</f>
        <v/>
      </c>
      <c r="S951" s="620" t="str">
        <f>IFERROR(RENTABILIDAD[[#This Row],[RENTABILIDAD E.A COP2]]*RENTABILIDAD[[#This Row],[PESOS COP]],"")</f>
        <v/>
      </c>
    </row>
    <row r="952" spans="2:19">
      <c r="B952" s="755" t="str">
        <f>IF('REGISTRO ACCIONES'!L952="COMPRA",'REGISTRO ACCIONES'!J952,"")</f>
        <v/>
      </c>
      <c r="C952" s="756" t="str">
        <f>IF('REGISTRO ACCIONES'!L952="COMPRA",'REGISTRO ACCIONES'!K952,"")</f>
        <v/>
      </c>
      <c r="D95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52" s="757" t="str">
        <f>IF('REGISTRO ACCIONES'!L952="COMPRA",'REGISTRO ACCIONES'!M952,"")</f>
        <v/>
      </c>
      <c r="F952" s="758" t="str">
        <f>IF(RENTABILIDAD[[#This Row],[PORTAFOLIO]]="","",IF('REGISTRO ACCIONES'!L952="COMPRA",'REGISTRO ACCIONES'!P952,""))</f>
        <v/>
      </c>
      <c r="G952" s="759" t="str">
        <f>IF(RENTABILIDAD[[#This Row],[PORTAFOLIO]]="","",IF('REGISTRO ACCIONES'!L952="COMPRA",'REGISTRO ACCIONES'!R952,""))</f>
        <v/>
      </c>
      <c r="H95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52" s="760" t="str">
        <f>IF(RENTABILIDAD[[#This Row],[PORTAFOLIO]]="","",IF(RENTABILIDAD[[#This Row],[INSTRUMENTO]]="","",IFERROR((E952*H952),0)))</f>
        <v/>
      </c>
      <c r="J952" s="761" t="str">
        <f>IF(RENTABILIDAD[[#This Row],[PORTAFOLIO]]="","",IF(RENTABILIDAD[[#This Row],[INSTRUMENTO]]="","",IFERROR((E952*H952)*$X$6,0)))</f>
        <v/>
      </c>
      <c r="K952" s="762">
        <f>IF(RENTABILIDAD[[#This Row],[VALOR ACTUAL COP]]&gt;0,IFERROR((I952-F952)/F952,0),"")</f>
        <v>0</v>
      </c>
      <c r="L952" s="702">
        <f>IF(RENTABILIDAD[[#This Row],[VALOR ACTUAL COP]]&gt;0,IFERROR((J952-G952)/G952,0),"")</f>
        <v>0</v>
      </c>
      <c r="M952" s="763">
        <f t="shared" si="15"/>
        <v>0</v>
      </c>
      <c r="N952" s="747" t="str">
        <f>IFERROR(IF(RENTABILIDAD[[#This Row],[AÑOS]]&gt;0.9999999,(1+K952)^(1/M952)-1,""),"")</f>
        <v/>
      </c>
      <c r="O952" s="702" t="str">
        <f>IFERROR(IF(RENTABILIDAD[[#This Row],[AÑOS]]&gt;0.9999999,(1+L952)^(1/M952)-1,""),"")</f>
        <v/>
      </c>
      <c r="P952" s="764" t="str">
        <f>IFERROR(IF(C:C=$U$7,RENTABILIDAD[[#This Row],[INVERSIÓN USD]]/$W$6,RENTABILIDAD[[#This Row],[INVERSIÓN USD]]/$W$7),"")</f>
        <v/>
      </c>
      <c r="Q952" s="620" t="str">
        <f>IFERROR(IF(D:D=$U$6,RENTABILIDAD[[#This Row],[INVERSIÓN COP]]/$V$6,RENTABILIDAD[[#This Row],[INVERSIÓN COP]]/$V$7),"")</f>
        <v/>
      </c>
      <c r="R952" s="764" t="str">
        <f>IFERROR(RENTABILIDAD[[#This Row],[RENTABILIDAD E.A USD]]*RENTABILIDAD[[#This Row],[PESOS COP]],"")</f>
        <v/>
      </c>
      <c r="S952" s="620" t="str">
        <f>IFERROR(RENTABILIDAD[[#This Row],[RENTABILIDAD E.A COP2]]*RENTABILIDAD[[#This Row],[PESOS COP]],"")</f>
        <v/>
      </c>
    </row>
    <row r="953" spans="2:19">
      <c r="B953" s="755" t="str">
        <f>IF('REGISTRO ACCIONES'!L953="COMPRA",'REGISTRO ACCIONES'!J953,"")</f>
        <v/>
      </c>
      <c r="C953" s="756" t="str">
        <f>IF('REGISTRO ACCIONES'!L953="COMPRA",'REGISTRO ACCIONES'!K953,"")</f>
        <v/>
      </c>
      <c r="D95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53" s="757" t="str">
        <f>IF('REGISTRO ACCIONES'!L953="COMPRA",'REGISTRO ACCIONES'!M953,"")</f>
        <v/>
      </c>
      <c r="F953" s="758" t="str">
        <f>IF(RENTABILIDAD[[#This Row],[PORTAFOLIO]]="","",IF('REGISTRO ACCIONES'!L953="COMPRA",'REGISTRO ACCIONES'!P953,""))</f>
        <v/>
      </c>
      <c r="G953" s="759" t="str">
        <f>IF(RENTABILIDAD[[#This Row],[PORTAFOLIO]]="","",IF('REGISTRO ACCIONES'!L953="COMPRA",'REGISTRO ACCIONES'!R953,""))</f>
        <v/>
      </c>
      <c r="H95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53" s="760" t="str">
        <f>IF(RENTABILIDAD[[#This Row],[PORTAFOLIO]]="","",IF(RENTABILIDAD[[#This Row],[INSTRUMENTO]]="","",IFERROR((E953*H953),0)))</f>
        <v/>
      </c>
      <c r="J953" s="761" t="str">
        <f>IF(RENTABILIDAD[[#This Row],[PORTAFOLIO]]="","",IF(RENTABILIDAD[[#This Row],[INSTRUMENTO]]="","",IFERROR((E953*H953)*$X$6,0)))</f>
        <v/>
      </c>
      <c r="K953" s="762">
        <f>IF(RENTABILIDAD[[#This Row],[VALOR ACTUAL COP]]&gt;0,IFERROR((I953-F953)/F953,0),"")</f>
        <v>0</v>
      </c>
      <c r="L953" s="702">
        <f>IF(RENTABILIDAD[[#This Row],[VALOR ACTUAL COP]]&gt;0,IFERROR((J953-G953)/G953,0),"")</f>
        <v>0</v>
      </c>
      <c r="M953" s="763">
        <f t="shared" si="15"/>
        <v>0</v>
      </c>
      <c r="N953" s="747" t="str">
        <f>IFERROR(IF(RENTABILIDAD[[#This Row],[AÑOS]]&gt;0.9999999,(1+K953)^(1/M953)-1,""),"")</f>
        <v/>
      </c>
      <c r="O953" s="702" t="str">
        <f>IFERROR(IF(RENTABILIDAD[[#This Row],[AÑOS]]&gt;0.9999999,(1+L953)^(1/M953)-1,""),"")</f>
        <v/>
      </c>
      <c r="P953" s="764" t="str">
        <f>IFERROR(IF(C:C=$U$7,RENTABILIDAD[[#This Row],[INVERSIÓN USD]]/$W$6,RENTABILIDAD[[#This Row],[INVERSIÓN USD]]/$W$7),"")</f>
        <v/>
      </c>
      <c r="Q953" s="620" t="str">
        <f>IFERROR(IF(D:D=$U$6,RENTABILIDAD[[#This Row],[INVERSIÓN COP]]/$V$6,RENTABILIDAD[[#This Row],[INVERSIÓN COP]]/$V$7),"")</f>
        <v/>
      </c>
      <c r="R953" s="764" t="str">
        <f>IFERROR(RENTABILIDAD[[#This Row],[RENTABILIDAD E.A USD]]*RENTABILIDAD[[#This Row],[PESOS COP]],"")</f>
        <v/>
      </c>
      <c r="S953" s="620" t="str">
        <f>IFERROR(RENTABILIDAD[[#This Row],[RENTABILIDAD E.A COP2]]*RENTABILIDAD[[#This Row],[PESOS COP]],"")</f>
        <v/>
      </c>
    </row>
    <row r="954" spans="2:19">
      <c r="B954" s="755" t="str">
        <f>IF('REGISTRO ACCIONES'!L954="COMPRA",'REGISTRO ACCIONES'!J954,"")</f>
        <v/>
      </c>
      <c r="C954" s="756" t="str">
        <f>IF('REGISTRO ACCIONES'!L954="COMPRA",'REGISTRO ACCIONES'!K954,"")</f>
        <v/>
      </c>
      <c r="D95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54" s="757" t="str">
        <f>IF('REGISTRO ACCIONES'!L954="COMPRA",'REGISTRO ACCIONES'!M954,"")</f>
        <v/>
      </c>
      <c r="F954" s="758" t="str">
        <f>IF(RENTABILIDAD[[#This Row],[PORTAFOLIO]]="","",IF('REGISTRO ACCIONES'!L954="COMPRA",'REGISTRO ACCIONES'!P954,""))</f>
        <v/>
      </c>
      <c r="G954" s="759" t="str">
        <f>IF(RENTABILIDAD[[#This Row],[PORTAFOLIO]]="","",IF('REGISTRO ACCIONES'!L954="COMPRA",'REGISTRO ACCIONES'!R954,""))</f>
        <v/>
      </c>
      <c r="H95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54" s="760" t="str">
        <f>IF(RENTABILIDAD[[#This Row],[PORTAFOLIO]]="","",IF(RENTABILIDAD[[#This Row],[INSTRUMENTO]]="","",IFERROR((E954*H954),0)))</f>
        <v/>
      </c>
      <c r="J954" s="761" t="str">
        <f>IF(RENTABILIDAD[[#This Row],[PORTAFOLIO]]="","",IF(RENTABILIDAD[[#This Row],[INSTRUMENTO]]="","",IFERROR((E954*H954)*$X$6,0)))</f>
        <v/>
      </c>
      <c r="K954" s="762">
        <f>IF(RENTABILIDAD[[#This Row],[VALOR ACTUAL COP]]&gt;0,IFERROR((I954-F954)/F954,0),"")</f>
        <v>0</v>
      </c>
      <c r="L954" s="702">
        <f>IF(RENTABILIDAD[[#This Row],[VALOR ACTUAL COP]]&gt;0,IFERROR((J954-G954)/G954,0),"")</f>
        <v>0</v>
      </c>
      <c r="M954" s="763">
        <f t="shared" si="15"/>
        <v>0</v>
      </c>
      <c r="N954" s="747" t="str">
        <f>IFERROR(IF(RENTABILIDAD[[#This Row],[AÑOS]]&gt;0.9999999,(1+K954)^(1/M954)-1,""),"")</f>
        <v/>
      </c>
      <c r="O954" s="702" t="str">
        <f>IFERROR(IF(RENTABILIDAD[[#This Row],[AÑOS]]&gt;0.9999999,(1+L954)^(1/M954)-1,""),"")</f>
        <v/>
      </c>
      <c r="P954" s="764" t="str">
        <f>IFERROR(IF(C:C=$U$7,RENTABILIDAD[[#This Row],[INVERSIÓN USD]]/$W$6,RENTABILIDAD[[#This Row],[INVERSIÓN USD]]/$W$7),"")</f>
        <v/>
      </c>
      <c r="Q954" s="620" t="str">
        <f>IFERROR(IF(D:D=$U$6,RENTABILIDAD[[#This Row],[INVERSIÓN COP]]/$V$6,RENTABILIDAD[[#This Row],[INVERSIÓN COP]]/$V$7),"")</f>
        <v/>
      </c>
      <c r="R954" s="764" t="str">
        <f>IFERROR(RENTABILIDAD[[#This Row],[RENTABILIDAD E.A USD]]*RENTABILIDAD[[#This Row],[PESOS COP]],"")</f>
        <v/>
      </c>
      <c r="S954" s="620" t="str">
        <f>IFERROR(RENTABILIDAD[[#This Row],[RENTABILIDAD E.A COP2]]*RENTABILIDAD[[#This Row],[PESOS COP]],"")</f>
        <v/>
      </c>
    </row>
    <row r="955" spans="2:19">
      <c r="B955" s="755" t="str">
        <f>IF('REGISTRO ACCIONES'!L955="COMPRA",'REGISTRO ACCIONES'!J955,"")</f>
        <v/>
      </c>
      <c r="C955" s="756" t="str">
        <f>IF('REGISTRO ACCIONES'!L955="COMPRA",'REGISTRO ACCIONES'!K955,"")</f>
        <v/>
      </c>
      <c r="D95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55" s="757" t="str">
        <f>IF('REGISTRO ACCIONES'!L955="COMPRA",'REGISTRO ACCIONES'!M955,"")</f>
        <v/>
      </c>
      <c r="F955" s="758" t="str">
        <f>IF(RENTABILIDAD[[#This Row],[PORTAFOLIO]]="","",IF('REGISTRO ACCIONES'!L955="COMPRA",'REGISTRO ACCIONES'!P955,""))</f>
        <v/>
      </c>
      <c r="G955" s="759" t="str">
        <f>IF(RENTABILIDAD[[#This Row],[PORTAFOLIO]]="","",IF('REGISTRO ACCIONES'!L955="COMPRA",'REGISTRO ACCIONES'!R955,""))</f>
        <v/>
      </c>
      <c r="H95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55" s="760" t="str">
        <f>IF(RENTABILIDAD[[#This Row],[PORTAFOLIO]]="","",IF(RENTABILIDAD[[#This Row],[INSTRUMENTO]]="","",IFERROR((E955*H955),0)))</f>
        <v/>
      </c>
      <c r="J955" s="761" t="str">
        <f>IF(RENTABILIDAD[[#This Row],[PORTAFOLIO]]="","",IF(RENTABILIDAD[[#This Row],[INSTRUMENTO]]="","",IFERROR((E955*H955)*$X$6,0)))</f>
        <v/>
      </c>
      <c r="K955" s="762">
        <f>IF(RENTABILIDAD[[#This Row],[VALOR ACTUAL COP]]&gt;0,IFERROR((I955-F955)/F955,0),"")</f>
        <v>0</v>
      </c>
      <c r="L955" s="702">
        <f>IF(RENTABILIDAD[[#This Row],[VALOR ACTUAL COP]]&gt;0,IFERROR((J955-G955)/G955,0),"")</f>
        <v>0</v>
      </c>
      <c r="M955" s="763">
        <f t="shared" si="15"/>
        <v>0</v>
      </c>
      <c r="N955" s="747" t="str">
        <f>IFERROR(IF(RENTABILIDAD[[#This Row],[AÑOS]]&gt;0.9999999,(1+K955)^(1/M955)-1,""),"")</f>
        <v/>
      </c>
      <c r="O955" s="702" t="str">
        <f>IFERROR(IF(RENTABILIDAD[[#This Row],[AÑOS]]&gt;0.9999999,(1+L955)^(1/M955)-1,""),"")</f>
        <v/>
      </c>
      <c r="P955" s="764" t="str">
        <f>IFERROR(IF(C:C=$U$7,RENTABILIDAD[[#This Row],[INVERSIÓN USD]]/$W$6,RENTABILIDAD[[#This Row],[INVERSIÓN USD]]/$W$7),"")</f>
        <v/>
      </c>
      <c r="Q955" s="620" t="str">
        <f>IFERROR(IF(D:D=$U$6,RENTABILIDAD[[#This Row],[INVERSIÓN COP]]/$V$6,RENTABILIDAD[[#This Row],[INVERSIÓN COP]]/$V$7),"")</f>
        <v/>
      </c>
      <c r="R955" s="764" t="str">
        <f>IFERROR(RENTABILIDAD[[#This Row],[RENTABILIDAD E.A USD]]*RENTABILIDAD[[#This Row],[PESOS COP]],"")</f>
        <v/>
      </c>
      <c r="S955" s="620" t="str">
        <f>IFERROR(RENTABILIDAD[[#This Row],[RENTABILIDAD E.A COP2]]*RENTABILIDAD[[#This Row],[PESOS COP]],"")</f>
        <v/>
      </c>
    </row>
    <row r="956" spans="2:19">
      <c r="B956" s="755" t="str">
        <f>IF('REGISTRO ACCIONES'!L956="COMPRA",'REGISTRO ACCIONES'!J956,"")</f>
        <v/>
      </c>
      <c r="C956" s="756" t="str">
        <f>IF('REGISTRO ACCIONES'!L956="COMPRA",'REGISTRO ACCIONES'!K956,"")</f>
        <v/>
      </c>
      <c r="D95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56" s="757" t="str">
        <f>IF('REGISTRO ACCIONES'!L956="COMPRA",'REGISTRO ACCIONES'!M956,"")</f>
        <v/>
      </c>
      <c r="F956" s="758" t="str">
        <f>IF(RENTABILIDAD[[#This Row],[PORTAFOLIO]]="","",IF('REGISTRO ACCIONES'!L956="COMPRA",'REGISTRO ACCIONES'!P956,""))</f>
        <v/>
      </c>
      <c r="G956" s="759" t="str">
        <f>IF(RENTABILIDAD[[#This Row],[PORTAFOLIO]]="","",IF('REGISTRO ACCIONES'!L956="COMPRA",'REGISTRO ACCIONES'!R956,""))</f>
        <v/>
      </c>
      <c r="H95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56" s="760" t="str">
        <f>IF(RENTABILIDAD[[#This Row],[PORTAFOLIO]]="","",IF(RENTABILIDAD[[#This Row],[INSTRUMENTO]]="","",IFERROR((E956*H956),0)))</f>
        <v/>
      </c>
      <c r="J956" s="761" t="str">
        <f>IF(RENTABILIDAD[[#This Row],[PORTAFOLIO]]="","",IF(RENTABILIDAD[[#This Row],[INSTRUMENTO]]="","",IFERROR((E956*H956)*$X$6,0)))</f>
        <v/>
      </c>
      <c r="K956" s="762">
        <f>IF(RENTABILIDAD[[#This Row],[VALOR ACTUAL COP]]&gt;0,IFERROR((I956-F956)/F956,0),"")</f>
        <v>0</v>
      </c>
      <c r="L956" s="702">
        <f>IF(RENTABILIDAD[[#This Row],[VALOR ACTUAL COP]]&gt;0,IFERROR((J956-G956)/G956,0),"")</f>
        <v>0</v>
      </c>
      <c r="M956" s="763">
        <f t="shared" si="15"/>
        <v>0</v>
      </c>
      <c r="N956" s="747" t="str">
        <f>IFERROR(IF(RENTABILIDAD[[#This Row],[AÑOS]]&gt;0.9999999,(1+K956)^(1/M956)-1,""),"")</f>
        <v/>
      </c>
      <c r="O956" s="702" t="str">
        <f>IFERROR(IF(RENTABILIDAD[[#This Row],[AÑOS]]&gt;0.9999999,(1+L956)^(1/M956)-1,""),"")</f>
        <v/>
      </c>
      <c r="P956" s="764" t="str">
        <f>IFERROR(IF(C:C=$U$7,RENTABILIDAD[[#This Row],[INVERSIÓN USD]]/$W$6,RENTABILIDAD[[#This Row],[INVERSIÓN USD]]/$W$7),"")</f>
        <v/>
      </c>
      <c r="Q956" s="620" t="str">
        <f>IFERROR(IF(D:D=$U$6,RENTABILIDAD[[#This Row],[INVERSIÓN COP]]/$V$6,RENTABILIDAD[[#This Row],[INVERSIÓN COP]]/$V$7),"")</f>
        <v/>
      </c>
      <c r="R956" s="764" t="str">
        <f>IFERROR(RENTABILIDAD[[#This Row],[RENTABILIDAD E.A USD]]*RENTABILIDAD[[#This Row],[PESOS COP]],"")</f>
        <v/>
      </c>
      <c r="S956" s="620" t="str">
        <f>IFERROR(RENTABILIDAD[[#This Row],[RENTABILIDAD E.A COP2]]*RENTABILIDAD[[#This Row],[PESOS COP]],"")</f>
        <v/>
      </c>
    </row>
    <row r="957" spans="2:19">
      <c r="B957" s="755" t="str">
        <f>IF('REGISTRO ACCIONES'!L957="COMPRA",'REGISTRO ACCIONES'!J957,"")</f>
        <v/>
      </c>
      <c r="C957" s="756" t="str">
        <f>IF('REGISTRO ACCIONES'!L957="COMPRA",'REGISTRO ACCIONES'!K957,"")</f>
        <v/>
      </c>
      <c r="D95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57" s="757" t="str">
        <f>IF('REGISTRO ACCIONES'!L957="COMPRA",'REGISTRO ACCIONES'!M957,"")</f>
        <v/>
      </c>
      <c r="F957" s="758" t="str">
        <f>IF(RENTABILIDAD[[#This Row],[PORTAFOLIO]]="","",IF('REGISTRO ACCIONES'!L957="COMPRA",'REGISTRO ACCIONES'!P957,""))</f>
        <v/>
      </c>
      <c r="G957" s="759" t="str">
        <f>IF(RENTABILIDAD[[#This Row],[PORTAFOLIO]]="","",IF('REGISTRO ACCIONES'!L957="COMPRA",'REGISTRO ACCIONES'!R957,""))</f>
        <v/>
      </c>
      <c r="H95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57" s="760" t="str">
        <f>IF(RENTABILIDAD[[#This Row],[PORTAFOLIO]]="","",IF(RENTABILIDAD[[#This Row],[INSTRUMENTO]]="","",IFERROR((E957*H957),0)))</f>
        <v/>
      </c>
      <c r="J957" s="761" t="str">
        <f>IF(RENTABILIDAD[[#This Row],[PORTAFOLIO]]="","",IF(RENTABILIDAD[[#This Row],[INSTRUMENTO]]="","",IFERROR((E957*H957)*$X$6,0)))</f>
        <v/>
      </c>
      <c r="K957" s="762">
        <f>IF(RENTABILIDAD[[#This Row],[VALOR ACTUAL COP]]&gt;0,IFERROR((I957-F957)/F957,0),"")</f>
        <v>0</v>
      </c>
      <c r="L957" s="702">
        <f>IF(RENTABILIDAD[[#This Row],[VALOR ACTUAL COP]]&gt;0,IFERROR((J957-G957)/G957,0),"")</f>
        <v>0</v>
      </c>
      <c r="M957" s="763">
        <f t="shared" si="15"/>
        <v>0</v>
      </c>
      <c r="N957" s="747" t="str">
        <f>IFERROR(IF(RENTABILIDAD[[#This Row],[AÑOS]]&gt;0.9999999,(1+K957)^(1/M957)-1,""),"")</f>
        <v/>
      </c>
      <c r="O957" s="702" t="str">
        <f>IFERROR(IF(RENTABILIDAD[[#This Row],[AÑOS]]&gt;0.9999999,(1+L957)^(1/M957)-1,""),"")</f>
        <v/>
      </c>
      <c r="P957" s="764" t="str">
        <f>IFERROR(IF(C:C=$U$7,RENTABILIDAD[[#This Row],[INVERSIÓN USD]]/$W$6,RENTABILIDAD[[#This Row],[INVERSIÓN USD]]/$W$7),"")</f>
        <v/>
      </c>
      <c r="Q957" s="620" t="str">
        <f>IFERROR(IF(D:D=$U$6,RENTABILIDAD[[#This Row],[INVERSIÓN COP]]/$V$6,RENTABILIDAD[[#This Row],[INVERSIÓN COP]]/$V$7),"")</f>
        <v/>
      </c>
      <c r="R957" s="764" t="str">
        <f>IFERROR(RENTABILIDAD[[#This Row],[RENTABILIDAD E.A USD]]*RENTABILIDAD[[#This Row],[PESOS COP]],"")</f>
        <v/>
      </c>
      <c r="S957" s="620" t="str">
        <f>IFERROR(RENTABILIDAD[[#This Row],[RENTABILIDAD E.A COP2]]*RENTABILIDAD[[#This Row],[PESOS COP]],"")</f>
        <v/>
      </c>
    </row>
    <row r="958" spans="2:19">
      <c r="B958" s="755" t="str">
        <f>IF('REGISTRO ACCIONES'!L958="COMPRA",'REGISTRO ACCIONES'!J958,"")</f>
        <v/>
      </c>
      <c r="C958" s="756" t="str">
        <f>IF('REGISTRO ACCIONES'!L958="COMPRA",'REGISTRO ACCIONES'!K958,"")</f>
        <v/>
      </c>
      <c r="D95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58" s="757" t="str">
        <f>IF('REGISTRO ACCIONES'!L958="COMPRA",'REGISTRO ACCIONES'!M958,"")</f>
        <v/>
      </c>
      <c r="F958" s="758" t="str">
        <f>IF(RENTABILIDAD[[#This Row],[PORTAFOLIO]]="","",IF('REGISTRO ACCIONES'!L958="COMPRA",'REGISTRO ACCIONES'!P958,""))</f>
        <v/>
      </c>
      <c r="G958" s="759" t="str">
        <f>IF(RENTABILIDAD[[#This Row],[PORTAFOLIO]]="","",IF('REGISTRO ACCIONES'!L958="COMPRA",'REGISTRO ACCIONES'!R958,""))</f>
        <v/>
      </c>
      <c r="H95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58" s="760" t="str">
        <f>IF(RENTABILIDAD[[#This Row],[PORTAFOLIO]]="","",IF(RENTABILIDAD[[#This Row],[INSTRUMENTO]]="","",IFERROR((E958*H958),0)))</f>
        <v/>
      </c>
      <c r="J958" s="761" t="str">
        <f>IF(RENTABILIDAD[[#This Row],[PORTAFOLIO]]="","",IF(RENTABILIDAD[[#This Row],[INSTRUMENTO]]="","",IFERROR((E958*H958)*$X$6,0)))</f>
        <v/>
      </c>
      <c r="K958" s="762">
        <f>IF(RENTABILIDAD[[#This Row],[VALOR ACTUAL COP]]&gt;0,IFERROR((I958-F958)/F958,0),"")</f>
        <v>0</v>
      </c>
      <c r="L958" s="702">
        <f>IF(RENTABILIDAD[[#This Row],[VALOR ACTUAL COP]]&gt;0,IFERROR((J958-G958)/G958,0),"")</f>
        <v>0</v>
      </c>
      <c r="M958" s="763">
        <f t="shared" si="15"/>
        <v>0</v>
      </c>
      <c r="N958" s="747" t="str">
        <f>IFERROR(IF(RENTABILIDAD[[#This Row],[AÑOS]]&gt;0.9999999,(1+K958)^(1/M958)-1,""),"")</f>
        <v/>
      </c>
      <c r="O958" s="702" t="str">
        <f>IFERROR(IF(RENTABILIDAD[[#This Row],[AÑOS]]&gt;0.9999999,(1+L958)^(1/M958)-1,""),"")</f>
        <v/>
      </c>
      <c r="P958" s="764" t="str">
        <f>IFERROR(IF(C:C=$U$7,RENTABILIDAD[[#This Row],[INVERSIÓN USD]]/$W$6,RENTABILIDAD[[#This Row],[INVERSIÓN USD]]/$W$7),"")</f>
        <v/>
      </c>
      <c r="Q958" s="620" t="str">
        <f>IFERROR(IF(D:D=$U$6,RENTABILIDAD[[#This Row],[INVERSIÓN COP]]/$V$6,RENTABILIDAD[[#This Row],[INVERSIÓN COP]]/$V$7),"")</f>
        <v/>
      </c>
      <c r="R958" s="764" t="str">
        <f>IFERROR(RENTABILIDAD[[#This Row],[RENTABILIDAD E.A USD]]*RENTABILIDAD[[#This Row],[PESOS COP]],"")</f>
        <v/>
      </c>
      <c r="S958" s="620" t="str">
        <f>IFERROR(RENTABILIDAD[[#This Row],[RENTABILIDAD E.A COP2]]*RENTABILIDAD[[#This Row],[PESOS COP]],"")</f>
        <v/>
      </c>
    </row>
    <row r="959" spans="2:19">
      <c r="B959" s="755" t="str">
        <f>IF('REGISTRO ACCIONES'!L959="COMPRA",'REGISTRO ACCIONES'!J959,"")</f>
        <v/>
      </c>
      <c r="C959" s="756" t="str">
        <f>IF('REGISTRO ACCIONES'!L959="COMPRA",'REGISTRO ACCIONES'!K959,"")</f>
        <v/>
      </c>
      <c r="D95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59" s="757" t="str">
        <f>IF('REGISTRO ACCIONES'!L959="COMPRA",'REGISTRO ACCIONES'!M959,"")</f>
        <v/>
      </c>
      <c r="F959" s="758" t="str">
        <f>IF(RENTABILIDAD[[#This Row],[PORTAFOLIO]]="","",IF('REGISTRO ACCIONES'!L959="COMPRA",'REGISTRO ACCIONES'!P959,""))</f>
        <v/>
      </c>
      <c r="G959" s="759" t="str">
        <f>IF(RENTABILIDAD[[#This Row],[PORTAFOLIO]]="","",IF('REGISTRO ACCIONES'!L959="COMPRA",'REGISTRO ACCIONES'!R959,""))</f>
        <v/>
      </c>
      <c r="H95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59" s="760" t="str">
        <f>IF(RENTABILIDAD[[#This Row],[PORTAFOLIO]]="","",IF(RENTABILIDAD[[#This Row],[INSTRUMENTO]]="","",IFERROR((E959*H959),0)))</f>
        <v/>
      </c>
      <c r="J959" s="761" t="str">
        <f>IF(RENTABILIDAD[[#This Row],[PORTAFOLIO]]="","",IF(RENTABILIDAD[[#This Row],[INSTRUMENTO]]="","",IFERROR((E959*H959)*$X$6,0)))</f>
        <v/>
      </c>
      <c r="K959" s="762">
        <f>IF(RENTABILIDAD[[#This Row],[VALOR ACTUAL COP]]&gt;0,IFERROR((I959-F959)/F959,0),"")</f>
        <v>0</v>
      </c>
      <c r="L959" s="702">
        <f>IF(RENTABILIDAD[[#This Row],[VALOR ACTUAL COP]]&gt;0,IFERROR((J959-G959)/G959,0),"")</f>
        <v>0</v>
      </c>
      <c r="M959" s="763">
        <f t="shared" si="15"/>
        <v>0</v>
      </c>
      <c r="N959" s="747" t="str">
        <f>IFERROR(IF(RENTABILIDAD[[#This Row],[AÑOS]]&gt;0.9999999,(1+K959)^(1/M959)-1,""),"")</f>
        <v/>
      </c>
      <c r="O959" s="702" t="str">
        <f>IFERROR(IF(RENTABILIDAD[[#This Row],[AÑOS]]&gt;0.9999999,(1+L959)^(1/M959)-1,""),"")</f>
        <v/>
      </c>
      <c r="P959" s="764" t="str">
        <f>IFERROR(IF(C:C=$U$7,RENTABILIDAD[[#This Row],[INVERSIÓN USD]]/$W$6,RENTABILIDAD[[#This Row],[INVERSIÓN USD]]/$W$7),"")</f>
        <v/>
      </c>
      <c r="Q959" s="620" t="str">
        <f>IFERROR(IF(D:D=$U$6,RENTABILIDAD[[#This Row],[INVERSIÓN COP]]/$V$6,RENTABILIDAD[[#This Row],[INVERSIÓN COP]]/$V$7),"")</f>
        <v/>
      </c>
      <c r="R959" s="764" t="str">
        <f>IFERROR(RENTABILIDAD[[#This Row],[RENTABILIDAD E.A USD]]*RENTABILIDAD[[#This Row],[PESOS COP]],"")</f>
        <v/>
      </c>
      <c r="S959" s="620" t="str">
        <f>IFERROR(RENTABILIDAD[[#This Row],[RENTABILIDAD E.A COP2]]*RENTABILIDAD[[#This Row],[PESOS COP]],"")</f>
        <v/>
      </c>
    </row>
    <row r="960" spans="2:19">
      <c r="B960" s="755" t="str">
        <f>IF('REGISTRO ACCIONES'!L960="COMPRA",'REGISTRO ACCIONES'!J960,"")</f>
        <v/>
      </c>
      <c r="C960" s="756" t="str">
        <f>IF('REGISTRO ACCIONES'!L960="COMPRA",'REGISTRO ACCIONES'!K960,"")</f>
        <v/>
      </c>
      <c r="D96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60" s="757" t="str">
        <f>IF('REGISTRO ACCIONES'!L960="COMPRA",'REGISTRO ACCIONES'!M960,"")</f>
        <v/>
      </c>
      <c r="F960" s="758" t="str">
        <f>IF(RENTABILIDAD[[#This Row],[PORTAFOLIO]]="","",IF('REGISTRO ACCIONES'!L960="COMPRA",'REGISTRO ACCIONES'!P960,""))</f>
        <v/>
      </c>
      <c r="G960" s="759" t="str">
        <f>IF(RENTABILIDAD[[#This Row],[PORTAFOLIO]]="","",IF('REGISTRO ACCIONES'!L960="COMPRA",'REGISTRO ACCIONES'!R960,""))</f>
        <v/>
      </c>
      <c r="H96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60" s="760" t="str">
        <f>IF(RENTABILIDAD[[#This Row],[PORTAFOLIO]]="","",IF(RENTABILIDAD[[#This Row],[INSTRUMENTO]]="","",IFERROR((E960*H960),0)))</f>
        <v/>
      </c>
      <c r="J960" s="761" t="str">
        <f>IF(RENTABILIDAD[[#This Row],[PORTAFOLIO]]="","",IF(RENTABILIDAD[[#This Row],[INSTRUMENTO]]="","",IFERROR((E960*H960)*$X$6,0)))</f>
        <v/>
      </c>
      <c r="K960" s="762">
        <f>IF(RENTABILIDAD[[#This Row],[VALOR ACTUAL COP]]&gt;0,IFERROR((I960-F960)/F960,0),"")</f>
        <v>0</v>
      </c>
      <c r="L960" s="702">
        <f>IF(RENTABILIDAD[[#This Row],[VALOR ACTUAL COP]]&gt;0,IFERROR((J960-G960)/G960,0),"")</f>
        <v>0</v>
      </c>
      <c r="M960" s="763">
        <f t="shared" si="15"/>
        <v>0</v>
      </c>
      <c r="N960" s="747" t="str">
        <f>IFERROR(IF(RENTABILIDAD[[#This Row],[AÑOS]]&gt;0.9999999,(1+K960)^(1/M960)-1,""),"")</f>
        <v/>
      </c>
      <c r="O960" s="702" t="str">
        <f>IFERROR(IF(RENTABILIDAD[[#This Row],[AÑOS]]&gt;0.9999999,(1+L960)^(1/M960)-1,""),"")</f>
        <v/>
      </c>
      <c r="P960" s="764" t="str">
        <f>IFERROR(IF(C:C=$U$7,RENTABILIDAD[[#This Row],[INVERSIÓN USD]]/$W$6,RENTABILIDAD[[#This Row],[INVERSIÓN USD]]/$W$7),"")</f>
        <v/>
      </c>
      <c r="Q960" s="620" t="str">
        <f>IFERROR(IF(D:D=$U$6,RENTABILIDAD[[#This Row],[INVERSIÓN COP]]/$V$6,RENTABILIDAD[[#This Row],[INVERSIÓN COP]]/$V$7),"")</f>
        <v/>
      </c>
      <c r="R960" s="764" t="str">
        <f>IFERROR(RENTABILIDAD[[#This Row],[RENTABILIDAD E.A USD]]*RENTABILIDAD[[#This Row],[PESOS COP]],"")</f>
        <v/>
      </c>
      <c r="S960" s="620" t="str">
        <f>IFERROR(RENTABILIDAD[[#This Row],[RENTABILIDAD E.A COP2]]*RENTABILIDAD[[#This Row],[PESOS COP]],"")</f>
        <v/>
      </c>
    </row>
    <row r="961" spans="2:19">
      <c r="B961" s="755" t="str">
        <f>IF('REGISTRO ACCIONES'!L961="COMPRA",'REGISTRO ACCIONES'!J961,"")</f>
        <v/>
      </c>
      <c r="C961" s="756" t="str">
        <f>IF('REGISTRO ACCIONES'!L961="COMPRA",'REGISTRO ACCIONES'!K961,"")</f>
        <v/>
      </c>
      <c r="D96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61" s="757" t="str">
        <f>IF('REGISTRO ACCIONES'!L961="COMPRA",'REGISTRO ACCIONES'!M961,"")</f>
        <v/>
      </c>
      <c r="F961" s="758" t="str">
        <f>IF(RENTABILIDAD[[#This Row],[PORTAFOLIO]]="","",IF('REGISTRO ACCIONES'!L961="COMPRA",'REGISTRO ACCIONES'!P961,""))</f>
        <v/>
      </c>
      <c r="G961" s="759" t="str">
        <f>IF(RENTABILIDAD[[#This Row],[PORTAFOLIO]]="","",IF('REGISTRO ACCIONES'!L961="COMPRA",'REGISTRO ACCIONES'!R961,""))</f>
        <v/>
      </c>
      <c r="H96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61" s="760" t="str">
        <f>IF(RENTABILIDAD[[#This Row],[PORTAFOLIO]]="","",IF(RENTABILIDAD[[#This Row],[INSTRUMENTO]]="","",IFERROR((E961*H961),0)))</f>
        <v/>
      </c>
      <c r="J961" s="761" t="str">
        <f>IF(RENTABILIDAD[[#This Row],[PORTAFOLIO]]="","",IF(RENTABILIDAD[[#This Row],[INSTRUMENTO]]="","",IFERROR((E961*H961)*$X$6,0)))</f>
        <v/>
      </c>
      <c r="K961" s="762">
        <f>IF(RENTABILIDAD[[#This Row],[VALOR ACTUAL COP]]&gt;0,IFERROR((I961-F961)/F961,0),"")</f>
        <v>0</v>
      </c>
      <c r="L961" s="702">
        <f>IF(RENTABILIDAD[[#This Row],[VALOR ACTUAL COP]]&gt;0,IFERROR((J961-G961)/G961,0),"")</f>
        <v>0</v>
      </c>
      <c r="M961" s="763">
        <f t="shared" ref="M961:M1024" si="16">IFERROR(($Y$6-B961)/365,0)</f>
        <v>0</v>
      </c>
      <c r="N961" s="747" t="str">
        <f>IFERROR(IF(RENTABILIDAD[[#This Row],[AÑOS]]&gt;0.9999999,(1+K961)^(1/M961)-1,""),"")</f>
        <v/>
      </c>
      <c r="O961" s="702" t="str">
        <f>IFERROR(IF(RENTABILIDAD[[#This Row],[AÑOS]]&gt;0.9999999,(1+L961)^(1/M961)-1,""),"")</f>
        <v/>
      </c>
      <c r="P961" s="764" t="str">
        <f>IFERROR(IF(C:C=$U$7,RENTABILIDAD[[#This Row],[INVERSIÓN USD]]/$W$6,RENTABILIDAD[[#This Row],[INVERSIÓN USD]]/$W$7),"")</f>
        <v/>
      </c>
      <c r="Q961" s="620" t="str">
        <f>IFERROR(IF(D:D=$U$6,RENTABILIDAD[[#This Row],[INVERSIÓN COP]]/$V$6,RENTABILIDAD[[#This Row],[INVERSIÓN COP]]/$V$7),"")</f>
        <v/>
      </c>
      <c r="R961" s="764" t="str">
        <f>IFERROR(RENTABILIDAD[[#This Row],[RENTABILIDAD E.A USD]]*RENTABILIDAD[[#This Row],[PESOS COP]],"")</f>
        <v/>
      </c>
      <c r="S961" s="620" t="str">
        <f>IFERROR(RENTABILIDAD[[#This Row],[RENTABILIDAD E.A COP2]]*RENTABILIDAD[[#This Row],[PESOS COP]],"")</f>
        <v/>
      </c>
    </row>
    <row r="962" spans="2:19">
      <c r="B962" s="755" t="str">
        <f>IF('REGISTRO ACCIONES'!L962="COMPRA",'REGISTRO ACCIONES'!J962,"")</f>
        <v/>
      </c>
      <c r="C962" s="756" t="str">
        <f>IF('REGISTRO ACCIONES'!L962="COMPRA",'REGISTRO ACCIONES'!K962,"")</f>
        <v/>
      </c>
      <c r="D96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62" s="757" t="str">
        <f>IF('REGISTRO ACCIONES'!L962="COMPRA",'REGISTRO ACCIONES'!M962,"")</f>
        <v/>
      </c>
      <c r="F962" s="758" t="str">
        <f>IF(RENTABILIDAD[[#This Row],[PORTAFOLIO]]="","",IF('REGISTRO ACCIONES'!L962="COMPRA",'REGISTRO ACCIONES'!P962,""))</f>
        <v/>
      </c>
      <c r="G962" s="759" t="str">
        <f>IF(RENTABILIDAD[[#This Row],[PORTAFOLIO]]="","",IF('REGISTRO ACCIONES'!L962="COMPRA",'REGISTRO ACCIONES'!R962,""))</f>
        <v/>
      </c>
      <c r="H96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62" s="760" t="str">
        <f>IF(RENTABILIDAD[[#This Row],[PORTAFOLIO]]="","",IF(RENTABILIDAD[[#This Row],[INSTRUMENTO]]="","",IFERROR((E962*H962),0)))</f>
        <v/>
      </c>
      <c r="J962" s="761" t="str">
        <f>IF(RENTABILIDAD[[#This Row],[PORTAFOLIO]]="","",IF(RENTABILIDAD[[#This Row],[INSTRUMENTO]]="","",IFERROR((E962*H962)*$X$6,0)))</f>
        <v/>
      </c>
      <c r="K962" s="762">
        <f>IF(RENTABILIDAD[[#This Row],[VALOR ACTUAL COP]]&gt;0,IFERROR((I962-F962)/F962,0),"")</f>
        <v>0</v>
      </c>
      <c r="L962" s="702">
        <f>IF(RENTABILIDAD[[#This Row],[VALOR ACTUAL COP]]&gt;0,IFERROR((J962-G962)/G962,0),"")</f>
        <v>0</v>
      </c>
      <c r="M962" s="763">
        <f t="shared" si="16"/>
        <v>0</v>
      </c>
      <c r="N962" s="747" t="str">
        <f>IFERROR(IF(RENTABILIDAD[[#This Row],[AÑOS]]&gt;0.9999999,(1+K962)^(1/M962)-1,""),"")</f>
        <v/>
      </c>
      <c r="O962" s="702" t="str">
        <f>IFERROR(IF(RENTABILIDAD[[#This Row],[AÑOS]]&gt;0.9999999,(1+L962)^(1/M962)-1,""),"")</f>
        <v/>
      </c>
      <c r="P962" s="764" t="str">
        <f>IFERROR(IF(C:C=$U$7,RENTABILIDAD[[#This Row],[INVERSIÓN USD]]/$W$6,RENTABILIDAD[[#This Row],[INVERSIÓN USD]]/$W$7),"")</f>
        <v/>
      </c>
      <c r="Q962" s="620" t="str">
        <f>IFERROR(IF(D:D=$U$6,RENTABILIDAD[[#This Row],[INVERSIÓN COP]]/$V$6,RENTABILIDAD[[#This Row],[INVERSIÓN COP]]/$V$7),"")</f>
        <v/>
      </c>
      <c r="R962" s="764" t="str">
        <f>IFERROR(RENTABILIDAD[[#This Row],[RENTABILIDAD E.A USD]]*RENTABILIDAD[[#This Row],[PESOS COP]],"")</f>
        <v/>
      </c>
      <c r="S962" s="620" t="str">
        <f>IFERROR(RENTABILIDAD[[#This Row],[RENTABILIDAD E.A COP2]]*RENTABILIDAD[[#This Row],[PESOS COP]],"")</f>
        <v/>
      </c>
    </row>
    <row r="963" spans="2:19">
      <c r="B963" s="755" t="str">
        <f>IF('REGISTRO ACCIONES'!L963="COMPRA",'REGISTRO ACCIONES'!J963,"")</f>
        <v/>
      </c>
      <c r="C963" s="756" t="str">
        <f>IF('REGISTRO ACCIONES'!L963="COMPRA",'REGISTRO ACCIONES'!K963,"")</f>
        <v/>
      </c>
      <c r="D96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63" s="757" t="str">
        <f>IF('REGISTRO ACCIONES'!L963="COMPRA",'REGISTRO ACCIONES'!M963,"")</f>
        <v/>
      </c>
      <c r="F963" s="758" t="str">
        <f>IF(RENTABILIDAD[[#This Row],[PORTAFOLIO]]="","",IF('REGISTRO ACCIONES'!L963="COMPRA",'REGISTRO ACCIONES'!P963,""))</f>
        <v/>
      </c>
      <c r="G963" s="759" t="str">
        <f>IF(RENTABILIDAD[[#This Row],[PORTAFOLIO]]="","",IF('REGISTRO ACCIONES'!L963="COMPRA",'REGISTRO ACCIONES'!R963,""))</f>
        <v/>
      </c>
      <c r="H96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63" s="760" t="str">
        <f>IF(RENTABILIDAD[[#This Row],[PORTAFOLIO]]="","",IF(RENTABILIDAD[[#This Row],[INSTRUMENTO]]="","",IFERROR((E963*H963),0)))</f>
        <v/>
      </c>
      <c r="J963" s="761" t="str">
        <f>IF(RENTABILIDAD[[#This Row],[PORTAFOLIO]]="","",IF(RENTABILIDAD[[#This Row],[INSTRUMENTO]]="","",IFERROR((E963*H963)*$X$6,0)))</f>
        <v/>
      </c>
      <c r="K963" s="762">
        <f>IF(RENTABILIDAD[[#This Row],[VALOR ACTUAL COP]]&gt;0,IFERROR((I963-F963)/F963,0),"")</f>
        <v>0</v>
      </c>
      <c r="L963" s="702">
        <f>IF(RENTABILIDAD[[#This Row],[VALOR ACTUAL COP]]&gt;0,IFERROR((J963-G963)/G963,0),"")</f>
        <v>0</v>
      </c>
      <c r="M963" s="763">
        <f t="shared" si="16"/>
        <v>0</v>
      </c>
      <c r="N963" s="747" t="str">
        <f>IFERROR(IF(RENTABILIDAD[[#This Row],[AÑOS]]&gt;0.9999999,(1+K963)^(1/M963)-1,""),"")</f>
        <v/>
      </c>
      <c r="O963" s="702" t="str">
        <f>IFERROR(IF(RENTABILIDAD[[#This Row],[AÑOS]]&gt;0.9999999,(1+L963)^(1/M963)-1,""),"")</f>
        <v/>
      </c>
      <c r="P963" s="764" t="str">
        <f>IFERROR(IF(C:C=$U$7,RENTABILIDAD[[#This Row],[INVERSIÓN USD]]/$W$6,RENTABILIDAD[[#This Row],[INVERSIÓN USD]]/$W$7),"")</f>
        <v/>
      </c>
      <c r="Q963" s="620" t="str">
        <f>IFERROR(IF(D:D=$U$6,RENTABILIDAD[[#This Row],[INVERSIÓN COP]]/$V$6,RENTABILIDAD[[#This Row],[INVERSIÓN COP]]/$V$7),"")</f>
        <v/>
      </c>
      <c r="R963" s="764" t="str">
        <f>IFERROR(RENTABILIDAD[[#This Row],[RENTABILIDAD E.A USD]]*RENTABILIDAD[[#This Row],[PESOS COP]],"")</f>
        <v/>
      </c>
      <c r="S963" s="620" t="str">
        <f>IFERROR(RENTABILIDAD[[#This Row],[RENTABILIDAD E.A COP2]]*RENTABILIDAD[[#This Row],[PESOS COP]],"")</f>
        <v/>
      </c>
    </row>
    <row r="964" spans="2:19">
      <c r="B964" s="755" t="str">
        <f>IF('REGISTRO ACCIONES'!L964="COMPRA",'REGISTRO ACCIONES'!J964,"")</f>
        <v/>
      </c>
      <c r="C964" s="756" t="str">
        <f>IF('REGISTRO ACCIONES'!L964="COMPRA",'REGISTRO ACCIONES'!K964,"")</f>
        <v/>
      </c>
      <c r="D96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64" s="757" t="str">
        <f>IF('REGISTRO ACCIONES'!L964="COMPRA",'REGISTRO ACCIONES'!M964,"")</f>
        <v/>
      </c>
      <c r="F964" s="758" t="str">
        <f>IF(RENTABILIDAD[[#This Row],[PORTAFOLIO]]="","",IF('REGISTRO ACCIONES'!L964="COMPRA",'REGISTRO ACCIONES'!P964,""))</f>
        <v/>
      </c>
      <c r="G964" s="759" t="str">
        <f>IF(RENTABILIDAD[[#This Row],[PORTAFOLIO]]="","",IF('REGISTRO ACCIONES'!L964="COMPRA",'REGISTRO ACCIONES'!R964,""))</f>
        <v/>
      </c>
      <c r="H96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64" s="760" t="str">
        <f>IF(RENTABILIDAD[[#This Row],[PORTAFOLIO]]="","",IF(RENTABILIDAD[[#This Row],[INSTRUMENTO]]="","",IFERROR((E964*H964),0)))</f>
        <v/>
      </c>
      <c r="J964" s="761" t="str">
        <f>IF(RENTABILIDAD[[#This Row],[PORTAFOLIO]]="","",IF(RENTABILIDAD[[#This Row],[INSTRUMENTO]]="","",IFERROR((E964*H964)*$X$6,0)))</f>
        <v/>
      </c>
      <c r="K964" s="762">
        <f>IF(RENTABILIDAD[[#This Row],[VALOR ACTUAL COP]]&gt;0,IFERROR((I964-F964)/F964,0),"")</f>
        <v>0</v>
      </c>
      <c r="L964" s="702">
        <f>IF(RENTABILIDAD[[#This Row],[VALOR ACTUAL COP]]&gt;0,IFERROR((J964-G964)/G964,0),"")</f>
        <v>0</v>
      </c>
      <c r="M964" s="763">
        <f t="shared" si="16"/>
        <v>0</v>
      </c>
      <c r="N964" s="747" t="str">
        <f>IFERROR(IF(RENTABILIDAD[[#This Row],[AÑOS]]&gt;0.9999999,(1+K964)^(1/M964)-1,""),"")</f>
        <v/>
      </c>
      <c r="O964" s="702" t="str">
        <f>IFERROR(IF(RENTABILIDAD[[#This Row],[AÑOS]]&gt;0.9999999,(1+L964)^(1/M964)-1,""),"")</f>
        <v/>
      </c>
      <c r="P964" s="764" t="str">
        <f>IFERROR(IF(C:C=$U$7,RENTABILIDAD[[#This Row],[INVERSIÓN USD]]/$W$6,RENTABILIDAD[[#This Row],[INVERSIÓN USD]]/$W$7),"")</f>
        <v/>
      </c>
      <c r="Q964" s="620" t="str">
        <f>IFERROR(IF(D:D=$U$6,RENTABILIDAD[[#This Row],[INVERSIÓN COP]]/$V$6,RENTABILIDAD[[#This Row],[INVERSIÓN COP]]/$V$7),"")</f>
        <v/>
      </c>
      <c r="R964" s="764" t="str">
        <f>IFERROR(RENTABILIDAD[[#This Row],[RENTABILIDAD E.A USD]]*RENTABILIDAD[[#This Row],[PESOS COP]],"")</f>
        <v/>
      </c>
      <c r="S964" s="620" t="str">
        <f>IFERROR(RENTABILIDAD[[#This Row],[RENTABILIDAD E.A COP2]]*RENTABILIDAD[[#This Row],[PESOS COP]],"")</f>
        <v/>
      </c>
    </row>
    <row r="965" spans="2:19">
      <c r="B965" s="755" t="str">
        <f>IF('REGISTRO ACCIONES'!L965="COMPRA",'REGISTRO ACCIONES'!J965,"")</f>
        <v/>
      </c>
      <c r="C965" s="756" t="str">
        <f>IF('REGISTRO ACCIONES'!L965="COMPRA",'REGISTRO ACCIONES'!K965,"")</f>
        <v/>
      </c>
      <c r="D96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65" s="757" t="str">
        <f>IF('REGISTRO ACCIONES'!L965="COMPRA",'REGISTRO ACCIONES'!M965,"")</f>
        <v/>
      </c>
      <c r="F965" s="758" t="str">
        <f>IF(RENTABILIDAD[[#This Row],[PORTAFOLIO]]="","",IF('REGISTRO ACCIONES'!L965="COMPRA",'REGISTRO ACCIONES'!P965,""))</f>
        <v/>
      </c>
      <c r="G965" s="759" t="str">
        <f>IF(RENTABILIDAD[[#This Row],[PORTAFOLIO]]="","",IF('REGISTRO ACCIONES'!L965="COMPRA",'REGISTRO ACCIONES'!R965,""))</f>
        <v/>
      </c>
      <c r="H96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65" s="760" t="str">
        <f>IF(RENTABILIDAD[[#This Row],[PORTAFOLIO]]="","",IF(RENTABILIDAD[[#This Row],[INSTRUMENTO]]="","",IFERROR((E965*H965),0)))</f>
        <v/>
      </c>
      <c r="J965" s="761" t="str">
        <f>IF(RENTABILIDAD[[#This Row],[PORTAFOLIO]]="","",IF(RENTABILIDAD[[#This Row],[INSTRUMENTO]]="","",IFERROR((E965*H965)*$X$6,0)))</f>
        <v/>
      </c>
      <c r="K965" s="762">
        <f>IF(RENTABILIDAD[[#This Row],[VALOR ACTUAL COP]]&gt;0,IFERROR((I965-F965)/F965,0),"")</f>
        <v>0</v>
      </c>
      <c r="L965" s="702">
        <f>IF(RENTABILIDAD[[#This Row],[VALOR ACTUAL COP]]&gt;0,IFERROR((J965-G965)/G965,0),"")</f>
        <v>0</v>
      </c>
      <c r="M965" s="763">
        <f t="shared" si="16"/>
        <v>0</v>
      </c>
      <c r="N965" s="747" t="str">
        <f>IFERROR(IF(RENTABILIDAD[[#This Row],[AÑOS]]&gt;0.9999999,(1+K965)^(1/M965)-1,""),"")</f>
        <v/>
      </c>
      <c r="O965" s="702" t="str">
        <f>IFERROR(IF(RENTABILIDAD[[#This Row],[AÑOS]]&gt;0.9999999,(1+L965)^(1/M965)-1,""),"")</f>
        <v/>
      </c>
      <c r="P965" s="764" t="str">
        <f>IFERROR(IF(C:C=$U$7,RENTABILIDAD[[#This Row],[INVERSIÓN USD]]/$W$6,RENTABILIDAD[[#This Row],[INVERSIÓN USD]]/$W$7),"")</f>
        <v/>
      </c>
      <c r="Q965" s="620" t="str">
        <f>IFERROR(IF(D:D=$U$6,RENTABILIDAD[[#This Row],[INVERSIÓN COP]]/$V$6,RENTABILIDAD[[#This Row],[INVERSIÓN COP]]/$V$7),"")</f>
        <v/>
      </c>
      <c r="R965" s="764" t="str">
        <f>IFERROR(RENTABILIDAD[[#This Row],[RENTABILIDAD E.A USD]]*RENTABILIDAD[[#This Row],[PESOS COP]],"")</f>
        <v/>
      </c>
      <c r="S965" s="620" t="str">
        <f>IFERROR(RENTABILIDAD[[#This Row],[RENTABILIDAD E.A COP2]]*RENTABILIDAD[[#This Row],[PESOS COP]],"")</f>
        <v/>
      </c>
    </row>
    <row r="966" spans="2:19">
      <c r="B966" s="755" t="str">
        <f>IF('REGISTRO ACCIONES'!L966="COMPRA",'REGISTRO ACCIONES'!J966,"")</f>
        <v/>
      </c>
      <c r="C966" s="756" t="str">
        <f>IF('REGISTRO ACCIONES'!L966="COMPRA",'REGISTRO ACCIONES'!K966,"")</f>
        <v/>
      </c>
      <c r="D96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66" s="757" t="str">
        <f>IF('REGISTRO ACCIONES'!L966="COMPRA",'REGISTRO ACCIONES'!M966,"")</f>
        <v/>
      </c>
      <c r="F966" s="758" t="str">
        <f>IF(RENTABILIDAD[[#This Row],[PORTAFOLIO]]="","",IF('REGISTRO ACCIONES'!L966="COMPRA",'REGISTRO ACCIONES'!P966,""))</f>
        <v/>
      </c>
      <c r="G966" s="759" t="str">
        <f>IF(RENTABILIDAD[[#This Row],[PORTAFOLIO]]="","",IF('REGISTRO ACCIONES'!L966="COMPRA",'REGISTRO ACCIONES'!R966,""))</f>
        <v/>
      </c>
      <c r="H96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66" s="760" t="str">
        <f>IF(RENTABILIDAD[[#This Row],[PORTAFOLIO]]="","",IF(RENTABILIDAD[[#This Row],[INSTRUMENTO]]="","",IFERROR((E966*H966),0)))</f>
        <v/>
      </c>
      <c r="J966" s="761" t="str">
        <f>IF(RENTABILIDAD[[#This Row],[PORTAFOLIO]]="","",IF(RENTABILIDAD[[#This Row],[INSTRUMENTO]]="","",IFERROR((E966*H966)*$X$6,0)))</f>
        <v/>
      </c>
      <c r="K966" s="762">
        <f>IF(RENTABILIDAD[[#This Row],[VALOR ACTUAL COP]]&gt;0,IFERROR((I966-F966)/F966,0),"")</f>
        <v>0</v>
      </c>
      <c r="L966" s="702">
        <f>IF(RENTABILIDAD[[#This Row],[VALOR ACTUAL COP]]&gt;0,IFERROR((J966-G966)/G966,0),"")</f>
        <v>0</v>
      </c>
      <c r="M966" s="763">
        <f t="shared" si="16"/>
        <v>0</v>
      </c>
      <c r="N966" s="747" t="str">
        <f>IFERROR(IF(RENTABILIDAD[[#This Row],[AÑOS]]&gt;0.9999999,(1+K966)^(1/M966)-1,""),"")</f>
        <v/>
      </c>
      <c r="O966" s="702" t="str">
        <f>IFERROR(IF(RENTABILIDAD[[#This Row],[AÑOS]]&gt;0.9999999,(1+L966)^(1/M966)-1,""),"")</f>
        <v/>
      </c>
      <c r="P966" s="764" t="str">
        <f>IFERROR(IF(C:C=$U$7,RENTABILIDAD[[#This Row],[INVERSIÓN USD]]/$W$6,RENTABILIDAD[[#This Row],[INVERSIÓN USD]]/$W$7),"")</f>
        <v/>
      </c>
      <c r="Q966" s="620" t="str">
        <f>IFERROR(IF(D:D=$U$6,RENTABILIDAD[[#This Row],[INVERSIÓN COP]]/$V$6,RENTABILIDAD[[#This Row],[INVERSIÓN COP]]/$V$7),"")</f>
        <v/>
      </c>
      <c r="R966" s="764" t="str">
        <f>IFERROR(RENTABILIDAD[[#This Row],[RENTABILIDAD E.A USD]]*RENTABILIDAD[[#This Row],[PESOS COP]],"")</f>
        <v/>
      </c>
      <c r="S966" s="620" t="str">
        <f>IFERROR(RENTABILIDAD[[#This Row],[RENTABILIDAD E.A COP2]]*RENTABILIDAD[[#This Row],[PESOS COP]],"")</f>
        <v/>
      </c>
    </row>
    <row r="967" spans="2:19">
      <c r="B967" s="755" t="str">
        <f>IF('REGISTRO ACCIONES'!L967="COMPRA",'REGISTRO ACCIONES'!J967,"")</f>
        <v/>
      </c>
      <c r="C967" s="756" t="str">
        <f>IF('REGISTRO ACCIONES'!L967="COMPRA",'REGISTRO ACCIONES'!K967,"")</f>
        <v/>
      </c>
      <c r="D96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67" s="757" t="str">
        <f>IF('REGISTRO ACCIONES'!L967="COMPRA",'REGISTRO ACCIONES'!M967,"")</f>
        <v/>
      </c>
      <c r="F967" s="758" t="str">
        <f>IF(RENTABILIDAD[[#This Row],[PORTAFOLIO]]="","",IF('REGISTRO ACCIONES'!L967="COMPRA",'REGISTRO ACCIONES'!P967,""))</f>
        <v/>
      </c>
      <c r="G967" s="759" t="str">
        <f>IF(RENTABILIDAD[[#This Row],[PORTAFOLIO]]="","",IF('REGISTRO ACCIONES'!L967="COMPRA",'REGISTRO ACCIONES'!R967,""))</f>
        <v/>
      </c>
      <c r="H96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67" s="760" t="str">
        <f>IF(RENTABILIDAD[[#This Row],[PORTAFOLIO]]="","",IF(RENTABILIDAD[[#This Row],[INSTRUMENTO]]="","",IFERROR((E967*H967),0)))</f>
        <v/>
      </c>
      <c r="J967" s="761" t="str">
        <f>IF(RENTABILIDAD[[#This Row],[PORTAFOLIO]]="","",IF(RENTABILIDAD[[#This Row],[INSTRUMENTO]]="","",IFERROR((E967*H967)*$X$6,0)))</f>
        <v/>
      </c>
      <c r="K967" s="762">
        <f>IF(RENTABILIDAD[[#This Row],[VALOR ACTUAL COP]]&gt;0,IFERROR((I967-F967)/F967,0),"")</f>
        <v>0</v>
      </c>
      <c r="L967" s="702">
        <f>IF(RENTABILIDAD[[#This Row],[VALOR ACTUAL COP]]&gt;0,IFERROR((J967-G967)/G967,0),"")</f>
        <v>0</v>
      </c>
      <c r="M967" s="763">
        <f t="shared" si="16"/>
        <v>0</v>
      </c>
      <c r="N967" s="747" t="str">
        <f>IFERROR(IF(RENTABILIDAD[[#This Row],[AÑOS]]&gt;0.9999999,(1+K967)^(1/M967)-1,""),"")</f>
        <v/>
      </c>
      <c r="O967" s="702" t="str">
        <f>IFERROR(IF(RENTABILIDAD[[#This Row],[AÑOS]]&gt;0.9999999,(1+L967)^(1/M967)-1,""),"")</f>
        <v/>
      </c>
      <c r="P967" s="764" t="str">
        <f>IFERROR(IF(C:C=$U$7,RENTABILIDAD[[#This Row],[INVERSIÓN USD]]/$W$6,RENTABILIDAD[[#This Row],[INVERSIÓN USD]]/$W$7),"")</f>
        <v/>
      </c>
      <c r="Q967" s="620" t="str">
        <f>IFERROR(IF(D:D=$U$6,RENTABILIDAD[[#This Row],[INVERSIÓN COP]]/$V$6,RENTABILIDAD[[#This Row],[INVERSIÓN COP]]/$V$7),"")</f>
        <v/>
      </c>
      <c r="R967" s="764" t="str">
        <f>IFERROR(RENTABILIDAD[[#This Row],[RENTABILIDAD E.A USD]]*RENTABILIDAD[[#This Row],[PESOS COP]],"")</f>
        <v/>
      </c>
      <c r="S967" s="620" t="str">
        <f>IFERROR(RENTABILIDAD[[#This Row],[RENTABILIDAD E.A COP2]]*RENTABILIDAD[[#This Row],[PESOS COP]],"")</f>
        <v/>
      </c>
    </row>
    <row r="968" spans="2:19">
      <c r="B968" s="755" t="str">
        <f>IF('REGISTRO ACCIONES'!L968="COMPRA",'REGISTRO ACCIONES'!J968,"")</f>
        <v/>
      </c>
      <c r="C968" s="756" t="str">
        <f>IF('REGISTRO ACCIONES'!L968="COMPRA",'REGISTRO ACCIONES'!K968,"")</f>
        <v/>
      </c>
      <c r="D96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68" s="757" t="str">
        <f>IF('REGISTRO ACCIONES'!L968="COMPRA",'REGISTRO ACCIONES'!M968,"")</f>
        <v/>
      </c>
      <c r="F968" s="758" t="str">
        <f>IF(RENTABILIDAD[[#This Row],[PORTAFOLIO]]="","",IF('REGISTRO ACCIONES'!L968="COMPRA",'REGISTRO ACCIONES'!P968,""))</f>
        <v/>
      </c>
      <c r="G968" s="759" t="str">
        <f>IF(RENTABILIDAD[[#This Row],[PORTAFOLIO]]="","",IF('REGISTRO ACCIONES'!L968="COMPRA",'REGISTRO ACCIONES'!R968,""))</f>
        <v/>
      </c>
      <c r="H96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68" s="760" t="str">
        <f>IF(RENTABILIDAD[[#This Row],[PORTAFOLIO]]="","",IF(RENTABILIDAD[[#This Row],[INSTRUMENTO]]="","",IFERROR((E968*H968),0)))</f>
        <v/>
      </c>
      <c r="J968" s="761" t="str">
        <f>IF(RENTABILIDAD[[#This Row],[PORTAFOLIO]]="","",IF(RENTABILIDAD[[#This Row],[INSTRUMENTO]]="","",IFERROR((E968*H968)*$X$6,0)))</f>
        <v/>
      </c>
      <c r="K968" s="762">
        <f>IF(RENTABILIDAD[[#This Row],[VALOR ACTUAL COP]]&gt;0,IFERROR((I968-F968)/F968,0),"")</f>
        <v>0</v>
      </c>
      <c r="L968" s="702">
        <f>IF(RENTABILIDAD[[#This Row],[VALOR ACTUAL COP]]&gt;0,IFERROR((J968-G968)/G968,0),"")</f>
        <v>0</v>
      </c>
      <c r="M968" s="763">
        <f t="shared" si="16"/>
        <v>0</v>
      </c>
      <c r="N968" s="747" t="str">
        <f>IFERROR(IF(RENTABILIDAD[[#This Row],[AÑOS]]&gt;0.9999999,(1+K968)^(1/M968)-1,""),"")</f>
        <v/>
      </c>
      <c r="O968" s="702" t="str">
        <f>IFERROR(IF(RENTABILIDAD[[#This Row],[AÑOS]]&gt;0.9999999,(1+L968)^(1/M968)-1,""),"")</f>
        <v/>
      </c>
      <c r="P968" s="764" t="str">
        <f>IFERROR(IF(C:C=$U$7,RENTABILIDAD[[#This Row],[INVERSIÓN USD]]/$W$6,RENTABILIDAD[[#This Row],[INVERSIÓN USD]]/$W$7),"")</f>
        <v/>
      </c>
      <c r="Q968" s="620" t="str">
        <f>IFERROR(IF(D:D=$U$6,RENTABILIDAD[[#This Row],[INVERSIÓN COP]]/$V$6,RENTABILIDAD[[#This Row],[INVERSIÓN COP]]/$V$7),"")</f>
        <v/>
      </c>
      <c r="R968" s="764" t="str">
        <f>IFERROR(RENTABILIDAD[[#This Row],[RENTABILIDAD E.A USD]]*RENTABILIDAD[[#This Row],[PESOS COP]],"")</f>
        <v/>
      </c>
      <c r="S968" s="620" t="str">
        <f>IFERROR(RENTABILIDAD[[#This Row],[RENTABILIDAD E.A COP2]]*RENTABILIDAD[[#This Row],[PESOS COP]],"")</f>
        <v/>
      </c>
    </row>
    <row r="969" spans="2:19">
      <c r="B969" s="755" t="str">
        <f>IF('REGISTRO ACCIONES'!L969="COMPRA",'REGISTRO ACCIONES'!J969,"")</f>
        <v/>
      </c>
      <c r="C969" s="756" t="str">
        <f>IF('REGISTRO ACCIONES'!L969="COMPRA",'REGISTRO ACCIONES'!K969,"")</f>
        <v/>
      </c>
      <c r="D96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69" s="757" t="str">
        <f>IF('REGISTRO ACCIONES'!L969="COMPRA",'REGISTRO ACCIONES'!M969,"")</f>
        <v/>
      </c>
      <c r="F969" s="758" t="str">
        <f>IF(RENTABILIDAD[[#This Row],[PORTAFOLIO]]="","",IF('REGISTRO ACCIONES'!L969="COMPRA",'REGISTRO ACCIONES'!P969,""))</f>
        <v/>
      </c>
      <c r="G969" s="759" t="str">
        <f>IF(RENTABILIDAD[[#This Row],[PORTAFOLIO]]="","",IF('REGISTRO ACCIONES'!L969="COMPRA",'REGISTRO ACCIONES'!R969,""))</f>
        <v/>
      </c>
      <c r="H96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69" s="760" t="str">
        <f>IF(RENTABILIDAD[[#This Row],[PORTAFOLIO]]="","",IF(RENTABILIDAD[[#This Row],[INSTRUMENTO]]="","",IFERROR((E969*H969),0)))</f>
        <v/>
      </c>
      <c r="J969" s="761" t="str">
        <f>IF(RENTABILIDAD[[#This Row],[PORTAFOLIO]]="","",IF(RENTABILIDAD[[#This Row],[INSTRUMENTO]]="","",IFERROR((E969*H969)*$X$6,0)))</f>
        <v/>
      </c>
      <c r="K969" s="762">
        <f>IF(RENTABILIDAD[[#This Row],[VALOR ACTUAL COP]]&gt;0,IFERROR((I969-F969)/F969,0),"")</f>
        <v>0</v>
      </c>
      <c r="L969" s="702">
        <f>IF(RENTABILIDAD[[#This Row],[VALOR ACTUAL COP]]&gt;0,IFERROR((J969-G969)/G969,0),"")</f>
        <v>0</v>
      </c>
      <c r="M969" s="763">
        <f t="shared" si="16"/>
        <v>0</v>
      </c>
      <c r="N969" s="747" t="str">
        <f>IFERROR(IF(RENTABILIDAD[[#This Row],[AÑOS]]&gt;0.9999999,(1+K969)^(1/M969)-1,""),"")</f>
        <v/>
      </c>
      <c r="O969" s="702" t="str">
        <f>IFERROR(IF(RENTABILIDAD[[#This Row],[AÑOS]]&gt;0.9999999,(1+L969)^(1/M969)-1,""),"")</f>
        <v/>
      </c>
      <c r="P969" s="764" t="str">
        <f>IFERROR(IF(C:C=$U$7,RENTABILIDAD[[#This Row],[INVERSIÓN USD]]/$W$6,RENTABILIDAD[[#This Row],[INVERSIÓN USD]]/$W$7),"")</f>
        <v/>
      </c>
      <c r="Q969" s="620" t="str">
        <f>IFERROR(IF(D:D=$U$6,RENTABILIDAD[[#This Row],[INVERSIÓN COP]]/$V$6,RENTABILIDAD[[#This Row],[INVERSIÓN COP]]/$V$7),"")</f>
        <v/>
      </c>
      <c r="R969" s="764" t="str">
        <f>IFERROR(RENTABILIDAD[[#This Row],[RENTABILIDAD E.A USD]]*RENTABILIDAD[[#This Row],[PESOS COP]],"")</f>
        <v/>
      </c>
      <c r="S969" s="620" t="str">
        <f>IFERROR(RENTABILIDAD[[#This Row],[RENTABILIDAD E.A COP2]]*RENTABILIDAD[[#This Row],[PESOS COP]],"")</f>
        <v/>
      </c>
    </row>
    <row r="970" spans="2:19">
      <c r="B970" s="755" t="str">
        <f>IF('REGISTRO ACCIONES'!L970="COMPRA",'REGISTRO ACCIONES'!J970,"")</f>
        <v/>
      </c>
      <c r="C970" s="756" t="str">
        <f>IF('REGISTRO ACCIONES'!L970="COMPRA",'REGISTRO ACCIONES'!K970,"")</f>
        <v/>
      </c>
      <c r="D97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70" s="757" t="str">
        <f>IF('REGISTRO ACCIONES'!L970="COMPRA",'REGISTRO ACCIONES'!M970,"")</f>
        <v/>
      </c>
      <c r="F970" s="758" t="str">
        <f>IF(RENTABILIDAD[[#This Row],[PORTAFOLIO]]="","",IF('REGISTRO ACCIONES'!L970="COMPRA",'REGISTRO ACCIONES'!P970,""))</f>
        <v/>
      </c>
      <c r="G970" s="759" t="str">
        <f>IF(RENTABILIDAD[[#This Row],[PORTAFOLIO]]="","",IF('REGISTRO ACCIONES'!L970="COMPRA",'REGISTRO ACCIONES'!R970,""))</f>
        <v/>
      </c>
      <c r="H97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70" s="760" t="str">
        <f>IF(RENTABILIDAD[[#This Row],[PORTAFOLIO]]="","",IF(RENTABILIDAD[[#This Row],[INSTRUMENTO]]="","",IFERROR((E970*H970),0)))</f>
        <v/>
      </c>
      <c r="J970" s="761" t="str">
        <f>IF(RENTABILIDAD[[#This Row],[PORTAFOLIO]]="","",IF(RENTABILIDAD[[#This Row],[INSTRUMENTO]]="","",IFERROR((E970*H970)*$X$6,0)))</f>
        <v/>
      </c>
      <c r="K970" s="762">
        <f>IF(RENTABILIDAD[[#This Row],[VALOR ACTUAL COP]]&gt;0,IFERROR((I970-F970)/F970,0),"")</f>
        <v>0</v>
      </c>
      <c r="L970" s="702">
        <f>IF(RENTABILIDAD[[#This Row],[VALOR ACTUAL COP]]&gt;0,IFERROR((J970-G970)/G970,0),"")</f>
        <v>0</v>
      </c>
      <c r="M970" s="763">
        <f t="shared" si="16"/>
        <v>0</v>
      </c>
      <c r="N970" s="747" t="str">
        <f>IFERROR(IF(RENTABILIDAD[[#This Row],[AÑOS]]&gt;0.9999999,(1+K970)^(1/M970)-1,""),"")</f>
        <v/>
      </c>
      <c r="O970" s="702" t="str">
        <f>IFERROR(IF(RENTABILIDAD[[#This Row],[AÑOS]]&gt;0.9999999,(1+L970)^(1/M970)-1,""),"")</f>
        <v/>
      </c>
      <c r="P970" s="764" t="str">
        <f>IFERROR(IF(C:C=$U$7,RENTABILIDAD[[#This Row],[INVERSIÓN USD]]/$W$6,RENTABILIDAD[[#This Row],[INVERSIÓN USD]]/$W$7),"")</f>
        <v/>
      </c>
      <c r="Q970" s="620" t="str">
        <f>IFERROR(IF(D:D=$U$6,RENTABILIDAD[[#This Row],[INVERSIÓN COP]]/$V$6,RENTABILIDAD[[#This Row],[INVERSIÓN COP]]/$V$7),"")</f>
        <v/>
      </c>
      <c r="R970" s="764" t="str">
        <f>IFERROR(RENTABILIDAD[[#This Row],[RENTABILIDAD E.A USD]]*RENTABILIDAD[[#This Row],[PESOS COP]],"")</f>
        <v/>
      </c>
      <c r="S970" s="620" t="str">
        <f>IFERROR(RENTABILIDAD[[#This Row],[RENTABILIDAD E.A COP2]]*RENTABILIDAD[[#This Row],[PESOS COP]],"")</f>
        <v/>
      </c>
    </row>
    <row r="971" spans="2:19">
      <c r="B971" s="755" t="str">
        <f>IF('REGISTRO ACCIONES'!L971="COMPRA",'REGISTRO ACCIONES'!J971,"")</f>
        <v/>
      </c>
      <c r="C971" s="756" t="str">
        <f>IF('REGISTRO ACCIONES'!L971="COMPRA",'REGISTRO ACCIONES'!K971,"")</f>
        <v/>
      </c>
      <c r="D97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71" s="757" t="str">
        <f>IF('REGISTRO ACCIONES'!L971="COMPRA",'REGISTRO ACCIONES'!M971,"")</f>
        <v/>
      </c>
      <c r="F971" s="758" t="str">
        <f>IF(RENTABILIDAD[[#This Row],[PORTAFOLIO]]="","",IF('REGISTRO ACCIONES'!L971="COMPRA",'REGISTRO ACCIONES'!P971,""))</f>
        <v/>
      </c>
      <c r="G971" s="759" t="str">
        <f>IF(RENTABILIDAD[[#This Row],[PORTAFOLIO]]="","",IF('REGISTRO ACCIONES'!L971="COMPRA",'REGISTRO ACCIONES'!R971,""))</f>
        <v/>
      </c>
      <c r="H97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71" s="760" t="str">
        <f>IF(RENTABILIDAD[[#This Row],[PORTAFOLIO]]="","",IF(RENTABILIDAD[[#This Row],[INSTRUMENTO]]="","",IFERROR((E971*H971),0)))</f>
        <v/>
      </c>
      <c r="J971" s="761" t="str">
        <f>IF(RENTABILIDAD[[#This Row],[PORTAFOLIO]]="","",IF(RENTABILIDAD[[#This Row],[INSTRUMENTO]]="","",IFERROR((E971*H971)*$X$6,0)))</f>
        <v/>
      </c>
      <c r="K971" s="762">
        <f>IF(RENTABILIDAD[[#This Row],[VALOR ACTUAL COP]]&gt;0,IFERROR((I971-F971)/F971,0),"")</f>
        <v>0</v>
      </c>
      <c r="L971" s="702">
        <f>IF(RENTABILIDAD[[#This Row],[VALOR ACTUAL COP]]&gt;0,IFERROR((J971-G971)/G971,0),"")</f>
        <v>0</v>
      </c>
      <c r="M971" s="763">
        <f t="shared" si="16"/>
        <v>0</v>
      </c>
      <c r="N971" s="747" t="str">
        <f>IFERROR(IF(RENTABILIDAD[[#This Row],[AÑOS]]&gt;0.9999999,(1+K971)^(1/M971)-1,""),"")</f>
        <v/>
      </c>
      <c r="O971" s="702" t="str">
        <f>IFERROR(IF(RENTABILIDAD[[#This Row],[AÑOS]]&gt;0.9999999,(1+L971)^(1/M971)-1,""),"")</f>
        <v/>
      </c>
      <c r="P971" s="764" t="str">
        <f>IFERROR(IF(C:C=$U$7,RENTABILIDAD[[#This Row],[INVERSIÓN USD]]/$W$6,RENTABILIDAD[[#This Row],[INVERSIÓN USD]]/$W$7),"")</f>
        <v/>
      </c>
      <c r="Q971" s="620" t="str">
        <f>IFERROR(IF(D:D=$U$6,RENTABILIDAD[[#This Row],[INVERSIÓN COP]]/$V$6,RENTABILIDAD[[#This Row],[INVERSIÓN COP]]/$V$7),"")</f>
        <v/>
      </c>
      <c r="R971" s="764" t="str">
        <f>IFERROR(RENTABILIDAD[[#This Row],[RENTABILIDAD E.A USD]]*RENTABILIDAD[[#This Row],[PESOS COP]],"")</f>
        <v/>
      </c>
      <c r="S971" s="620" t="str">
        <f>IFERROR(RENTABILIDAD[[#This Row],[RENTABILIDAD E.A COP2]]*RENTABILIDAD[[#This Row],[PESOS COP]],"")</f>
        <v/>
      </c>
    </row>
    <row r="972" spans="2:19">
      <c r="B972" s="755" t="str">
        <f>IF('REGISTRO ACCIONES'!L972="COMPRA",'REGISTRO ACCIONES'!J972,"")</f>
        <v/>
      </c>
      <c r="C972" s="756" t="str">
        <f>IF('REGISTRO ACCIONES'!L972="COMPRA",'REGISTRO ACCIONES'!K972,"")</f>
        <v/>
      </c>
      <c r="D97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72" s="757" t="str">
        <f>IF('REGISTRO ACCIONES'!L972="COMPRA",'REGISTRO ACCIONES'!M972,"")</f>
        <v/>
      </c>
      <c r="F972" s="758" t="str">
        <f>IF(RENTABILIDAD[[#This Row],[PORTAFOLIO]]="","",IF('REGISTRO ACCIONES'!L972="COMPRA",'REGISTRO ACCIONES'!P972,""))</f>
        <v/>
      </c>
      <c r="G972" s="759" t="str">
        <f>IF(RENTABILIDAD[[#This Row],[PORTAFOLIO]]="","",IF('REGISTRO ACCIONES'!L972="COMPRA",'REGISTRO ACCIONES'!R972,""))</f>
        <v/>
      </c>
      <c r="H97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72" s="760" t="str">
        <f>IF(RENTABILIDAD[[#This Row],[PORTAFOLIO]]="","",IF(RENTABILIDAD[[#This Row],[INSTRUMENTO]]="","",IFERROR((E972*H972),0)))</f>
        <v/>
      </c>
      <c r="J972" s="761" t="str">
        <f>IF(RENTABILIDAD[[#This Row],[PORTAFOLIO]]="","",IF(RENTABILIDAD[[#This Row],[INSTRUMENTO]]="","",IFERROR((E972*H972)*$X$6,0)))</f>
        <v/>
      </c>
      <c r="K972" s="762">
        <f>IF(RENTABILIDAD[[#This Row],[VALOR ACTUAL COP]]&gt;0,IFERROR((I972-F972)/F972,0),"")</f>
        <v>0</v>
      </c>
      <c r="L972" s="702">
        <f>IF(RENTABILIDAD[[#This Row],[VALOR ACTUAL COP]]&gt;0,IFERROR((J972-G972)/G972,0),"")</f>
        <v>0</v>
      </c>
      <c r="M972" s="763">
        <f t="shared" si="16"/>
        <v>0</v>
      </c>
      <c r="N972" s="747" t="str">
        <f>IFERROR(IF(RENTABILIDAD[[#This Row],[AÑOS]]&gt;0.9999999,(1+K972)^(1/M972)-1,""),"")</f>
        <v/>
      </c>
      <c r="O972" s="702" t="str">
        <f>IFERROR(IF(RENTABILIDAD[[#This Row],[AÑOS]]&gt;0.9999999,(1+L972)^(1/M972)-1,""),"")</f>
        <v/>
      </c>
      <c r="P972" s="764" t="str">
        <f>IFERROR(IF(C:C=$U$7,RENTABILIDAD[[#This Row],[INVERSIÓN USD]]/$W$6,RENTABILIDAD[[#This Row],[INVERSIÓN USD]]/$W$7),"")</f>
        <v/>
      </c>
      <c r="Q972" s="620" t="str">
        <f>IFERROR(IF(D:D=$U$6,RENTABILIDAD[[#This Row],[INVERSIÓN COP]]/$V$6,RENTABILIDAD[[#This Row],[INVERSIÓN COP]]/$V$7),"")</f>
        <v/>
      </c>
      <c r="R972" s="764" t="str">
        <f>IFERROR(RENTABILIDAD[[#This Row],[RENTABILIDAD E.A USD]]*RENTABILIDAD[[#This Row],[PESOS COP]],"")</f>
        <v/>
      </c>
      <c r="S972" s="620" t="str">
        <f>IFERROR(RENTABILIDAD[[#This Row],[RENTABILIDAD E.A COP2]]*RENTABILIDAD[[#This Row],[PESOS COP]],"")</f>
        <v/>
      </c>
    </row>
    <row r="973" spans="2:19">
      <c r="B973" s="755" t="str">
        <f>IF('REGISTRO ACCIONES'!L973="COMPRA",'REGISTRO ACCIONES'!J973,"")</f>
        <v/>
      </c>
      <c r="C973" s="756" t="str">
        <f>IF('REGISTRO ACCIONES'!L973="COMPRA",'REGISTRO ACCIONES'!K973,"")</f>
        <v/>
      </c>
      <c r="D97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73" s="757" t="str">
        <f>IF('REGISTRO ACCIONES'!L973="COMPRA",'REGISTRO ACCIONES'!M973,"")</f>
        <v/>
      </c>
      <c r="F973" s="758" t="str">
        <f>IF(RENTABILIDAD[[#This Row],[PORTAFOLIO]]="","",IF('REGISTRO ACCIONES'!L973="COMPRA",'REGISTRO ACCIONES'!P973,""))</f>
        <v/>
      </c>
      <c r="G973" s="759" t="str">
        <f>IF(RENTABILIDAD[[#This Row],[PORTAFOLIO]]="","",IF('REGISTRO ACCIONES'!L973="COMPRA",'REGISTRO ACCIONES'!R973,""))</f>
        <v/>
      </c>
      <c r="H97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73" s="760" t="str">
        <f>IF(RENTABILIDAD[[#This Row],[PORTAFOLIO]]="","",IF(RENTABILIDAD[[#This Row],[INSTRUMENTO]]="","",IFERROR((E973*H973),0)))</f>
        <v/>
      </c>
      <c r="J973" s="761" t="str">
        <f>IF(RENTABILIDAD[[#This Row],[PORTAFOLIO]]="","",IF(RENTABILIDAD[[#This Row],[INSTRUMENTO]]="","",IFERROR((E973*H973)*$X$6,0)))</f>
        <v/>
      </c>
      <c r="K973" s="762">
        <f>IF(RENTABILIDAD[[#This Row],[VALOR ACTUAL COP]]&gt;0,IFERROR((I973-F973)/F973,0),"")</f>
        <v>0</v>
      </c>
      <c r="L973" s="702">
        <f>IF(RENTABILIDAD[[#This Row],[VALOR ACTUAL COP]]&gt;0,IFERROR((J973-G973)/G973,0),"")</f>
        <v>0</v>
      </c>
      <c r="M973" s="763">
        <f t="shared" si="16"/>
        <v>0</v>
      </c>
      <c r="N973" s="747" t="str">
        <f>IFERROR(IF(RENTABILIDAD[[#This Row],[AÑOS]]&gt;0.9999999,(1+K973)^(1/M973)-1,""),"")</f>
        <v/>
      </c>
      <c r="O973" s="702" t="str">
        <f>IFERROR(IF(RENTABILIDAD[[#This Row],[AÑOS]]&gt;0.9999999,(1+L973)^(1/M973)-1,""),"")</f>
        <v/>
      </c>
      <c r="P973" s="764" t="str">
        <f>IFERROR(IF(C:C=$U$7,RENTABILIDAD[[#This Row],[INVERSIÓN USD]]/$W$6,RENTABILIDAD[[#This Row],[INVERSIÓN USD]]/$W$7),"")</f>
        <v/>
      </c>
      <c r="Q973" s="620" t="str">
        <f>IFERROR(IF(D:D=$U$6,RENTABILIDAD[[#This Row],[INVERSIÓN COP]]/$V$6,RENTABILIDAD[[#This Row],[INVERSIÓN COP]]/$V$7),"")</f>
        <v/>
      </c>
      <c r="R973" s="764" t="str">
        <f>IFERROR(RENTABILIDAD[[#This Row],[RENTABILIDAD E.A USD]]*RENTABILIDAD[[#This Row],[PESOS COP]],"")</f>
        <v/>
      </c>
      <c r="S973" s="620" t="str">
        <f>IFERROR(RENTABILIDAD[[#This Row],[RENTABILIDAD E.A COP2]]*RENTABILIDAD[[#This Row],[PESOS COP]],"")</f>
        <v/>
      </c>
    </row>
    <row r="974" spans="2:19">
      <c r="B974" s="755" t="str">
        <f>IF('REGISTRO ACCIONES'!L974="COMPRA",'REGISTRO ACCIONES'!J974,"")</f>
        <v/>
      </c>
      <c r="C974" s="756" t="str">
        <f>IF('REGISTRO ACCIONES'!L974="COMPRA",'REGISTRO ACCIONES'!K974,"")</f>
        <v/>
      </c>
      <c r="D97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74" s="757" t="str">
        <f>IF('REGISTRO ACCIONES'!L974="COMPRA",'REGISTRO ACCIONES'!M974,"")</f>
        <v/>
      </c>
      <c r="F974" s="758" t="str">
        <f>IF(RENTABILIDAD[[#This Row],[PORTAFOLIO]]="","",IF('REGISTRO ACCIONES'!L974="COMPRA",'REGISTRO ACCIONES'!P974,""))</f>
        <v/>
      </c>
      <c r="G974" s="759" t="str">
        <f>IF(RENTABILIDAD[[#This Row],[PORTAFOLIO]]="","",IF('REGISTRO ACCIONES'!L974="COMPRA",'REGISTRO ACCIONES'!R974,""))</f>
        <v/>
      </c>
      <c r="H97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74" s="760" t="str">
        <f>IF(RENTABILIDAD[[#This Row],[PORTAFOLIO]]="","",IF(RENTABILIDAD[[#This Row],[INSTRUMENTO]]="","",IFERROR((E974*H974),0)))</f>
        <v/>
      </c>
      <c r="J974" s="761" t="str">
        <f>IF(RENTABILIDAD[[#This Row],[PORTAFOLIO]]="","",IF(RENTABILIDAD[[#This Row],[INSTRUMENTO]]="","",IFERROR((E974*H974)*$X$6,0)))</f>
        <v/>
      </c>
      <c r="K974" s="762">
        <f>IF(RENTABILIDAD[[#This Row],[VALOR ACTUAL COP]]&gt;0,IFERROR((I974-F974)/F974,0),"")</f>
        <v>0</v>
      </c>
      <c r="L974" s="702">
        <f>IF(RENTABILIDAD[[#This Row],[VALOR ACTUAL COP]]&gt;0,IFERROR((J974-G974)/G974,0),"")</f>
        <v>0</v>
      </c>
      <c r="M974" s="763">
        <f t="shared" si="16"/>
        <v>0</v>
      </c>
      <c r="N974" s="747" t="str">
        <f>IFERROR(IF(RENTABILIDAD[[#This Row],[AÑOS]]&gt;0.9999999,(1+K974)^(1/M974)-1,""),"")</f>
        <v/>
      </c>
      <c r="O974" s="702" t="str">
        <f>IFERROR(IF(RENTABILIDAD[[#This Row],[AÑOS]]&gt;0.9999999,(1+L974)^(1/M974)-1,""),"")</f>
        <v/>
      </c>
      <c r="P974" s="764" t="str">
        <f>IFERROR(IF(C:C=$U$7,RENTABILIDAD[[#This Row],[INVERSIÓN USD]]/$W$6,RENTABILIDAD[[#This Row],[INVERSIÓN USD]]/$W$7),"")</f>
        <v/>
      </c>
      <c r="Q974" s="620" t="str">
        <f>IFERROR(IF(D:D=$U$6,RENTABILIDAD[[#This Row],[INVERSIÓN COP]]/$V$6,RENTABILIDAD[[#This Row],[INVERSIÓN COP]]/$V$7),"")</f>
        <v/>
      </c>
      <c r="R974" s="764" t="str">
        <f>IFERROR(RENTABILIDAD[[#This Row],[RENTABILIDAD E.A USD]]*RENTABILIDAD[[#This Row],[PESOS COP]],"")</f>
        <v/>
      </c>
      <c r="S974" s="620" t="str">
        <f>IFERROR(RENTABILIDAD[[#This Row],[RENTABILIDAD E.A COP2]]*RENTABILIDAD[[#This Row],[PESOS COP]],"")</f>
        <v/>
      </c>
    </row>
    <row r="975" spans="2:19">
      <c r="B975" s="755" t="str">
        <f>IF('REGISTRO ACCIONES'!L975="COMPRA",'REGISTRO ACCIONES'!J975,"")</f>
        <v/>
      </c>
      <c r="C975" s="756" t="str">
        <f>IF('REGISTRO ACCIONES'!L975="COMPRA",'REGISTRO ACCIONES'!K975,"")</f>
        <v/>
      </c>
      <c r="D97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75" s="757" t="str">
        <f>IF('REGISTRO ACCIONES'!L975="COMPRA",'REGISTRO ACCIONES'!M975,"")</f>
        <v/>
      </c>
      <c r="F975" s="758" t="str">
        <f>IF(RENTABILIDAD[[#This Row],[PORTAFOLIO]]="","",IF('REGISTRO ACCIONES'!L975="COMPRA",'REGISTRO ACCIONES'!P975,""))</f>
        <v/>
      </c>
      <c r="G975" s="759" t="str">
        <f>IF(RENTABILIDAD[[#This Row],[PORTAFOLIO]]="","",IF('REGISTRO ACCIONES'!L975="COMPRA",'REGISTRO ACCIONES'!R975,""))</f>
        <v/>
      </c>
      <c r="H97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75" s="760" t="str">
        <f>IF(RENTABILIDAD[[#This Row],[PORTAFOLIO]]="","",IF(RENTABILIDAD[[#This Row],[INSTRUMENTO]]="","",IFERROR((E975*H975),0)))</f>
        <v/>
      </c>
      <c r="J975" s="761" t="str">
        <f>IF(RENTABILIDAD[[#This Row],[PORTAFOLIO]]="","",IF(RENTABILIDAD[[#This Row],[INSTRUMENTO]]="","",IFERROR((E975*H975)*$X$6,0)))</f>
        <v/>
      </c>
      <c r="K975" s="762">
        <f>IF(RENTABILIDAD[[#This Row],[VALOR ACTUAL COP]]&gt;0,IFERROR((I975-F975)/F975,0),"")</f>
        <v>0</v>
      </c>
      <c r="L975" s="702">
        <f>IF(RENTABILIDAD[[#This Row],[VALOR ACTUAL COP]]&gt;0,IFERROR((J975-G975)/G975,0),"")</f>
        <v>0</v>
      </c>
      <c r="M975" s="763">
        <f t="shared" si="16"/>
        <v>0</v>
      </c>
      <c r="N975" s="747" t="str">
        <f>IFERROR(IF(RENTABILIDAD[[#This Row],[AÑOS]]&gt;0.9999999,(1+K975)^(1/M975)-1,""),"")</f>
        <v/>
      </c>
      <c r="O975" s="702" t="str">
        <f>IFERROR(IF(RENTABILIDAD[[#This Row],[AÑOS]]&gt;0.9999999,(1+L975)^(1/M975)-1,""),"")</f>
        <v/>
      </c>
      <c r="P975" s="764" t="str">
        <f>IFERROR(IF(C:C=$U$7,RENTABILIDAD[[#This Row],[INVERSIÓN USD]]/$W$6,RENTABILIDAD[[#This Row],[INVERSIÓN USD]]/$W$7),"")</f>
        <v/>
      </c>
      <c r="Q975" s="620" t="str">
        <f>IFERROR(IF(D:D=$U$6,RENTABILIDAD[[#This Row],[INVERSIÓN COP]]/$V$6,RENTABILIDAD[[#This Row],[INVERSIÓN COP]]/$V$7),"")</f>
        <v/>
      </c>
      <c r="R975" s="764" t="str">
        <f>IFERROR(RENTABILIDAD[[#This Row],[RENTABILIDAD E.A USD]]*RENTABILIDAD[[#This Row],[PESOS COP]],"")</f>
        <v/>
      </c>
      <c r="S975" s="620" t="str">
        <f>IFERROR(RENTABILIDAD[[#This Row],[RENTABILIDAD E.A COP2]]*RENTABILIDAD[[#This Row],[PESOS COP]],"")</f>
        <v/>
      </c>
    </row>
    <row r="976" spans="2:19">
      <c r="B976" s="755" t="str">
        <f>IF('REGISTRO ACCIONES'!L976="COMPRA",'REGISTRO ACCIONES'!J976,"")</f>
        <v/>
      </c>
      <c r="C976" s="756" t="str">
        <f>IF('REGISTRO ACCIONES'!L976="COMPRA",'REGISTRO ACCIONES'!K976,"")</f>
        <v/>
      </c>
      <c r="D97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76" s="757" t="str">
        <f>IF('REGISTRO ACCIONES'!L976="COMPRA",'REGISTRO ACCIONES'!M976,"")</f>
        <v/>
      </c>
      <c r="F976" s="758" t="str">
        <f>IF(RENTABILIDAD[[#This Row],[PORTAFOLIO]]="","",IF('REGISTRO ACCIONES'!L976="COMPRA",'REGISTRO ACCIONES'!P976,""))</f>
        <v/>
      </c>
      <c r="G976" s="759" t="str">
        <f>IF(RENTABILIDAD[[#This Row],[PORTAFOLIO]]="","",IF('REGISTRO ACCIONES'!L976="COMPRA",'REGISTRO ACCIONES'!R976,""))</f>
        <v/>
      </c>
      <c r="H97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76" s="760" t="str">
        <f>IF(RENTABILIDAD[[#This Row],[PORTAFOLIO]]="","",IF(RENTABILIDAD[[#This Row],[INSTRUMENTO]]="","",IFERROR((E976*H976),0)))</f>
        <v/>
      </c>
      <c r="J976" s="761" t="str">
        <f>IF(RENTABILIDAD[[#This Row],[PORTAFOLIO]]="","",IF(RENTABILIDAD[[#This Row],[INSTRUMENTO]]="","",IFERROR((E976*H976)*$X$6,0)))</f>
        <v/>
      </c>
      <c r="K976" s="762">
        <f>IF(RENTABILIDAD[[#This Row],[VALOR ACTUAL COP]]&gt;0,IFERROR((I976-F976)/F976,0),"")</f>
        <v>0</v>
      </c>
      <c r="L976" s="702">
        <f>IF(RENTABILIDAD[[#This Row],[VALOR ACTUAL COP]]&gt;0,IFERROR((J976-G976)/G976,0),"")</f>
        <v>0</v>
      </c>
      <c r="M976" s="763">
        <f t="shared" si="16"/>
        <v>0</v>
      </c>
      <c r="N976" s="747" t="str">
        <f>IFERROR(IF(RENTABILIDAD[[#This Row],[AÑOS]]&gt;0.9999999,(1+K976)^(1/M976)-1,""),"")</f>
        <v/>
      </c>
      <c r="O976" s="702" t="str">
        <f>IFERROR(IF(RENTABILIDAD[[#This Row],[AÑOS]]&gt;0.9999999,(1+L976)^(1/M976)-1,""),"")</f>
        <v/>
      </c>
      <c r="P976" s="764" t="str">
        <f>IFERROR(IF(C:C=$U$7,RENTABILIDAD[[#This Row],[INVERSIÓN USD]]/$W$6,RENTABILIDAD[[#This Row],[INVERSIÓN USD]]/$W$7),"")</f>
        <v/>
      </c>
      <c r="Q976" s="620" t="str">
        <f>IFERROR(IF(D:D=$U$6,RENTABILIDAD[[#This Row],[INVERSIÓN COP]]/$V$6,RENTABILIDAD[[#This Row],[INVERSIÓN COP]]/$V$7),"")</f>
        <v/>
      </c>
      <c r="R976" s="764" t="str">
        <f>IFERROR(RENTABILIDAD[[#This Row],[RENTABILIDAD E.A USD]]*RENTABILIDAD[[#This Row],[PESOS COP]],"")</f>
        <v/>
      </c>
      <c r="S976" s="620" t="str">
        <f>IFERROR(RENTABILIDAD[[#This Row],[RENTABILIDAD E.A COP2]]*RENTABILIDAD[[#This Row],[PESOS COP]],"")</f>
        <v/>
      </c>
    </row>
    <row r="977" spans="2:19">
      <c r="B977" s="755" t="str">
        <f>IF('REGISTRO ACCIONES'!L977="COMPRA",'REGISTRO ACCIONES'!J977,"")</f>
        <v/>
      </c>
      <c r="C977" s="756" t="str">
        <f>IF('REGISTRO ACCIONES'!L977="COMPRA",'REGISTRO ACCIONES'!K977,"")</f>
        <v/>
      </c>
      <c r="D97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77" s="757" t="str">
        <f>IF('REGISTRO ACCIONES'!L977="COMPRA",'REGISTRO ACCIONES'!M977,"")</f>
        <v/>
      </c>
      <c r="F977" s="758" t="str">
        <f>IF(RENTABILIDAD[[#This Row],[PORTAFOLIO]]="","",IF('REGISTRO ACCIONES'!L977="COMPRA",'REGISTRO ACCIONES'!P977,""))</f>
        <v/>
      </c>
      <c r="G977" s="759" t="str">
        <f>IF(RENTABILIDAD[[#This Row],[PORTAFOLIO]]="","",IF('REGISTRO ACCIONES'!L977="COMPRA",'REGISTRO ACCIONES'!R977,""))</f>
        <v/>
      </c>
      <c r="H97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77" s="760" t="str">
        <f>IF(RENTABILIDAD[[#This Row],[PORTAFOLIO]]="","",IF(RENTABILIDAD[[#This Row],[INSTRUMENTO]]="","",IFERROR((E977*H977),0)))</f>
        <v/>
      </c>
      <c r="J977" s="761" t="str">
        <f>IF(RENTABILIDAD[[#This Row],[PORTAFOLIO]]="","",IF(RENTABILIDAD[[#This Row],[INSTRUMENTO]]="","",IFERROR((E977*H977)*$X$6,0)))</f>
        <v/>
      </c>
      <c r="K977" s="762">
        <f>IF(RENTABILIDAD[[#This Row],[VALOR ACTUAL COP]]&gt;0,IFERROR((I977-F977)/F977,0),"")</f>
        <v>0</v>
      </c>
      <c r="L977" s="702">
        <f>IF(RENTABILIDAD[[#This Row],[VALOR ACTUAL COP]]&gt;0,IFERROR((J977-G977)/G977,0),"")</f>
        <v>0</v>
      </c>
      <c r="M977" s="763">
        <f t="shared" si="16"/>
        <v>0</v>
      </c>
      <c r="N977" s="747" t="str">
        <f>IFERROR(IF(RENTABILIDAD[[#This Row],[AÑOS]]&gt;0.9999999,(1+K977)^(1/M977)-1,""),"")</f>
        <v/>
      </c>
      <c r="O977" s="702" t="str">
        <f>IFERROR(IF(RENTABILIDAD[[#This Row],[AÑOS]]&gt;0.9999999,(1+L977)^(1/M977)-1,""),"")</f>
        <v/>
      </c>
      <c r="P977" s="764" t="str">
        <f>IFERROR(IF(C:C=$U$7,RENTABILIDAD[[#This Row],[INVERSIÓN USD]]/$W$6,RENTABILIDAD[[#This Row],[INVERSIÓN USD]]/$W$7),"")</f>
        <v/>
      </c>
      <c r="Q977" s="620" t="str">
        <f>IFERROR(IF(D:D=$U$6,RENTABILIDAD[[#This Row],[INVERSIÓN COP]]/$V$6,RENTABILIDAD[[#This Row],[INVERSIÓN COP]]/$V$7),"")</f>
        <v/>
      </c>
      <c r="R977" s="764" t="str">
        <f>IFERROR(RENTABILIDAD[[#This Row],[RENTABILIDAD E.A USD]]*RENTABILIDAD[[#This Row],[PESOS COP]],"")</f>
        <v/>
      </c>
      <c r="S977" s="620" t="str">
        <f>IFERROR(RENTABILIDAD[[#This Row],[RENTABILIDAD E.A COP2]]*RENTABILIDAD[[#This Row],[PESOS COP]],"")</f>
        <v/>
      </c>
    </row>
    <row r="978" spans="2:19">
      <c r="B978" s="755" t="str">
        <f>IF('REGISTRO ACCIONES'!L978="COMPRA",'REGISTRO ACCIONES'!J978,"")</f>
        <v/>
      </c>
      <c r="C978" s="756" t="str">
        <f>IF('REGISTRO ACCIONES'!L978="COMPRA",'REGISTRO ACCIONES'!K978,"")</f>
        <v/>
      </c>
      <c r="D97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78" s="757" t="str">
        <f>IF('REGISTRO ACCIONES'!L978="COMPRA",'REGISTRO ACCIONES'!M978,"")</f>
        <v/>
      </c>
      <c r="F978" s="758" t="str">
        <f>IF(RENTABILIDAD[[#This Row],[PORTAFOLIO]]="","",IF('REGISTRO ACCIONES'!L978="COMPRA",'REGISTRO ACCIONES'!P978,""))</f>
        <v/>
      </c>
      <c r="G978" s="759" t="str">
        <f>IF(RENTABILIDAD[[#This Row],[PORTAFOLIO]]="","",IF('REGISTRO ACCIONES'!L978="COMPRA",'REGISTRO ACCIONES'!R978,""))</f>
        <v/>
      </c>
      <c r="H97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78" s="760" t="str">
        <f>IF(RENTABILIDAD[[#This Row],[PORTAFOLIO]]="","",IF(RENTABILIDAD[[#This Row],[INSTRUMENTO]]="","",IFERROR((E978*H978),0)))</f>
        <v/>
      </c>
      <c r="J978" s="761" t="str">
        <f>IF(RENTABILIDAD[[#This Row],[PORTAFOLIO]]="","",IF(RENTABILIDAD[[#This Row],[INSTRUMENTO]]="","",IFERROR((E978*H978)*$X$6,0)))</f>
        <v/>
      </c>
      <c r="K978" s="762">
        <f>IF(RENTABILIDAD[[#This Row],[VALOR ACTUAL COP]]&gt;0,IFERROR((I978-F978)/F978,0),"")</f>
        <v>0</v>
      </c>
      <c r="L978" s="702">
        <f>IF(RENTABILIDAD[[#This Row],[VALOR ACTUAL COP]]&gt;0,IFERROR((J978-G978)/G978,0),"")</f>
        <v>0</v>
      </c>
      <c r="M978" s="763">
        <f t="shared" si="16"/>
        <v>0</v>
      </c>
      <c r="N978" s="747" t="str">
        <f>IFERROR(IF(RENTABILIDAD[[#This Row],[AÑOS]]&gt;0.9999999,(1+K978)^(1/M978)-1,""),"")</f>
        <v/>
      </c>
      <c r="O978" s="702" t="str">
        <f>IFERROR(IF(RENTABILIDAD[[#This Row],[AÑOS]]&gt;0.9999999,(1+L978)^(1/M978)-1,""),"")</f>
        <v/>
      </c>
      <c r="P978" s="764" t="str">
        <f>IFERROR(IF(C:C=$U$7,RENTABILIDAD[[#This Row],[INVERSIÓN USD]]/$W$6,RENTABILIDAD[[#This Row],[INVERSIÓN USD]]/$W$7),"")</f>
        <v/>
      </c>
      <c r="Q978" s="620" t="str">
        <f>IFERROR(IF(D:D=$U$6,RENTABILIDAD[[#This Row],[INVERSIÓN COP]]/$V$6,RENTABILIDAD[[#This Row],[INVERSIÓN COP]]/$V$7),"")</f>
        <v/>
      </c>
      <c r="R978" s="764" t="str">
        <f>IFERROR(RENTABILIDAD[[#This Row],[RENTABILIDAD E.A USD]]*RENTABILIDAD[[#This Row],[PESOS COP]],"")</f>
        <v/>
      </c>
      <c r="S978" s="620" t="str">
        <f>IFERROR(RENTABILIDAD[[#This Row],[RENTABILIDAD E.A COP2]]*RENTABILIDAD[[#This Row],[PESOS COP]],"")</f>
        <v/>
      </c>
    </row>
    <row r="979" spans="2:19">
      <c r="B979" s="755" t="str">
        <f>IF('REGISTRO ACCIONES'!L979="COMPRA",'REGISTRO ACCIONES'!J979,"")</f>
        <v/>
      </c>
      <c r="C979" s="756" t="str">
        <f>IF('REGISTRO ACCIONES'!L979="COMPRA",'REGISTRO ACCIONES'!K979,"")</f>
        <v/>
      </c>
      <c r="D97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79" s="757" t="str">
        <f>IF('REGISTRO ACCIONES'!L979="COMPRA",'REGISTRO ACCIONES'!M979,"")</f>
        <v/>
      </c>
      <c r="F979" s="758" t="str">
        <f>IF(RENTABILIDAD[[#This Row],[PORTAFOLIO]]="","",IF('REGISTRO ACCIONES'!L979="COMPRA",'REGISTRO ACCIONES'!P979,""))</f>
        <v/>
      </c>
      <c r="G979" s="759" t="str">
        <f>IF(RENTABILIDAD[[#This Row],[PORTAFOLIO]]="","",IF('REGISTRO ACCIONES'!L979="COMPRA",'REGISTRO ACCIONES'!R979,""))</f>
        <v/>
      </c>
      <c r="H97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79" s="760" t="str">
        <f>IF(RENTABILIDAD[[#This Row],[PORTAFOLIO]]="","",IF(RENTABILIDAD[[#This Row],[INSTRUMENTO]]="","",IFERROR((E979*H979),0)))</f>
        <v/>
      </c>
      <c r="J979" s="761" t="str">
        <f>IF(RENTABILIDAD[[#This Row],[PORTAFOLIO]]="","",IF(RENTABILIDAD[[#This Row],[INSTRUMENTO]]="","",IFERROR((E979*H979)*$X$6,0)))</f>
        <v/>
      </c>
      <c r="K979" s="762">
        <f>IF(RENTABILIDAD[[#This Row],[VALOR ACTUAL COP]]&gt;0,IFERROR((I979-F979)/F979,0),"")</f>
        <v>0</v>
      </c>
      <c r="L979" s="702">
        <f>IF(RENTABILIDAD[[#This Row],[VALOR ACTUAL COP]]&gt;0,IFERROR((J979-G979)/G979,0),"")</f>
        <v>0</v>
      </c>
      <c r="M979" s="763">
        <f t="shared" si="16"/>
        <v>0</v>
      </c>
      <c r="N979" s="747" t="str">
        <f>IFERROR(IF(RENTABILIDAD[[#This Row],[AÑOS]]&gt;0.9999999,(1+K979)^(1/M979)-1,""),"")</f>
        <v/>
      </c>
      <c r="O979" s="702" t="str">
        <f>IFERROR(IF(RENTABILIDAD[[#This Row],[AÑOS]]&gt;0.9999999,(1+L979)^(1/M979)-1,""),"")</f>
        <v/>
      </c>
      <c r="P979" s="764" t="str">
        <f>IFERROR(IF(C:C=$U$7,RENTABILIDAD[[#This Row],[INVERSIÓN USD]]/$W$6,RENTABILIDAD[[#This Row],[INVERSIÓN USD]]/$W$7),"")</f>
        <v/>
      </c>
      <c r="Q979" s="620" t="str">
        <f>IFERROR(IF(D:D=$U$6,RENTABILIDAD[[#This Row],[INVERSIÓN COP]]/$V$6,RENTABILIDAD[[#This Row],[INVERSIÓN COP]]/$V$7),"")</f>
        <v/>
      </c>
      <c r="R979" s="764" t="str">
        <f>IFERROR(RENTABILIDAD[[#This Row],[RENTABILIDAD E.A USD]]*RENTABILIDAD[[#This Row],[PESOS COP]],"")</f>
        <v/>
      </c>
      <c r="S979" s="620" t="str">
        <f>IFERROR(RENTABILIDAD[[#This Row],[RENTABILIDAD E.A COP2]]*RENTABILIDAD[[#This Row],[PESOS COP]],"")</f>
        <v/>
      </c>
    </row>
    <row r="980" spans="2:19">
      <c r="B980" s="755" t="str">
        <f>IF('REGISTRO ACCIONES'!L980="COMPRA",'REGISTRO ACCIONES'!J980,"")</f>
        <v/>
      </c>
      <c r="C980" s="756" t="str">
        <f>IF('REGISTRO ACCIONES'!L980="COMPRA",'REGISTRO ACCIONES'!K980,"")</f>
        <v/>
      </c>
      <c r="D98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80" s="757" t="str">
        <f>IF('REGISTRO ACCIONES'!L980="COMPRA",'REGISTRO ACCIONES'!M980,"")</f>
        <v/>
      </c>
      <c r="F980" s="758" t="str">
        <f>IF(RENTABILIDAD[[#This Row],[PORTAFOLIO]]="","",IF('REGISTRO ACCIONES'!L980="COMPRA",'REGISTRO ACCIONES'!P980,""))</f>
        <v/>
      </c>
      <c r="G980" s="759" t="str">
        <f>IF(RENTABILIDAD[[#This Row],[PORTAFOLIO]]="","",IF('REGISTRO ACCIONES'!L980="COMPRA",'REGISTRO ACCIONES'!R980,""))</f>
        <v/>
      </c>
      <c r="H98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80" s="760" t="str">
        <f>IF(RENTABILIDAD[[#This Row],[PORTAFOLIO]]="","",IF(RENTABILIDAD[[#This Row],[INSTRUMENTO]]="","",IFERROR((E980*H980),0)))</f>
        <v/>
      </c>
      <c r="J980" s="761" t="str">
        <f>IF(RENTABILIDAD[[#This Row],[PORTAFOLIO]]="","",IF(RENTABILIDAD[[#This Row],[INSTRUMENTO]]="","",IFERROR((E980*H980)*$X$6,0)))</f>
        <v/>
      </c>
      <c r="K980" s="762">
        <f>IF(RENTABILIDAD[[#This Row],[VALOR ACTUAL COP]]&gt;0,IFERROR((I980-F980)/F980,0),"")</f>
        <v>0</v>
      </c>
      <c r="L980" s="702">
        <f>IF(RENTABILIDAD[[#This Row],[VALOR ACTUAL COP]]&gt;0,IFERROR((J980-G980)/G980,0),"")</f>
        <v>0</v>
      </c>
      <c r="M980" s="763">
        <f t="shared" si="16"/>
        <v>0</v>
      </c>
      <c r="N980" s="747" t="str">
        <f>IFERROR(IF(RENTABILIDAD[[#This Row],[AÑOS]]&gt;0.9999999,(1+K980)^(1/M980)-1,""),"")</f>
        <v/>
      </c>
      <c r="O980" s="702" t="str">
        <f>IFERROR(IF(RENTABILIDAD[[#This Row],[AÑOS]]&gt;0.9999999,(1+L980)^(1/M980)-1,""),"")</f>
        <v/>
      </c>
      <c r="P980" s="764" t="str">
        <f>IFERROR(IF(C:C=$U$7,RENTABILIDAD[[#This Row],[INVERSIÓN USD]]/$W$6,RENTABILIDAD[[#This Row],[INVERSIÓN USD]]/$W$7),"")</f>
        <v/>
      </c>
      <c r="Q980" s="620" t="str">
        <f>IFERROR(IF(D:D=$U$6,RENTABILIDAD[[#This Row],[INVERSIÓN COP]]/$V$6,RENTABILIDAD[[#This Row],[INVERSIÓN COP]]/$V$7),"")</f>
        <v/>
      </c>
      <c r="R980" s="764" t="str">
        <f>IFERROR(RENTABILIDAD[[#This Row],[RENTABILIDAD E.A USD]]*RENTABILIDAD[[#This Row],[PESOS COP]],"")</f>
        <v/>
      </c>
      <c r="S980" s="620" t="str">
        <f>IFERROR(RENTABILIDAD[[#This Row],[RENTABILIDAD E.A COP2]]*RENTABILIDAD[[#This Row],[PESOS COP]],"")</f>
        <v/>
      </c>
    </row>
    <row r="981" spans="2:19">
      <c r="B981" s="755" t="str">
        <f>IF('REGISTRO ACCIONES'!L981="COMPRA",'REGISTRO ACCIONES'!J981,"")</f>
        <v/>
      </c>
      <c r="C981" s="756" t="str">
        <f>IF('REGISTRO ACCIONES'!L981="COMPRA",'REGISTRO ACCIONES'!K981,"")</f>
        <v/>
      </c>
      <c r="D98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81" s="757" t="str">
        <f>IF('REGISTRO ACCIONES'!L981="COMPRA",'REGISTRO ACCIONES'!M981,"")</f>
        <v/>
      </c>
      <c r="F981" s="758" t="str">
        <f>IF(RENTABILIDAD[[#This Row],[PORTAFOLIO]]="","",IF('REGISTRO ACCIONES'!L981="COMPRA",'REGISTRO ACCIONES'!P981,""))</f>
        <v/>
      </c>
      <c r="G981" s="759" t="str">
        <f>IF(RENTABILIDAD[[#This Row],[PORTAFOLIO]]="","",IF('REGISTRO ACCIONES'!L981="COMPRA",'REGISTRO ACCIONES'!R981,""))</f>
        <v/>
      </c>
      <c r="H98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81" s="760" t="str">
        <f>IF(RENTABILIDAD[[#This Row],[PORTAFOLIO]]="","",IF(RENTABILIDAD[[#This Row],[INSTRUMENTO]]="","",IFERROR((E981*H981),0)))</f>
        <v/>
      </c>
      <c r="J981" s="761" t="str">
        <f>IF(RENTABILIDAD[[#This Row],[PORTAFOLIO]]="","",IF(RENTABILIDAD[[#This Row],[INSTRUMENTO]]="","",IFERROR((E981*H981)*$X$6,0)))</f>
        <v/>
      </c>
      <c r="K981" s="762">
        <f>IF(RENTABILIDAD[[#This Row],[VALOR ACTUAL COP]]&gt;0,IFERROR((I981-F981)/F981,0),"")</f>
        <v>0</v>
      </c>
      <c r="L981" s="702">
        <f>IF(RENTABILIDAD[[#This Row],[VALOR ACTUAL COP]]&gt;0,IFERROR((J981-G981)/G981,0),"")</f>
        <v>0</v>
      </c>
      <c r="M981" s="763">
        <f t="shared" si="16"/>
        <v>0</v>
      </c>
      <c r="N981" s="747" t="str">
        <f>IFERROR(IF(RENTABILIDAD[[#This Row],[AÑOS]]&gt;0.9999999,(1+K981)^(1/M981)-1,""),"")</f>
        <v/>
      </c>
      <c r="O981" s="702" t="str">
        <f>IFERROR(IF(RENTABILIDAD[[#This Row],[AÑOS]]&gt;0.9999999,(1+L981)^(1/M981)-1,""),"")</f>
        <v/>
      </c>
      <c r="P981" s="764" t="str">
        <f>IFERROR(IF(C:C=$U$7,RENTABILIDAD[[#This Row],[INVERSIÓN USD]]/$W$6,RENTABILIDAD[[#This Row],[INVERSIÓN USD]]/$W$7),"")</f>
        <v/>
      </c>
      <c r="Q981" s="620" t="str">
        <f>IFERROR(IF(D:D=$U$6,RENTABILIDAD[[#This Row],[INVERSIÓN COP]]/$V$6,RENTABILIDAD[[#This Row],[INVERSIÓN COP]]/$V$7),"")</f>
        <v/>
      </c>
      <c r="R981" s="764" t="str">
        <f>IFERROR(RENTABILIDAD[[#This Row],[RENTABILIDAD E.A USD]]*RENTABILIDAD[[#This Row],[PESOS COP]],"")</f>
        <v/>
      </c>
      <c r="S981" s="620" t="str">
        <f>IFERROR(RENTABILIDAD[[#This Row],[RENTABILIDAD E.A COP2]]*RENTABILIDAD[[#This Row],[PESOS COP]],"")</f>
        <v/>
      </c>
    </row>
    <row r="982" spans="2:19">
      <c r="B982" s="755" t="str">
        <f>IF('REGISTRO ACCIONES'!L982="COMPRA",'REGISTRO ACCIONES'!J982,"")</f>
        <v/>
      </c>
      <c r="C982" s="756" t="str">
        <f>IF('REGISTRO ACCIONES'!L982="COMPRA",'REGISTRO ACCIONES'!K982,"")</f>
        <v/>
      </c>
      <c r="D98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82" s="757" t="str">
        <f>IF('REGISTRO ACCIONES'!L982="COMPRA",'REGISTRO ACCIONES'!M982,"")</f>
        <v/>
      </c>
      <c r="F982" s="758" t="str">
        <f>IF(RENTABILIDAD[[#This Row],[PORTAFOLIO]]="","",IF('REGISTRO ACCIONES'!L982="COMPRA",'REGISTRO ACCIONES'!P982,""))</f>
        <v/>
      </c>
      <c r="G982" s="759" t="str">
        <f>IF(RENTABILIDAD[[#This Row],[PORTAFOLIO]]="","",IF('REGISTRO ACCIONES'!L982="COMPRA",'REGISTRO ACCIONES'!R982,""))</f>
        <v/>
      </c>
      <c r="H98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82" s="760" t="str">
        <f>IF(RENTABILIDAD[[#This Row],[PORTAFOLIO]]="","",IF(RENTABILIDAD[[#This Row],[INSTRUMENTO]]="","",IFERROR((E982*H982),0)))</f>
        <v/>
      </c>
      <c r="J982" s="761" t="str">
        <f>IF(RENTABILIDAD[[#This Row],[PORTAFOLIO]]="","",IF(RENTABILIDAD[[#This Row],[INSTRUMENTO]]="","",IFERROR((E982*H982)*$X$6,0)))</f>
        <v/>
      </c>
      <c r="K982" s="762">
        <f>IF(RENTABILIDAD[[#This Row],[VALOR ACTUAL COP]]&gt;0,IFERROR((I982-F982)/F982,0),"")</f>
        <v>0</v>
      </c>
      <c r="L982" s="702">
        <f>IF(RENTABILIDAD[[#This Row],[VALOR ACTUAL COP]]&gt;0,IFERROR((J982-G982)/G982,0),"")</f>
        <v>0</v>
      </c>
      <c r="M982" s="763">
        <f t="shared" si="16"/>
        <v>0</v>
      </c>
      <c r="N982" s="747" t="str">
        <f>IFERROR(IF(RENTABILIDAD[[#This Row],[AÑOS]]&gt;0.9999999,(1+K982)^(1/M982)-1,""),"")</f>
        <v/>
      </c>
      <c r="O982" s="702" t="str">
        <f>IFERROR(IF(RENTABILIDAD[[#This Row],[AÑOS]]&gt;0.9999999,(1+L982)^(1/M982)-1,""),"")</f>
        <v/>
      </c>
      <c r="P982" s="764" t="str">
        <f>IFERROR(IF(C:C=$U$7,RENTABILIDAD[[#This Row],[INVERSIÓN USD]]/$W$6,RENTABILIDAD[[#This Row],[INVERSIÓN USD]]/$W$7),"")</f>
        <v/>
      </c>
      <c r="Q982" s="620" t="str">
        <f>IFERROR(IF(D:D=$U$6,RENTABILIDAD[[#This Row],[INVERSIÓN COP]]/$V$6,RENTABILIDAD[[#This Row],[INVERSIÓN COP]]/$V$7),"")</f>
        <v/>
      </c>
      <c r="R982" s="764" t="str">
        <f>IFERROR(RENTABILIDAD[[#This Row],[RENTABILIDAD E.A USD]]*RENTABILIDAD[[#This Row],[PESOS COP]],"")</f>
        <v/>
      </c>
      <c r="S982" s="620" t="str">
        <f>IFERROR(RENTABILIDAD[[#This Row],[RENTABILIDAD E.A COP2]]*RENTABILIDAD[[#This Row],[PESOS COP]],"")</f>
        <v/>
      </c>
    </row>
    <row r="983" spans="2:19">
      <c r="B983" s="755" t="str">
        <f>IF('REGISTRO ACCIONES'!L983="COMPRA",'REGISTRO ACCIONES'!J983,"")</f>
        <v/>
      </c>
      <c r="C983" s="756" t="str">
        <f>IF('REGISTRO ACCIONES'!L983="COMPRA",'REGISTRO ACCIONES'!K983,"")</f>
        <v/>
      </c>
      <c r="D98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83" s="757" t="str">
        <f>IF('REGISTRO ACCIONES'!L983="COMPRA",'REGISTRO ACCIONES'!M983,"")</f>
        <v/>
      </c>
      <c r="F983" s="758" t="str">
        <f>IF(RENTABILIDAD[[#This Row],[PORTAFOLIO]]="","",IF('REGISTRO ACCIONES'!L983="COMPRA",'REGISTRO ACCIONES'!P983,""))</f>
        <v/>
      </c>
      <c r="G983" s="759" t="str">
        <f>IF(RENTABILIDAD[[#This Row],[PORTAFOLIO]]="","",IF('REGISTRO ACCIONES'!L983="COMPRA",'REGISTRO ACCIONES'!R983,""))</f>
        <v/>
      </c>
      <c r="H98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83" s="760" t="str">
        <f>IF(RENTABILIDAD[[#This Row],[PORTAFOLIO]]="","",IF(RENTABILIDAD[[#This Row],[INSTRUMENTO]]="","",IFERROR((E983*H983),0)))</f>
        <v/>
      </c>
      <c r="J983" s="761" t="str">
        <f>IF(RENTABILIDAD[[#This Row],[PORTAFOLIO]]="","",IF(RENTABILIDAD[[#This Row],[INSTRUMENTO]]="","",IFERROR((E983*H983)*$X$6,0)))</f>
        <v/>
      </c>
      <c r="K983" s="762">
        <f>IF(RENTABILIDAD[[#This Row],[VALOR ACTUAL COP]]&gt;0,IFERROR((I983-F983)/F983,0),"")</f>
        <v>0</v>
      </c>
      <c r="L983" s="702">
        <f>IF(RENTABILIDAD[[#This Row],[VALOR ACTUAL COP]]&gt;0,IFERROR((J983-G983)/G983,0),"")</f>
        <v>0</v>
      </c>
      <c r="M983" s="763">
        <f t="shared" si="16"/>
        <v>0</v>
      </c>
      <c r="N983" s="747" t="str">
        <f>IFERROR(IF(RENTABILIDAD[[#This Row],[AÑOS]]&gt;0.9999999,(1+K983)^(1/M983)-1,""),"")</f>
        <v/>
      </c>
      <c r="O983" s="702" t="str">
        <f>IFERROR(IF(RENTABILIDAD[[#This Row],[AÑOS]]&gt;0.9999999,(1+L983)^(1/M983)-1,""),"")</f>
        <v/>
      </c>
      <c r="P983" s="764" t="str">
        <f>IFERROR(IF(C:C=$U$7,RENTABILIDAD[[#This Row],[INVERSIÓN USD]]/$W$6,RENTABILIDAD[[#This Row],[INVERSIÓN USD]]/$W$7),"")</f>
        <v/>
      </c>
      <c r="Q983" s="620" t="str">
        <f>IFERROR(IF(D:D=$U$6,RENTABILIDAD[[#This Row],[INVERSIÓN COP]]/$V$6,RENTABILIDAD[[#This Row],[INVERSIÓN COP]]/$V$7),"")</f>
        <v/>
      </c>
      <c r="R983" s="764" t="str">
        <f>IFERROR(RENTABILIDAD[[#This Row],[RENTABILIDAD E.A USD]]*RENTABILIDAD[[#This Row],[PESOS COP]],"")</f>
        <v/>
      </c>
      <c r="S983" s="620" t="str">
        <f>IFERROR(RENTABILIDAD[[#This Row],[RENTABILIDAD E.A COP2]]*RENTABILIDAD[[#This Row],[PESOS COP]],"")</f>
        <v/>
      </c>
    </row>
    <row r="984" spans="2:19">
      <c r="B984" s="755" t="str">
        <f>IF('REGISTRO ACCIONES'!L984="COMPRA",'REGISTRO ACCIONES'!J984,"")</f>
        <v/>
      </c>
      <c r="C984" s="756" t="str">
        <f>IF('REGISTRO ACCIONES'!L984="COMPRA",'REGISTRO ACCIONES'!K984,"")</f>
        <v/>
      </c>
      <c r="D98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84" s="757" t="str">
        <f>IF('REGISTRO ACCIONES'!L984="COMPRA",'REGISTRO ACCIONES'!M984,"")</f>
        <v/>
      </c>
      <c r="F984" s="758" t="str">
        <f>IF(RENTABILIDAD[[#This Row],[PORTAFOLIO]]="","",IF('REGISTRO ACCIONES'!L984="COMPRA",'REGISTRO ACCIONES'!P984,""))</f>
        <v/>
      </c>
      <c r="G984" s="759" t="str">
        <f>IF(RENTABILIDAD[[#This Row],[PORTAFOLIO]]="","",IF('REGISTRO ACCIONES'!L984="COMPRA",'REGISTRO ACCIONES'!R984,""))</f>
        <v/>
      </c>
      <c r="H98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84" s="760" t="str">
        <f>IF(RENTABILIDAD[[#This Row],[PORTAFOLIO]]="","",IF(RENTABILIDAD[[#This Row],[INSTRUMENTO]]="","",IFERROR((E984*H984),0)))</f>
        <v/>
      </c>
      <c r="J984" s="761" t="str">
        <f>IF(RENTABILIDAD[[#This Row],[PORTAFOLIO]]="","",IF(RENTABILIDAD[[#This Row],[INSTRUMENTO]]="","",IFERROR((E984*H984)*$X$6,0)))</f>
        <v/>
      </c>
      <c r="K984" s="762">
        <f>IF(RENTABILIDAD[[#This Row],[VALOR ACTUAL COP]]&gt;0,IFERROR((I984-F984)/F984,0),"")</f>
        <v>0</v>
      </c>
      <c r="L984" s="702">
        <f>IF(RENTABILIDAD[[#This Row],[VALOR ACTUAL COP]]&gt;0,IFERROR((J984-G984)/G984,0),"")</f>
        <v>0</v>
      </c>
      <c r="M984" s="763">
        <f t="shared" si="16"/>
        <v>0</v>
      </c>
      <c r="N984" s="747" t="str">
        <f>IFERROR(IF(RENTABILIDAD[[#This Row],[AÑOS]]&gt;0.9999999,(1+K984)^(1/M984)-1,""),"")</f>
        <v/>
      </c>
      <c r="O984" s="702" t="str">
        <f>IFERROR(IF(RENTABILIDAD[[#This Row],[AÑOS]]&gt;0.9999999,(1+L984)^(1/M984)-1,""),"")</f>
        <v/>
      </c>
      <c r="P984" s="764" t="str">
        <f>IFERROR(IF(C:C=$U$7,RENTABILIDAD[[#This Row],[INVERSIÓN USD]]/$W$6,RENTABILIDAD[[#This Row],[INVERSIÓN USD]]/$W$7),"")</f>
        <v/>
      </c>
      <c r="Q984" s="620" t="str">
        <f>IFERROR(IF(D:D=$U$6,RENTABILIDAD[[#This Row],[INVERSIÓN COP]]/$V$6,RENTABILIDAD[[#This Row],[INVERSIÓN COP]]/$V$7),"")</f>
        <v/>
      </c>
      <c r="R984" s="764" t="str">
        <f>IFERROR(RENTABILIDAD[[#This Row],[RENTABILIDAD E.A USD]]*RENTABILIDAD[[#This Row],[PESOS COP]],"")</f>
        <v/>
      </c>
      <c r="S984" s="620" t="str">
        <f>IFERROR(RENTABILIDAD[[#This Row],[RENTABILIDAD E.A COP2]]*RENTABILIDAD[[#This Row],[PESOS COP]],"")</f>
        <v/>
      </c>
    </row>
    <row r="985" spans="2:19">
      <c r="B985" s="755" t="str">
        <f>IF('REGISTRO ACCIONES'!L985="COMPRA",'REGISTRO ACCIONES'!J985,"")</f>
        <v/>
      </c>
      <c r="C985" s="756" t="str">
        <f>IF('REGISTRO ACCIONES'!L985="COMPRA",'REGISTRO ACCIONES'!K985,"")</f>
        <v/>
      </c>
      <c r="D98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85" s="757" t="str">
        <f>IF('REGISTRO ACCIONES'!L985="COMPRA",'REGISTRO ACCIONES'!M985,"")</f>
        <v/>
      </c>
      <c r="F985" s="758" t="str">
        <f>IF(RENTABILIDAD[[#This Row],[PORTAFOLIO]]="","",IF('REGISTRO ACCIONES'!L985="COMPRA",'REGISTRO ACCIONES'!P985,""))</f>
        <v/>
      </c>
      <c r="G985" s="759" t="str">
        <f>IF(RENTABILIDAD[[#This Row],[PORTAFOLIO]]="","",IF('REGISTRO ACCIONES'!L985="COMPRA",'REGISTRO ACCIONES'!R985,""))</f>
        <v/>
      </c>
      <c r="H98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85" s="760" t="str">
        <f>IF(RENTABILIDAD[[#This Row],[PORTAFOLIO]]="","",IF(RENTABILIDAD[[#This Row],[INSTRUMENTO]]="","",IFERROR((E985*H985),0)))</f>
        <v/>
      </c>
      <c r="J985" s="761" t="str">
        <f>IF(RENTABILIDAD[[#This Row],[PORTAFOLIO]]="","",IF(RENTABILIDAD[[#This Row],[INSTRUMENTO]]="","",IFERROR((E985*H985)*$X$6,0)))</f>
        <v/>
      </c>
      <c r="K985" s="762">
        <f>IF(RENTABILIDAD[[#This Row],[VALOR ACTUAL COP]]&gt;0,IFERROR((I985-F985)/F985,0),"")</f>
        <v>0</v>
      </c>
      <c r="L985" s="702">
        <f>IF(RENTABILIDAD[[#This Row],[VALOR ACTUAL COP]]&gt;0,IFERROR((J985-G985)/G985,0),"")</f>
        <v>0</v>
      </c>
      <c r="M985" s="763">
        <f t="shared" si="16"/>
        <v>0</v>
      </c>
      <c r="N985" s="747" t="str">
        <f>IFERROR(IF(RENTABILIDAD[[#This Row],[AÑOS]]&gt;0.9999999,(1+K985)^(1/M985)-1,""),"")</f>
        <v/>
      </c>
      <c r="O985" s="702" t="str">
        <f>IFERROR(IF(RENTABILIDAD[[#This Row],[AÑOS]]&gt;0.9999999,(1+L985)^(1/M985)-1,""),"")</f>
        <v/>
      </c>
      <c r="P985" s="764" t="str">
        <f>IFERROR(IF(C:C=$U$7,RENTABILIDAD[[#This Row],[INVERSIÓN USD]]/$W$6,RENTABILIDAD[[#This Row],[INVERSIÓN USD]]/$W$7),"")</f>
        <v/>
      </c>
      <c r="Q985" s="620" t="str">
        <f>IFERROR(IF(D:D=$U$6,RENTABILIDAD[[#This Row],[INVERSIÓN COP]]/$V$6,RENTABILIDAD[[#This Row],[INVERSIÓN COP]]/$V$7),"")</f>
        <v/>
      </c>
      <c r="R985" s="764" t="str">
        <f>IFERROR(RENTABILIDAD[[#This Row],[RENTABILIDAD E.A USD]]*RENTABILIDAD[[#This Row],[PESOS COP]],"")</f>
        <v/>
      </c>
      <c r="S985" s="620" t="str">
        <f>IFERROR(RENTABILIDAD[[#This Row],[RENTABILIDAD E.A COP2]]*RENTABILIDAD[[#This Row],[PESOS COP]],"")</f>
        <v/>
      </c>
    </row>
    <row r="986" spans="2:19">
      <c r="B986" s="755" t="str">
        <f>IF('REGISTRO ACCIONES'!L986="COMPRA",'REGISTRO ACCIONES'!J986,"")</f>
        <v/>
      </c>
      <c r="C986" s="756" t="str">
        <f>IF('REGISTRO ACCIONES'!L986="COMPRA",'REGISTRO ACCIONES'!K986,"")</f>
        <v/>
      </c>
      <c r="D98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86" s="757" t="str">
        <f>IF('REGISTRO ACCIONES'!L986="COMPRA",'REGISTRO ACCIONES'!M986,"")</f>
        <v/>
      </c>
      <c r="F986" s="758" t="str">
        <f>IF(RENTABILIDAD[[#This Row],[PORTAFOLIO]]="","",IF('REGISTRO ACCIONES'!L986="COMPRA",'REGISTRO ACCIONES'!P986,""))</f>
        <v/>
      </c>
      <c r="G986" s="759" t="str">
        <f>IF(RENTABILIDAD[[#This Row],[PORTAFOLIO]]="","",IF('REGISTRO ACCIONES'!L986="COMPRA",'REGISTRO ACCIONES'!R986,""))</f>
        <v/>
      </c>
      <c r="H98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86" s="760" t="str">
        <f>IF(RENTABILIDAD[[#This Row],[PORTAFOLIO]]="","",IF(RENTABILIDAD[[#This Row],[INSTRUMENTO]]="","",IFERROR((E986*H986),0)))</f>
        <v/>
      </c>
      <c r="J986" s="761" t="str">
        <f>IF(RENTABILIDAD[[#This Row],[PORTAFOLIO]]="","",IF(RENTABILIDAD[[#This Row],[INSTRUMENTO]]="","",IFERROR((E986*H986)*$X$6,0)))</f>
        <v/>
      </c>
      <c r="K986" s="762">
        <f>IF(RENTABILIDAD[[#This Row],[VALOR ACTUAL COP]]&gt;0,IFERROR((I986-F986)/F986,0),"")</f>
        <v>0</v>
      </c>
      <c r="L986" s="702">
        <f>IF(RENTABILIDAD[[#This Row],[VALOR ACTUAL COP]]&gt;0,IFERROR((J986-G986)/G986,0),"")</f>
        <v>0</v>
      </c>
      <c r="M986" s="763">
        <f t="shared" si="16"/>
        <v>0</v>
      </c>
      <c r="N986" s="747" t="str">
        <f>IFERROR(IF(RENTABILIDAD[[#This Row],[AÑOS]]&gt;0.9999999,(1+K986)^(1/M986)-1,""),"")</f>
        <v/>
      </c>
      <c r="O986" s="702" t="str">
        <f>IFERROR(IF(RENTABILIDAD[[#This Row],[AÑOS]]&gt;0.9999999,(1+L986)^(1/M986)-1,""),"")</f>
        <v/>
      </c>
      <c r="P986" s="764" t="str">
        <f>IFERROR(IF(C:C=$U$7,RENTABILIDAD[[#This Row],[INVERSIÓN USD]]/$W$6,RENTABILIDAD[[#This Row],[INVERSIÓN USD]]/$W$7),"")</f>
        <v/>
      </c>
      <c r="Q986" s="620" t="str">
        <f>IFERROR(IF(D:D=$U$6,RENTABILIDAD[[#This Row],[INVERSIÓN COP]]/$V$6,RENTABILIDAD[[#This Row],[INVERSIÓN COP]]/$V$7),"")</f>
        <v/>
      </c>
      <c r="R986" s="764" t="str">
        <f>IFERROR(RENTABILIDAD[[#This Row],[RENTABILIDAD E.A USD]]*RENTABILIDAD[[#This Row],[PESOS COP]],"")</f>
        <v/>
      </c>
      <c r="S986" s="620" t="str">
        <f>IFERROR(RENTABILIDAD[[#This Row],[RENTABILIDAD E.A COP2]]*RENTABILIDAD[[#This Row],[PESOS COP]],"")</f>
        <v/>
      </c>
    </row>
    <row r="987" spans="2:19">
      <c r="B987" s="755" t="str">
        <f>IF('REGISTRO ACCIONES'!L987="COMPRA",'REGISTRO ACCIONES'!J987,"")</f>
        <v/>
      </c>
      <c r="C987" s="756" t="str">
        <f>IF('REGISTRO ACCIONES'!L987="COMPRA",'REGISTRO ACCIONES'!K987,"")</f>
        <v/>
      </c>
      <c r="D98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87" s="757" t="str">
        <f>IF('REGISTRO ACCIONES'!L987="COMPRA",'REGISTRO ACCIONES'!M987,"")</f>
        <v/>
      </c>
      <c r="F987" s="758" t="str">
        <f>IF(RENTABILIDAD[[#This Row],[PORTAFOLIO]]="","",IF('REGISTRO ACCIONES'!L987="COMPRA",'REGISTRO ACCIONES'!P987,""))</f>
        <v/>
      </c>
      <c r="G987" s="759" t="str">
        <f>IF(RENTABILIDAD[[#This Row],[PORTAFOLIO]]="","",IF('REGISTRO ACCIONES'!L987="COMPRA",'REGISTRO ACCIONES'!R987,""))</f>
        <v/>
      </c>
      <c r="H98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87" s="760" t="str">
        <f>IF(RENTABILIDAD[[#This Row],[PORTAFOLIO]]="","",IF(RENTABILIDAD[[#This Row],[INSTRUMENTO]]="","",IFERROR((E987*H987),0)))</f>
        <v/>
      </c>
      <c r="J987" s="761" t="str">
        <f>IF(RENTABILIDAD[[#This Row],[PORTAFOLIO]]="","",IF(RENTABILIDAD[[#This Row],[INSTRUMENTO]]="","",IFERROR((E987*H987)*$X$6,0)))</f>
        <v/>
      </c>
      <c r="K987" s="762">
        <f>IF(RENTABILIDAD[[#This Row],[VALOR ACTUAL COP]]&gt;0,IFERROR((I987-F987)/F987,0),"")</f>
        <v>0</v>
      </c>
      <c r="L987" s="702">
        <f>IF(RENTABILIDAD[[#This Row],[VALOR ACTUAL COP]]&gt;0,IFERROR((J987-G987)/G987,0),"")</f>
        <v>0</v>
      </c>
      <c r="M987" s="763">
        <f t="shared" si="16"/>
        <v>0</v>
      </c>
      <c r="N987" s="747" t="str">
        <f>IFERROR(IF(RENTABILIDAD[[#This Row],[AÑOS]]&gt;0.9999999,(1+K987)^(1/M987)-1,""),"")</f>
        <v/>
      </c>
      <c r="O987" s="702" t="str">
        <f>IFERROR(IF(RENTABILIDAD[[#This Row],[AÑOS]]&gt;0.9999999,(1+L987)^(1/M987)-1,""),"")</f>
        <v/>
      </c>
      <c r="P987" s="764" t="str">
        <f>IFERROR(IF(C:C=$U$7,RENTABILIDAD[[#This Row],[INVERSIÓN USD]]/$W$6,RENTABILIDAD[[#This Row],[INVERSIÓN USD]]/$W$7),"")</f>
        <v/>
      </c>
      <c r="Q987" s="620" t="str">
        <f>IFERROR(IF(D:D=$U$6,RENTABILIDAD[[#This Row],[INVERSIÓN COP]]/$V$6,RENTABILIDAD[[#This Row],[INVERSIÓN COP]]/$V$7),"")</f>
        <v/>
      </c>
      <c r="R987" s="764" t="str">
        <f>IFERROR(RENTABILIDAD[[#This Row],[RENTABILIDAD E.A USD]]*RENTABILIDAD[[#This Row],[PESOS COP]],"")</f>
        <v/>
      </c>
      <c r="S987" s="620" t="str">
        <f>IFERROR(RENTABILIDAD[[#This Row],[RENTABILIDAD E.A COP2]]*RENTABILIDAD[[#This Row],[PESOS COP]],"")</f>
        <v/>
      </c>
    </row>
    <row r="988" spans="2:19">
      <c r="B988" s="755" t="str">
        <f>IF('REGISTRO ACCIONES'!L988="COMPRA",'REGISTRO ACCIONES'!J988,"")</f>
        <v/>
      </c>
      <c r="C988" s="756" t="str">
        <f>IF('REGISTRO ACCIONES'!L988="COMPRA",'REGISTRO ACCIONES'!K988,"")</f>
        <v/>
      </c>
      <c r="D98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88" s="757" t="str">
        <f>IF('REGISTRO ACCIONES'!L988="COMPRA",'REGISTRO ACCIONES'!M988,"")</f>
        <v/>
      </c>
      <c r="F988" s="758" t="str">
        <f>IF(RENTABILIDAD[[#This Row],[PORTAFOLIO]]="","",IF('REGISTRO ACCIONES'!L988="COMPRA",'REGISTRO ACCIONES'!P988,""))</f>
        <v/>
      </c>
      <c r="G988" s="759" t="str">
        <f>IF(RENTABILIDAD[[#This Row],[PORTAFOLIO]]="","",IF('REGISTRO ACCIONES'!L988="COMPRA",'REGISTRO ACCIONES'!R988,""))</f>
        <v/>
      </c>
      <c r="H98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88" s="760" t="str">
        <f>IF(RENTABILIDAD[[#This Row],[PORTAFOLIO]]="","",IF(RENTABILIDAD[[#This Row],[INSTRUMENTO]]="","",IFERROR((E988*H988),0)))</f>
        <v/>
      </c>
      <c r="J988" s="761" t="str">
        <f>IF(RENTABILIDAD[[#This Row],[PORTAFOLIO]]="","",IF(RENTABILIDAD[[#This Row],[INSTRUMENTO]]="","",IFERROR((E988*H988)*$X$6,0)))</f>
        <v/>
      </c>
      <c r="K988" s="762">
        <f>IF(RENTABILIDAD[[#This Row],[VALOR ACTUAL COP]]&gt;0,IFERROR((I988-F988)/F988,0),"")</f>
        <v>0</v>
      </c>
      <c r="L988" s="702">
        <f>IF(RENTABILIDAD[[#This Row],[VALOR ACTUAL COP]]&gt;0,IFERROR((J988-G988)/G988,0),"")</f>
        <v>0</v>
      </c>
      <c r="M988" s="763">
        <f t="shared" si="16"/>
        <v>0</v>
      </c>
      <c r="N988" s="747" t="str">
        <f>IFERROR(IF(RENTABILIDAD[[#This Row],[AÑOS]]&gt;0.9999999,(1+K988)^(1/M988)-1,""),"")</f>
        <v/>
      </c>
      <c r="O988" s="702" t="str">
        <f>IFERROR(IF(RENTABILIDAD[[#This Row],[AÑOS]]&gt;0.9999999,(1+L988)^(1/M988)-1,""),"")</f>
        <v/>
      </c>
      <c r="P988" s="764" t="str">
        <f>IFERROR(IF(C:C=$U$7,RENTABILIDAD[[#This Row],[INVERSIÓN USD]]/$W$6,RENTABILIDAD[[#This Row],[INVERSIÓN USD]]/$W$7),"")</f>
        <v/>
      </c>
      <c r="Q988" s="620" t="str">
        <f>IFERROR(IF(D:D=$U$6,RENTABILIDAD[[#This Row],[INVERSIÓN COP]]/$V$6,RENTABILIDAD[[#This Row],[INVERSIÓN COP]]/$V$7),"")</f>
        <v/>
      </c>
      <c r="R988" s="764" t="str">
        <f>IFERROR(RENTABILIDAD[[#This Row],[RENTABILIDAD E.A USD]]*RENTABILIDAD[[#This Row],[PESOS COP]],"")</f>
        <v/>
      </c>
      <c r="S988" s="620" t="str">
        <f>IFERROR(RENTABILIDAD[[#This Row],[RENTABILIDAD E.A COP2]]*RENTABILIDAD[[#This Row],[PESOS COP]],"")</f>
        <v/>
      </c>
    </row>
    <row r="989" spans="2:19">
      <c r="B989" s="755" t="str">
        <f>IF('REGISTRO ACCIONES'!L989="COMPRA",'REGISTRO ACCIONES'!J989,"")</f>
        <v/>
      </c>
      <c r="C989" s="756" t="str">
        <f>IF('REGISTRO ACCIONES'!L989="COMPRA",'REGISTRO ACCIONES'!K989,"")</f>
        <v/>
      </c>
      <c r="D98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89" s="757" t="str">
        <f>IF('REGISTRO ACCIONES'!L989="COMPRA",'REGISTRO ACCIONES'!M989,"")</f>
        <v/>
      </c>
      <c r="F989" s="758" t="str">
        <f>IF(RENTABILIDAD[[#This Row],[PORTAFOLIO]]="","",IF('REGISTRO ACCIONES'!L989="COMPRA",'REGISTRO ACCIONES'!P989,""))</f>
        <v/>
      </c>
      <c r="G989" s="759" t="str">
        <f>IF(RENTABILIDAD[[#This Row],[PORTAFOLIO]]="","",IF('REGISTRO ACCIONES'!L989="COMPRA",'REGISTRO ACCIONES'!R989,""))</f>
        <v/>
      </c>
      <c r="H98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89" s="760" t="str">
        <f>IF(RENTABILIDAD[[#This Row],[PORTAFOLIO]]="","",IF(RENTABILIDAD[[#This Row],[INSTRUMENTO]]="","",IFERROR((E989*H989),0)))</f>
        <v/>
      </c>
      <c r="J989" s="761" t="str">
        <f>IF(RENTABILIDAD[[#This Row],[PORTAFOLIO]]="","",IF(RENTABILIDAD[[#This Row],[INSTRUMENTO]]="","",IFERROR((E989*H989)*$X$6,0)))</f>
        <v/>
      </c>
      <c r="K989" s="762">
        <f>IF(RENTABILIDAD[[#This Row],[VALOR ACTUAL COP]]&gt;0,IFERROR((I989-F989)/F989,0),"")</f>
        <v>0</v>
      </c>
      <c r="L989" s="702">
        <f>IF(RENTABILIDAD[[#This Row],[VALOR ACTUAL COP]]&gt;0,IFERROR((J989-G989)/G989,0),"")</f>
        <v>0</v>
      </c>
      <c r="M989" s="763">
        <f t="shared" si="16"/>
        <v>0</v>
      </c>
      <c r="N989" s="747" t="str">
        <f>IFERROR(IF(RENTABILIDAD[[#This Row],[AÑOS]]&gt;0.9999999,(1+K989)^(1/M989)-1,""),"")</f>
        <v/>
      </c>
      <c r="O989" s="702" t="str">
        <f>IFERROR(IF(RENTABILIDAD[[#This Row],[AÑOS]]&gt;0.9999999,(1+L989)^(1/M989)-1,""),"")</f>
        <v/>
      </c>
      <c r="P989" s="764" t="str">
        <f>IFERROR(IF(C:C=$U$7,RENTABILIDAD[[#This Row],[INVERSIÓN USD]]/$W$6,RENTABILIDAD[[#This Row],[INVERSIÓN USD]]/$W$7),"")</f>
        <v/>
      </c>
      <c r="Q989" s="620" t="str">
        <f>IFERROR(IF(D:D=$U$6,RENTABILIDAD[[#This Row],[INVERSIÓN COP]]/$V$6,RENTABILIDAD[[#This Row],[INVERSIÓN COP]]/$V$7),"")</f>
        <v/>
      </c>
      <c r="R989" s="764" t="str">
        <f>IFERROR(RENTABILIDAD[[#This Row],[RENTABILIDAD E.A USD]]*RENTABILIDAD[[#This Row],[PESOS COP]],"")</f>
        <v/>
      </c>
      <c r="S989" s="620" t="str">
        <f>IFERROR(RENTABILIDAD[[#This Row],[RENTABILIDAD E.A COP2]]*RENTABILIDAD[[#This Row],[PESOS COP]],"")</f>
        <v/>
      </c>
    </row>
    <row r="990" spans="2:19">
      <c r="B990" s="755" t="str">
        <f>IF('REGISTRO ACCIONES'!L990="COMPRA",'REGISTRO ACCIONES'!J990,"")</f>
        <v/>
      </c>
      <c r="C990" s="756" t="str">
        <f>IF('REGISTRO ACCIONES'!L990="COMPRA",'REGISTRO ACCIONES'!K990,"")</f>
        <v/>
      </c>
      <c r="D99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90" s="757" t="str">
        <f>IF('REGISTRO ACCIONES'!L990="COMPRA",'REGISTRO ACCIONES'!M990,"")</f>
        <v/>
      </c>
      <c r="F990" s="758" t="str">
        <f>IF(RENTABILIDAD[[#This Row],[PORTAFOLIO]]="","",IF('REGISTRO ACCIONES'!L990="COMPRA",'REGISTRO ACCIONES'!P990,""))</f>
        <v/>
      </c>
      <c r="G990" s="759" t="str">
        <f>IF(RENTABILIDAD[[#This Row],[PORTAFOLIO]]="","",IF('REGISTRO ACCIONES'!L990="COMPRA",'REGISTRO ACCIONES'!R990,""))</f>
        <v/>
      </c>
      <c r="H99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90" s="760" t="str">
        <f>IF(RENTABILIDAD[[#This Row],[PORTAFOLIO]]="","",IF(RENTABILIDAD[[#This Row],[INSTRUMENTO]]="","",IFERROR((E990*H990),0)))</f>
        <v/>
      </c>
      <c r="J990" s="761" t="str">
        <f>IF(RENTABILIDAD[[#This Row],[PORTAFOLIO]]="","",IF(RENTABILIDAD[[#This Row],[INSTRUMENTO]]="","",IFERROR((E990*H990)*$X$6,0)))</f>
        <v/>
      </c>
      <c r="K990" s="762">
        <f>IF(RENTABILIDAD[[#This Row],[VALOR ACTUAL COP]]&gt;0,IFERROR((I990-F990)/F990,0),"")</f>
        <v>0</v>
      </c>
      <c r="L990" s="702">
        <f>IF(RENTABILIDAD[[#This Row],[VALOR ACTUAL COP]]&gt;0,IFERROR((J990-G990)/G990,0),"")</f>
        <v>0</v>
      </c>
      <c r="M990" s="763">
        <f t="shared" si="16"/>
        <v>0</v>
      </c>
      <c r="N990" s="747" t="str">
        <f>IFERROR(IF(RENTABILIDAD[[#This Row],[AÑOS]]&gt;0.9999999,(1+K990)^(1/M990)-1,""),"")</f>
        <v/>
      </c>
      <c r="O990" s="702" t="str">
        <f>IFERROR(IF(RENTABILIDAD[[#This Row],[AÑOS]]&gt;0.9999999,(1+L990)^(1/M990)-1,""),"")</f>
        <v/>
      </c>
      <c r="P990" s="764" t="str">
        <f>IFERROR(IF(C:C=$U$7,RENTABILIDAD[[#This Row],[INVERSIÓN USD]]/$W$6,RENTABILIDAD[[#This Row],[INVERSIÓN USD]]/$W$7),"")</f>
        <v/>
      </c>
      <c r="Q990" s="620" t="str">
        <f>IFERROR(IF(D:D=$U$6,RENTABILIDAD[[#This Row],[INVERSIÓN COP]]/$V$6,RENTABILIDAD[[#This Row],[INVERSIÓN COP]]/$V$7),"")</f>
        <v/>
      </c>
      <c r="R990" s="764" t="str">
        <f>IFERROR(RENTABILIDAD[[#This Row],[RENTABILIDAD E.A USD]]*RENTABILIDAD[[#This Row],[PESOS COP]],"")</f>
        <v/>
      </c>
      <c r="S990" s="620" t="str">
        <f>IFERROR(RENTABILIDAD[[#This Row],[RENTABILIDAD E.A COP2]]*RENTABILIDAD[[#This Row],[PESOS COP]],"")</f>
        <v/>
      </c>
    </row>
    <row r="991" spans="2:19">
      <c r="B991" s="755" t="str">
        <f>IF('REGISTRO ACCIONES'!L991="COMPRA",'REGISTRO ACCIONES'!J991,"")</f>
        <v/>
      </c>
      <c r="C991" s="756" t="str">
        <f>IF('REGISTRO ACCIONES'!L991="COMPRA",'REGISTRO ACCIONES'!K991,"")</f>
        <v/>
      </c>
      <c r="D99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91" s="757" t="str">
        <f>IF('REGISTRO ACCIONES'!L991="COMPRA",'REGISTRO ACCIONES'!M991,"")</f>
        <v/>
      </c>
      <c r="F991" s="758" t="str">
        <f>IF(RENTABILIDAD[[#This Row],[PORTAFOLIO]]="","",IF('REGISTRO ACCIONES'!L991="COMPRA",'REGISTRO ACCIONES'!P991,""))</f>
        <v/>
      </c>
      <c r="G991" s="759" t="str">
        <f>IF(RENTABILIDAD[[#This Row],[PORTAFOLIO]]="","",IF('REGISTRO ACCIONES'!L991="COMPRA",'REGISTRO ACCIONES'!R991,""))</f>
        <v/>
      </c>
      <c r="H99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91" s="760" t="str">
        <f>IF(RENTABILIDAD[[#This Row],[PORTAFOLIO]]="","",IF(RENTABILIDAD[[#This Row],[INSTRUMENTO]]="","",IFERROR((E991*H991),0)))</f>
        <v/>
      </c>
      <c r="J991" s="761" t="str">
        <f>IF(RENTABILIDAD[[#This Row],[PORTAFOLIO]]="","",IF(RENTABILIDAD[[#This Row],[INSTRUMENTO]]="","",IFERROR((E991*H991)*$X$6,0)))</f>
        <v/>
      </c>
      <c r="K991" s="762">
        <f>IF(RENTABILIDAD[[#This Row],[VALOR ACTUAL COP]]&gt;0,IFERROR((I991-F991)/F991,0),"")</f>
        <v>0</v>
      </c>
      <c r="L991" s="702">
        <f>IF(RENTABILIDAD[[#This Row],[VALOR ACTUAL COP]]&gt;0,IFERROR((J991-G991)/G991,0),"")</f>
        <v>0</v>
      </c>
      <c r="M991" s="763">
        <f t="shared" si="16"/>
        <v>0</v>
      </c>
      <c r="N991" s="747" t="str">
        <f>IFERROR(IF(RENTABILIDAD[[#This Row],[AÑOS]]&gt;0.9999999,(1+K991)^(1/M991)-1,""),"")</f>
        <v/>
      </c>
      <c r="O991" s="702" t="str">
        <f>IFERROR(IF(RENTABILIDAD[[#This Row],[AÑOS]]&gt;0.9999999,(1+L991)^(1/M991)-1,""),"")</f>
        <v/>
      </c>
      <c r="P991" s="764" t="str">
        <f>IFERROR(IF(C:C=$U$7,RENTABILIDAD[[#This Row],[INVERSIÓN USD]]/$W$6,RENTABILIDAD[[#This Row],[INVERSIÓN USD]]/$W$7),"")</f>
        <v/>
      </c>
      <c r="Q991" s="620" t="str">
        <f>IFERROR(IF(D:D=$U$6,RENTABILIDAD[[#This Row],[INVERSIÓN COP]]/$V$6,RENTABILIDAD[[#This Row],[INVERSIÓN COP]]/$V$7),"")</f>
        <v/>
      </c>
      <c r="R991" s="764" t="str">
        <f>IFERROR(RENTABILIDAD[[#This Row],[RENTABILIDAD E.A USD]]*RENTABILIDAD[[#This Row],[PESOS COP]],"")</f>
        <v/>
      </c>
      <c r="S991" s="620" t="str">
        <f>IFERROR(RENTABILIDAD[[#This Row],[RENTABILIDAD E.A COP2]]*RENTABILIDAD[[#This Row],[PESOS COP]],"")</f>
        <v/>
      </c>
    </row>
    <row r="992" spans="2:19">
      <c r="B992" s="755" t="str">
        <f>IF('REGISTRO ACCIONES'!L992="COMPRA",'REGISTRO ACCIONES'!J992,"")</f>
        <v/>
      </c>
      <c r="C992" s="756" t="str">
        <f>IF('REGISTRO ACCIONES'!L992="COMPRA",'REGISTRO ACCIONES'!K992,"")</f>
        <v/>
      </c>
      <c r="D99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92" s="757" t="str">
        <f>IF('REGISTRO ACCIONES'!L992="COMPRA",'REGISTRO ACCIONES'!M992,"")</f>
        <v/>
      </c>
      <c r="F992" s="758" t="str">
        <f>IF(RENTABILIDAD[[#This Row],[PORTAFOLIO]]="","",IF('REGISTRO ACCIONES'!L992="COMPRA",'REGISTRO ACCIONES'!P992,""))</f>
        <v/>
      </c>
      <c r="G992" s="759" t="str">
        <f>IF(RENTABILIDAD[[#This Row],[PORTAFOLIO]]="","",IF('REGISTRO ACCIONES'!L992="COMPRA",'REGISTRO ACCIONES'!R992,""))</f>
        <v/>
      </c>
      <c r="H99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92" s="760" t="str">
        <f>IF(RENTABILIDAD[[#This Row],[PORTAFOLIO]]="","",IF(RENTABILIDAD[[#This Row],[INSTRUMENTO]]="","",IFERROR((E992*H992),0)))</f>
        <v/>
      </c>
      <c r="J992" s="761" t="str">
        <f>IF(RENTABILIDAD[[#This Row],[PORTAFOLIO]]="","",IF(RENTABILIDAD[[#This Row],[INSTRUMENTO]]="","",IFERROR((E992*H992)*$X$6,0)))</f>
        <v/>
      </c>
      <c r="K992" s="762">
        <f>IF(RENTABILIDAD[[#This Row],[VALOR ACTUAL COP]]&gt;0,IFERROR((I992-F992)/F992,0),"")</f>
        <v>0</v>
      </c>
      <c r="L992" s="702">
        <f>IF(RENTABILIDAD[[#This Row],[VALOR ACTUAL COP]]&gt;0,IFERROR((J992-G992)/G992,0),"")</f>
        <v>0</v>
      </c>
      <c r="M992" s="763">
        <f t="shared" si="16"/>
        <v>0</v>
      </c>
      <c r="N992" s="747" t="str">
        <f>IFERROR(IF(RENTABILIDAD[[#This Row],[AÑOS]]&gt;0.9999999,(1+K992)^(1/M992)-1,""),"")</f>
        <v/>
      </c>
      <c r="O992" s="702" t="str">
        <f>IFERROR(IF(RENTABILIDAD[[#This Row],[AÑOS]]&gt;0.9999999,(1+L992)^(1/M992)-1,""),"")</f>
        <v/>
      </c>
      <c r="P992" s="764" t="str">
        <f>IFERROR(IF(C:C=$U$7,RENTABILIDAD[[#This Row],[INVERSIÓN USD]]/$W$6,RENTABILIDAD[[#This Row],[INVERSIÓN USD]]/$W$7),"")</f>
        <v/>
      </c>
      <c r="Q992" s="620" t="str">
        <f>IFERROR(IF(D:D=$U$6,RENTABILIDAD[[#This Row],[INVERSIÓN COP]]/$V$6,RENTABILIDAD[[#This Row],[INVERSIÓN COP]]/$V$7),"")</f>
        <v/>
      </c>
      <c r="R992" s="764" t="str">
        <f>IFERROR(RENTABILIDAD[[#This Row],[RENTABILIDAD E.A USD]]*RENTABILIDAD[[#This Row],[PESOS COP]],"")</f>
        <v/>
      </c>
      <c r="S992" s="620" t="str">
        <f>IFERROR(RENTABILIDAD[[#This Row],[RENTABILIDAD E.A COP2]]*RENTABILIDAD[[#This Row],[PESOS COP]],"")</f>
        <v/>
      </c>
    </row>
    <row r="993" spans="2:19">
      <c r="B993" s="755" t="str">
        <f>IF('REGISTRO ACCIONES'!L993="COMPRA",'REGISTRO ACCIONES'!J993,"")</f>
        <v/>
      </c>
      <c r="C993" s="756" t="str">
        <f>IF('REGISTRO ACCIONES'!L993="COMPRA",'REGISTRO ACCIONES'!K993,"")</f>
        <v/>
      </c>
      <c r="D99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93" s="757" t="str">
        <f>IF('REGISTRO ACCIONES'!L993="COMPRA",'REGISTRO ACCIONES'!M993,"")</f>
        <v/>
      </c>
      <c r="F993" s="758" t="str">
        <f>IF(RENTABILIDAD[[#This Row],[PORTAFOLIO]]="","",IF('REGISTRO ACCIONES'!L993="COMPRA",'REGISTRO ACCIONES'!P993,""))</f>
        <v/>
      </c>
      <c r="G993" s="759" t="str">
        <f>IF(RENTABILIDAD[[#This Row],[PORTAFOLIO]]="","",IF('REGISTRO ACCIONES'!L993="COMPRA",'REGISTRO ACCIONES'!R993,""))</f>
        <v/>
      </c>
      <c r="H99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93" s="760" t="str">
        <f>IF(RENTABILIDAD[[#This Row],[PORTAFOLIO]]="","",IF(RENTABILIDAD[[#This Row],[INSTRUMENTO]]="","",IFERROR((E993*H993),0)))</f>
        <v/>
      </c>
      <c r="J993" s="761" t="str">
        <f>IF(RENTABILIDAD[[#This Row],[PORTAFOLIO]]="","",IF(RENTABILIDAD[[#This Row],[INSTRUMENTO]]="","",IFERROR((E993*H993)*$X$6,0)))</f>
        <v/>
      </c>
      <c r="K993" s="762">
        <f>IF(RENTABILIDAD[[#This Row],[VALOR ACTUAL COP]]&gt;0,IFERROR((I993-F993)/F993,0),"")</f>
        <v>0</v>
      </c>
      <c r="L993" s="702">
        <f>IF(RENTABILIDAD[[#This Row],[VALOR ACTUAL COP]]&gt;0,IFERROR((J993-G993)/G993,0),"")</f>
        <v>0</v>
      </c>
      <c r="M993" s="763">
        <f t="shared" si="16"/>
        <v>0</v>
      </c>
      <c r="N993" s="747" t="str">
        <f>IFERROR(IF(RENTABILIDAD[[#This Row],[AÑOS]]&gt;0.9999999,(1+K993)^(1/M993)-1,""),"")</f>
        <v/>
      </c>
      <c r="O993" s="702" t="str">
        <f>IFERROR(IF(RENTABILIDAD[[#This Row],[AÑOS]]&gt;0.9999999,(1+L993)^(1/M993)-1,""),"")</f>
        <v/>
      </c>
      <c r="P993" s="764" t="str">
        <f>IFERROR(IF(C:C=$U$7,RENTABILIDAD[[#This Row],[INVERSIÓN USD]]/$W$6,RENTABILIDAD[[#This Row],[INVERSIÓN USD]]/$W$7),"")</f>
        <v/>
      </c>
      <c r="Q993" s="620" t="str">
        <f>IFERROR(IF(D:D=$U$6,RENTABILIDAD[[#This Row],[INVERSIÓN COP]]/$V$6,RENTABILIDAD[[#This Row],[INVERSIÓN COP]]/$V$7),"")</f>
        <v/>
      </c>
      <c r="R993" s="764" t="str">
        <f>IFERROR(RENTABILIDAD[[#This Row],[RENTABILIDAD E.A USD]]*RENTABILIDAD[[#This Row],[PESOS COP]],"")</f>
        <v/>
      </c>
      <c r="S993" s="620" t="str">
        <f>IFERROR(RENTABILIDAD[[#This Row],[RENTABILIDAD E.A COP2]]*RENTABILIDAD[[#This Row],[PESOS COP]],"")</f>
        <v/>
      </c>
    </row>
    <row r="994" spans="2:19">
      <c r="B994" s="755" t="str">
        <f>IF('REGISTRO ACCIONES'!L994="COMPRA",'REGISTRO ACCIONES'!J994,"")</f>
        <v/>
      </c>
      <c r="C994" s="756" t="str">
        <f>IF('REGISTRO ACCIONES'!L994="COMPRA",'REGISTRO ACCIONES'!K994,"")</f>
        <v/>
      </c>
      <c r="D99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94" s="757" t="str">
        <f>IF('REGISTRO ACCIONES'!L994="COMPRA",'REGISTRO ACCIONES'!M994,"")</f>
        <v/>
      </c>
      <c r="F994" s="758" t="str">
        <f>IF(RENTABILIDAD[[#This Row],[PORTAFOLIO]]="","",IF('REGISTRO ACCIONES'!L994="COMPRA",'REGISTRO ACCIONES'!P994,""))</f>
        <v/>
      </c>
      <c r="G994" s="759" t="str">
        <f>IF(RENTABILIDAD[[#This Row],[PORTAFOLIO]]="","",IF('REGISTRO ACCIONES'!L994="COMPRA",'REGISTRO ACCIONES'!R994,""))</f>
        <v/>
      </c>
      <c r="H99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94" s="760" t="str">
        <f>IF(RENTABILIDAD[[#This Row],[PORTAFOLIO]]="","",IF(RENTABILIDAD[[#This Row],[INSTRUMENTO]]="","",IFERROR((E994*H994),0)))</f>
        <v/>
      </c>
      <c r="J994" s="761" t="str">
        <f>IF(RENTABILIDAD[[#This Row],[PORTAFOLIO]]="","",IF(RENTABILIDAD[[#This Row],[INSTRUMENTO]]="","",IFERROR((E994*H994)*$X$6,0)))</f>
        <v/>
      </c>
      <c r="K994" s="762">
        <f>IF(RENTABILIDAD[[#This Row],[VALOR ACTUAL COP]]&gt;0,IFERROR((I994-F994)/F994,0),"")</f>
        <v>0</v>
      </c>
      <c r="L994" s="702">
        <f>IF(RENTABILIDAD[[#This Row],[VALOR ACTUAL COP]]&gt;0,IFERROR((J994-G994)/G994,0),"")</f>
        <v>0</v>
      </c>
      <c r="M994" s="763">
        <f t="shared" si="16"/>
        <v>0</v>
      </c>
      <c r="N994" s="747" t="str">
        <f>IFERROR(IF(RENTABILIDAD[[#This Row],[AÑOS]]&gt;0.9999999,(1+K994)^(1/M994)-1,""),"")</f>
        <v/>
      </c>
      <c r="O994" s="702" t="str">
        <f>IFERROR(IF(RENTABILIDAD[[#This Row],[AÑOS]]&gt;0.9999999,(1+L994)^(1/M994)-1,""),"")</f>
        <v/>
      </c>
      <c r="P994" s="764" t="str">
        <f>IFERROR(IF(C:C=$U$7,RENTABILIDAD[[#This Row],[INVERSIÓN USD]]/$W$6,RENTABILIDAD[[#This Row],[INVERSIÓN USD]]/$W$7),"")</f>
        <v/>
      </c>
      <c r="Q994" s="620" t="str">
        <f>IFERROR(IF(D:D=$U$6,RENTABILIDAD[[#This Row],[INVERSIÓN COP]]/$V$6,RENTABILIDAD[[#This Row],[INVERSIÓN COP]]/$V$7),"")</f>
        <v/>
      </c>
      <c r="R994" s="764" t="str">
        <f>IFERROR(RENTABILIDAD[[#This Row],[RENTABILIDAD E.A USD]]*RENTABILIDAD[[#This Row],[PESOS COP]],"")</f>
        <v/>
      </c>
      <c r="S994" s="620" t="str">
        <f>IFERROR(RENTABILIDAD[[#This Row],[RENTABILIDAD E.A COP2]]*RENTABILIDAD[[#This Row],[PESOS COP]],"")</f>
        <v/>
      </c>
    </row>
    <row r="995" spans="2:19">
      <c r="B995" s="755" t="str">
        <f>IF('REGISTRO ACCIONES'!L995="COMPRA",'REGISTRO ACCIONES'!J995,"")</f>
        <v/>
      </c>
      <c r="C995" s="756" t="str">
        <f>IF('REGISTRO ACCIONES'!L995="COMPRA",'REGISTRO ACCIONES'!K995,"")</f>
        <v/>
      </c>
      <c r="D99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95" s="757" t="str">
        <f>IF('REGISTRO ACCIONES'!L995="COMPRA",'REGISTRO ACCIONES'!M995,"")</f>
        <v/>
      </c>
      <c r="F995" s="758" t="str">
        <f>IF(RENTABILIDAD[[#This Row],[PORTAFOLIO]]="","",IF('REGISTRO ACCIONES'!L995="COMPRA",'REGISTRO ACCIONES'!P995,""))</f>
        <v/>
      </c>
      <c r="G995" s="759" t="str">
        <f>IF(RENTABILIDAD[[#This Row],[PORTAFOLIO]]="","",IF('REGISTRO ACCIONES'!L995="COMPRA",'REGISTRO ACCIONES'!R995,""))</f>
        <v/>
      </c>
      <c r="H99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95" s="760" t="str">
        <f>IF(RENTABILIDAD[[#This Row],[PORTAFOLIO]]="","",IF(RENTABILIDAD[[#This Row],[INSTRUMENTO]]="","",IFERROR((E995*H995),0)))</f>
        <v/>
      </c>
      <c r="J995" s="761" t="str">
        <f>IF(RENTABILIDAD[[#This Row],[PORTAFOLIO]]="","",IF(RENTABILIDAD[[#This Row],[INSTRUMENTO]]="","",IFERROR((E995*H995)*$X$6,0)))</f>
        <v/>
      </c>
      <c r="K995" s="762">
        <f>IF(RENTABILIDAD[[#This Row],[VALOR ACTUAL COP]]&gt;0,IFERROR((I995-F995)/F995,0),"")</f>
        <v>0</v>
      </c>
      <c r="L995" s="702">
        <f>IF(RENTABILIDAD[[#This Row],[VALOR ACTUAL COP]]&gt;0,IFERROR((J995-G995)/G995,0),"")</f>
        <v>0</v>
      </c>
      <c r="M995" s="763">
        <f t="shared" si="16"/>
        <v>0</v>
      </c>
      <c r="N995" s="747" t="str">
        <f>IFERROR(IF(RENTABILIDAD[[#This Row],[AÑOS]]&gt;0.9999999,(1+K995)^(1/M995)-1,""),"")</f>
        <v/>
      </c>
      <c r="O995" s="702" t="str">
        <f>IFERROR(IF(RENTABILIDAD[[#This Row],[AÑOS]]&gt;0.9999999,(1+L995)^(1/M995)-1,""),"")</f>
        <v/>
      </c>
      <c r="P995" s="764" t="str">
        <f>IFERROR(IF(C:C=$U$7,RENTABILIDAD[[#This Row],[INVERSIÓN USD]]/$W$6,RENTABILIDAD[[#This Row],[INVERSIÓN USD]]/$W$7),"")</f>
        <v/>
      </c>
      <c r="Q995" s="620" t="str">
        <f>IFERROR(IF(D:D=$U$6,RENTABILIDAD[[#This Row],[INVERSIÓN COP]]/$V$6,RENTABILIDAD[[#This Row],[INVERSIÓN COP]]/$V$7),"")</f>
        <v/>
      </c>
      <c r="R995" s="764" t="str">
        <f>IFERROR(RENTABILIDAD[[#This Row],[RENTABILIDAD E.A USD]]*RENTABILIDAD[[#This Row],[PESOS COP]],"")</f>
        <v/>
      </c>
      <c r="S995" s="620" t="str">
        <f>IFERROR(RENTABILIDAD[[#This Row],[RENTABILIDAD E.A COP2]]*RENTABILIDAD[[#This Row],[PESOS COP]],"")</f>
        <v/>
      </c>
    </row>
    <row r="996" spans="2:19">
      <c r="B996" s="755" t="str">
        <f>IF('REGISTRO ACCIONES'!L996="COMPRA",'REGISTRO ACCIONES'!J996,"")</f>
        <v/>
      </c>
      <c r="C996" s="756" t="str">
        <f>IF('REGISTRO ACCIONES'!L996="COMPRA",'REGISTRO ACCIONES'!K996,"")</f>
        <v/>
      </c>
      <c r="D99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96" s="757" t="str">
        <f>IF('REGISTRO ACCIONES'!L996="COMPRA",'REGISTRO ACCIONES'!M996,"")</f>
        <v/>
      </c>
      <c r="F996" s="758" t="str">
        <f>IF(RENTABILIDAD[[#This Row],[PORTAFOLIO]]="","",IF('REGISTRO ACCIONES'!L996="COMPRA",'REGISTRO ACCIONES'!P996,""))</f>
        <v/>
      </c>
      <c r="G996" s="759" t="str">
        <f>IF(RENTABILIDAD[[#This Row],[PORTAFOLIO]]="","",IF('REGISTRO ACCIONES'!L996="COMPRA",'REGISTRO ACCIONES'!R996,""))</f>
        <v/>
      </c>
      <c r="H99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96" s="760" t="str">
        <f>IF(RENTABILIDAD[[#This Row],[PORTAFOLIO]]="","",IF(RENTABILIDAD[[#This Row],[INSTRUMENTO]]="","",IFERROR((E996*H996),0)))</f>
        <v/>
      </c>
      <c r="J996" s="761" t="str">
        <f>IF(RENTABILIDAD[[#This Row],[PORTAFOLIO]]="","",IF(RENTABILIDAD[[#This Row],[INSTRUMENTO]]="","",IFERROR((E996*H996)*$X$6,0)))</f>
        <v/>
      </c>
      <c r="K996" s="762">
        <f>IF(RENTABILIDAD[[#This Row],[VALOR ACTUAL COP]]&gt;0,IFERROR((I996-F996)/F996,0),"")</f>
        <v>0</v>
      </c>
      <c r="L996" s="702">
        <f>IF(RENTABILIDAD[[#This Row],[VALOR ACTUAL COP]]&gt;0,IFERROR((J996-G996)/G996,0),"")</f>
        <v>0</v>
      </c>
      <c r="M996" s="763">
        <f t="shared" si="16"/>
        <v>0</v>
      </c>
      <c r="N996" s="747" t="str">
        <f>IFERROR(IF(RENTABILIDAD[[#This Row],[AÑOS]]&gt;0.9999999,(1+K996)^(1/M996)-1,""),"")</f>
        <v/>
      </c>
      <c r="O996" s="702" t="str">
        <f>IFERROR(IF(RENTABILIDAD[[#This Row],[AÑOS]]&gt;0.9999999,(1+L996)^(1/M996)-1,""),"")</f>
        <v/>
      </c>
      <c r="P996" s="764" t="str">
        <f>IFERROR(IF(C:C=$U$7,RENTABILIDAD[[#This Row],[INVERSIÓN USD]]/$W$6,RENTABILIDAD[[#This Row],[INVERSIÓN USD]]/$W$7),"")</f>
        <v/>
      </c>
      <c r="Q996" s="620" t="str">
        <f>IFERROR(IF(D:D=$U$6,RENTABILIDAD[[#This Row],[INVERSIÓN COP]]/$V$6,RENTABILIDAD[[#This Row],[INVERSIÓN COP]]/$V$7),"")</f>
        <v/>
      </c>
      <c r="R996" s="764" t="str">
        <f>IFERROR(RENTABILIDAD[[#This Row],[RENTABILIDAD E.A USD]]*RENTABILIDAD[[#This Row],[PESOS COP]],"")</f>
        <v/>
      </c>
      <c r="S996" s="620" t="str">
        <f>IFERROR(RENTABILIDAD[[#This Row],[RENTABILIDAD E.A COP2]]*RENTABILIDAD[[#This Row],[PESOS COP]],"")</f>
        <v/>
      </c>
    </row>
    <row r="997" spans="2:19">
      <c r="B997" s="755" t="str">
        <f>IF('REGISTRO ACCIONES'!L997="COMPRA",'REGISTRO ACCIONES'!J997,"")</f>
        <v/>
      </c>
      <c r="C997" s="756" t="str">
        <f>IF('REGISTRO ACCIONES'!L997="COMPRA",'REGISTRO ACCIONES'!K997,"")</f>
        <v/>
      </c>
      <c r="D99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97" s="757" t="str">
        <f>IF('REGISTRO ACCIONES'!L997="COMPRA",'REGISTRO ACCIONES'!M997,"")</f>
        <v/>
      </c>
      <c r="F997" s="758" t="str">
        <f>IF(RENTABILIDAD[[#This Row],[PORTAFOLIO]]="","",IF('REGISTRO ACCIONES'!L997="COMPRA",'REGISTRO ACCIONES'!P997,""))</f>
        <v/>
      </c>
      <c r="G997" s="759" t="str">
        <f>IF(RENTABILIDAD[[#This Row],[PORTAFOLIO]]="","",IF('REGISTRO ACCIONES'!L997="COMPRA",'REGISTRO ACCIONES'!R997,""))</f>
        <v/>
      </c>
      <c r="H99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97" s="760" t="str">
        <f>IF(RENTABILIDAD[[#This Row],[PORTAFOLIO]]="","",IF(RENTABILIDAD[[#This Row],[INSTRUMENTO]]="","",IFERROR((E997*H997),0)))</f>
        <v/>
      </c>
      <c r="J997" s="761" t="str">
        <f>IF(RENTABILIDAD[[#This Row],[PORTAFOLIO]]="","",IF(RENTABILIDAD[[#This Row],[INSTRUMENTO]]="","",IFERROR((E997*H997)*$X$6,0)))</f>
        <v/>
      </c>
      <c r="K997" s="762">
        <f>IF(RENTABILIDAD[[#This Row],[VALOR ACTUAL COP]]&gt;0,IFERROR((I997-F997)/F997,0),"")</f>
        <v>0</v>
      </c>
      <c r="L997" s="702">
        <f>IF(RENTABILIDAD[[#This Row],[VALOR ACTUAL COP]]&gt;0,IFERROR((J997-G997)/G997,0),"")</f>
        <v>0</v>
      </c>
      <c r="M997" s="763">
        <f t="shared" si="16"/>
        <v>0</v>
      </c>
      <c r="N997" s="747" t="str">
        <f>IFERROR(IF(RENTABILIDAD[[#This Row],[AÑOS]]&gt;0.9999999,(1+K997)^(1/M997)-1,""),"")</f>
        <v/>
      </c>
      <c r="O997" s="702" t="str">
        <f>IFERROR(IF(RENTABILIDAD[[#This Row],[AÑOS]]&gt;0.9999999,(1+L997)^(1/M997)-1,""),"")</f>
        <v/>
      </c>
      <c r="P997" s="764" t="str">
        <f>IFERROR(IF(C:C=$U$7,RENTABILIDAD[[#This Row],[INVERSIÓN USD]]/$W$6,RENTABILIDAD[[#This Row],[INVERSIÓN USD]]/$W$7),"")</f>
        <v/>
      </c>
      <c r="Q997" s="620" t="str">
        <f>IFERROR(IF(D:D=$U$6,RENTABILIDAD[[#This Row],[INVERSIÓN COP]]/$V$6,RENTABILIDAD[[#This Row],[INVERSIÓN COP]]/$V$7),"")</f>
        <v/>
      </c>
      <c r="R997" s="764" t="str">
        <f>IFERROR(RENTABILIDAD[[#This Row],[RENTABILIDAD E.A USD]]*RENTABILIDAD[[#This Row],[PESOS COP]],"")</f>
        <v/>
      </c>
      <c r="S997" s="620" t="str">
        <f>IFERROR(RENTABILIDAD[[#This Row],[RENTABILIDAD E.A COP2]]*RENTABILIDAD[[#This Row],[PESOS COP]],"")</f>
        <v/>
      </c>
    </row>
    <row r="998" spans="2:19">
      <c r="B998" s="755" t="str">
        <f>IF('REGISTRO ACCIONES'!L998="COMPRA",'REGISTRO ACCIONES'!J998,"")</f>
        <v/>
      </c>
      <c r="C998" s="756" t="str">
        <f>IF('REGISTRO ACCIONES'!L998="COMPRA",'REGISTRO ACCIONES'!K998,"")</f>
        <v/>
      </c>
      <c r="D99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98" s="757" t="str">
        <f>IF('REGISTRO ACCIONES'!L998="COMPRA",'REGISTRO ACCIONES'!M998,"")</f>
        <v/>
      </c>
      <c r="F998" s="758" t="str">
        <f>IF(RENTABILIDAD[[#This Row],[PORTAFOLIO]]="","",IF('REGISTRO ACCIONES'!L998="COMPRA",'REGISTRO ACCIONES'!P998,""))</f>
        <v/>
      </c>
      <c r="G998" s="759" t="str">
        <f>IF(RENTABILIDAD[[#This Row],[PORTAFOLIO]]="","",IF('REGISTRO ACCIONES'!L998="COMPRA",'REGISTRO ACCIONES'!R998,""))</f>
        <v/>
      </c>
      <c r="H99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98" s="760" t="str">
        <f>IF(RENTABILIDAD[[#This Row],[PORTAFOLIO]]="","",IF(RENTABILIDAD[[#This Row],[INSTRUMENTO]]="","",IFERROR((E998*H998),0)))</f>
        <v/>
      </c>
      <c r="J998" s="761" t="str">
        <f>IF(RENTABILIDAD[[#This Row],[PORTAFOLIO]]="","",IF(RENTABILIDAD[[#This Row],[INSTRUMENTO]]="","",IFERROR((E998*H998)*$X$6,0)))</f>
        <v/>
      </c>
      <c r="K998" s="762">
        <f>IF(RENTABILIDAD[[#This Row],[VALOR ACTUAL COP]]&gt;0,IFERROR((I998-F998)/F998,0),"")</f>
        <v>0</v>
      </c>
      <c r="L998" s="702">
        <f>IF(RENTABILIDAD[[#This Row],[VALOR ACTUAL COP]]&gt;0,IFERROR((J998-G998)/G998,0),"")</f>
        <v>0</v>
      </c>
      <c r="M998" s="763">
        <f t="shared" si="16"/>
        <v>0</v>
      </c>
      <c r="N998" s="747" t="str">
        <f>IFERROR(IF(RENTABILIDAD[[#This Row],[AÑOS]]&gt;0.9999999,(1+K998)^(1/M998)-1,""),"")</f>
        <v/>
      </c>
      <c r="O998" s="702" t="str">
        <f>IFERROR(IF(RENTABILIDAD[[#This Row],[AÑOS]]&gt;0.9999999,(1+L998)^(1/M998)-1,""),"")</f>
        <v/>
      </c>
      <c r="P998" s="764" t="str">
        <f>IFERROR(IF(C:C=$U$7,RENTABILIDAD[[#This Row],[INVERSIÓN USD]]/$W$6,RENTABILIDAD[[#This Row],[INVERSIÓN USD]]/$W$7),"")</f>
        <v/>
      </c>
      <c r="Q998" s="620" t="str">
        <f>IFERROR(IF(D:D=$U$6,RENTABILIDAD[[#This Row],[INVERSIÓN COP]]/$V$6,RENTABILIDAD[[#This Row],[INVERSIÓN COP]]/$V$7),"")</f>
        <v/>
      </c>
      <c r="R998" s="764" t="str">
        <f>IFERROR(RENTABILIDAD[[#This Row],[RENTABILIDAD E.A USD]]*RENTABILIDAD[[#This Row],[PESOS COP]],"")</f>
        <v/>
      </c>
      <c r="S998" s="620" t="str">
        <f>IFERROR(RENTABILIDAD[[#This Row],[RENTABILIDAD E.A COP2]]*RENTABILIDAD[[#This Row],[PESOS COP]],"")</f>
        <v/>
      </c>
    </row>
    <row r="999" spans="2:19">
      <c r="B999" s="755" t="str">
        <f>IF('REGISTRO ACCIONES'!L999="COMPRA",'REGISTRO ACCIONES'!J999,"")</f>
        <v/>
      </c>
      <c r="C999" s="756" t="str">
        <f>IF('REGISTRO ACCIONES'!L999="COMPRA",'REGISTRO ACCIONES'!K999,"")</f>
        <v/>
      </c>
      <c r="D99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999" s="757" t="str">
        <f>IF('REGISTRO ACCIONES'!L999="COMPRA",'REGISTRO ACCIONES'!M999,"")</f>
        <v/>
      </c>
      <c r="F999" s="758" t="str">
        <f>IF(RENTABILIDAD[[#This Row],[PORTAFOLIO]]="","",IF('REGISTRO ACCIONES'!L999="COMPRA",'REGISTRO ACCIONES'!P999,""))</f>
        <v/>
      </c>
      <c r="G999" s="759" t="str">
        <f>IF(RENTABILIDAD[[#This Row],[PORTAFOLIO]]="","",IF('REGISTRO ACCIONES'!L999="COMPRA",'REGISTRO ACCIONES'!R999,""))</f>
        <v/>
      </c>
      <c r="H99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999" s="760" t="str">
        <f>IF(RENTABILIDAD[[#This Row],[PORTAFOLIO]]="","",IF(RENTABILIDAD[[#This Row],[INSTRUMENTO]]="","",IFERROR((E999*H999),0)))</f>
        <v/>
      </c>
      <c r="J999" s="761" t="str">
        <f>IF(RENTABILIDAD[[#This Row],[PORTAFOLIO]]="","",IF(RENTABILIDAD[[#This Row],[INSTRUMENTO]]="","",IFERROR((E999*H999)*$X$6,0)))</f>
        <v/>
      </c>
      <c r="K999" s="762">
        <f>IF(RENTABILIDAD[[#This Row],[VALOR ACTUAL COP]]&gt;0,IFERROR((I999-F999)/F999,0),"")</f>
        <v>0</v>
      </c>
      <c r="L999" s="702">
        <f>IF(RENTABILIDAD[[#This Row],[VALOR ACTUAL COP]]&gt;0,IFERROR((J999-G999)/G999,0),"")</f>
        <v>0</v>
      </c>
      <c r="M999" s="763">
        <f t="shared" si="16"/>
        <v>0</v>
      </c>
      <c r="N999" s="747" t="str">
        <f>IFERROR(IF(RENTABILIDAD[[#This Row],[AÑOS]]&gt;0.9999999,(1+K999)^(1/M999)-1,""),"")</f>
        <v/>
      </c>
      <c r="O999" s="702" t="str">
        <f>IFERROR(IF(RENTABILIDAD[[#This Row],[AÑOS]]&gt;0.9999999,(1+L999)^(1/M999)-1,""),"")</f>
        <v/>
      </c>
      <c r="P999" s="764" t="str">
        <f>IFERROR(IF(C:C=$U$7,RENTABILIDAD[[#This Row],[INVERSIÓN USD]]/$W$6,RENTABILIDAD[[#This Row],[INVERSIÓN USD]]/$W$7),"")</f>
        <v/>
      </c>
      <c r="Q999" s="620" t="str">
        <f>IFERROR(IF(D:D=$U$6,RENTABILIDAD[[#This Row],[INVERSIÓN COP]]/$V$6,RENTABILIDAD[[#This Row],[INVERSIÓN COP]]/$V$7),"")</f>
        <v/>
      </c>
      <c r="R999" s="764" t="str">
        <f>IFERROR(RENTABILIDAD[[#This Row],[RENTABILIDAD E.A USD]]*RENTABILIDAD[[#This Row],[PESOS COP]],"")</f>
        <v/>
      </c>
      <c r="S999" s="620" t="str">
        <f>IFERROR(RENTABILIDAD[[#This Row],[RENTABILIDAD E.A COP2]]*RENTABILIDAD[[#This Row],[PESOS COP]],"")</f>
        <v/>
      </c>
    </row>
    <row r="1000" spans="2:19">
      <c r="B1000" s="755" t="str">
        <f>IF('REGISTRO ACCIONES'!L1000="COMPRA",'REGISTRO ACCIONES'!J1000,"")</f>
        <v/>
      </c>
      <c r="C1000" s="756" t="str">
        <f>IF('REGISTRO ACCIONES'!L1000="COMPRA",'REGISTRO ACCIONES'!K1000,"")</f>
        <v/>
      </c>
      <c r="D100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00" s="757" t="str">
        <f>IF('REGISTRO ACCIONES'!L1000="COMPRA",'REGISTRO ACCIONES'!M1000,"")</f>
        <v/>
      </c>
      <c r="F1000" s="758" t="str">
        <f>IF(RENTABILIDAD[[#This Row],[PORTAFOLIO]]="","",IF('REGISTRO ACCIONES'!L1000="COMPRA",'REGISTRO ACCIONES'!P1000,""))</f>
        <v/>
      </c>
      <c r="G1000" s="759" t="str">
        <f>IF(RENTABILIDAD[[#This Row],[PORTAFOLIO]]="","",IF('REGISTRO ACCIONES'!L1000="COMPRA",'REGISTRO ACCIONES'!R1000,""))</f>
        <v/>
      </c>
      <c r="H100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00" s="760" t="str">
        <f>IF(RENTABILIDAD[[#This Row],[PORTAFOLIO]]="","",IF(RENTABILIDAD[[#This Row],[INSTRUMENTO]]="","",IFERROR((E1000*H1000),0)))</f>
        <v/>
      </c>
      <c r="J1000" s="761" t="str">
        <f>IF(RENTABILIDAD[[#This Row],[PORTAFOLIO]]="","",IF(RENTABILIDAD[[#This Row],[INSTRUMENTO]]="","",IFERROR((E1000*H1000)*$X$6,0)))</f>
        <v/>
      </c>
      <c r="K1000" s="762">
        <f>IF(RENTABILIDAD[[#This Row],[VALOR ACTUAL COP]]&gt;0,IFERROR((I1000-F1000)/F1000,0),"")</f>
        <v>0</v>
      </c>
      <c r="L1000" s="702">
        <f>IF(RENTABILIDAD[[#This Row],[VALOR ACTUAL COP]]&gt;0,IFERROR((J1000-G1000)/G1000,0),"")</f>
        <v>0</v>
      </c>
      <c r="M1000" s="763">
        <f t="shared" si="16"/>
        <v>0</v>
      </c>
      <c r="N1000" s="747" t="str">
        <f>IFERROR(IF(RENTABILIDAD[[#This Row],[AÑOS]]&gt;0.9999999,(1+K1000)^(1/M1000)-1,""),"")</f>
        <v/>
      </c>
      <c r="O1000" s="702" t="str">
        <f>IFERROR(IF(RENTABILIDAD[[#This Row],[AÑOS]]&gt;0.9999999,(1+L1000)^(1/M1000)-1,""),"")</f>
        <v/>
      </c>
      <c r="P1000" s="764" t="str">
        <f>IFERROR(IF(C:C=$U$7,RENTABILIDAD[[#This Row],[INVERSIÓN USD]]/$W$6,RENTABILIDAD[[#This Row],[INVERSIÓN USD]]/$W$7),"")</f>
        <v/>
      </c>
      <c r="Q1000" s="620" t="str">
        <f>IFERROR(IF(D:D=$U$6,RENTABILIDAD[[#This Row],[INVERSIÓN COP]]/$V$6,RENTABILIDAD[[#This Row],[INVERSIÓN COP]]/$V$7),"")</f>
        <v/>
      </c>
      <c r="R1000" s="764" t="str">
        <f>IFERROR(RENTABILIDAD[[#This Row],[RENTABILIDAD E.A USD]]*RENTABILIDAD[[#This Row],[PESOS COP]],"")</f>
        <v/>
      </c>
      <c r="S1000" s="620" t="str">
        <f>IFERROR(RENTABILIDAD[[#This Row],[RENTABILIDAD E.A COP2]]*RENTABILIDAD[[#This Row],[PESOS COP]],"")</f>
        <v/>
      </c>
    </row>
    <row r="1001" spans="2:19">
      <c r="B1001" s="755" t="str">
        <f>IF('REGISTRO ACCIONES'!L1001="COMPRA",'REGISTRO ACCIONES'!J1001,"")</f>
        <v/>
      </c>
      <c r="C1001" s="756" t="str">
        <f>IF('REGISTRO ACCIONES'!L1001="COMPRA",'REGISTRO ACCIONES'!K1001,"")</f>
        <v/>
      </c>
      <c r="D100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01" s="757" t="str">
        <f>IF('REGISTRO ACCIONES'!L1001="COMPRA",'REGISTRO ACCIONES'!M1001,"")</f>
        <v/>
      </c>
      <c r="F1001" s="758" t="str">
        <f>IF(RENTABILIDAD[[#This Row],[PORTAFOLIO]]="","",IF('REGISTRO ACCIONES'!L1001="COMPRA",'REGISTRO ACCIONES'!P1001,""))</f>
        <v/>
      </c>
      <c r="G1001" s="759" t="str">
        <f>IF(RENTABILIDAD[[#This Row],[PORTAFOLIO]]="","",IF('REGISTRO ACCIONES'!L1001="COMPRA",'REGISTRO ACCIONES'!R1001,""))</f>
        <v/>
      </c>
      <c r="H100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01" s="760" t="str">
        <f>IF(RENTABILIDAD[[#This Row],[PORTAFOLIO]]="","",IF(RENTABILIDAD[[#This Row],[INSTRUMENTO]]="","",IFERROR((E1001*H1001),0)))</f>
        <v/>
      </c>
      <c r="J1001" s="761" t="str">
        <f>IF(RENTABILIDAD[[#This Row],[PORTAFOLIO]]="","",IF(RENTABILIDAD[[#This Row],[INSTRUMENTO]]="","",IFERROR((E1001*H1001)*$X$6,0)))</f>
        <v/>
      </c>
      <c r="K1001" s="762">
        <f>IF(RENTABILIDAD[[#This Row],[VALOR ACTUAL COP]]&gt;0,IFERROR((I1001-F1001)/F1001,0),"")</f>
        <v>0</v>
      </c>
      <c r="L1001" s="702">
        <f>IF(RENTABILIDAD[[#This Row],[VALOR ACTUAL COP]]&gt;0,IFERROR((J1001-G1001)/G1001,0),"")</f>
        <v>0</v>
      </c>
      <c r="M1001" s="763">
        <f t="shared" si="16"/>
        <v>0</v>
      </c>
      <c r="N1001" s="747" t="str">
        <f>IFERROR(IF(RENTABILIDAD[[#This Row],[AÑOS]]&gt;0.9999999,(1+K1001)^(1/M1001)-1,""),"")</f>
        <v/>
      </c>
      <c r="O1001" s="702" t="str">
        <f>IFERROR(IF(RENTABILIDAD[[#This Row],[AÑOS]]&gt;0.9999999,(1+L1001)^(1/M1001)-1,""),"")</f>
        <v/>
      </c>
      <c r="P1001" s="764" t="str">
        <f>IFERROR(IF(C:C=$U$7,RENTABILIDAD[[#This Row],[INVERSIÓN USD]]/$W$6,RENTABILIDAD[[#This Row],[INVERSIÓN USD]]/$W$7),"")</f>
        <v/>
      </c>
      <c r="Q1001" s="620" t="str">
        <f>IFERROR(IF(D:D=$U$6,RENTABILIDAD[[#This Row],[INVERSIÓN COP]]/$V$6,RENTABILIDAD[[#This Row],[INVERSIÓN COP]]/$V$7),"")</f>
        <v/>
      </c>
      <c r="R1001" s="764" t="str">
        <f>IFERROR(RENTABILIDAD[[#This Row],[RENTABILIDAD E.A USD]]*RENTABILIDAD[[#This Row],[PESOS COP]],"")</f>
        <v/>
      </c>
      <c r="S1001" s="620" t="str">
        <f>IFERROR(RENTABILIDAD[[#This Row],[RENTABILIDAD E.A COP2]]*RENTABILIDAD[[#This Row],[PESOS COP]],"")</f>
        <v/>
      </c>
    </row>
    <row r="1002" spans="2:19">
      <c r="B1002" s="755" t="str">
        <f>IF('REGISTRO ACCIONES'!L1002="COMPRA",'REGISTRO ACCIONES'!J1002,"")</f>
        <v/>
      </c>
      <c r="C1002" s="756" t="str">
        <f>IF('REGISTRO ACCIONES'!L1002="COMPRA",'REGISTRO ACCIONES'!K1002,"")</f>
        <v/>
      </c>
      <c r="D100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02" s="757" t="str">
        <f>IF('REGISTRO ACCIONES'!L1002="COMPRA",'REGISTRO ACCIONES'!M1002,"")</f>
        <v/>
      </c>
      <c r="F1002" s="758" t="str">
        <f>IF(RENTABILIDAD[[#This Row],[PORTAFOLIO]]="","",IF('REGISTRO ACCIONES'!L1002="COMPRA",'REGISTRO ACCIONES'!P1002,""))</f>
        <v/>
      </c>
      <c r="G1002" s="759" t="str">
        <f>IF(RENTABILIDAD[[#This Row],[PORTAFOLIO]]="","",IF('REGISTRO ACCIONES'!L1002="COMPRA",'REGISTRO ACCIONES'!R1002,""))</f>
        <v/>
      </c>
      <c r="H100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02" s="760" t="str">
        <f>IF(RENTABILIDAD[[#This Row],[PORTAFOLIO]]="","",IF(RENTABILIDAD[[#This Row],[INSTRUMENTO]]="","",IFERROR((E1002*H1002),0)))</f>
        <v/>
      </c>
      <c r="J1002" s="761" t="str">
        <f>IF(RENTABILIDAD[[#This Row],[PORTAFOLIO]]="","",IF(RENTABILIDAD[[#This Row],[INSTRUMENTO]]="","",IFERROR((E1002*H1002)*$X$6,0)))</f>
        <v/>
      </c>
      <c r="K1002" s="762">
        <f>IF(RENTABILIDAD[[#This Row],[VALOR ACTUAL COP]]&gt;0,IFERROR((I1002-F1002)/F1002,0),"")</f>
        <v>0</v>
      </c>
      <c r="L1002" s="702">
        <f>IF(RENTABILIDAD[[#This Row],[VALOR ACTUAL COP]]&gt;0,IFERROR((J1002-G1002)/G1002,0),"")</f>
        <v>0</v>
      </c>
      <c r="M1002" s="763">
        <f t="shared" si="16"/>
        <v>0</v>
      </c>
      <c r="N1002" s="747" t="str">
        <f>IFERROR(IF(RENTABILIDAD[[#This Row],[AÑOS]]&gt;0.9999999,(1+K1002)^(1/M1002)-1,""),"")</f>
        <v/>
      </c>
      <c r="O1002" s="702" t="str">
        <f>IFERROR(IF(RENTABILIDAD[[#This Row],[AÑOS]]&gt;0.9999999,(1+L1002)^(1/M1002)-1,""),"")</f>
        <v/>
      </c>
      <c r="P1002" s="764" t="str">
        <f>IFERROR(IF(C:C=$U$7,RENTABILIDAD[[#This Row],[INVERSIÓN USD]]/$W$6,RENTABILIDAD[[#This Row],[INVERSIÓN USD]]/$W$7),"")</f>
        <v/>
      </c>
      <c r="Q1002" s="620" t="str">
        <f>IFERROR(IF(D:D=$U$6,RENTABILIDAD[[#This Row],[INVERSIÓN COP]]/$V$6,RENTABILIDAD[[#This Row],[INVERSIÓN COP]]/$V$7),"")</f>
        <v/>
      </c>
      <c r="R1002" s="764" t="str">
        <f>IFERROR(RENTABILIDAD[[#This Row],[RENTABILIDAD E.A USD]]*RENTABILIDAD[[#This Row],[PESOS COP]],"")</f>
        <v/>
      </c>
      <c r="S1002" s="620" t="str">
        <f>IFERROR(RENTABILIDAD[[#This Row],[RENTABILIDAD E.A COP2]]*RENTABILIDAD[[#This Row],[PESOS COP]],"")</f>
        <v/>
      </c>
    </row>
    <row r="1003" spans="2:19">
      <c r="B1003" s="755" t="str">
        <f>IF('REGISTRO ACCIONES'!L1003="COMPRA",'REGISTRO ACCIONES'!J1003,"")</f>
        <v/>
      </c>
      <c r="C1003" s="756" t="str">
        <f>IF('REGISTRO ACCIONES'!L1003="COMPRA",'REGISTRO ACCIONES'!K1003,"")</f>
        <v/>
      </c>
      <c r="D100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03" s="757" t="str">
        <f>IF('REGISTRO ACCIONES'!L1003="COMPRA",'REGISTRO ACCIONES'!M1003,"")</f>
        <v/>
      </c>
      <c r="F1003" s="758" t="str">
        <f>IF(RENTABILIDAD[[#This Row],[PORTAFOLIO]]="","",IF('REGISTRO ACCIONES'!L1003="COMPRA",'REGISTRO ACCIONES'!P1003,""))</f>
        <v/>
      </c>
      <c r="G1003" s="759" t="str">
        <f>IF(RENTABILIDAD[[#This Row],[PORTAFOLIO]]="","",IF('REGISTRO ACCIONES'!L1003="COMPRA",'REGISTRO ACCIONES'!R1003,""))</f>
        <v/>
      </c>
      <c r="H100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03" s="760" t="str">
        <f>IF(RENTABILIDAD[[#This Row],[PORTAFOLIO]]="","",IF(RENTABILIDAD[[#This Row],[INSTRUMENTO]]="","",IFERROR((E1003*H1003),0)))</f>
        <v/>
      </c>
      <c r="J1003" s="761" t="str">
        <f>IF(RENTABILIDAD[[#This Row],[PORTAFOLIO]]="","",IF(RENTABILIDAD[[#This Row],[INSTRUMENTO]]="","",IFERROR((E1003*H1003)*$X$6,0)))</f>
        <v/>
      </c>
      <c r="K1003" s="762">
        <f>IF(RENTABILIDAD[[#This Row],[VALOR ACTUAL COP]]&gt;0,IFERROR((I1003-F1003)/F1003,0),"")</f>
        <v>0</v>
      </c>
      <c r="L1003" s="702">
        <f>IF(RENTABILIDAD[[#This Row],[VALOR ACTUAL COP]]&gt;0,IFERROR((J1003-G1003)/G1003,0),"")</f>
        <v>0</v>
      </c>
      <c r="M1003" s="763">
        <f t="shared" si="16"/>
        <v>0</v>
      </c>
      <c r="N1003" s="747" t="str">
        <f>IFERROR(IF(RENTABILIDAD[[#This Row],[AÑOS]]&gt;0.9999999,(1+K1003)^(1/M1003)-1,""),"")</f>
        <v/>
      </c>
      <c r="O1003" s="702" t="str">
        <f>IFERROR(IF(RENTABILIDAD[[#This Row],[AÑOS]]&gt;0.9999999,(1+L1003)^(1/M1003)-1,""),"")</f>
        <v/>
      </c>
      <c r="P1003" s="764" t="str">
        <f>IFERROR(IF(C:C=$U$7,RENTABILIDAD[[#This Row],[INVERSIÓN USD]]/$W$6,RENTABILIDAD[[#This Row],[INVERSIÓN USD]]/$W$7),"")</f>
        <v/>
      </c>
      <c r="Q1003" s="620" t="str">
        <f>IFERROR(IF(D:D=$U$6,RENTABILIDAD[[#This Row],[INVERSIÓN COP]]/$V$6,RENTABILIDAD[[#This Row],[INVERSIÓN COP]]/$V$7),"")</f>
        <v/>
      </c>
      <c r="R1003" s="764" t="str">
        <f>IFERROR(RENTABILIDAD[[#This Row],[RENTABILIDAD E.A USD]]*RENTABILIDAD[[#This Row],[PESOS COP]],"")</f>
        <v/>
      </c>
      <c r="S1003" s="620" t="str">
        <f>IFERROR(RENTABILIDAD[[#This Row],[RENTABILIDAD E.A COP2]]*RENTABILIDAD[[#This Row],[PESOS COP]],"")</f>
        <v/>
      </c>
    </row>
    <row r="1004" spans="2:19">
      <c r="B1004" s="755" t="str">
        <f>IF('REGISTRO ACCIONES'!L1004="COMPRA",'REGISTRO ACCIONES'!J1004,"")</f>
        <v/>
      </c>
      <c r="C1004" s="756" t="str">
        <f>IF('REGISTRO ACCIONES'!L1004="COMPRA",'REGISTRO ACCIONES'!K1004,"")</f>
        <v/>
      </c>
      <c r="D100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04" s="757" t="str">
        <f>IF('REGISTRO ACCIONES'!L1004="COMPRA",'REGISTRO ACCIONES'!M1004,"")</f>
        <v/>
      </c>
      <c r="F1004" s="758" t="str">
        <f>IF(RENTABILIDAD[[#This Row],[PORTAFOLIO]]="","",IF('REGISTRO ACCIONES'!L1004="COMPRA",'REGISTRO ACCIONES'!P1004,""))</f>
        <v/>
      </c>
      <c r="G1004" s="759" t="str">
        <f>IF(RENTABILIDAD[[#This Row],[PORTAFOLIO]]="","",IF('REGISTRO ACCIONES'!L1004="COMPRA",'REGISTRO ACCIONES'!R1004,""))</f>
        <v/>
      </c>
      <c r="H100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04" s="760" t="str">
        <f>IF(RENTABILIDAD[[#This Row],[PORTAFOLIO]]="","",IF(RENTABILIDAD[[#This Row],[INSTRUMENTO]]="","",IFERROR((E1004*H1004),0)))</f>
        <v/>
      </c>
      <c r="J1004" s="761" t="str">
        <f>IF(RENTABILIDAD[[#This Row],[PORTAFOLIO]]="","",IF(RENTABILIDAD[[#This Row],[INSTRUMENTO]]="","",IFERROR((E1004*H1004)*$X$6,0)))</f>
        <v/>
      </c>
      <c r="K1004" s="762">
        <f>IF(RENTABILIDAD[[#This Row],[VALOR ACTUAL COP]]&gt;0,IFERROR((I1004-F1004)/F1004,0),"")</f>
        <v>0</v>
      </c>
      <c r="L1004" s="702">
        <f>IF(RENTABILIDAD[[#This Row],[VALOR ACTUAL COP]]&gt;0,IFERROR((J1004-G1004)/G1004,0),"")</f>
        <v>0</v>
      </c>
      <c r="M1004" s="763">
        <f t="shared" si="16"/>
        <v>0</v>
      </c>
      <c r="N1004" s="747" t="str">
        <f>IFERROR(IF(RENTABILIDAD[[#This Row],[AÑOS]]&gt;0.9999999,(1+K1004)^(1/M1004)-1,""),"")</f>
        <v/>
      </c>
      <c r="O1004" s="702" t="str">
        <f>IFERROR(IF(RENTABILIDAD[[#This Row],[AÑOS]]&gt;0.9999999,(1+L1004)^(1/M1004)-1,""),"")</f>
        <v/>
      </c>
      <c r="P1004" s="764" t="str">
        <f>IFERROR(IF(C:C=$U$7,RENTABILIDAD[[#This Row],[INVERSIÓN USD]]/$W$6,RENTABILIDAD[[#This Row],[INVERSIÓN USD]]/$W$7),"")</f>
        <v/>
      </c>
      <c r="Q1004" s="620" t="str">
        <f>IFERROR(IF(D:D=$U$6,RENTABILIDAD[[#This Row],[INVERSIÓN COP]]/$V$6,RENTABILIDAD[[#This Row],[INVERSIÓN COP]]/$V$7),"")</f>
        <v/>
      </c>
      <c r="R1004" s="764" t="str">
        <f>IFERROR(RENTABILIDAD[[#This Row],[RENTABILIDAD E.A USD]]*RENTABILIDAD[[#This Row],[PESOS COP]],"")</f>
        <v/>
      </c>
      <c r="S1004" s="620" t="str">
        <f>IFERROR(RENTABILIDAD[[#This Row],[RENTABILIDAD E.A COP2]]*RENTABILIDAD[[#This Row],[PESOS COP]],"")</f>
        <v/>
      </c>
    </row>
    <row r="1005" spans="2:19">
      <c r="B1005" s="755" t="str">
        <f>IF('REGISTRO ACCIONES'!L1005="COMPRA",'REGISTRO ACCIONES'!J1005,"")</f>
        <v/>
      </c>
      <c r="C1005" s="756" t="str">
        <f>IF('REGISTRO ACCIONES'!L1005="COMPRA",'REGISTRO ACCIONES'!K1005,"")</f>
        <v/>
      </c>
      <c r="D100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05" s="757" t="str">
        <f>IF('REGISTRO ACCIONES'!L1005="COMPRA",'REGISTRO ACCIONES'!M1005,"")</f>
        <v/>
      </c>
      <c r="F1005" s="758" t="str">
        <f>IF(RENTABILIDAD[[#This Row],[PORTAFOLIO]]="","",IF('REGISTRO ACCIONES'!L1005="COMPRA",'REGISTRO ACCIONES'!P1005,""))</f>
        <v/>
      </c>
      <c r="G1005" s="759" t="str">
        <f>IF(RENTABILIDAD[[#This Row],[PORTAFOLIO]]="","",IF('REGISTRO ACCIONES'!L1005="COMPRA",'REGISTRO ACCIONES'!R1005,""))</f>
        <v/>
      </c>
      <c r="H100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05" s="760" t="str">
        <f>IF(RENTABILIDAD[[#This Row],[PORTAFOLIO]]="","",IF(RENTABILIDAD[[#This Row],[INSTRUMENTO]]="","",IFERROR((E1005*H1005),0)))</f>
        <v/>
      </c>
      <c r="J1005" s="761" t="str">
        <f>IF(RENTABILIDAD[[#This Row],[PORTAFOLIO]]="","",IF(RENTABILIDAD[[#This Row],[INSTRUMENTO]]="","",IFERROR((E1005*H1005)*$X$6,0)))</f>
        <v/>
      </c>
      <c r="K1005" s="762">
        <f>IF(RENTABILIDAD[[#This Row],[VALOR ACTUAL COP]]&gt;0,IFERROR((I1005-F1005)/F1005,0),"")</f>
        <v>0</v>
      </c>
      <c r="L1005" s="702">
        <f>IF(RENTABILIDAD[[#This Row],[VALOR ACTUAL COP]]&gt;0,IFERROR((J1005-G1005)/G1005,0),"")</f>
        <v>0</v>
      </c>
      <c r="M1005" s="763">
        <f t="shared" si="16"/>
        <v>0</v>
      </c>
      <c r="N1005" s="747" t="str">
        <f>IFERROR(IF(RENTABILIDAD[[#This Row],[AÑOS]]&gt;0.9999999,(1+K1005)^(1/M1005)-1,""),"")</f>
        <v/>
      </c>
      <c r="O1005" s="702" t="str">
        <f>IFERROR(IF(RENTABILIDAD[[#This Row],[AÑOS]]&gt;0.9999999,(1+L1005)^(1/M1005)-1,""),"")</f>
        <v/>
      </c>
      <c r="P1005" s="764" t="str">
        <f>IFERROR(IF(C:C=$U$7,RENTABILIDAD[[#This Row],[INVERSIÓN USD]]/$W$6,RENTABILIDAD[[#This Row],[INVERSIÓN USD]]/$W$7),"")</f>
        <v/>
      </c>
      <c r="Q1005" s="620" t="str">
        <f>IFERROR(IF(D:D=$U$6,RENTABILIDAD[[#This Row],[INVERSIÓN COP]]/$V$6,RENTABILIDAD[[#This Row],[INVERSIÓN COP]]/$V$7),"")</f>
        <v/>
      </c>
      <c r="R1005" s="764" t="str">
        <f>IFERROR(RENTABILIDAD[[#This Row],[RENTABILIDAD E.A USD]]*RENTABILIDAD[[#This Row],[PESOS COP]],"")</f>
        <v/>
      </c>
      <c r="S1005" s="620" t="str">
        <f>IFERROR(RENTABILIDAD[[#This Row],[RENTABILIDAD E.A COP2]]*RENTABILIDAD[[#This Row],[PESOS COP]],"")</f>
        <v/>
      </c>
    </row>
    <row r="1006" spans="2:19">
      <c r="B1006" s="755" t="str">
        <f>IF('REGISTRO ACCIONES'!L1006="COMPRA",'REGISTRO ACCIONES'!J1006,"")</f>
        <v/>
      </c>
      <c r="C1006" s="756" t="str">
        <f>IF('REGISTRO ACCIONES'!L1006="COMPRA",'REGISTRO ACCIONES'!K1006,"")</f>
        <v/>
      </c>
      <c r="D100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06" s="757" t="str">
        <f>IF('REGISTRO ACCIONES'!L1006="COMPRA",'REGISTRO ACCIONES'!M1006,"")</f>
        <v/>
      </c>
      <c r="F1006" s="758" t="str">
        <f>IF(RENTABILIDAD[[#This Row],[PORTAFOLIO]]="","",IF('REGISTRO ACCIONES'!L1006="COMPRA",'REGISTRO ACCIONES'!P1006,""))</f>
        <v/>
      </c>
      <c r="G1006" s="759" t="str">
        <f>IF(RENTABILIDAD[[#This Row],[PORTAFOLIO]]="","",IF('REGISTRO ACCIONES'!L1006="COMPRA",'REGISTRO ACCIONES'!R1006,""))</f>
        <v/>
      </c>
      <c r="H100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06" s="760" t="str">
        <f>IF(RENTABILIDAD[[#This Row],[PORTAFOLIO]]="","",IF(RENTABILIDAD[[#This Row],[INSTRUMENTO]]="","",IFERROR((E1006*H1006),0)))</f>
        <v/>
      </c>
      <c r="J1006" s="761" t="str">
        <f>IF(RENTABILIDAD[[#This Row],[PORTAFOLIO]]="","",IF(RENTABILIDAD[[#This Row],[INSTRUMENTO]]="","",IFERROR((E1006*H1006)*$X$6,0)))</f>
        <v/>
      </c>
      <c r="K1006" s="762">
        <f>IF(RENTABILIDAD[[#This Row],[VALOR ACTUAL COP]]&gt;0,IFERROR((I1006-F1006)/F1006,0),"")</f>
        <v>0</v>
      </c>
      <c r="L1006" s="702">
        <f>IF(RENTABILIDAD[[#This Row],[VALOR ACTUAL COP]]&gt;0,IFERROR((J1006-G1006)/G1006,0),"")</f>
        <v>0</v>
      </c>
      <c r="M1006" s="763">
        <f t="shared" si="16"/>
        <v>0</v>
      </c>
      <c r="N1006" s="747" t="str">
        <f>IFERROR(IF(RENTABILIDAD[[#This Row],[AÑOS]]&gt;0.9999999,(1+K1006)^(1/M1006)-1,""),"")</f>
        <v/>
      </c>
      <c r="O1006" s="702" t="str">
        <f>IFERROR(IF(RENTABILIDAD[[#This Row],[AÑOS]]&gt;0.9999999,(1+L1006)^(1/M1006)-1,""),"")</f>
        <v/>
      </c>
      <c r="P1006" s="764" t="str">
        <f>IFERROR(IF(C:C=$U$7,RENTABILIDAD[[#This Row],[INVERSIÓN USD]]/$W$6,RENTABILIDAD[[#This Row],[INVERSIÓN USD]]/$W$7),"")</f>
        <v/>
      </c>
      <c r="Q1006" s="620" t="str">
        <f>IFERROR(IF(D:D=$U$6,RENTABILIDAD[[#This Row],[INVERSIÓN COP]]/$V$6,RENTABILIDAD[[#This Row],[INVERSIÓN COP]]/$V$7),"")</f>
        <v/>
      </c>
      <c r="R1006" s="764" t="str">
        <f>IFERROR(RENTABILIDAD[[#This Row],[RENTABILIDAD E.A USD]]*RENTABILIDAD[[#This Row],[PESOS COP]],"")</f>
        <v/>
      </c>
      <c r="S1006" s="620" t="str">
        <f>IFERROR(RENTABILIDAD[[#This Row],[RENTABILIDAD E.A COP2]]*RENTABILIDAD[[#This Row],[PESOS COP]],"")</f>
        <v/>
      </c>
    </row>
    <row r="1007" spans="2:19">
      <c r="B1007" s="755" t="str">
        <f>IF('REGISTRO ACCIONES'!L1007="COMPRA",'REGISTRO ACCIONES'!J1007,"")</f>
        <v/>
      </c>
      <c r="C1007" s="756" t="str">
        <f>IF('REGISTRO ACCIONES'!L1007="COMPRA",'REGISTRO ACCIONES'!K1007,"")</f>
        <v/>
      </c>
      <c r="D100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07" s="757" t="str">
        <f>IF('REGISTRO ACCIONES'!L1007="COMPRA",'REGISTRO ACCIONES'!M1007,"")</f>
        <v/>
      </c>
      <c r="F1007" s="758" t="str">
        <f>IF(RENTABILIDAD[[#This Row],[PORTAFOLIO]]="","",IF('REGISTRO ACCIONES'!L1007="COMPRA",'REGISTRO ACCIONES'!P1007,""))</f>
        <v/>
      </c>
      <c r="G1007" s="759" t="str">
        <f>IF(RENTABILIDAD[[#This Row],[PORTAFOLIO]]="","",IF('REGISTRO ACCIONES'!L1007="COMPRA",'REGISTRO ACCIONES'!R1007,""))</f>
        <v/>
      </c>
      <c r="H100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07" s="760" t="str">
        <f>IF(RENTABILIDAD[[#This Row],[PORTAFOLIO]]="","",IF(RENTABILIDAD[[#This Row],[INSTRUMENTO]]="","",IFERROR((E1007*H1007),0)))</f>
        <v/>
      </c>
      <c r="J1007" s="761" t="str">
        <f>IF(RENTABILIDAD[[#This Row],[PORTAFOLIO]]="","",IF(RENTABILIDAD[[#This Row],[INSTRUMENTO]]="","",IFERROR((E1007*H1007)*$X$6,0)))</f>
        <v/>
      </c>
      <c r="K1007" s="762">
        <f>IF(RENTABILIDAD[[#This Row],[VALOR ACTUAL COP]]&gt;0,IFERROR((I1007-F1007)/F1007,0),"")</f>
        <v>0</v>
      </c>
      <c r="L1007" s="702">
        <f>IF(RENTABILIDAD[[#This Row],[VALOR ACTUAL COP]]&gt;0,IFERROR((J1007-G1007)/G1007,0),"")</f>
        <v>0</v>
      </c>
      <c r="M1007" s="763">
        <f t="shared" si="16"/>
        <v>0</v>
      </c>
      <c r="N1007" s="747" t="str">
        <f>IFERROR(IF(RENTABILIDAD[[#This Row],[AÑOS]]&gt;0.9999999,(1+K1007)^(1/M1007)-1,""),"")</f>
        <v/>
      </c>
      <c r="O1007" s="702" t="str">
        <f>IFERROR(IF(RENTABILIDAD[[#This Row],[AÑOS]]&gt;0.9999999,(1+L1007)^(1/M1007)-1,""),"")</f>
        <v/>
      </c>
      <c r="P1007" s="764" t="str">
        <f>IFERROR(IF(C:C=$U$7,RENTABILIDAD[[#This Row],[INVERSIÓN USD]]/$W$6,RENTABILIDAD[[#This Row],[INVERSIÓN USD]]/$W$7),"")</f>
        <v/>
      </c>
      <c r="Q1007" s="620" t="str">
        <f>IFERROR(IF(D:D=$U$6,RENTABILIDAD[[#This Row],[INVERSIÓN COP]]/$V$6,RENTABILIDAD[[#This Row],[INVERSIÓN COP]]/$V$7),"")</f>
        <v/>
      </c>
      <c r="R1007" s="764" t="str">
        <f>IFERROR(RENTABILIDAD[[#This Row],[RENTABILIDAD E.A USD]]*RENTABILIDAD[[#This Row],[PESOS COP]],"")</f>
        <v/>
      </c>
      <c r="S1007" s="620" t="str">
        <f>IFERROR(RENTABILIDAD[[#This Row],[RENTABILIDAD E.A COP2]]*RENTABILIDAD[[#This Row],[PESOS COP]],"")</f>
        <v/>
      </c>
    </row>
    <row r="1008" spans="2:19">
      <c r="B1008" s="755" t="str">
        <f>IF('REGISTRO ACCIONES'!L1008="COMPRA",'REGISTRO ACCIONES'!J1008,"")</f>
        <v/>
      </c>
      <c r="C1008" s="756" t="str">
        <f>IF('REGISTRO ACCIONES'!L1008="COMPRA",'REGISTRO ACCIONES'!K1008,"")</f>
        <v/>
      </c>
      <c r="D100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08" s="757" t="str">
        <f>IF('REGISTRO ACCIONES'!L1008="COMPRA",'REGISTRO ACCIONES'!M1008,"")</f>
        <v/>
      </c>
      <c r="F1008" s="758" t="str">
        <f>IF(RENTABILIDAD[[#This Row],[PORTAFOLIO]]="","",IF('REGISTRO ACCIONES'!L1008="COMPRA",'REGISTRO ACCIONES'!P1008,""))</f>
        <v/>
      </c>
      <c r="G1008" s="759" t="str">
        <f>IF(RENTABILIDAD[[#This Row],[PORTAFOLIO]]="","",IF('REGISTRO ACCIONES'!L1008="COMPRA",'REGISTRO ACCIONES'!R1008,""))</f>
        <v/>
      </c>
      <c r="H100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08" s="760" t="str">
        <f>IF(RENTABILIDAD[[#This Row],[PORTAFOLIO]]="","",IF(RENTABILIDAD[[#This Row],[INSTRUMENTO]]="","",IFERROR((E1008*H1008),0)))</f>
        <v/>
      </c>
      <c r="J1008" s="761" t="str">
        <f>IF(RENTABILIDAD[[#This Row],[PORTAFOLIO]]="","",IF(RENTABILIDAD[[#This Row],[INSTRUMENTO]]="","",IFERROR((E1008*H1008)*$X$6,0)))</f>
        <v/>
      </c>
      <c r="K1008" s="762">
        <f>IF(RENTABILIDAD[[#This Row],[VALOR ACTUAL COP]]&gt;0,IFERROR((I1008-F1008)/F1008,0),"")</f>
        <v>0</v>
      </c>
      <c r="L1008" s="702">
        <f>IF(RENTABILIDAD[[#This Row],[VALOR ACTUAL COP]]&gt;0,IFERROR((J1008-G1008)/G1008,0),"")</f>
        <v>0</v>
      </c>
      <c r="M1008" s="763">
        <f t="shared" si="16"/>
        <v>0</v>
      </c>
      <c r="N1008" s="747" t="str">
        <f>IFERROR(IF(RENTABILIDAD[[#This Row],[AÑOS]]&gt;0.9999999,(1+K1008)^(1/M1008)-1,""),"")</f>
        <v/>
      </c>
      <c r="O1008" s="702" t="str">
        <f>IFERROR(IF(RENTABILIDAD[[#This Row],[AÑOS]]&gt;0.9999999,(1+L1008)^(1/M1008)-1,""),"")</f>
        <v/>
      </c>
      <c r="P1008" s="764" t="str">
        <f>IFERROR(IF(C:C=$U$7,RENTABILIDAD[[#This Row],[INVERSIÓN USD]]/$W$6,RENTABILIDAD[[#This Row],[INVERSIÓN USD]]/$W$7),"")</f>
        <v/>
      </c>
      <c r="Q1008" s="620" t="str">
        <f>IFERROR(IF(D:D=$U$6,RENTABILIDAD[[#This Row],[INVERSIÓN COP]]/$V$6,RENTABILIDAD[[#This Row],[INVERSIÓN COP]]/$V$7),"")</f>
        <v/>
      </c>
      <c r="R1008" s="764" t="str">
        <f>IFERROR(RENTABILIDAD[[#This Row],[RENTABILIDAD E.A USD]]*RENTABILIDAD[[#This Row],[PESOS COP]],"")</f>
        <v/>
      </c>
      <c r="S1008" s="620" t="str">
        <f>IFERROR(RENTABILIDAD[[#This Row],[RENTABILIDAD E.A COP2]]*RENTABILIDAD[[#This Row],[PESOS COP]],"")</f>
        <v/>
      </c>
    </row>
    <row r="1009" spans="2:19">
      <c r="B1009" s="755" t="str">
        <f>IF('REGISTRO ACCIONES'!L1009="COMPRA",'REGISTRO ACCIONES'!J1009,"")</f>
        <v/>
      </c>
      <c r="C1009" s="756" t="str">
        <f>IF('REGISTRO ACCIONES'!L1009="COMPRA",'REGISTRO ACCIONES'!K1009,"")</f>
        <v/>
      </c>
      <c r="D100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09" s="757" t="str">
        <f>IF('REGISTRO ACCIONES'!L1009="COMPRA",'REGISTRO ACCIONES'!M1009,"")</f>
        <v/>
      </c>
      <c r="F1009" s="758" t="str">
        <f>IF(RENTABILIDAD[[#This Row],[PORTAFOLIO]]="","",IF('REGISTRO ACCIONES'!L1009="COMPRA",'REGISTRO ACCIONES'!P1009,""))</f>
        <v/>
      </c>
      <c r="G1009" s="759" t="str">
        <f>IF(RENTABILIDAD[[#This Row],[PORTAFOLIO]]="","",IF('REGISTRO ACCIONES'!L1009="COMPRA",'REGISTRO ACCIONES'!R1009,""))</f>
        <v/>
      </c>
      <c r="H100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09" s="760" t="str">
        <f>IF(RENTABILIDAD[[#This Row],[PORTAFOLIO]]="","",IF(RENTABILIDAD[[#This Row],[INSTRUMENTO]]="","",IFERROR((E1009*H1009),0)))</f>
        <v/>
      </c>
      <c r="J1009" s="761" t="str">
        <f>IF(RENTABILIDAD[[#This Row],[PORTAFOLIO]]="","",IF(RENTABILIDAD[[#This Row],[INSTRUMENTO]]="","",IFERROR((E1009*H1009)*$X$6,0)))</f>
        <v/>
      </c>
      <c r="K1009" s="762">
        <f>IF(RENTABILIDAD[[#This Row],[VALOR ACTUAL COP]]&gt;0,IFERROR((I1009-F1009)/F1009,0),"")</f>
        <v>0</v>
      </c>
      <c r="L1009" s="702">
        <f>IF(RENTABILIDAD[[#This Row],[VALOR ACTUAL COP]]&gt;0,IFERROR((J1009-G1009)/G1009,0),"")</f>
        <v>0</v>
      </c>
      <c r="M1009" s="763">
        <f t="shared" si="16"/>
        <v>0</v>
      </c>
      <c r="N1009" s="747" t="str">
        <f>IFERROR(IF(RENTABILIDAD[[#This Row],[AÑOS]]&gt;0.9999999,(1+K1009)^(1/M1009)-1,""),"")</f>
        <v/>
      </c>
      <c r="O1009" s="702" t="str">
        <f>IFERROR(IF(RENTABILIDAD[[#This Row],[AÑOS]]&gt;0.9999999,(1+L1009)^(1/M1009)-1,""),"")</f>
        <v/>
      </c>
      <c r="P1009" s="764" t="str">
        <f>IFERROR(IF(C:C=$U$7,RENTABILIDAD[[#This Row],[INVERSIÓN USD]]/$W$6,RENTABILIDAD[[#This Row],[INVERSIÓN USD]]/$W$7),"")</f>
        <v/>
      </c>
      <c r="Q1009" s="620" t="str">
        <f>IFERROR(IF(D:D=$U$6,RENTABILIDAD[[#This Row],[INVERSIÓN COP]]/$V$6,RENTABILIDAD[[#This Row],[INVERSIÓN COP]]/$V$7),"")</f>
        <v/>
      </c>
      <c r="R1009" s="764" t="str">
        <f>IFERROR(RENTABILIDAD[[#This Row],[RENTABILIDAD E.A USD]]*RENTABILIDAD[[#This Row],[PESOS COP]],"")</f>
        <v/>
      </c>
      <c r="S1009" s="620" t="str">
        <f>IFERROR(RENTABILIDAD[[#This Row],[RENTABILIDAD E.A COP2]]*RENTABILIDAD[[#This Row],[PESOS COP]],"")</f>
        <v/>
      </c>
    </row>
    <row r="1010" spans="2:19">
      <c r="B1010" s="755" t="str">
        <f>IF('REGISTRO ACCIONES'!L1010="COMPRA",'REGISTRO ACCIONES'!J1010,"")</f>
        <v/>
      </c>
      <c r="C1010" s="756" t="str">
        <f>IF('REGISTRO ACCIONES'!L1010="COMPRA",'REGISTRO ACCIONES'!K1010,"")</f>
        <v/>
      </c>
      <c r="D101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10" s="757" t="str">
        <f>IF('REGISTRO ACCIONES'!L1010="COMPRA",'REGISTRO ACCIONES'!M1010,"")</f>
        <v/>
      </c>
      <c r="F1010" s="758" t="str">
        <f>IF(RENTABILIDAD[[#This Row],[PORTAFOLIO]]="","",IF('REGISTRO ACCIONES'!L1010="COMPRA",'REGISTRO ACCIONES'!P1010,""))</f>
        <v/>
      </c>
      <c r="G1010" s="759" t="str">
        <f>IF(RENTABILIDAD[[#This Row],[PORTAFOLIO]]="","",IF('REGISTRO ACCIONES'!L1010="COMPRA",'REGISTRO ACCIONES'!R1010,""))</f>
        <v/>
      </c>
      <c r="H101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10" s="760" t="str">
        <f>IF(RENTABILIDAD[[#This Row],[PORTAFOLIO]]="","",IF(RENTABILIDAD[[#This Row],[INSTRUMENTO]]="","",IFERROR((E1010*H1010),0)))</f>
        <v/>
      </c>
      <c r="J1010" s="761" t="str">
        <f>IF(RENTABILIDAD[[#This Row],[PORTAFOLIO]]="","",IF(RENTABILIDAD[[#This Row],[INSTRUMENTO]]="","",IFERROR((E1010*H1010)*$X$6,0)))</f>
        <v/>
      </c>
      <c r="K1010" s="762">
        <f>IF(RENTABILIDAD[[#This Row],[VALOR ACTUAL COP]]&gt;0,IFERROR((I1010-F1010)/F1010,0),"")</f>
        <v>0</v>
      </c>
      <c r="L1010" s="702">
        <f>IF(RENTABILIDAD[[#This Row],[VALOR ACTUAL COP]]&gt;0,IFERROR((J1010-G1010)/G1010,0),"")</f>
        <v>0</v>
      </c>
      <c r="M1010" s="763">
        <f t="shared" si="16"/>
        <v>0</v>
      </c>
      <c r="N1010" s="747" t="str">
        <f>IFERROR(IF(RENTABILIDAD[[#This Row],[AÑOS]]&gt;0.9999999,(1+K1010)^(1/M1010)-1,""),"")</f>
        <v/>
      </c>
      <c r="O1010" s="702" t="str">
        <f>IFERROR(IF(RENTABILIDAD[[#This Row],[AÑOS]]&gt;0.9999999,(1+L1010)^(1/M1010)-1,""),"")</f>
        <v/>
      </c>
      <c r="P1010" s="764" t="str">
        <f>IFERROR(IF(C:C=$U$7,RENTABILIDAD[[#This Row],[INVERSIÓN USD]]/$W$6,RENTABILIDAD[[#This Row],[INVERSIÓN USD]]/$W$7),"")</f>
        <v/>
      </c>
      <c r="Q1010" s="620" t="str">
        <f>IFERROR(IF(D:D=$U$6,RENTABILIDAD[[#This Row],[INVERSIÓN COP]]/$V$6,RENTABILIDAD[[#This Row],[INVERSIÓN COP]]/$V$7),"")</f>
        <v/>
      </c>
      <c r="R1010" s="764" t="str">
        <f>IFERROR(RENTABILIDAD[[#This Row],[RENTABILIDAD E.A USD]]*RENTABILIDAD[[#This Row],[PESOS COP]],"")</f>
        <v/>
      </c>
      <c r="S1010" s="620" t="str">
        <f>IFERROR(RENTABILIDAD[[#This Row],[RENTABILIDAD E.A COP2]]*RENTABILIDAD[[#This Row],[PESOS COP]],"")</f>
        <v/>
      </c>
    </row>
    <row r="1011" spans="2:19">
      <c r="B1011" s="755" t="str">
        <f>IF('REGISTRO ACCIONES'!L1011="COMPRA",'REGISTRO ACCIONES'!J1011,"")</f>
        <v/>
      </c>
      <c r="C1011" s="756" t="str">
        <f>IF('REGISTRO ACCIONES'!L1011="COMPRA",'REGISTRO ACCIONES'!K1011,"")</f>
        <v/>
      </c>
      <c r="D101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11" s="757" t="str">
        <f>IF('REGISTRO ACCIONES'!L1011="COMPRA",'REGISTRO ACCIONES'!M1011,"")</f>
        <v/>
      </c>
      <c r="F1011" s="758" t="str">
        <f>IF(RENTABILIDAD[[#This Row],[PORTAFOLIO]]="","",IF('REGISTRO ACCIONES'!L1011="COMPRA",'REGISTRO ACCIONES'!P1011,""))</f>
        <v/>
      </c>
      <c r="G1011" s="759" t="str">
        <f>IF(RENTABILIDAD[[#This Row],[PORTAFOLIO]]="","",IF('REGISTRO ACCIONES'!L1011="COMPRA",'REGISTRO ACCIONES'!R1011,""))</f>
        <v/>
      </c>
      <c r="H101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11" s="760" t="str">
        <f>IF(RENTABILIDAD[[#This Row],[PORTAFOLIO]]="","",IF(RENTABILIDAD[[#This Row],[INSTRUMENTO]]="","",IFERROR((E1011*H1011),0)))</f>
        <v/>
      </c>
      <c r="J1011" s="761" t="str">
        <f>IF(RENTABILIDAD[[#This Row],[PORTAFOLIO]]="","",IF(RENTABILIDAD[[#This Row],[INSTRUMENTO]]="","",IFERROR((E1011*H1011)*$X$6,0)))</f>
        <v/>
      </c>
      <c r="K1011" s="762">
        <f>IF(RENTABILIDAD[[#This Row],[VALOR ACTUAL COP]]&gt;0,IFERROR((I1011-F1011)/F1011,0),"")</f>
        <v>0</v>
      </c>
      <c r="L1011" s="702">
        <f>IF(RENTABILIDAD[[#This Row],[VALOR ACTUAL COP]]&gt;0,IFERROR((J1011-G1011)/G1011,0),"")</f>
        <v>0</v>
      </c>
      <c r="M1011" s="763">
        <f t="shared" si="16"/>
        <v>0</v>
      </c>
      <c r="N1011" s="747" t="str">
        <f>IFERROR(IF(RENTABILIDAD[[#This Row],[AÑOS]]&gt;0.9999999,(1+K1011)^(1/M1011)-1,""),"")</f>
        <v/>
      </c>
      <c r="O1011" s="702" t="str">
        <f>IFERROR(IF(RENTABILIDAD[[#This Row],[AÑOS]]&gt;0.9999999,(1+L1011)^(1/M1011)-1,""),"")</f>
        <v/>
      </c>
      <c r="P1011" s="764" t="str">
        <f>IFERROR(IF(C:C=$U$7,RENTABILIDAD[[#This Row],[INVERSIÓN USD]]/$W$6,RENTABILIDAD[[#This Row],[INVERSIÓN USD]]/$W$7),"")</f>
        <v/>
      </c>
      <c r="Q1011" s="620" t="str">
        <f>IFERROR(IF(D:D=$U$6,RENTABILIDAD[[#This Row],[INVERSIÓN COP]]/$V$6,RENTABILIDAD[[#This Row],[INVERSIÓN COP]]/$V$7),"")</f>
        <v/>
      </c>
      <c r="R1011" s="764" t="str">
        <f>IFERROR(RENTABILIDAD[[#This Row],[RENTABILIDAD E.A USD]]*RENTABILIDAD[[#This Row],[PESOS COP]],"")</f>
        <v/>
      </c>
      <c r="S1011" s="620" t="str">
        <f>IFERROR(RENTABILIDAD[[#This Row],[RENTABILIDAD E.A COP2]]*RENTABILIDAD[[#This Row],[PESOS COP]],"")</f>
        <v/>
      </c>
    </row>
    <row r="1012" spans="2:19">
      <c r="B1012" s="755" t="str">
        <f>IF('REGISTRO ACCIONES'!L1012="COMPRA",'REGISTRO ACCIONES'!J1012,"")</f>
        <v/>
      </c>
      <c r="C1012" s="756" t="str">
        <f>IF('REGISTRO ACCIONES'!L1012="COMPRA",'REGISTRO ACCIONES'!K1012,"")</f>
        <v/>
      </c>
      <c r="D101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12" s="757" t="str">
        <f>IF('REGISTRO ACCIONES'!L1012="COMPRA",'REGISTRO ACCIONES'!M1012,"")</f>
        <v/>
      </c>
      <c r="F1012" s="758" t="str">
        <f>IF(RENTABILIDAD[[#This Row],[PORTAFOLIO]]="","",IF('REGISTRO ACCIONES'!L1012="COMPRA",'REGISTRO ACCIONES'!P1012,""))</f>
        <v/>
      </c>
      <c r="G1012" s="759" t="str">
        <f>IF(RENTABILIDAD[[#This Row],[PORTAFOLIO]]="","",IF('REGISTRO ACCIONES'!L1012="COMPRA",'REGISTRO ACCIONES'!R1012,""))</f>
        <v/>
      </c>
      <c r="H101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12" s="760" t="str">
        <f>IF(RENTABILIDAD[[#This Row],[PORTAFOLIO]]="","",IF(RENTABILIDAD[[#This Row],[INSTRUMENTO]]="","",IFERROR((E1012*H1012),0)))</f>
        <v/>
      </c>
      <c r="J1012" s="761" t="str">
        <f>IF(RENTABILIDAD[[#This Row],[PORTAFOLIO]]="","",IF(RENTABILIDAD[[#This Row],[INSTRUMENTO]]="","",IFERROR((E1012*H1012)*$X$6,0)))</f>
        <v/>
      </c>
      <c r="K1012" s="762">
        <f>IF(RENTABILIDAD[[#This Row],[VALOR ACTUAL COP]]&gt;0,IFERROR((I1012-F1012)/F1012,0),"")</f>
        <v>0</v>
      </c>
      <c r="L1012" s="702">
        <f>IF(RENTABILIDAD[[#This Row],[VALOR ACTUAL COP]]&gt;0,IFERROR((J1012-G1012)/G1012,0),"")</f>
        <v>0</v>
      </c>
      <c r="M1012" s="763">
        <f t="shared" si="16"/>
        <v>0</v>
      </c>
      <c r="N1012" s="747" t="str">
        <f>IFERROR(IF(RENTABILIDAD[[#This Row],[AÑOS]]&gt;0.9999999,(1+K1012)^(1/M1012)-1,""),"")</f>
        <v/>
      </c>
      <c r="O1012" s="702" t="str">
        <f>IFERROR(IF(RENTABILIDAD[[#This Row],[AÑOS]]&gt;0.9999999,(1+L1012)^(1/M1012)-1,""),"")</f>
        <v/>
      </c>
      <c r="P1012" s="764" t="str">
        <f>IFERROR(IF(C:C=$U$7,RENTABILIDAD[[#This Row],[INVERSIÓN USD]]/$W$6,RENTABILIDAD[[#This Row],[INVERSIÓN USD]]/$W$7),"")</f>
        <v/>
      </c>
      <c r="Q1012" s="620" t="str">
        <f>IFERROR(IF(D:D=$U$6,RENTABILIDAD[[#This Row],[INVERSIÓN COP]]/$V$6,RENTABILIDAD[[#This Row],[INVERSIÓN COP]]/$V$7),"")</f>
        <v/>
      </c>
      <c r="R1012" s="764" t="str">
        <f>IFERROR(RENTABILIDAD[[#This Row],[RENTABILIDAD E.A USD]]*RENTABILIDAD[[#This Row],[PESOS COP]],"")</f>
        <v/>
      </c>
      <c r="S1012" s="620" t="str">
        <f>IFERROR(RENTABILIDAD[[#This Row],[RENTABILIDAD E.A COP2]]*RENTABILIDAD[[#This Row],[PESOS COP]],"")</f>
        <v/>
      </c>
    </row>
    <row r="1013" spans="2:19">
      <c r="B1013" s="755" t="str">
        <f>IF('REGISTRO ACCIONES'!L1013="COMPRA",'REGISTRO ACCIONES'!J1013,"")</f>
        <v/>
      </c>
      <c r="C1013" s="756" t="str">
        <f>IF('REGISTRO ACCIONES'!L1013="COMPRA",'REGISTRO ACCIONES'!K1013,"")</f>
        <v/>
      </c>
      <c r="D101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13" s="757" t="str">
        <f>IF('REGISTRO ACCIONES'!L1013="COMPRA",'REGISTRO ACCIONES'!M1013,"")</f>
        <v/>
      </c>
      <c r="F1013" s="758" t="str">
        <f>IF(RENTABILIDAD[[#This Row],[PORTAFOLIO]]="","",IF('REGISTRO ACCIONES'!L1013="COMPRA",'REGISTRO ACCIONES'!P1013,""))</f>
        <v/>
      </c>
      <c r="G1013" s="759" t="str">
        <f>IF(RENTABILIDAD[[#This Row],[PORTAFOLIO]]="","",IF('REGISTRO ACCIONES'!L1013="COMPRA",'REGISTRO ACCIONES'!R1013,""))</f>
        <v/>
      </c>
      <c r="H101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13" s="760" t="str">
        <f>IF(RENTABILIDAD[[#This Row],[PORTAFOLIO]]="","",IF(RENTABILIDAD[[#This Row],[INSTRUMENTO]]="","",IFERROR((E1013*H1013),0)))</f>
        <v/>
      </c>
      <c r="J1013" s="761" t="str">
        <f>IF(RENTABILIDAD[[#This Row],[PORTAFOLIO]]="","",IF(RENTABILIDAD[[#This Row],[INSTRUMENTO]]="","",IFERROR((E1013*H1013)*$X$6,0)))</f>
        <v/>
      </c>
      <c r="K1013" s="762">
        <f>IF(RENTABILIDAD[[#This Row],[VALOR ACTUAL COP]]&gt;0,IFERROR((I1013-F1013)/F1013,0),"")</f>
        <v>0</v>
      </c>
      <c r="L1013" s="702">
        <f>IF(RENTABILIDAD[[#This Row],[VALOR ACTUAL COP]]&gt;0,IFERROR((J1013-G1013)/G1013,0),"")</f>
        <v>0</v>
      </c>
      <c r="M1013" s="763">
        <f t="shared" si="16"/>
        <v>0</v>
      </c>
      <c r="N1013" s="747" t="str">
        <f>IFERROR(IF(RENTABILIDAD[[#This Row],[AÑOS]]&gt;0.9999999,(1+K1013)^(1/M1013)-1,""),"")</f>
        <v/>
      </c>
      <c r="O1013" s="702" t="str">
        <f>IFERROR(IF(RENTABILIDAD[[#This Row],[AÑOS]]&gt;0.9999999,(1+L1013)^(1/M1013)-1,""),"")</f>
        <v/>
      </c>
      <c r="P1013" s="764" t="str">
        <f>IFERROR(IF(C:C=$U$7,RENTABILIDAD[[#This Row],[INVERSIÓN USD]]/$W$6,RENTABILIDAD[[#This Row],[INVERSIÓN USD]]/$W$7),"")</f>
        <v/>
      </c>
      <c r="Q1013" s="620" t="str">
        <f>IFERROR(IF(D:D=$U$6,RENTABILIDAD[[#This Row],[INVERSIÓN COP]]/$V$6,RENTABILIDAD[[#This Row],[INVERSIÓN COP]]/$V$7),"")</f>
        <v/>
      </c>
      <c r="R1013" s="764" t="str">
        <f>IFERROR(RENTABILIDAD[[#This Row],[RENTABILIDAD E.A USD]]*RENTABILIDAD[[#This Row],[PESOS COP]],"")</f>
        <v/>
      </c>
      <c r="S1013" s="620" t="str">
        <f>IFERROR(RENTABILIDAD[[#This Row],[RENTABILIDAD E.A COP2]]*RENTABILIDAD[[#This Row],[PESOS COP]],"")</f>
        <v/>
      </c>
    </row>
    <row r="1014" spans="2:19">
      <c r="B1014" s="755" t="str">
        <f>IF('REGISTRO ACCIONES'!L1014="COMPRA",'REGISTRO ACCIONES'!J1014,"")</f>
        <v/>
      </c>
      <c r="C1014" s="756" t="str">
        <f>IF('REGISTRO ACCIONES'!L1014="COMPRA",'REGISTRO ACCIONES'!K1014,"")</f>
        <v/>
      </c>
      <c r="D101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14" s="757" t="str">
        <f>IF('REGISTRO ACCIONES'!L1014="COMPRA",'REGISTRO ACCIONES'!M1014,"")</f>
        <v/>
      </c>
      <c r="F1014" s="758" t="str">
        <f>IF(RENTABILIDAD[[#This Row],[PORTAFOLIO]]="","",IF('REGISTRO ACCIONES'!L1014="COMPRA",'REGISTRO ACCIONES'!P1014,""))</f>
        <v/>
      </c>
      <c r="G1014" s="759" t="str">
        <f>IF(RENTABILIDAD[[#This Row],[PORTAFOLIO]]="","",IF('REGISTRO ACCIONES'!L1014="COMPRA",'REGISTRO ACCIONES'!R1014,""))</f>
        <v/>
      </c>
      <c r="H101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14" s="760" t="str">
        <f>IF(RENTABILIDAD[[#This Row],[PORTAFOLIO]]="","",IF(RENTABILIDAD[[#This Row],[INSTRUMENTO]]="","",IFERROR((E1014*H1014),0)))</f>
        <v/>
      </c>
      <c r="J1014" s="761" t="str">
        <f>IF(RENTABILIDAD[[#This Row],[PORTAFOLIO]]="","",IF(RENTABILIDAD[[#This Row],[INSTRUMENTO]]="","",IFERROR((E1014*H1014)*$X$6,0)))</f>
        <v/>
      </c>
      <c r="K1014" s="762">
        <f>IF(RENTABILIDAD[[#This Row],[VALOR ACTUAL COP]]&gt;0,IFERROR((I1014-F1014)/F1014,0),"")</f>
        <v>0</v>
      </c>
      <c r="L1014" s="702">
        <f>IF(RENTABILIDAD[[#This Row],[VALOR ACTUAL COP]]&gt;0,IFERROR((J1014-G1014)/G1014,0),"")</f>
        <v>0</v>
      </c>
      <c r="M1014" s="763">
        <f t="shared" si="16"/>
        <v>0</v>
      </c>
      <c r="N1014" s="747" t="str">
        <f>IFERROR(IF(RENTABILIDAD[[#This Row],[AÑOS]]&gt;0.9999999,(1+K1014)^(1/M1014)-1,""),"")</f>
        <v/>
      </c>
      <c r="O1014" s="702" t="str">
        <f>IFERROR(IF(RENTABILIDAD[[#This Row],[AÑOS]]&gt;0.9999999,(1+L1014)^(1/M1014)-1,""),"")</f>
        <v/>
      </c>
      <c r="P1014" s="764" t="str">
        <f>IFERROR(IF(C:C=$U$7,RENTABILIDAD[[#This Row],[INVERSIÓN USD]]/$W$6,RENTABILIDAD[[#This Row],[INVERSIÓN USD]]/$W$7),"")</f>
        <v/>
      </c>
      <c r="Q1014" s="620" t="str">
        <f>IFERROR(IF(D:D=$U$6,RENTABILIDAD[[#This Row],[INVERSIÓN COP]]/$V$6,RENTABILIDAD[[#This Row],[INVERSIÓN COP]]/$V$7),"")</f>
        <v/>
      </c>
      <c r="R1014" s="764" t="str">
        <f>IFERROR(RENTABILIDAD[[#This Row],[RENTABILIDAD E.A USD]]*RENTABILIDAD[[#This Row],[PESOS COP]],"")</f>
        <v/>
      </c>
      <c r="S1014" s="620" t="str">
        <f>IFERROR(RENTABILIDAD[[#This Row],[RENTABILIDAD E.A COP2]]*RENTABILIDAD[[#This Row],[PESOS COP]],"")</f>
        <v/>
      </c>
    </row>
    <row r="1015" spans="2:19">
      <c r="B1015" s="755" t="str">
        <f>IF('REGISTRO ACCIONES'!L1015="COMPRA",'REGISTRO ACCIONES'!J1015,"")</f>
        <v/>
      </c>
      <c r="C1015" s="756" t="str">
        <f>IF('REGISTRO ACCIONES'!L1015="COMPRA",'REGISTRO ACCIONES'!K1015,"")</f>
        <v/>
      </c>
      <c r="D101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15" s="757" t="str">
        <f>IF('REGISTRO ACCIONES'!L1015="COMPRA",'REGISTRO ACCIONES'!M1015,"")</f>
        <v/>
      </c>
      <c r="F1015" s="758" t="str">
        <f>IF(RENTABILIDAD[[#This Row],[PORTAFOLIO]]="","",IF('REGISTRO ACCIONES'!L1015="COMPRA",'REGISTRO ACCIONES'!P1015,""))</f>
        <v/>
      </c>
      <c r="G1015" s="759" t="str">
        <f>IF(RENTABILIDAD[[#This Row],[PORTAFOLIO]]="","",IF('REGISTRO ACCIONES'!L1015="COMPRA",'REGISTRO ACCIONES'!R1015,""))</f>
        <v/>
      </c>
      <c r="H101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15" s="760" t="str">
        <f>IF(RENTABILIDAD[[#This Row],[PORTAFOLIO]]="","",IF(RENTABILIDAD[[#This Row],[INSTRUMENTO]]="","",IFERROR((E1015*H1015),0)))</f>
        <v/>
      </c>
      <c r="J1015" s="761" t="str">
        <f>IF(RENTABILIDAD[[#This Row],[PORTAFOLIO]]="","",IF(RENTABILIDAD[[#This Row],[INSTRUMENTO]]="","",IFERROR((E1015*H1015)*$X$6,0)))</f>
        <v/>
      </c>
      <c r="K1015" s="762">
        <f>IF(RENTABILIDAD[[#This Row],[VALOR ACTUAL COP]]&gt;0,IFERROR((I1015-F1015)/F1015,0),"")</f>
        <v>0</v>
      </c>
      <c r="L1015" s="702">
        <f>IF(RENTABILIDAD[[#This Row],[VALOR ACTUAL COP]]&gt;0,IFERROR((J1015-G1015)/G1015,0),"")</f>
        <v>0</v>
      </c>
      <c r="M1015" s="763">
        <f t="shared" si="16"/>
        <v>0</v>
      </c>
      <c r="N1015" s="747" t="str">
        <f>IFERROR(IF(RENTABILIDAD[[#This Row],[AÑOS]]&gt;0.9999999,(1+K1015)^(1/M1015)-1,""),"")</f>
        <v/>
      </c>
      <c r="O1015" s="702" t="str">
        <f>IFERROR(IF(RENTABILIDAD[[#This Row],[AÑOS]]&gt;0.9999999,(1+L1015)^(1/M1015)-1,""),"")</f>
        <v/>
      </c>
      <c r="P1015" s="764" t="str">
        <f>IFERROR(IF(C:C=$U$7,RENTABILIDAD[[#This Row],[INVERSIÓN USD]]/$W$6,RENTABILIDAD[[#This Row],[INVERSIÓN USD]]/$W$7),"")</f>
        <v/>
      </c>
      <c r="Q1015" s="620" t="str">
        <f>IFERROR(IF(D:D=$U$6,RENTABILIDAD[[#This Row],[INVERSIÓN COP]]/$V$6,RENTABILIDAD[[#This Row],[INVERSIÓN COP]]/$V$7),"")</f>
        <v/>
      </c>
      <c r="R1015" s="764" t="str">
        <f>IFERROR(RENTABILIDAD[[#This Row],[RENTABILIDAD E.A USD]]*RENTABILIDAD[[#This Row],[PESOS COP]],"")</f>
        <v/>
      </c>
      <c r="S1015" s="620" t="str">
        <f>IFERROR(RENTABILIDAD[[#This Row],[RENTABILIDAD E.A COP2]]*RENTABILIDAD[[#This Row],[PESOS COP]],"")</f>
        <v/>
      </c>
    </row>
    <row r="1016" spans="2:19">
      <c r="B1016" s="755" t="str">
        <f>IF('REGISTRO ACCIONES'!L1016="COMPRA",'REGISTRO ACCIONES'!J1016,"")</f>
        <v/>
      </c>
      <c r="C1016" s="756" t="str">
        <f>IF('REGISTRO ACCIONES'!L1016="COMPRA",'REGISTRO ACCIONES'!K1016,"")</f>
        <v/>
      </c>
      <c r="D101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16" s="757" t="str">
        <f>IF('REGISTRO ACCIONES'!L1016="COMPRA",'REGISTRO ACCIONES'!M1016,"")</f>
        <v/>
      </c>
      <c r="F1016" s="758" t="str">
        <f>IF(RENTABILIDAD[[#This Row],[PORTAFOLIO]]="","",IF('REGISTRO ACCIONES'!L1016="COMPRA",'REGISTRO ACCIONES'!P1016,""))</f>
        <v/>
      </c>
      <c r="G1016" s="759" t="str">
        <f>IF(RENTABILIDAD[[#This Row],[PORTAFOLIO]]="","",IF('REGISTRO ACCIONES'!L1016="COMPRA",'REGISTRO ACCIONES'!R1016,""))</f>
        <v/>
      </c>
      <c r="H101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16" s="760" t="str">
        <f>IF(RENTABILIDAD[[#This Row],[PORTAFOLIO]]="","",IF(RENTABILIDAD[[#This Row],[INSTRUMENTO]]="","",IFERROR((E1016*H1016),0)))</f>
        <v/>
      </c>
      <c r="J1016" s="761" t="str">
        <f>IF(RENTABILIDAD[[#This Row],[PORTAFOLIO]]="","",IF(RENTABILIDAD[[#This Row],[INSTRUMENTO]]="","",IFERROR((E1016*H1016)*$X$6,0)))</f>
        <v/>
      </c>
      <c r="K1016" s="762">
        <f>IF(RENTABILIDAD[[#This Row],[VALOR ACTUAL COP]]&gt;0,IFERROR((I1016-F1016)/F1016,0),"")</f>
        <v>0</v>
      </c>
      <c r="L1016" s="702">
        <f>IF(RENTABILIDAD[[#This Row],[VALOR ACTUAL COP]]&gt;0,IFERROR((J1016-G1016)/G1016,0),"")</f>
        <v>0</v>
      </c>
      <c r="M1016" s="763">
        <f t="shared" si="16"/>
        <v>0</v>
      </c>
      <c r="N1016" s="747" t="str">
        <f>IFERROR(IF(RENTABILIDAD[[#This Row],[AÑOS]]&gt;0.9999999,(1+K1016)^(1/M1016)-1,""),"")</f>
        <v/>
      </c>
      <c r="O1016" s="702" t="str">
        <f>IFERROR(IF(RENTABILIDAD[[#This Row],[AÑOS]]&gt;0.9999999,(1+L1016)^(1/M1016)-1,""),"")</f>
        <v/>
      </c>
      <c r="P1016" s="764" t="str">
        <f>IFERROR(IF(C:C=$U$7,RENTABILIDAD[[#This Row],[INVERSIÓN USD]]/$W$6,RENTABILIDAD[[#This Row],[INVERSIÓN USD]]/$W$7),"")</f>
        <v/>
      </c>
      <c r="Q1016" s="620" t="str">
        <f>IFERROR(IF(D:D=$U$6,RENTABILIDAD[[#This Row],[INVERSIÓN COP]]/$V$6,RENTABILIDAD[[#This Row],[INVERSIÓN COP]]/$V$7),"")</f>
        <v/>
      </c>
      <c r="R1016" s="764" t="str">
        <f>IFERROR(RENTABILIDAD[[#This Row],[RENTABILIDAD E.A USD]]*RENTABILIDAD[[#This Row],[PESOS COP]],"")</f>
        <v/>
      </c>
      <c r="S1016" s="620" t="str">
        <f>IFERROR(RENTABILIDAD[[#This Row],[RENTABILIDAD E.A COP2]]*RENTABILIDAD[[#This Row],[PESOS COP]],"")</f>
        <v/>
      </c>
    </row>
    <row r="1017" spans="2:19">
      <c r="B1017" s="755" t="str">
        <f>IF('REGISTRO ACCIONES'!L1017="COMPRA",'REGISTRO ACCIONES'!J1017,"")</f>
        <v/>
      </c>
      <c r="C1017" s="756" t="str">
        <f>IF('REGISTRO ACCIONES'!L1017="COMPRA",'REGISTRO ACCIONES'!K1017,"")</f>
        <v/>
      </c>
      <c r="D101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17" s="757" t="str">
        <f>IF('REGISTRO ACCIONES'!L1017="COMPRA",'REGISTRO ACCIONES'!M1017,"")</f>
        <v/>
      </c>
      <c r="F1017" s="758" t="str">
        <f>IF(RENTABILIDAD[[#This Row],[PORTAFOLIO]]="","",IF('REGISTRO ACCIONES'!L1017="COMPRA",'REGISTRO ACCIONES'!P1017,""))</f>
        <v/>
      </c>
      <c r="G1017" s="759" t="str">
        <f>IF(RENTABILIDAD[[#This Row],[PORTAFOLIO]]="","",IF('REGISTRO ACCIONES'!L1017="COMPRA",'REGISTRO ACCIONES'!R1017,""))</f>
        <v/>
      </c>
      <c r="H101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17" s="760" t="str">
        <f>IF(RENTABILIDAD[[#This Row],[PORTAFOLIO]]="","",IF(RENTABILIDAD[[#This Row],[INSTRUMENTO]]="","",IFERROR((E1017*H1017),0)))</f>
        <v/>
      </c>
      <c r="J1017" s="761" t="str">
        <f>IF(RENTABILIDAD[[#This Row],[PORTAFOLIO]]="","",IF(RENTABILIDAD[[#This Row],[INSTRUMENTO]]="","",IFERROR((E1017*H1017)*$X$6,0)))</f>
        <v/>
      </c>
      <c r="K1017" s="762">
        <f>IF(RENTABILIDAD[[#This Row],[VALOR ACTUAL COP]]&gt;0,IFERROR((I1017-F1017)/F1017,0),"")</f>
        <v>0</v>
      </c>
      <c r="L1017" s="702">
        <f>IF(RENTABILIDAD[[#This Row],[VALOR ACTUAL COP]]&gt;0,IFERROR((J1017-G1017)/G1017,0),"")</f>
        <v>0</v>
      </c>
      <c r="M1017" s="763">
        <f t="shared" si="16"/>
        <v>0</v>
      </c>
      <c r="N1017" s="747" t="str">
        <f>IFERROR(IF(RENTABILIDAD[[#This Row],[AÑOS]]&gt;0.9999999,(1+K1017)^(1/M1017)-1,""),"")</f>
        <v/>
      </c>
      <c r="O1017" s="702" t="str">
        <f>IFERROR(IF(RENTABILIDAD[[#This Row],[AÑOS]]&gt;0.9999999,(1+L1017)^(1/M1017)-1,""),"")</f>
        <v/>
      </c>
      <c r="P1017" s="764" t="str">
        <f>IFERROR(IF(C:C=$U$7,RENTABILIDAD[[#This Row],[INVERSIÓN USD]]/$W$6,RENTABILIDAD[[#This Row],[INVERSIÓN USD]]/$W$7),"")</f>
        <v/>
      </c>
      <c r="Q1017" s="620" t="str">
        <f>IFERROR(IF(D:D=$U$6,RENTABILIDAD[[#This Row],[INVERSIÓN COP]]/$V$6,RENTABILIDAD[[#This Row],[INVERSIÓN COP]]/$V$7),"")</f>
        <v/>
      </c>
      <c r="R1017" s="764" t="str">
        <f>IFERROR(RENTABILIDAD[[#This Row],[RENTABILIDAD E.A USD]]*RENTABILIDAD[[#This Row],[PESOS COP]],"")</f>
        <v/>
      </c>
      <c r="S1017" s="620" t="str">
        <f>IFERROR(RENTABILIDAD[[#This Row],[RENTABILIDAD E.A COP2]]*RENTABILIDAD[[#This Row],[PESOS COP]],"")</f>
        <v/>
      </c>
    </row>
    <row r="1018" spans="2:19">
      <c r="B1018" s="755" t="str">
        <f>IF('REGISTRO ACCIONES'!L1018="COMPRA",'REGISTRO ACCIONES'!J1018,"")</f>
        <v/>
      </c>
      <c r="C1018" s="756" t="str">
        <f>IF('REGISTRO ACCIONES'!L1018="COMPRA",'REGISTRO ACCIONES'!K1018,"")</f>
        <v/>
      </c>
      <c r="D101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18" s="757" t="str">
        <f>IF('REGISTRO ACCIONES'!L1018="COMPRA",'REGISTRO ACCIONES'!M1018,"")</f>
        <v/>
      </c>
      <c r="F1018" s="758" t="str">
        <f>IF(RENTABILIDAD[[#This Row],[PORTAFOLIO]]="","",IF('REGISTRO ACCIONES'!L1018="COMPRA",'REGISTRO ACCIONES'!P1018,""))</f>
        <v/>
      </c>
      <c r="G1018" s="759" t="str">
        <f>IF(RENTABILIDAD[[#This Row],[PORTAFOLIO]]="","",IF('REGISTRO ACCIONES'!L1018="COMPRA",'REGISTRO ACCIONES'!R1018,""))</f>
        <v/>
      </c>
      <c r="H101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18" s="760" t="str">
        <f>IF(RENTABILIDAD[[#This Row],[PORTAFOLIO]]="","",IF(RENTABILIDAD[[#This Row],[INSTRUMENTO]]="","",IFERROR((E1018*H1018),0)))</f>
        <v/>
      </c>
      <c r="J1018" s="761" t="str">
        <f>IF(RENTABILIDAD[[#This Row],[PORTAFOLIO]]="","",IF(RENTABILIDAD[[#This Row],[INSTRUMENTO]]="","",IFERROR((E1018*H1018)*$X$6,0)))</f>
        <v/>
      </c>
      <c r="K1018" s="762">
        <f>IF(RENTABILIDAD[[#This Row],[VALOR ACTUAL COP]]&gt;0,IFERROR((I1018-F1018)/F1018,0),"")</f>
        <v>0</v>
      </c>
      <c r="L1018" s="702">
        <f>IF(RENTABILIDAD[[#This Row],[VALOR ACTUAL COP]]&gt;0,IFERROR((J1018-G1018)/G1018,0),"")</f>
        <v>0</v>
      </c>
      <c r="M1018" s="763">
        <f t="shared" si="16"/>
        <v>0</v>
      </c>
      <c r="N1018" s="747" t="str">
        <f>IFERROR(IF(RENTABILIDAD[[#This Row],[AÑOS]]&gt;0.9999999,(1+K1018)^(1/M1018)-1,""),"")</f>
        <v/>
      </c>
      <c r="O1018" s="702" t="str">
        <f>IFERROR(IF(RENTABILIDAD[[#This Row],[AÑOS]]&gt;0.9999999,(1+L1018)^(1/M1018)-1,""),"")</f>
        <v/>
      </c>
      <c r="P1018" s="764" t="str">
        <f>IFERROR(IF(C:C=$U$7,RENTABILIDAD[[#This Row],[INVERSIÓN USD]]/$W$6,RENTABILIDAD[[#This Row],[INVERSIÓN USD]]/$W$7),"")</f>
        <v/>
      </c>
      <c r="Q1018" s="620" t="str">
        <f>IFERROR(IF(D:D=$U$6,RENTABILIDAD[[#This Row],[INVERSIÓN COP]]/$V$6,RENTABILIDAD[[#This Row],[INVERSIÓN COP]]/$V$7),"")</f>
        <v/>
      </c>
      <c r="R1018" s="764" t="str">
        <f>IFERROR(RENTABILIDAD[[#This Row],[RENTABILIDAD E.A USD]]*RENTABILIDAD[[#This Row],[PESOS COP]],"")</f>
        <v/>
      </c>
      <c r="S1018" s="620" t="str">
        <f>IFERROR(RENTABILIDAD[[#This Row],[RENTABILIDAD E.A COP2]]*RENTABILIDAD[[#This Row],[PESOS COP]],"")</f>
        <v/>
      </c>
    </row>
    <row r="1019" spans="2:19">
      <c r="B1019" s="755" t="str">
        <f>IF('REGISTRO ACCIONES'!L1019="COMPRA",'REGISTRO ACCIONES'!J1019,"")</f>
        <v/>
      </c>
      <c r="C1019" s="756" t="str">
        <f>IF('REGISTRO ACCIONES'!L1019="COMPRA",'REGISTRO ACCIONES'!K1019,"")</f>
        <v/>
      </c>
      <c r="D101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19" s="757" t="str">
        <f>IF('REGISTRO ACCIONES'!L1019="COMPRA",'REGISTRO ACCIONES'!M1019,"")</f>
        <v/>
      </c>
      <c r="F1019" s="758" t="str">
        <f>IF(RENTABILIDAD[[#This Row],[PORTAFOLIO]]="","",IF('REGISTRO ACCIONES'!L1019="COMPRA",'REGISTRO ACCIONES'!P1019,""))</f>
        <v/>
      </c>
      <c r="G1019" s="759" t="str">
        <f>IF(RENTABILIDAD[[#This Row],[PORTAFOLIO]]="","",IF('REGISTRO ACCIONES'!L1019="COMPRA",'REGISTRO ACCIONES'!R1019,""))</f>
        <v/>
      </c>
      <c r="H101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19" s="760" t="str">
        <f>IF(RENTABILIDAD[[#This Row],[PORTAFOLIO]]="","",IF(RENTABILIDAD[[#This Row],[INSTRUMENTO]]="","",IFERROR((E1019*H1019),0)))</f>
        <v/>
      </c>
      <c r="J1019" s="761" t="str">
        <f>IF(RENTABILIDAD[[#This Row],[PORTAFOLIO]]="","",IF(RENTABILIDAD[[#This Row],[INSTRUMENTO]]="","",IFERROR((E1019*H1019)*$X$6,0)))</f>
        <v/>
      </c>
      <c r="K1019" s="762">
        <f>IF(RENTABILIDAD[[#This Row],[VALOR ACTUAL COP]]&gt;0,IFERROR((I1019-F1019)/F1019,0),"")</f>
        <v>0</v>
      </c>
      <c r="L1019" s="702">
        <f>IF(RENTABILIDAD[[#This Row],[VALOR ACTUAL COP]]&gt;0,IFERROR((J1019-G1019)/G1019,0),"")</f>
        <v>0</v>
      </c>
      <c r="M1019" s="763">
        <f t="shared" si="16"/>
        <v>0</v>
      </c>
      <c r="N1019" s="747" t="str">
        <f>IFERROR(IF(RENTABILIDAD[[#This Row],[AÑOS]]&gt;0.9999999,(1+K1019)^(1/M1019)-1,""),"")</f>
        <v/>
      </c>
      <c r="O1019" s="702" t="str">
        <f>IFERROR(IF(RENTABILIDAD[[#This Row],[AÑOS]]&gt;0.9999999,(1+L1019)^(1/M1019)-1,""),"")</f>
        <v/>
      </c>
      <c r="P1019" s="764" t="str">
        <f>IFERROR(IF(C:C=$U$7,RENTABILIDAD[[#This Row],[INVERSIÓN USD]]/$W$6,RENTABILIDAD[[#This Row],[INVERSIÓN USD]]/$W$7),"")</f>
        <v/>
      </c>
      <c r="Q1019" s="620" t="str">
        <f>IFERROR(IF(D:D=$U$6,RENTABILIDAD[[#This Row],[INVERSIÓN COP]]/$V$6,RENTABILIDAD[[#This Row],[INVERSIÓN COP]]/$V$7),"")</f>
        <v/>
      </c>
      <c r="R1019" s="764" t="str">
        <f>IFERROR(RENTABILIDAD[[#This Row],[RENTABILIDAD E.A USD]]*RENTABILIDAD[[#This Row],[PESOS COP]],"")</f>
        <v/>
      </c>
      <c r="S1019" s="620" t="str">
        <f>IFERROR(RENTABILIDAD[[#This Row],[RENTABILIDAD E.A COP2]]*RENTABILIDAD[[#This Row],[PESOS COP]],"")</f>
        <v/>
      </c>
    </row>
    <row r="1020" spans="2:19">
      <c r="B1020" s="755" t="str">
        <f>IF('REGISTRO ACCIONES'!L1020="COMPRA",'REGISTRO ACCIONES'!J1020,"")</f>
        <v/>
      </c>
      <c r="C1020" s="756" t="str">
        <f>IF('REGISTRO ACCIONES'!L1020="COMPRA",'REGISTRO ACCIONES'!K1020,"")</f>
        <v/>
      </c>
      <c r="D102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20" s="757" t="str">
        <f>IF('REGISTRO ACCIONES'!L1020="COMPRA",'REGISTRO ACCIONES'!M1020,"")</f>
        <v/>
      </c>
      <c r="F1020" s="758" t="str">
        <f>IF(RENTABILIDAD[[#This Row],[PORTAFOLIO]]="","",IF('REGISTRO ACCIONES'!L1020="COMPRA",'REGISTRO ACCIONES'!P1020,""))</f>
        <v/>
      </c>
      <c r="G1020" s="759" t="str">
        <f>IF(RENTABILIDAD[[#This Row],[PORTAFOLIO]]="","",IF('REGISTRO ACCIONES'!L1020="COMPRA",'REGISTRO ACCIONES'!R1020,""))</f>
        <v/>
      </c>
      <c r="H102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20" s="760" t="str">
        <f>IF(RENTABILIDAD[[#This Row],[PORTAFOLIO]]="","",IF(RENTABILIDAD[[#This Row],[INSTRUMENTO]]="","",IFERROR((E1020*H1020),0)))</f>
        <v/>
      </c>
      <c r="J1020" s="761" t="str">
        <f>IF(RENTABILIDAD[[#This Row],[PORTAFOLIO]]="","",IF(RENTABILIDAD[[#This Row],[INSTRUMENTO]]="","",IFERROR((E1020*H1020)*$X$6,0)))</f>
        <v/>
      </c>
      <c r="K1020" s="762">
        <f>IF(RENTABILIDAD[[#This Row],[VALOR ACTUAL COP]]&gt;0,IFERROR((I1020-F1020)/F1020,0),"")</f>
        <v>0</v>
      </c>
      <c r="L1020" s="702">
        <f>IF(RENTABILIDAD[[#This Row],[VALOR ACTUAL COP]]&gt;0,IFERROR((J1020-G1020)/G1020,0),"")</f>
        <v>0</v>
      </c>
      <c r="M1020" s="763">
        <f t="shared" si="16"/>
        <v>0</v>
      </c>
      <c r="N1020" s="747" t="str">
        <f>IFERROR(IF(RENTABILIDAD[[#This Row],[AÑOS]]&gt;0.9999999,(1+K1020)^(1/M1020)-1,""),"")</f>
        <v/>
      </c>
      <c r="O1020" s="702" t="str">
        <f>IFERROR(IF(RENTABILIDAD[[#This Row],[AÑOS]]&gt;0.9999999,(1+L1020)^(1/M1020)-1,""),"")</f>
        <v/>
      </c>
      <c r="P1020" s="764" t="str">
        <f>IFERROR(IF(C:C=$U$7,RENTABILIDAD[[#This Row],[INVERSIÓN USD]]/$W$6,RENTABILIDAD[[#This Row],[INVERSIÓN USD]]/$W$7),"")</f>
        <v/>
      </c>
      <c r="Q1020" s="620" t="str">
        <f>IFERROR(IF(D:D=$U$6,RENTABILIDAD[[#This Row],[INVERSIÓN COP]]/$V$6,RENTABILIDAD[[#This Row],[INVERSIÓN COP]]/$V$7),"")</f>
        <v/>
      </c>
      <c r="R1020" s="764" t="str">
        <f>IFERROR(RENTABILIDAD[[#This Row],[RENTABILIDAD E.A USD]]*RENTABILIDAD[[#This Row],[PESOS COP]],"")</f>
        <v/>
      </c>
      <c r="S1020" s="620" t="str">
        <f>IFERROR(RENTABILIDAD[[#This Row],[RENTABILIDAD E.A COP2]]*RENTABILIDAD[[#This Row],[PESOS COP]],"")</f>
        <v/>
      </c>
    </row>
    <row r="1021" spans="2:19">
      <c r="B1021" s="755" t="str">
        <f>IF('REGISTRO ACCIONES'!L1021="COMPRA",'REGISTRO ACCIONES'!J1021,"")</f>
        <v/>
      </c>
      <c r="C1021" s="756" t="str">
        <f>IF('REGISTRO ACCIONES'!L1021="COMPRA",'REGISTRO ACCIONES'!K1021,"")</f>
        <v/>
      </c>
      <c r="D102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21" s="757" t="str">
        <f>IF('REGISTRO ACCIONES'!L1021="COMPRA",'REGISTRO ACCIONES'!M1021,"")</f>
        <v/>
      </c>
      <c r="F1021" s="758" t="str">
        <f>IF(RENTABILIDAD[[#This Row],[PORTAFOLIO]]="","",IF('REGISTRO ACCIONES'!L1021="COMPRA",'REGISTRO ACCIONES'!P1021,""))</f>
        <v/>
      </c>
      <c r="G1021" s="759" t="str">
        <f>IF(RENTABILIDAD[[#This Row],[PORTAFOLIO]]="","",IF('REGISTRO ACCIONES'!L1021="COMPRA",'REGISTRO ACCIONES'!R1021,""))</f>
        <v/>
      </c>
      <c r="H102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21" s="760" t="str">
        <f>IF(RENTABILIDAD[[#This Row],[PORTAFOLIO]]="","",IF(RENTABILIDAD[[#This Row],[INSTRUMENTO]]="","",IFERROR((E1021*H1021),0)))</f>
        <v/>
      </c>
      <c r="J1021" s="761" t="str">
        <f>IF(RENTABILIDAD[[#This Row],[PORTAFOLIO]]="","",IF(RENTABILIDAD[[#This Row],[INSTRUMENTO]]="","",IFERROR((E1021*H1021)*$X$6,0)))</f>
        <v/>
      </c>
      <c r="K1021" s="762">
        <f>IF(RENTABILIDAD[[#This Row],[VALOR ACTUAL COP]]&gt;0,IFERROR((I1021-F1021)/F1021,0),"")</f>
        <v>0</v>
      </c>
      <c r="L1021" s="702">
        <f>IF(RENTABILIDAD[[#This Row],[VALOR ACTUAL COP]]&gt;0,IFERROR((J1021-G1021)/G1021,0),"")</f>
        <v>0</v>
      </c>
      <c r="M1021" s="763">
        <f t="shared" si="16"/>
        <v>0</v>
      </c>
      <c r="N1021" s="747" t="str">
        <f>IFERROR(IF(RENTABILIDAD[[#This Row],[AÑOS]]&gt;0.9999999,(1+K1021)^(1/M1021)-1,""),"")</f>
        <v/>
      </c>
      <c r="O1021" s="702" t="str">
        <f>IFERROR(IF(RENTABILIDAD[[#This Row],[AÑOS]]&gt;0.9999999,(1+L1021)^(1/M1021)-1,""),"")</f>
        <v/>
      </c>
      <c r="P1021" s="764" t="str">
        <f>IFERROR(IF(C:C=$U$7,RENTABILIDAD[[#This Row],[INVERSIÓN USD]]/$W$6,RENTABILIDAD[[#This Row],[INVERSIÓN USD]]/$W$7),"")</f>
        <v/>
      </c>
      <c r="Q1021" s="620" t="str">
        <f>IFERROR(IF(D:D=$U$6,RENTABILIDAD[[#This Row],[INVERSIÓN COP]]/$V$6,RENTABILIDAD[[#This Row],[INVERSIÓN COP]]/$V$7),"")</f>
        <v/>
      </c>
      <c r="R1021" s="764" t="str">
        <f>IFERROR(RENTABILIDAD[[#This Row],[RENTABILIDAD E.A USD]]*RENTABILIDAD[[#This Row],[PESOS COP]],"")</f>
        <v/>
      </c>
      <c r="S1021" s="620" t="str">
        <f>IFERROR(RENTABILIDAD[[#This Row],[RENTABILIDAD E.A COP2]]*RENTABILIDAD[[#This Row],[PESOS COP]],"")</f>
        <v/>
      </c>
    </row>
    <row r="1022" spans="2:19">
      <c r="B1022" s="755" t="str">
        <f>IF('REGISTRO ACCIONES'!L1022="COMPRA",'REGISTRO ACCIONES'!J1022,"")</f>
        <v/>
      </c>
      <c r="C1022" s="756" t="str">
        <f>IF('REGISTRO ACCIONES'!L1022="COMPRA",'REGISTRO ACCIONES'!K1022,"")</f>
        <v/>
      </c>
      <c r="D102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22" s="757" t="str">
        <f>IF('REGISTRO ACCIONES'!L1022="COMPRA",'REGISTRO ACCIONES'!M1022,"")</f>
        <v/>
      </c>
      <c r="F1022" s="758" t="str">
        <f>IF(RENTABILIDAD[[#This Row],[PORTAFOLIO]]="","",IF('REGISTRO ACCIONES'!L1022="COMPRA",'REGISTRO ACCIONES'!P1022,""))</f>
        <v/>
      </c>
      <c r="G1022" s="759" t="str">
        <f>IF(RENTABILIDAD[[#This Row],[PORTAFOLIO]]="","",IF('REGISTRO ACCIONES'!L1022="COMPRA",'REGISTRO ACCIONES'!R1022,""))</f>
        <v/>
      </c>
      <c r="H102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22" s="760" t="str">
        <f>IF(RENTABILIDAD[[#This Row],[PORTAFOLIO]]="","",IF(RENTABILIDAD[[#This Row],[INSTRUMENTO]]="","",IFERROR((E1022*H1022),0)))</f>
        <v/>
      </c>
      <c r="J1022" s="761" t="str">
        <f>IF(RENTABILIDAD[[#This Row],[PORTAFOLIO]]="","",IF(RENTABILIDAD[[#This Row],[INSTRUMENTO]]="","",IFERROR((E1022*H1022)*$X$6,0)))</f>
        <v/>
      </c>
      <c r="K1022" s="762">
        <f>IF(RENTABILIDAD[[#This Row],[VALOR ACTUAL COP]]&gt;0,IFERROR((I1022-F1022)/F1022,0),"")</f>
        <v>0</v>
      </c>
      <c r="L1022" s="702">
        <f>IF(RENTABILIDAD[[#This Row],[VALOR ACTUAL COP]]&gt;0,IFERROR((J1022-G1022)/G1022,0),"")</f>
        <v>0</v>
      </c>
      <c r="M1022" s="763">
        <f t="shared" si="16"/>
        <v>0</v>
      </c>
      <c r="N1022" s="747" t="str">
        <f>IFERROR(IF(RENTABILIDAD[[#This Row],[AÑOS]]&gt;0.9999999,(1+K1022)^(1/M1022)-1,""),"")</f>
        <v/>
      </c>
      <c r="O1022" s="702" t="str">
        <f>IFERROR(IF(RENTABILIDAD[[#This Row],[AÑOS]]&gt;0.9999999,(1+L1022)^(1/M1022)-1,""),"")</f>
        <v/>
      </c>
      <c r="P1022" s="764" t="str">
        <f>IFERROR(IF(C:C=$U$7,RENTABILIDAD[[#This Row],[INVERSIÓN USD]]/$W$6,RENTABILIDAD[[#This Row],[INVERSIÓN USD]]/$W$7),"")</f>
        <v/>
      </c>
      <c r="Q1022" s="620" t="str">
        <f>IFERROR(IF(D:D=$U$6,RENTABILIDAD[[#This Row],[INVERSIÓN COP]]/$V$6,RENTABILIDAD[[#This Row],[INVERSIÓN COP]]/$V$7),"")</f>
        <v/>
      </c>
      <c r="R1022" s="764" t="str">
        <f>IFERROR(RENTABILIDAD[[#This Row],[RENTABILIDAD E.A USD]]*RENTABILIDAD[[#This Row],[PESOS COP]],"")</f>
        <v/>
      </c>
      <c r="S1022" s="620" t="str">
        <f>IFERROR(RENTABILIDAD[[#This Row],[RENTABILIDAD E.A COP2]]*RENTABILIDAD[[#This Row],[PESOS COP]],"")</f>
        <v/>
      </c>
    </row>
    <row r="1023" spans="2:19">
      <c r="B1023" s="755" t="str">
        <f>IF('REGISTRO ACCIONES'!L1023="COMPRA",'REGISTRO ACCIONES'!J1023,"")</f>
        <v/>
      </c>
      <c r="C1023" s="756" t="str">
        <f>IF('REGISTRO ACCIONES'!L1023="COMPRA",'REGISTRO ACCIONES'!K1023,"")</f>
        <v/>
      </c>
      <c r="D102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23" s="757" t="str">
        <f>IF('REGISTRO ACCIONES'!L1023="COMPRA",'REGISTRO ACCIONES'!M1023,"")</f>
        <v/>
      </c>
      <c r="F1023" s="758" t="str">
        <f>IF(RENTABILIDAD[[#This Row],[PORTAFOLIO]]="","",IF('REGISTRO ACCIONES'!L1023="COMPRA",'REGISTRO ACCIONES'!P1023,""))</f>
        <v/>
      </c>
      <c r="G1023" s="759" t="str">
        <f>IF(RENTABILIDAD[[#This Row],[PORTAFOLIO]]="","",IF('REGISTRO ACCIONES'!L1023="COMPRA",'REGISTRO ACCIONES'!R1023,""))</f>
        <v/>
      </c>
      <c r="H102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23" s="760" t="str">
        <f>IF(RENTABILIDAD[[#This Row],[PORTAFOLIO]]="","",IF(RENTABILIDAD[[#This Row],[INSTRUMENTO]]="","",IFERROR((E1023*H1023),0)))</f>
        <v/>
      </c>
      <c r="J1023" s="761" t="str">
        <f>IF(RENTABILIDAD[[#This Row],[PORTAFOLIO]]="","",IF(RENTABILIDAD[[#This Row],[INSTRUMENTO]]="","",IFERROR((E1023*H1023)*$X$6,0)))</f>
        <v/>
      </c>
      <c r="K1023" s="762">
        <f>IF(RENTABILIDAD[[#This Row],[VALOR ACTUAL COP]]&gt;0,IFERROR((I1023-F1023)/F1023,0),"")</f>
        <v>0</v>
      </c>
      <c r="L1023" s="702">
        <f>IF(RENTABILIDAD[[#This Row],[VALOR ACTUAL COP]]&gt;0,IFERROR((J1023-G1023)/G1023,0),"")</f>
        <v>0</v>
      </c>
      <c r="M1023" s="763">
        <f t="shared" si="16"/>
        <v>0</v>
      </c>
      <c r="N1023" s="747" t="str">
        <f>IFERROR(IF(RENTABILIDAD[[#This Row],[AÑOS]]&gt;0.9999999,(1+K1023)^(1/M1023)-1,""),"")</f>
        <v/>
      </c>
      <c r="O1023" s="702" t="str">
        <f>IFERROR(IF(RENTABILIDAD[[#This Row],[AÑOS]]&gt;0.9999999,(1+L1023)^(1/M1023)-1,""),"")</f>
        <v/>
      </c>
      <c r="P1023" s="764" t="str">
        <f>IFERROR(IF(C:C=$U$7,RENTABILIDAD[[#This Row],[INVERSIÓN USD]]/$W$6,RENTABILIDAD[[#This Row],[INVERSIÓN USD]]/$W$7),"")</f>
        <v/>
      </c>
      <c r="Q1023" s="620" t="str">
        <f>IFERROR(IF(D:D=$U$6,RENTABILIDAD[[#This Row],[INVERSIÓN COP]]/$V$6,RENTABILIDAD[[#This Row],[INVERSIÓN COP]]/$V$7),"")</f>
        <v/>
      </c>
      <c r="R1023" s="764" t="str">
        <f>IFERROR(RENTABILIDAD[[#This Row],[RENTABILIDAD E.A USD]]*RENTABILIDAD[[#This Row],[PESOS COP]],"")</f>
        <v/>
      </c>
      <c r="S1023" s="620" t="str">
        <f>IFERROR(RENTABILIDAD[[#This Row],[RENTABILIDAD E.A COP2]]*RENTABILIDAD[[#This Row],[PESOS COP]],"")</f>
        <v/>
      </c>
    </row>
    <row r="1024" spans="2:19">
      <c r="B1024" s="755" t="str">
        <f>IF('REGISTRO ACCIONES'!L1024="COMPRA",'REGISTRO ACCIONES'!J1024,"")</f>
        <v/>
      </c>
      <c r="C1024" s="756" t="str">
        <f>IF('REGISTRO ACCIONES'!L1024="COMPRA",'REGISTRO ACCIONES'!K1024,"")</f>
        <v/>
      </c>
      <c r="D102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24" s="757" t="str">
        <f>IF('REGISTRO ACCIONES'!L1024="COMPRA",'REGISTRO ACCIONES'!M1024,"")</f>
        <v/>
      </c>
      <c r="F1024" s="758" t="str">
        <f>IF(RENTABILIDAD[[#This Row],[PORTAFOLIO]]="","",IF('REGISTRO ACCIONES'!L1024="COMPRA",'REGISTRO ACCIONES'!P1024,""))</f>
        <v/>
      </c>
      <c r="G1024" s="759" t="str">
        <f>IF(RENTABILIDAD[[#This Row],[PORTAFOLIO]]="","",IF('REGISTRO ACCIONES'!L1024="COMPRA",'REGISTRO ACCIONES'!R1024,""))</f>
        <v/>
      </c>
      <c r="H102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24" s="760" t="str">
        <f>IF(RENTABILIDAD[[#This Row],[PORTAFOLIO]]="","",IF(RENTABILIDAD[[#This Row],[INSTRUMENTO]]="","",IFERROR((E1024*H1024),0)))</f>
        <v/>
      </c>
      <c r="J1024" s="761" t="str">
        <f>IF(RENTABILIDAD[[#This Row],[PORTAFOLIO]]="","",IF(RENTABILIDAD[[#This Row],[INSTRUMENTO]]="","",IFERROR((E1024*H1024)*$X$6,0)))</f>
        <v/>
      </c>
      <c r="K1024" s="762">
        <f>IF(RENTABILIDAD[[#This Row],[VALOR ACTUAL COP]]&gt;0,IFERROR((I1024-F1024)/F1024,0),"")</f>
        <v>0</v>
      </c>
      <c r="L1024" s="702">
        <f>IF(RENTABILIDAD[[#This Row],[VALOR ACTUAL COP]]&gt;0,IFERROR((J1024-G1024)/G1024,0),"")</f>
        <v>0</v>
      </c>
      <c r="M1024" s="763">
        <f t="shared" si="16"/>
        <v>0</v>
      </c>
      <c r="N1024" s="747" t="str">
        <f>IFERROR(IF(RENTABILIDAD[[#This Row],[AÑOS]]&gt;0.9999999,(1+K1024)^(1/M1024)-1,""),"")</f>
        <v/>
      </c>
      <c r="O1024" s="702" t="str">
        <f>IFERROR(IF(RENTABILIDAD[[#This Row],[AÑOS]]&gt;0.9999999,(1+L1024)^(1/M1024)-1,""),"")</f>
        <v/>
      </c>
      <c r="P1024" s="764" t="str">
        <f>IFERROR(IF(C:C=$U$7,RENTABILIDAD[[#This Row],[INVERSIÓN USD]]/$W$6,RENTABILIDAD[[#This Row],[INVERSIÓN USD]]/$W$7),"")</f>
        <v/>
      </c>
      <c r="Q1024" s="620" t="str">
        <f>IFERROR(IF(D:D=$U$6,RENTABILIDAD[[#This Row],[INVERSIÓN COP]]/$V$6,RENTABILIDAD[[#This Row],[INVERSIÓN COP]]/$V$7),"")</f>
        <v/>
      </c>
      <c r="R1024" s="764" t="str">
        <f>IFERROR(RENTABILIDAD[[#This Row],[RENTABILIDAD E.A USD]]*RENTABILIDAD[[#This Row],[PESOS COP]],"")</f>
        <v/>
      </c>
      <c r="S1024" s="620" t="str">
        <f>IFERROR(RENTABILIDAD[[#This Row],[RENTABILIDAD E.A COP2]]*RENTABILIDAD[[#This Row],[PESOS COP]],"")</f>
        <v/>
      </c>
    </row>
    <row r="1025" spans="2:19">
      <c r="B1025" s="755" t="str">
        <f>IF('REGISTRO ACCIONES'!L1025="COMPRA",'REGISTRO ACCIONES'!J1025,"")</f>
        <v/>
      </c>
      <c r="C1025" s="756" t="str">
        <f>IF('REGISTRO ACCIONES'!L1025="COMPRA",'REGISTRO ACCIONES'!K1025,"")</f>
        <v/>
      </c>
      <c r="D102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25" s="757" t="str">
        <f>IF('REGISTRO ACCIONES'!L1025="COMPRA",'REGISTRO ACCIONES'!M1025,"")</f>
        <v/>
      </c>
      <c r="F1025" s="758" t="str">
        <f>IF(RENTABILIDAD[[#This Row],[PORTAFOLIO]]="","",IF('REGISTRO ACCIONES'!L1025="COMPRA",'REGISTRO ACCIONES'!P1025,""))</f>
        <v/>
      </c>
      <c r="G1025" s="759" t="str">
        <f>IF(RENTABILIDAD[[#This Row],[PORTAFOLIO]]="","",IF('REGISTRO ACCIONES'!L1025="COMPRA",'REGISTRO ACCIONES'!R1025,""))</f>
        <v/>
      </c>
      <c r="H102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25" s="760" t="str">
        <f>IF(RENTABILIDAD[[#This Row],[PORTAFOLIO]]="","",IF(RENTABILIDAD[[#This Row],[INSTRUMENTO]]="","",IFERROR((E1025*H1025),0)))</f>
        <v/>
      </c>
      <c r="J1025" s="761" t="str">
        <f>IF(RENTABILIDAD[[#This Row],[PORTAFOLIO]]="","",IF(RENTABILIDAD[[#This Row],[INSTRUMENTO]]="","",IFERROR((E1025*H1025)*$X$6,0)))</f>
        <v/>
      </c>
      <c r="K1025" s="762">
        <f>IF(RENTABILIDAD[[#This Row],[VALOR ACTUAL COP]]&gt;0,IFERROR((I1025-F1025)/F1025,0),"")</f>
        <v>0</v>
      </c>
      <c r="L1025" s="702">
        <f>IF(RENTABILIDAD[[#This Row],[VALOR ACTUAL COP]]&gt;0,IFERROR((J1025-G1025)/G1025,0),"")</f>
        <v>0</v>
      </c>
      <c r="M1025" s="763">
        <f t="shared" ref="M1025:M1088" si="17">IFERROR(($Y$6-B1025)/365,0)</f>
        <v>0</v>
      </c>
      <c r="N1025" s="747" t="str">
        <f>IFERROR(IF(RENTABILIDAD[[#This Row],[AÑOS]]&gt;0.9999999,(1+K1025)^(1/M1025)-1,""),"")</f>
        <v/>
      </c>
      <c r="O1025" s="702" t="str">
        <f>IFERROR(IF(RENTABILIDAD[[#This Row],[AÑOS]]&gt;0.9999999,(1+L1025)^(1/M1025)-1,""),"")</f>
        <v/>
      </c>
      <c r="P1025" s="764" t="str">
        <f>IFERROR(IF(C:C=$U$7,RENTABILIDAD[[#This Row],[INVERSIÓN USD]]/$W$6,RENTABILIDAD[[#This Row],[INVERSIÓN USD]]/$W$7),"")</f>
        <v/>
      </c>
      <c r="Q1025" s="620" t="str">
        <f>IFERROR(IF(D:D=$U$6,RENTABILIDAD[[#This Row],[INVERSIÓN COP]]/$V$6,RENTABILIDAD[[#This Row],[INVERSIÓN COP]]/$V$7),"")</f>
        <v/>
      </c>
      <c r="R1025" s="764" t="str">
        <f>IFERROR(RENTABILIDAD[[#This Row],[RENTABILIDAD E.A USD]]*RENTABILIDAD[[#This Row],[PESOS COP]],"")</f>
        <v/>
      </c>
      <c r="S1025" s="620" t="str">
        <f>IFERROR(RENTABILIDAD[[#This Row],[RENTABILIDAD E.A COP2]]*RENTABILIDAD[[#This Row],[PESOS COP]],"")</f>
        <v/>
      </c>
    </row>
    <row r="1026" spans="2:19">
      <c r="B1026" s="755" t="str">
        <f>IF('REGISTRO ACCIONES'!L1026="COMPRA",'REGISTRO ACCIONES'!J1026,"")</f>
        <v/>
      </c>
      <c r="C1026" s="756" t="str">
        <f>IF('REGISTRO ACCIONES'!L1026="COMPRA",'REGISTRO ACCIONES'!K1026,"")</f>
        <v/>
      </c>
      <c r="D102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26" s="757" t="str">
        <f>IF('REGISTRO ACCIONES'!L1026="COMPRA",'REGISTRO ACCIONES'!M1026,"")</f>
        <v/>
      </c>
      <c r="F1026" s="758" t="str">
        <f>IF(RENTABILIDAD[[#This Row],[PORTAFOLIO]]="","",IF('REGISTRO ACCIONES'!L1026="COMPRA",'REGISTRO ACCIONES'!P1026,""))</f>
        <v/>
      </c>
      <c r="G1026" s="759" t="str">
        <f>IF(RENTABILIDAD[[#This Row],[PORTAFOLIO]]="","",IF('REGISTRO ACCIONES'!L1026="COMPRA",'REGISTRO ACCIONES'!R1026,""))</f>
        <v/>
      </c>
      <c r="H102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26" s="760" t="str">
        <f>IF(RENTABILIDAD[[#This Row],[PORTAFOLIO]]="","",IF(RENTABILIDAD[[#This Row],[INSTRUMENTO]]="","",IFERROR((E1026*H1026),0)))</f>
        <v/>
      </c>
      <c r="J1026" s="761" t="str">
        <f>IF(RENTABILIDAD[[#This Row],[PORTAFOLIO]]="","",IF(RENTABILIDAD[[#This Row],[INSTRUMENTO]]="","",IFERROR((E1026*H1026)*$X$6,0)))</f>
        <v/>
      </c>
      <c r="K1026" s="762">
        <f>IF(RENTABILIDAD[[#This Row],[VALOR ACTUAL COP]]&gt;0,IFERROR((I1026-F1026)/F1026,0),"")</f>
        <v>0</v>
      </c>
      <c r="L1026" s="702">
        <f>IF(RENTABILIDAD[[#This Row],[VALOR ACTUAL COP]]&gt;0,IFERROR((J1026-G1026)/G1026,0),"")</f>
        <v>0</v>
      </c>
      <c r="M1026" s="763">
        <f t="shared" si="17"/>
        <v>0</v>
      </c>
      <c r="N1026" s="747" t="str">
        <f>IFERROR(IF(RENTABILIDAD[[#This Row],[AÑOS]]&gt;0.9999999,(1+K1026)^(1/M1026)-1,""),"")</f>
        <v/>
      </c>
      <c r="O1026" s="702" t="str">
        <f>IFERROR(IF(RENTABILIDAD[[#This Row],[AÑOS]]&gt;0.9999999,(1+L1026)^(1/M1026)-1,""),"")</f>
        <v/>
      </c>
      <c r="P1026" s="764" t="str">
        <f>IFERROR(IF(C:C=$U$7,RENTABILIDAD[[#This Row],[INVERSIÓN USD]]/$W$6,RENTABILIDAD[[#This Row],[INVERSIÓN USD]]/$W$7),"")</f>
        <v/>
      </c>
      <c r="Q1026" s="620" t="str">
        <f>IFERROR(IF(D:D=$U$6,RENTABILIDAD[[#This Row],[INVERSIÓN COP]]/$V$6,RENTABILIDAD[[#This Row],[INVERSIÓN COP]]/$V$7),"")</f>
        <v/>
      </c>
      <c r="R1026" s="764" t="str">
        <f>IFERROR(RENTABILIDAD[[#This Row],[RENTABILIDAD E.A USD]]*RENTABILIDAD[[#This Row],[PESOS COP]],"")</f>
        <v/>
      </c>
      <c r="S1026" s="620" t="str">
        <f>IFERROR(RENTABILIDAD[[#This Row],[RENTABILIDAD E.A COP2]]*RENTABILIDAD[[#This Row],[PESOS COP]],"")</f>
        <v/>
      </c>
    </row>
    <row r="1027" spans="2:19">
      <c r="B1027" s="755" t="str">
        <f>IF('REGISTRO ACCIONES'!L1027="COMPRA",'REGISTRO ACCIONES'!J1027,"")</f>
        <v/>
      </c>
      <c r="C1027" s="756" t="str">
        <f>IF('REGISTRO ACCIONES'!L1027="COMPRA",'REGISTRO ACCIONES'!K1027,"")</f>
        <v/>
      </c>
      <c r="D102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27" s="757" t="str">
        <f>IF('REGISTRO ACCIONES'!L1027="COMPRA",'REGISTRO ACCIONES'!M1027,"")</f>
        <v/>
      </c>
      <c r="F1027" s="758" t="str">
        <f>IF(RENTABILIDAD[[#This Row],[PORTAFOLIO]]="","",IF('REGISTRO ACCIONES'!L1027="COMPRA",'REGISTRO ACCIONES'!P1027,""))</f>
        <v/>
      </c>
      <c r="G1027" s="759" t="str">
        <f>IF(RENTABILIDAD[[#This Row],[PORTAFOLIO]]="","",IF('REGISTRO ACCIONES'!L1027="COMPRA",'REGISTRO ACCIONES'!R1027,""))</f>
        <v/>
      </c>
      <c r="H102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27" s="760" t="str">
        <f>IF(RENTABILIDAD[[#This Row],[PORTAFOLIO]]="","",IF(RENTABILIDAD[[#This Row],[INSTRUMENTO]]="","",IFERROR((E1027*H1027),0)))</f>
        <v/>
      </c>
      <c r="J1027" s="761" t="str">
        <f>IF(RENTABILIDAD[[#This Row],[PORTAFOLIO]]="","",IF(RENTABILIDAD[[#This Row],[INSTRUMENTO]]="","",IFERROR((E1027*H1027)*$X$6,0)))</f>
        <v/>
      </c>
      <c r="K1027" s="762">
        <f>IF(RENTABILIDAD[[#This Row],[VALOR ACTUAL COP]]&gt;0,IFERROR((I1027-F1027)/F1027,0),"")</f>
        <v>0</v>
      </c>
      <c r="L1027" s="702">
        <f>IF(RENTABILIDAD[[#This Row],[VALOR ACTUAL COP]]&gt;0,IFERROR((J1027-G1027)/G1027,0),"")</f>
        <v>0</v>
      </c>
      <c r="M1027" s="763">
        <f t="shared" si="17"/>
        <v>0</v>
      </c>
      <c r="N1027" s="747" t="str">
        <f>IFERROR(IF(RENTABILIDAD[[#This Row],[AÑOS]]&gt;0.9999999,(1+K1027)^(1/M1027)-1,""),"")</f>
        <v/>
      </c>
      <c r="O1027" s="702" t="str">
        <f>IFERROR(IF(RENTABILIDAD[[#This Row],[AÑOS]]&gt;0.9999999,(1+L1027)^(1/M1027)-1,""),"")</f>
        <v/>
      </c>
      <c r="P1027" s="764" t="str">
        <f>IFERROR(IF(C:C=$U$7,RENTABILIDAD[[#This Row],[INVERSIÓN USD]]/$W$6,RENTABILIDAD[[#This Row],[INVERSIÓN USD]]/$W$7),"")</f>
        <v/>
      </c>
      <c r="Q1027" s="620" t="str">
        <f>IFERROR(IF(D:D=$U$6,RENTABILIDAD[[#This Row],[INVERSIÓN COP]]/$V$6,RENTABILIDAD[[#This Row],[INVERSIÓN COP]]/$V$7),"")</f>
        <v/>
      </c>
      <c r="R1027" s="764" t="str">
        <f>IFERROR(RENTABILIDAD[[#This Row],[RENTABILIDAD E.A USD]]*RENTABILIDAD[[#This Row],[PESOS COP]],"")</f>
        <v/>
      </c>
      <c r="S1027" s="620" t="str">
        <f>IFERROR(RENTABILIDAD[[#This Row],[RENTABILIDAD E.A COP2]]*RENTABILIDAD[[#This Row],[PESOS COP]],"")</f>
        <v/>
      </c>
    </row>
    <row r="1028" spans="2:19">
      <c r="B1028" s="755" t="str">
        <f>IF('REGISTRO ACCIONES'!L1028="COMPRA",'REGISTRO ACCIONES'!J1028,"")</f>
        <v/>
      </c>
      <c r="C1028" s="756" t="str">
        <f>IF('REGISTRO ACCIONES'!L1028="COMPRA",'REGISTRO ACCIONES'!K1028,"")</f>
        <v/>
      </c>
      <c r="D102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28" s="757" t="str">
        <f>IF('REGISTRO ACCIONES'!L1028="COMPRA",'REGISTRO ACCIONES'!M1028,"")</f>
        <v/>
      </c>
      <c r="F1028" s="758" t="str">
        <f>IF(RENTABILIDAD[[#This Row],[PORTAFOLIO]]="","",IF('REGISTRO ACCIONES'!L1028="COMPRA",'REGISTRO ACCIONES'!P1028,""))</f>
        <v/>
      </c>
      <c r="G1028" s="759" t="str">
        <f>IF(RENTABILIDAD[[#This Row],[PORTAFOLIO]]="","",IF('REGISTRO ACCIONES'!L1028="COMPRA",'REGISTRO ACCIONES'!R1028,""))</f>
        <v/>
      </c>
      <c r="H102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28" s="760" t="str">
        <f>IF(RENTABILIDAD[[#This Row],[PORTAFOLIO]]="","",IF(RENTABILIDAD[[#This Row],[INSTRUMENTO]]="","",IFERROR((E1028*H1028),0)))</f>
        <v/>
      </c>
      <c r="J1028" s="761" t="str">
        <f>IF(RENTABILIDAD[[#This Row],[PORTAFOLIO]]="","",IF(RENTABILIDAD[[#This Row],[INSTRUMENTO]]="","",IFERROR((E1028*H1028)*$X$6,0)))</f>
        <v/>
      </c>
      <c r="K1028" s="762">
        <f>IF(RENTABILIDAD[[#This Row],[VALOR ACTUAL COP]]&gt;0,IFERROR((I1028-F1028)/F1028,0),"")</f>
        <v>0</v>
      </c>
      <c r="L1028" s="702">
        <f>IF(RENTABILIDAD[[#This Row],[VALOR ACTUAL COP]]&gt;0,IFERROR((J1028-G1028)/G1028,0),"")</f>
        <v>0</v>
      </c>
      <c r="M1028" s="763">
        <f t="shared" si="17"/>
        <v>0</v>
      </c>
      <c r="N1028" s="747" t="str">
        <f>IFERROR(IF(RENTABILIDAD[[#This Row],[AÑOS]]&gt;0.9999999,(1+K1028)^(1/M1028)-1,""),"")</f>
        <v/>
      </c>
      <c r="O1028" s="702" t="str">
        <f>IFERROR(IF(RENTABILIDAD[[#This Row],[AÑOS]]&gt;0.9999999,(1+L1028)^(1/M1028)-1,""),"")</f>
        <v/>
      </c>
      <c r="P1028" s="764" t="str">
        <f>IFERROR(IF(C:C=$U$7,RENTABILIDAD[[#This Row],[INVERSIÓN USD]]/$W$6,RENTABILIDAD[[#This Row],[INVERSIÓN USD]]/$W$7),"")</f>
        <v/>
      </c>
      <c r="Q1028" s="620" t="str">
        <f>IFERROR(IF(D:D=$U$6,RENTABILIDAD[[#This Row],[INVERSIÓN COP]]/$V$6,RENTABILIDAD[[#This Row],[INVERSIÓN COP]]/$V$7),"")</f>
        <v/>
      </c>
      <c r="R1028" s="764" t="str">
        <f>IFERROR(RENTABILIDAD[[#This Row],[RENTABILIDAD E.A USD]]*RENTABILIDAD[[#This Row],[PESOS COP]],"")</f>
        <v/>
      </c>
      <c r="S1028" s="620" t="str">
        <f>IFERROR(RENTABILIDAD[[#This Row],[RENTABILIDAD E.A COP2]]*RENTABILIDAD[[#This Row],[PESOS COP]],"")</f>
        <v/>
      </c>
    </row>
    <row r="1029" spans="2:19">
      <c r="B1029" s="755" t="str">
        <f>IF('REGISTRO ACCIONES'!L1029="COMPRA",'REGISTRO ACCIONES'!J1029,"")</f>
        <v/>
      </c>
      <c r="C1029" s="756" t="str">
        <f>IF('REGISTRO ACCIONES'!L1029="COMPRA",'REGISTRO ACCIONES'!K1029,"")</f>
        <v/>
      </c>
      <c r="D102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29" s="757" t="str">
        <f>IF('REGISTRO ACCIONES'!L1029="COMPRA",'REGISTRO ACCIONES'!M1029,"")</f>
        <v/>
      </c>
      <c r="F1029" s="758" t="str">
        <f>IF(RENTABILIDAD[[#This Row],[PORTAFOLIO]]="","",IF('REGISTRO ACCIONES'!L1029="COMPRA",'REGISTRO ACCIONES'!P1029,""))</f>
        <v/>
      </c>
      <c r="G1029" s="759" t="str">
        <f>IF(RENTABILIDAD[[#This Row],[PORTAFOLIO]]="","",IF('REGISTRO ACCIONES'!L1029="COMPRA",'REGISTRO ACCIONES'!R1029,""))</f>
        <v/>
      </c>
      <c r="H102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29" s="760" t="str">
        <f>IF(RENTABILIDAD[[#This Row],[PORTAFOLIO]]="","",IF(RENTABILIDAD[[#This Row],[INSTRUMENTO]]="","",IFERROR((E1029*H1029),0)))</f>
        <v/>
      </c>
      <c r="J1029" s="761" t="str">
        <f>IF(RENTABILIDAD[[#This Row],[PORTAFOLIO]]="","",IF(RENTABILIDAD[[#This Row],[INSTRUMENTO]]="","",IFERROR((E1029*H1029)*$X$6,0)))</f>
        <v/>
      </c>
      <c r="K1029" s="762">
        <f>IF(RENTABILIDAD[[#This Row],[VALOR ACTUAL COP]]&gt;0,IFERROR((I1029-F1029)/F1029,0),"")</f>
        <v>0</v>
      </c>
      <c r="L1029" s="702">
        <f>IF(RENTABILIDAD[[#This Row],[VALOR ACTUAL COP]]&gt;0,IFERROR((J1029-G1029)/G1029,0),"")</f>
        <v>0</v>
      </c>
      <c r="M1029" s="763">
        <f t="shared" si="17"/>
        <v>0</v>
      </c>
      <c r="N1029" s="747" t="str">
        <f>IFERROR(IF(RENTABILIDAD[[#This Row],[AÑOS]]&gt;0.9999999,(1+K1029)^(1/M1029)-1,""),"")</f>
        <v/>
      </c>
      <c r="O1029" s="702" t="str">
        <f>IFERROR(IF(RENTABILIDAD[[#This Row],[AÑOS]]&gt;0.9999999,(1+L1029)^(1/M1029)-1,""),"")</f>
        <v/>
      </c>
      <c r="P1029" s="764" t="str">
        <f>IFERROR(IF(C:C=$U$7,RENTABILIDAD[[#This Row],[INVERSIÓN USD]]/$W$6,RENTABILIDAD[[#This Row],[INVERSIÓN USD]]/$W$7),"")</f>
        <v/>
      </c>
      <c r="Q1029" s="620" t="str">
        <f>IFERROR(IF(D:D=$U$6,RENTABILIDAD[[#This Row],[INVERSIÓN COP]]/$V$6,RENTABILIDAD[[#This Row],[INVERSIÓN COP]]/$V$7),"")</f>
        <v/>
      </c>
      <c r="R1029" s="764" t="str">
        <f>IFERROR(RENTABILIDAD[[#This Row],[RENTABILIDAD E.A USD]]*RENTABILIDAD[[#This Row],[PESOS COP]],"")</f>
        <v/>
      </c>
      <c r="S1029" s="620" t="str">
        <f>IFERROR(RENTABILIDAD[[#This Row],[RENTABILIDAD E.A COP2]]*RENTABILIDAD[[#This Row],[PESOS COP]],"")</f>
        <v/>
      </c>
    </row>
    <row r="1030" spans="2:19">
      <c r="B1030" s="755" t="str">
        <f>IF('REGISTRO ACCIONES'!L1030="COMPRA",'REGISTRO ACCIONES'!J1030,"")</f>
        <v/>
      </c>
      <c r="C1030" s="756" t="str">
        <f>IF('REGISTRO ACCIONES'!L1030="COMPRA",'REGISTRO ACCIONES'!K1030,"")</f>
        <v/>
      </c>
      <c r="D103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30" s="757" t="str">
        <f>IF('REGISTRO ACCIONES'!L1030="COMPRA",'REGISTRO ACCIONES'!M1030,"")</f>
        <v/>
      </c>
      <c r="F1030" s="758" t="str">
        <f>IF(RENTABILIDAD[[#This Row],[PORTAFOLIO]]="","",IF('REGISTRO ACCIONES'!L1030="COMPRA",'REGISTRO ACCIONES'!P1030,""))</f>
        <v/>
      </c>
      <c r="G1030" s="759" t="str">
        <f>IF(RENTABILIDAD[[#This Row],[PORTAFOLIO]]="","",IF('REGISTRO ACCIONES'!L1030="COMPRA",'REGISTRO ACCIONES'!R1030,""))</f>
        <v/>
      </c>
      <c r="H103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30" s="760" t="str">
        <f>IF(RENTABILIDAD[[#This Row],[PORTAFOLIO]]="","",IF(RENTABILIDAD[[#This Row],[INSTRUMENTO]]="","",IFERROR((E1030*H1030),0)))</f>
        <v/>
      </c>
      <c r="J1030" s="761" t="str">
        <f>IF(RENTABILIDAD[[#This Row],[PORTAFOLIO]]="","",IF(RENTABILIDAD[[#This Row],[INSTRUMENTO]]="","",IFERROR((E1030*H1030)*$X$6,0)))</f>
        <v/>
      </c>
      <c r="K1030" s="762">
        <f>IF(RENTABILIDAD[[#This Row],[VALOR ACTUAL COP]]&gt;0,IFERROR((I1030-F1030)/F1030,0),"")</f>
        <v>0</v>
      </c>
      <c r="L1030" s="702">
        <f>IF(RENTABILIDAD[[#This Row],[VALOR ACTUAL COP]]&gt;0,IFERROR((J1030-G1030)/G1030,0),"")</f>
        <v>0</v>
      </c>
      <c r="M1030" s="763">
        <f t="shared" si="17"/>
        <v>0</v>
      </c>
      <c r="N1030" s="747" t="str">
        <f>IFERROR(IF(RENTABILIDAD[[#This Row],[AÑOS]]&gt;0.9999999,(1+K1030)^(1/M1030)-1,""),"")</f>
        <v/>
      </c>
      <c r="O1030" s="702" t="str">
        <f>IFERROR(IF(RENTABILIDAD[[#This Row],[AÑOS]]&gt;0.9999999,(1+L1030)^(1/M1030)-1,""),"")</f>
        <v/>
      </c>
      <c r="P1030" s="764" t="str">
        <f>IFERROR(IF(C:C=$U$7,RENTABILIDAD[[#This Row],[INVERSIÓN USD]]/$W$6,RENTABILIDAD[[#This Row],[INVERSIÓN USD]]/$W$7),"")</f>
        <v/>
      </c>
      <c r="Q1030" s="620" t="str">
        <f>IFERROR(IF(D:D=$U$6,RENTABILIDAD[[#This Row],[INVERSIÓN COP]]/$V$6,RENTABILIDAD[[#This Row],[INVERSIÓN COP]]/$V$7),"")</f>
        <v/>
      </c>
      <c r="R1030" s="764" t="str">
        <f>IFERROR(RENTABILIDAD[[#This Row],[RENTABILIDAD E.A USD]]*RENTABILIDAD[[#This Row],[PESOS COP]],"")</f>
        <v/>
      </c>
      <c r="S1030" s="620" t="str">
        <f>IFERROR(RENTABILIDAD[[#This Row],[RENTABILIDAD E.A COP2]]*RENTABILIDAD[[#This Row],[PESOS COP]],"")</f>
        <v/>
      </c>
    </row>
    <row r="1031" spans="2:19">
      <c r="B1031" s="755" t="str">
        <f>IF('REGISTRO ACCIONES'!L1031="COMPRA",'REGISTRO ACCIONES'!J1031,"")</f>
        <v/>
      </c>
      <c r="C1031" s="756" t="str">
        <f>IF('REGISTRO ACCIONES'!L1031="COMPRA",'REGISTRO ACCIONES'!K1031,"")</f>
        <v/>
      </c>
      <c r="D103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31" s="757" t="str">
        <f>IF('REGISTRO ACCIONES'!L1031="COMPRA",'REGISTRO ACCIONES'!M1031,"")</f>
        <v/>
      </c>
      <c r="F1031" s="758" t="str">
        <f>IF(RENTABILIDAD[[#This Row],[PORTAFOLIO]]="","",IF('REGISTRO ACCIONES'!L1031="COMPRA",'REGISTRO ACCIONES'!P1031,""))</f>
        <v/>
      </c>
      <c r="G1031" s="759" t="str">
        <f>IF(RENTABILIDAD[[#This Row],[PORTAFOLIO]]="","",IF('REGISTRO ACCIONES'!L1031="COMPRA",'REGISTRO ACCIONES'!R1031,""))</f>
        <v/>
      </c>
      <c r="H103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31" s="760" t="str">
        <f>IF(RENTABILIDAD[[#This Row],[PORTAFOLIO]]="","",IF(RENTABILIDAD[[#This Row],[INSTRUMENTO]]="","",IFERROR((E1031*H1031),0)))</f>
        <v/>
      </c>
      <c r="J1031" s="761" t="str">
        <f>IF(RENTABILIDAD[[#This Row],[PORTAFOLIO]]="","",IF(RENTABILIDAD[[#This Row],[INSTRUMENTO]]="","",IFERROR((E1031*H1031)*$X$6,0)))</f>
        <v/>
      </c>
      <c r="K1031" s="762">
        <f>IF(RENTABILIDAD[[#This Row],[VALOR ACTUAL COP]]&gt;0,IFERROR((I1031-F1031)/F1031,0),"")</f>
        <v>0</v>
      </c>
      <c r="L1031" s="702">
        <f>IF(RENTABILIDAD[[#This Row],[VALOR ACTUAL COP]]&gt;0,IFERROR((J1031-G1031)/G1031,0),"")</f>
        <v>0</v>
      </c>
      <c r="M1031" s="763">
        <f t="shared" si="17"/>
        <v>0</v>
      </c>
      <c r="N1031" s="747" t="str">
        <f>IFERROR(IF(RENTABILIDAD[[#This Row],[AÑOS]]&gt;0.9999999,(1+K1031)^(1/M1031)-1,""),"")</f>
        <v/>
      </c>
      <c r="O1031" s="702" t="str">
        <f>IFERROR(IF(RENTABILIDAD[[#This Row],[AÑOS]]&gt;0.9999999,(1+L1031)^(1/M1031)-1,""),"")</f>
        <v/>
      </c>
      <c r="P1031" s="764" t="str">
        <f>IFERROR(IF(C:C=$U$7,RENTABILIDAD[[#This Row],[INVERSIÓN USD]]/$W$6,RENTABILIDAD[[#This Row],[INVERSIÓN USD]]/$W$7),"")</f>
        <v/>
      </c>
      <c r="Q1031" s="620" t="str">
        <f>IFERROR(IF(D:D=$U$6,RENTABILIDAD[[#This Row],[INVERSIÓN COP]]/$V$6,RENTABILIDAD[[#This Row],[INVERSIÓN COP]]/$V$7),"")</f>
        <v/>
      </c>
      <c r="R1031" s="764" t="str">
        <f>IFERROR(RENTABILIDAD[[#This Row],[RENTABILIDAD E.A USD]]*RENTABILIDAD[[#This Row],[PESOS COP]],"")</f>
        <v/>
      </c>
      <c r="S1031" s="620" t="str">
        <f>IFERROR(RENTABILIDAD[[#This Row],[RENTABILIDAD E.A COP2]]*RENTABILIDAD[[#This Row],[PESOS COP]],"")</f>
        <v/>
      </c>
    </row>
    <row r="1032" spans="2:19">
      <c r="B1032" s="755" t="str">
        <f>IF('REGISTRO ACCIONES'!L1032="COMPRA",'REGISTRO ACCIONES'!J1032,"")</f>
        <v/>
      </c>
      <c r="C1032" s="756" t="str">
        <f>IF('REGISTRO ACCIONES'!L1032="COMPRA",'REGISTRO ACCIONES'!K1032,"")</f>
        <v/>
      </c>
      <c r="D103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32" s="757" t="str">
        <f>IF('REGISTRO ACCIONES'!L1032="COMPRA",'REGISTRO ACCIONES'!M1032,"")</f>
        <v/>
      </c>
      <c r="F1032" s="758" t="str">
        <f>IF(RENTABILIDAD[[#This Row],[PORTAFOLIO]]="","",IF('REGISTRO ACCIONES'!L1032="COMPRA",'REGISTRO ACCIONES'!P1032,""))</f>
        <v/>
      </c>
      <c r="G1032" s="759" t="str">
        <f>IF(RENTABILIDAD[[#This Row],[PORTAFOLIO]]="","",IF('REGISTRO ACCIONES'!L1032="COMPRA",'REGISTRO ACCIONES'!R1032,""))</f>
        <v/>
      </c>
      <c r="H103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32" s="760" t="str">
        <f>IF(RENTABILIDAD[[#This Row],[PORTAFOLIO]]="","",IF(RENTABILIDAD[[#This Row],[INSTRUMENTO]]="","",IFERROR((E1032*H1032),0)))</f>
        <v/>
      </c>
      <c r="J1032" s="761" t="str">
        <f>IF(RENTABILIDAD[[#This Row],[PORTAFOLIO]]="","",IF(RENTABILIDAD[[#This Row],[INSTRUMENTO]]="","",IFERROR((E1032*H1032)*$X$6,0)))</f>
        <v/>
      </c>
      <c r="K1032" s="762">
        <f>IF(RENTABILIDAD[[#This Row],[VALOR ACTUAL COP]]&gt;0,IFERROR((I1032-F1032)/F1032,0),"")</f>
        <v>0</v>
      </c>
      <c r="L1032" s="702">
        <f>IF(RENTABILIDAD[[#This Row],[VALOR ACTUAL COP]]&gt;0,IFERROR((J1032-G1032)/G1032,0),"")</f>
        <v>0</v>
      </c>
      <c r="M1032" s="763">
        <f t="shared" si="17"/>
        <v>0</v>
      </c>
      <c r="N1032" s="747" t="str">
        <f>IFERROR(IF(RENTABILIDAD[[#This Row],[AÑOS]]&gt;0.9999999,(1+K1032)^(1/M1032)-1,""),"")</f>
        <v/>
      </c>
      <c r="O1032" s="702" t="str">
        <f>IFERROR(IF(RENTABILIDAD[[#This Row],[AÑOS]]&gt;0.9999999,(1+L1032)^(1/M1032)-1,""),"")</f>
        <v/>
      </c>
      <c r="P1032" s="764" t="str">
        <f>IFERROR(IF(C:C=$U$7,RENTABILIDAD[[#This Row],[INVERSIÓN USD]]/$W$6,RENTABILIDAD[[#This Row],[INVERSIÓN USD]]/$W$7),"")</f>
        <v/>
      </c>
      <c r="Q1032" s="620" t="str">
        <f>IFERROR(IF(D:D=$U$6,RENTABILIDAD[[#This Row],[INVERSIÓN COP]]/$V$6,RENTABILIDAD[[#This Row],[INVERSIÓN COP]]/$V$7),"")</f>
        <v/>
      </c>
      <c r="R1032" s="764" t="str">
        <f>IFERROR(RENTABILIDAD[[#This Row],[RENTABILIDAD E.A USD]]*RENTABILIDAD[[#This Row],[PESOS COP]],"")</f>
        <v/>
      </c>
      <c r="S1032" s="620" t="str">
        <f>IFERROR(RENTABILIDAD[[#This Row],[RENTABILIDAD E.A COP2]]*RENTABILIDAD[[#This Row],[PESOS COP]],"")</f>
        <v/>
      </c>
    </row>
    <row r="1033" spans="2:19">
      <c r="B1033" s="755" t="str">
        <f>IF('REGISTRO ACCIONES'!L1033="COMPRA",'REGISTRO ACCIONES'!J1033,"")</f>
        <v/>
      </c>
      <c r="C1033" s="756" t="str">
        <f>IF('REGISTRO ACCIONES'!L1033="COMPRA",'REGISTRO ACCIONES'!K1033,"")</f>
        <v/>
      </c>
      <c r="D103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33" s="757" t="str">
        <f>IF('REGISTRO ACCIONES'!L1033="COMPRA",'REGISTRO ACCIONES'!M1033,"")</f>
        <v/>
      </c>
      <c r="F1033" s="758" t="str">
        <f>IF(RENTABILIDAD[[#This Row],[PORTAFOLIO]]="","",IF('REGISTRO ACCIONES'!L1033="COMPRA",'REGISTRO ACCIONES'!P1033,""))</f>
        <v/>
      </c>
      <c r="G1033" s="759" t="str">
        <f>IF(RENTABILIDAD[[#This Row],[PORTAFOLIO]]="","",IF('REGISTRO ACCIONES'!L1033="COMPRA",'REGISTRO ACCIONES'!R1033,""))</f>
        <v/>
      </c>
      <c r="H103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33" s="760" t="str">
        <f>IF(RENTABILIDAD[[#This Row],[PORTAFOLIO]]="","",IF(RENTABILIDAD[[#This Row],[INSTRUMENTO]]="","",IFERROR((E1033*H1033),0)))</f>
        <v/>
      </c>
      <c r="J1033" s="761" t="str">
        <f>IF(RENTABILIDAD[[#This Row],[PORTAFOLIO]]="","",IF(RENTABILIDAD[[#This Row],[INSTRUMENTO]]="","",IFERROR((E1033*H1033)*$X$6,0)))</f>
        <v/>
      </c>
      <c r="K1033" s="762">
        <f>IF(RENTABILIDAD[[#This Row],[VALOR ACTUAL COP]]&gt;0,IFERROR((I1033-F1033)/F1033,0),"")</f>
        <v>0</v>
      </c>
      <c r="L1033" s="702">
        <f>IF(RENTABILIDAD[[#This Row],[VALOR ACTUAL COP]]&gt;0,IFERROR((J1033-G1033)/G1033,0),"")</f>
        <v>0</v>
      </c>
      <c r="M1033" s="763">
        <f t="shared" si="17"/>
        <v>0</v>
      </c>
      <c r="N1033" s="747" t="str">
        <f>IFERROR(IF(RENTABILIDAD[[#This Row],[AÑOS]]&gt;0.9999999,(1+K1033)^(1/M1033)-1,""),"")</f>
        <v/>
      </c>
      <c r="O1033" s="702" t="str">
        <f>IFERROR(IF(RENTABILIDAD[[#This Row],[AÑOS]]&gt;0.9999999,(1+L1033)^(1/M1033)-1,""),"")</f>
        <v/>
      </c>
      <c r="P1033" s="764" t="str">
        <f>IFERROR(IF(C:C=$U$7,RENTABILIDAD[[#This Row],[INVERSIÓN USD]]/$W$6,RENTABILIDAD[[#This Row],[INVERSIÓN USD]]/$W$7),"")</f>
        <v/>
      </c>
      <c r="Q1033" s="620" t="str">
        <f>IFERROR(IF(D:D=$U$6,RENTABILIDAD[[#This Row],[INVERSIÓN COP]]/$V$6,RENTABILIDAD[[#This Row],[INVERSIÓN COP]]/$V$7),"")</f>
        <v/>
      </c>
      <c r="R1033" s="764" t="str">
        <f>IFERROR(RENTABILIDAD[[#This Row],[RENTABILIDAD E.A USD]]*RENTABILIDAD[[#This Row],[PESOS COP]],"")</f>
        <v/>
      </c>
      <c r="S1033" s="620" t="str">
        <f>IFERROR(RENTABILIDAD[[#This Row],[RENTABILIDAD E.A COP2]]*RENTABILIDAD[[#This Row],[PESOS COP]],"")</f>
        <v/>
      </c>
    </row>
    <row r="1034" spans="2:19">
      <c r="B1034" s="755" t="str">
        <f>IF('REGISTRO ACCIONES'!L1034="COMPRA",'REGISTRO ACCIONES'!J1034,"")</f>
        <v/>
      </c>
      <c r="C1034" s="756" t="str">
        <f>IF('REGISTRO ACCIONES'!L1034="COMPRA",'REGISTRO ACCIONES'!K1034,"")</f>
        <v/>
      </c>
      <c r="D103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34" s="757" t="str">
        <f>IF('REGISTRO ACCIONES'!L1034="COMPRA",'REGISTRO ACCIONES'!M1034,"")</f>
        <v/>
      </c>
      <c r="F1034" s="758" t="str">
        <f>IF(RENTABILIDAD[[#This Row],[PORTAFOLIO]]="","",IF('REGISTRO ACCIONES'!L1034="COMPRA",'REGISTRO ACCIONES'!P1034,""))</f>
        <v/>
      </c>
      <c r="G1034" s="759" t="str">
        <f>IF(RENTABILIDAD[[#This Row],[PORTAFOLIO]]="","",IF('REGISTRO ACCIONES'!L1034="COMPRA",'REGISTRO ACCIONES'!R1034,""))</f>
        <v/>
      </c>
      <c r="H103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34" s="760" t="str">
        <f>IF(RENTABILIDAD[[#This Row],[PORTAFOLIO]]="","",IF(RENTABILIDAD[[#This Row],[INSTRUMENTO]]="","",IFERROR((E1034*H1034),0)))</f>
        <v/>
      </c>
      <c r="J1034" s="761" t="str">
        <f>IF(RENTABILIDAD[[#This Row],[PORTAFOLIO]]="","",IF(RENTABILIDAD[[#This Row],[INSTRUMENTO]]="","",IFERROR((E1034*H1034)*$X$6,0)))</f>
        <v/>
      </c>
      <c r="K1034" s="762">
        <f>IF(RENTABILIDAD[[#This Row],[VALOR ACTUAL COP]]&gt;0,IFERROR((I1034-F1034)/F1034,0),"")</f>
        <v>0</v>
      </c>
      <c r="L1034" s="702">
        <f>IF(RENTABILIDAD[[#This Row],[VALOR ACTUAL COP]]&gt;0,IFERROR((J1034-G1034)/G1034,0),"")</f>
        <v>0</v>
      </c>
      <c r="M1034" s="763">
        <f t="shared" si="17"/>
        <v>0</v>
      </c>
      <c r="N1034" s="747" t="str">
        <f>IFERROR(IF(RENTABILIDAD[[#This Row],[AÑOS]]&gt;0.9999999,(1+K1034)^(1/M1034)-1,""),"")</f>
        <v/>
      </c>
      <c r="O1034" s="702" t="str">
        <f>IFERROR(IF(RENTABILIDAD[[#This Row],[AÑOS]]&gt;0.9999999,(1+L1034)^(1/M1034)-1,""),"")</f>
        <v/>
      </c>
      <c r="P1034" s="764" t="str">
        <f>IFERROR(IF(C:C=$U$7,RENTABILIDAD[[#This Row],[INVERSIÓN USD]]/$W$6,RENTABILIDAD[[#This Row],[INVERSIÓN USD]]/$W$7),"")</f>
        <v/>
      </c>
      <c r="Q1034" s="620" t="str">
        <f>IFERROR(IF(D:D=$U$6,RENTABILIDAD[[#This Row],[INVERSIÓN COP]]/$V$6,RENTABILIDAD[[#This Row],[INVERSIÓN COP]]/$V$7),"")</f>
        <v/>
      </c>
      <c r="R1034" s="764" t="str">
        <f>IFERROR(RENTABILIDAD[[#This Row],[RENTABILIDAD E.A USD]]*RENTABILIDAD[[#This Row],[PESOS COP]],"")</f>
        <v/>
      </c>
      <c r="S1034" s="620" t="str">
        <f>IFERROR(RENTABILIDAD[[#This Row],[RENTABILIDAD E.A COP2]]*RENTABILIDAD[[#This Row],[PESOS COP]],"")</f>
        <v/>
      </c>
    </row>
    <row r="1035" spans="2:19">
      <c r="B1035" s="755" t="str">
        <f>IF('REGISTRO ACCIONES'!L1035="COMPRA",'REGISTRO ACCIONES'!J1035,"")</f>
        <v/>
      </c>
      <c r="C1035" s="756" t="str">
        <f>IF('REGISTRO ACCIONES'!L1035="COMPRA",'REGISTRO ACCIONES'!K1035,"")</f>
        <v/>
      </c>
      <c r="D103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35" s="757" t="str">
        <f>IF('REGISTRO ACCIONES'!L1035="COMPRA",'REGISTRO ACCIONES'!M1035,"")</f>
        <v/>
      </c>
      <c r="F1035" s="758" t="str">
        <f>IF(RENTABILIDAD[[#This Row],[PORTAFOLIO]]="","",IF('REGISTRO ACCIONES'!L1035="COMPRA",'REGISTRO ACCIONES'!P1035,""))</f>
        <v/>
      </c>
      <c r="G1035" s="759" t="str">
        <f>IF(RENTABILIDAD[[#This Row],[PORTAFOLIO]]="","",IF('REGISTRO ACCIONES'!L1035="COMPRA",'REGISTRO ACCIONES'!R1035,""))</f>
        <v/>
      </c>
      <c r="H103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35" s="760" t="str">
        <f>IF(RENTABILIDAD[[#This Row],[PORTAFOLIO]]="","",IF(RENTABILIDAD[[#This Row],[INSTRUMENTO]]="","",IFERROR((E1035*H1035),0)))</f>
        <v/>
      </c>
      <c r="J1035" s="761" t="str">
        <f>IF(RENTABILIDAD[[#This Row],[PORTAFOLIO]]="","",IF(RENTABILIDAD[[#This Row],[INSTRUMENTO]]="","",IFERROR((E1035*H1035)*$X$6,0)))</f>
        <v/>
      </c>
      <c r="K1035" s="762">
        <f>IF(RENTABILIDAD[[#This Row],[VALOR ACTUAL COP]]&gt;0,IFERROR((I1035-F1035)/F1035,0),"")</f>
        <v>0</v>
      </c>
      <c r="L1035" s="702">
        <f>IF(RENTABILIDAD[[#This Row],[VALOR ACTUAL COP]]&gt;0,IFERROR((J1035-G1035)/G1035,0),"")</f>
        <v>0</v>
      </c>
      <c r="M1035" s="763">
        <f t="shared" si="17"/>
        <v>0</v>
      </c>
      <c r="N1035" s="747" t="str">
        <f>IFERROR(IF(RENTABILIDAD[[#This Row],[AÑOS]]&gt;0.9999999,(1+K1035)^(1/M1035)-1,""),"")</f>
        <v/>
      </c>
      <c r="O1035" s="702" t="str">
        <f>IFERROR(IF(RENTABILIDAD[[#This Row],[AÑOS]]&gt;0.9999999,(1+L1035)^(1/M1035)-1,""),"")</f>
        <v/>
      </c>
      <c r="P1035" s="764" t="str">
        <f>IFERROR(IF(C:C=$U$7,RENTABILIDAD[[#This Row],[INVERSIÓN USD]]/$W$6,RENTABILIDAD[[#This Row],[INVERSIÓN USD]]/$W$7),"")</f>
        <v/>
      </c>
      <c r="Q1035" s="620" t="str">
        <f>IFERROR(IF(D:D=$U$6,RENTABILIDAD[[#This Row],[INVERSIÓN COP]]/$V$6,RENTABILIDAD[[#This Row],[INVERSIÓN COP]]/$V$7),"")</f>
        <v/>
      </c>
      <c r="R1035" s="764" t="str">
        <f>IFERROR(RENTABILIDAD[[#This Row],[RENTABILIDAD E.A USD]]*RENTABILIDAD[[#This Row],[PESOS COP]],"")</f>
        <v/>
      </c>
      <c r="S1035" s="620" t="str">
        <f>IFERROR(RENTABILIDAD[[#This Row],[RENTABILIDAD E.A COP2]]*RENTABILIDAD[[#This Row],[PESOS COP]],"")</f>
        <v/>
      </c>
    </row>
    <row r="1036" spans="2:19">
      <c r="B1036" s="755" t="str">
        <f>IF('REGISTRO ACCIONES'!L1036="COMPRA",'REGISTRO ACCIONES'!J1036,"")</f>
        <v/>
      </c>
      <c r="C1036" s="756" t="str">
        <f>IF('REGISTRO ACCIONES'!L1036="COMPRA",'REGISTRO ACCIONES'!K1036,"")</f>
        <v/>
      </c>
      <c r="D103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36" s="757" t="str">
        <f>IF('REGISTRO ACCIONES'!L1036="COMPRA",'REGISTRO ACCIONES'!M1036,"")</f>
        <v/>
      </c>
      <c r="F1036" s="758" t="str">
        <f>IF(RENTABILIDAD[[#This Row],[PORTAFOLIO]]="","",IF('REGISTRO ACCIONES'!L1036="COMPRA",'REGISTRO ACCIONES'!P1036,""))</f>
        <v/>
      </c>
      <c r="G1036" s="759" t="str">
        <f>IF(RENTABILIDAD[[#This Row],[PORTAFOLIO]]="","",IF('REGISTRO ACCIONES'!L1036="COMPRA",'REGISTRO ACCIONES'!R1036,""))</f>
        <v/>
      </c>
      <c r="H103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36" s="760" t="str">
        <f>IF(RENTABILIDAD[[#This Row],[PORTAFOLIO]]="","",IF(RENTABILIDAD[[#This Row],[INSTRUMENTO]]="","",IFERROR((E1036*H1036),0)))</f>
        <v/>
      </c>
      <c r="J1036" s="761" t="str">
        <f>IF(RENTABILIDAD[[#This Row],[PORTAFOLIO]]="","",IF(RENTABILIDAD[[#This Row],[INSTRUMENTO]]="","",IFERROR((E1036*H1036)*$X$6,0)))</f>
        <v/>
      </c>
      <c r="K1036" s="762">
        <f>IF(RENTABILIDAD[[#This Row],[VALOR ACTUAL COP]]&gt;0,IFERROR((I1036-F1036)/F1036,0),"")</f>
        <v>0</v>
      </c>
      <c r="L1036" s="702">
        <f>IF(RENTABILIDAD[[#This Row],[VALOR ACTUAL COP]]&gt;0,IFERROR((J1036-G1036)/G1036,0),"")</f>
        <v>0</v>
      </c>
      <c r="M1036" s="763">
        <f t="shared" si="17"/>
        <v>0</v>
      </c>
      <c r="N1036" s="747" t="str">
        <f>IFERROR(IF(RENTABILIDAD[[#This Row],[AÑOS]]&gt;0.9999999,(1+K1036)^(1/M1036)-1,""),"")</f>
        <v/>
      </c>
      <c r="O1036" s="702" t="str">
        <f>IFERROR(IF(RENTABILIDAD[[#This Row],[AÑOS]]&gt;0.9999999,(1+L1036)^(1/M1036)-1,""),"")</f>
        <v/>
      </c>
      <c r="P1036" s="764" t="str">
        <f>IFERROR(IF(C:C=$U$7,RENTABILIDAD[[#This Row],[INVERSIÓN USD]]/$W$6,RENTABILIDAD[[#This Row],[INVERSIÓN USD]]/$W$7),"")</f>
        <v/>
      </c>
      <c r="Q1036" s="620" t="str">
        <f>IFERROR(IF(D:D=$U$6,RENTABILIDAD[[#This Row],[INVERSIÓN COP]]/$V$6,RENTABILIDAD[[#This Row],[INVERSIÓN COP]]/$V$7),"")</f>
        <v/>
      </c>
      <c r="R1036" s="764" t="str">
        <f>IFERROR(RENTABILIDAD[[#This Row],[RENTABILIDAD E.A USD]]*RENTABILIDAD[[#This Row],[PESOS COP]],"")</f>
        <v/>
      </c>
      <c r="S1036" s="620" t="str">
        <f>IFERROR(RENTABILIDAD[[#This Row],[RENTABILIDAD E.A COP2]]*RENTABILIDAD[[#This Row],[PESOS COP]],"")</f>
        <v/>
      </c>
    </row>
    <row r="1037" spans="2:19">
      <c r="B1037" s="755" t="str">
        <f>IF('REGISTRO ACCIONES'!L1037="COMPRA",'REGISTRO ACCIONES'!J1037,"")</f>
        <v/>
      </c>
      <c r="C1037" s="756" t="str">
        <f>IF('REGISTRO ACCIONES'!L1037="COMPRA",'REGISTRO ACCIONES'!K1037,"")</f>
        <v/>
      </c>
      <c r="D103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37" s="757" t="str">
        <f>IF('REGISTRO ACCIONES'!L1037="COMPRA",'REGISTRO ACCIONES'!M1037,"")</f>
        <v/>
      </c>
      <c r="F1037" s="758" t="str">
        <f>IF(RENTABILIDAD[[#This Row],[PORTAFOLIO]]="","",IF('REGISTRO ACCIONES'!L1037="COMPRA",'REGISTRO ACCIONES'!P1037,""))</f>
        <v/>
      </c>
      <c r="G1037" s="759" t="str">
        <f>IF(RENTABILIDAD[[#This Row],[PORTAFOLIO]]="","",IF('REGISTRO ACCIONES'!L1037="COMPRA",'REGISTRO ACCIONES'!R1037,""))</f>
        <v/>
      </c>
      <c r="H103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37" s="760" t="str">
        <f>IF(RENTABILIDAD[[#This Row],[PORTAFOLIO]]="","",IF(RENTABILIDAD[[#This Row],[INSTRUMENTO]]="","",IFERROR((E1037*H1037),0)))</f>
        <v/>
      </c>
      <c r="J1037" s="761" t="str">
        <f>IF(RENTABILIDAD[[#This Row],[PORTAFOLIO]]="","",IF(RENTABILIDAD[[#This Row],[INSTRUMENTO]]="","",IFERROR((E1037*H1037)*$X$6,0)))</f>
        <v/>
      </c>
      <c r="K1037" s="762">
        <f>IF(RENTABILIDAD[[#This Row],[VALOR ACTUAL COP]]&gt;0,IFERROR((I1037-F1037)/F1037,0),"")</f>
        <v>0</v>
      </c>
      <c r="L1037" s="702">
        <f>IF(RENTABILIDAD[[#This Row],[VALOR ACTUAL COP]]&gt;0,IFERROR((J1037-G1037)/G1037,0),"")</f>
        <v>0</v>
      </c>
      <c r="M1037" s="763">
        <f t="shared" si="17"/>
        <v>0</v>
      </c>
      <c r="N1037" s="747" t="str">
        <f>IFERROR(IF(RENTABILIDAD[[#This Row],[AÑOS]]&gt;0.9999999,(1+K1037)^(1/M1037)-1,""),"")</f>
        <v/>
      </c>
      <c r="O1037" s="702" t="str">
        <f>IFERROR(IF(RENTABILIDAD[[#This Row],[AÑOS]]&gt;0.9999999,(1+L1037)^(1/M1037)-1,""),"")</f>
        <v/>
      </c>
      <c r="P1037" s="764" t="str">
        <f>IFERROR(IF(C:C=$U$7,RENTABILIDAD[[#This Row],[INVERSIÓN USD]]/$W$6,RENTABILIDAD[[#This Row],[INVERSIÓN USD]]/$W$7),"")</f>
        <v/>
      </c>
      <c r="Q1037" s="620" t="str">
        <f>IFERROR(IF(D:D=$U$6,RENTABILIDAD[[#This Row],[INVERSIÓN COP]]/$V$6,RENTABILIDAD[[#This Row],[INVERSIÓN COP]]/$V$7),"")</f>
        <v/>
      </c>
      <c r="R1037" s="764" t="str">
        <f>IFERROR(RENTABILIDAD[[#This Row],[RENTABILIDAD E.A USD]]*RENTABILIDAD[[#This Row],[PESOS COP]],"")</f>
        <v/>
      </c>
      <c r="S1037" s="620" t="str">
        <f>IFERROR(RENTABILIDAD[[#This Row],[RENTABILIDAD E.A COP2]]*RENTABILIDAD[[#This Row],[PESOS COP]],"")</f>
        <v/>
      </c>
    </row>
    <row r="1038" spans="2:19">
      <c r="B1038" s="755" t="str">
        <f>IF('REGISTRO ACCIONES'!L1038="COMPRA",'REGISTRO ACCIONES'!J1038,"")</f>
        <v/>
      </c>
      <c r="C1038" s="756" t="str">
        <f>IF('REGISTRO ACCIONES'!L1038="COMPRA",'REGISTRO ACCIONES'!K1038,"")</f>
        <v/>
      </c>
      <c r="D103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38" s="757" t="str">
        <f>IF('REGISTRO ACCIONES'!L1038="COMPRA",'REGISTRO ACCIONES'!M1038,"")</f>
        <v/>
      </c>
      <c r="F1038" s="758" t="str">
        <f>IF(RENTABILIDAD[[#This Row],[PORTAFOLIO]]="","",IF('REGISTRO ACCIONES'!L1038="COMPRA",'REGISTRO ACCIONES'!P1038,""))</f>
        <v/>
      </c>
      <c r="G1038" s="759" t="str">
        <f>IF(RENTABILIDAD[[#This Row],[PORTAFOLIO]]="","",IF('REGISTRO ACCIONES'!L1038="COMPRA",'REGISTRO ACCIONES'!R1038,""))</f>
        <v/>
      </c>
      <c r="H103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38" s="760" t="str">
        <f>IF(RENTABILIDAD[[#This Row],[PORTAFOLIO]]="","",IF(RENTABILIDAD[[#This Row],[INSTRUMENTO]]="","",IFERROR((E1038*H1038),0)))</f>
        <v/>
      </c>
      <c r="J1038" s="761" t="str">
        <f>IF(RENTABILIDAD[[#This Row],[PORTAFOLIO]]="","",IF(RENTABILIDAD[[#This Row],[INSTRUMENTO]]="","",IFERROR((E1038*H1038)*$X$6,0)))</f>
        <v/>
      </c>
      <c r="K1038" s="762">
        <f>IF(RENTABILIDAD[[#This Row],[VALOR ACTUAL COP]]&gt;0,IFERROR((I1038-F1038)/F1038,0),"")</f>
        <v>0</v>
      </c>
      <c r="L1038" s="702">
        <f>IF(RENTABILIDAD[[#This Row],[VALOR ACTUAL COP]]&gt;0,IFERROR((J1038-G1038)/G1038,0),"")</f>
        <v>0</v>
      </c>
      <c r="M1038" s="763">
        <f t="shared" si="17"/>
        <v>0</v>
      </c>
      <c r="N1038" s="747" t="str">
        <f>IFERROR(IF(RENTABILIDAD[[#This Row],[AÑOS]]&gt;0.9999999,(1+K1038)^(1/M1038)-1,""),"")</f>
        <v/>
      </c>
      <c r="O1038" s="702" t="str">
        <f>IFERROR(IF(RENTABILIDAD[[#This Row],[AÑOS]]&gt;0.9999999,(1+L1038)^(1/M1038)-1,""),"")</f>
        <v/>
      </c>
      <c r="P1038" s="764" t="str">
        <f>IFERROR(IF(C:C=$U$7,RENTABILIDAD[[#This Row],[INVERSIÓN USD]]/$W$6,RENTABILIDAD[[#This Row],[INVERSIÓN USD]]/$W$7),"")</f>
        <v/>
      </c>
      <c r="Q1038" s="620" t="str">
        <f>IFERROR(IF(D:D=$U$6,RENTABILIDAD[[#This Row],[INVERSIÓN COP]]/$V$6,RENTABILIDAD[[#This Row],[INVERSIÓN COP]]/$V$7),"")</f>
        <v/>
      </c>
      <c r="R1038" s="764" t="str">
        <f>IFERROR(RENTABILIDAD[[#This Row],[RENTABILIDAD E.A USD]]*RENTABILIDAD[[#This Row],[PESOS COP]],"")</f>
        <v/>
      </c>
      <c r="S1038" s="620" t="str">
        <f>IFERROR(RENTABILIDAD[[#This Row],[RENTABILIDAD E.A COP2]]*RENTABILIDAD[[#This Row],[PESOS COP]],"")</f>
        <v/>
      </c>
    </row>
    <row r="1039" spans="2:19">
      <c r="B1039" s="755" t="str">
        <f>IF('REGISTRO ACCIONES'!L1039="COMPRA",'REGISTRO ACCIONES'!J1039,"")</f>
        <v/>
      </c>
      <c r="C1039" s="756" t="str">
        <f>IF('REGISTRO ACCIONES'!L1039="COMPRA",'REGISTRO ACCIONES'!K1039,"")</f>
        <v/>
      </c>
      <c r="D103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39" s="757" t="str">
        <f>IF('REGISTRO ACCIONES'!L1039="COMPRA",'REGISTRO ACCIONES'!M1039,"")</f>
        <v/>
      </c>
      <c r="F1039" s="758" t="str">
        <f>IF(RENTABILIDAD[[#This Row],[PORTAFOLIO]]="","",IF('REGISTRO ACCIONES'!L1039="COMPRA",'REGISTRO ACCIONES'!P1039,""))</f>
        <v/>
      </c>
      <c r="G1039" s="759" t="str">
        <f>IF(RENTABILIDAD[[#This Row],[PORTAFOLIO]]="","",IF('REGISTRO ACCIONES'!L1039="COMPRA",'REGISTRO ACCIONES'!R1039,""))</f>
        <v/>
      </c>
      <c r="H103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39" s="760" t="str">
        <f>IF(RENTABILIDAD[[#This Row],[PORTAFOLIO]]="","",IF(RENTABILIDAD[[#This Row],[INSTRUMENTO]]="","",IFERROR((E1039*H1039),0)))</f>
        <v/>
      </c>
      <c r="J1039" s="761" t="str">
        <f>IF(RENTABILIDAD[[#This Row],[PORTAFOLIO]]="","",IF(RENTABILIDAD[[#This Row],[INSTRUMENTO]]="","",IFERROR((E1039*H1039)*$X$6,0)))</f>
        <v/>
      </c>
      <c r="K1039" s="762">
        <f>IF(RENTABILIDAD[[#This Row],[VALOR ACTUAL COP]]&gt;0,IFERROR((I1039-F1039)/F1039,0),"")</f>
        <v>0</v>
      </c>
      <c r="L1039" s="702">
        <f>IF(RENTABILIDAD[[#This Row],[VALOR ACTUAL COP]]&gt;0,IFERROR((J1039-G1039)/G1039,0),"")</f>
        <v>0</v>
      </c>
      <c r="M1039" s="763">
        <f t="shared" si="17"/>
        <v>0</v>
      </c>
      <c r="N1039" s="747" t="str">
        <f>IFERROR(IF(RENTABILIDAD[[#This Row],[AÑOS]]&gt;0.9999999,(1+K1039)^(1/M1039)-1,""),"")</f>
        <v/>
      </c>
      <c r="O1039" s="702" t="str">
        <f>IFERROR(IF(RENTABILIDAD[[#This Row],[AÑOS]]&gt;0.9999999,(1+L1039)^(1/M1039)-1,""),"")</f>
        <v/>
      </c>
      <c r="P1039" s="764" t="str">
        <f>IFERROR(IF(C:C=$U$7,RENTABILIDAD[[#This Row],[INVERSIÓN USD]]/$W$6,RENTABILIDAD[[#This Row],[INVERSIÓN USD]]/$W$7),"")</f>
        <v/>
      </c>
      <c r="Q1039" s="620" t="str">
        <f>IFERROR(IF(D:D=$U$6,RENTABILIDAD[[#This Row],[INVERSIÓN COP]]/$V$6,RENTABILIDAD[[#This Row],[INVERSIÓN COP]]/$V$7),"")</f>
        <v/>
      </c>
      <c r="R1039" s="764" t="str">
        <f>IFERROR(RENTABILIDAD[[#This Row],[RENTABILIDAD E.A USD]]*RENTABILIDAD[[#This Row],[PESOS COP]],"")</f>
        <v/>
      </c>
      <c r="S1039" s="620" t="str">
        <f>IFERROR(RENTABILIDAD[[#This Row],[RENTABILIDAD E.A COP2]]*RENTABILIDAD[[#This Row],[PESOS COP]],"")</f>
        <v/>
      </c>
    </row>
    <row r="1040" spans="2:19">
      <c r="B1040" s="755" t="str">
        <f>IF('REGISTRO ACCIONES'!L1040="COMPRA",'REGISTRO ACCIONES'!J1040,"")</f>
        <v/>
      </c>
      <c r="C1040" s="756" t="str">
        <f>IF('REGISTRO ACCIONES'!L1040="COMPRA",'REGISTRO ACCIONES'!K1040,"")</f>
        <v/>
      </c>
      <c r="D104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40" s="757" t="str">
        <f>IF('REGISTRO ACCIONES'!L1040="COMPRA",'REGISTRO ACCIONES'!M1040,"")</f>
        <v/>
      </c>
      <c r="F1040" s="758" t="str">
        <f>IF(RENTABILIDAD[[#This Row],[PORTAFOLIO]]="","",IF('REGISTRO ACCIONES'!L1040="COMPRA",'REGISTRO ACCIONES'!P1040,""))</f>
        <v/>
      </c>
      <c r="G1040" s="759" t="str">
        <f>IF(RENTABILIDAD[[#This Row],[PORTAFOLIO]]="","",IF('REGISTRO ACCIONES'!L1040="COMPRA",'REGISTRO ACCIONES'!R1040,""))</f>
        <v/>
      </c>
      <c r="H104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40" s="760" t="str">
        <f>IF(RENTABILIDAD[[#This Row],[PORTAFOLIO]]="","",IF(RENTABILIDAD[[#This Row],[INSTRUMENTO]]="","",IFERROR((E1040*H1040),0)))</f>
        <v/>
      </c>
      <c r="J1040" s="761" t="str">
        <f>IF(RENTABILIDAD[[#This Row],[PORTAFOLIO]]="","",IF(RENTABILIDAD[[#This Row],[INSTRUMENTO]]="","",IFERROR((E1040*H1040)*$X$6,0)))</f>
        <v/>
      </c>
      <c r="K1040" s="762">
        <f>IF(RENTABILIDAD[[#This Row],[VALOR ACTUAL COP]]&gt;0,IFERROR((I1040-F1040)/F1040,0),"")</f>
        <v>0</v>
      </c>
      <c r="L1040" s="702">
        <f>IF(RENTABILIDAD[[#This Row],[VALOR ACTUAL COP]]&gt;0,IFERROR((J1040-G1040)/G1040,0),"")</f>
        <v>0</v>
      </c>
      <c r="M1040" s="763">
        <f t="shared" si="17"/>
        <v>0</v>
      </c>
      <c r="N1040" s="747" t="str">
        <f>IFERROR(IF(RENTABILIDAD[[#This Row],[AÑOS]]&gt;0.9999999,(1+K1040)^(1/M1040)-1,""),"")</f>
        <v/>
      </c>
      <c r="O1040" s="702" t="str">
        <f>IFERROR(IF(RENTABILIDAD[[#This Row],[AÑOS]]&gt;0.9999999,(1+L1040)^(1/M1040)-1,""),"")</f>
        <v/>
      </c>
      <c r="P1040" s="764" t="str">
        <f>IFERROR(IF(C:C=$U$7,RENTABILIDAD[[#This Row],[INVERSIÓN USD]]/$W$6,RENTABILIDAD[[#This Row],[INVERSIÓN USD]]/$W$7),"")</f>
        <v/>
      </c>
      <c r="Q1040" s="620" t="str">
        <f>IFERROR(IF(D:D=$U$6,RENTABILIDAD[[#This Row],[INVERSIÓN COP]]/$V$6,RENTABILIDAD[[#This Row],[INVERSIÓN COP]]/$V$7),"")</f>
        <v/>
      </c>
      <c r="R1040" s="764" t="str">
        <f>IFERROR(RENTABILIDAD[[#This Row],[RENTABILIDAD E.A USD]]*RENTABILIDAD[[#This Row],[PESOS COP]],"")</f>
        <v/>
      </c>
      <c r="S1040" s="620" t="str">
        <f>IFERROR(RENTABILIDAD[[#This Row],[RENTABILIDAD E.A COP2]]*RENTABILIDAD[[#This Row],[PESOS COP]],"")</f>
        <v/>
      </c>
    </row>
    <row r="1041" spans="2:19">
      <c r="B1041" s="755" t="str">
        <f>IF('REGISTRO ACCIONES'!L1041="COMPRA",'REGISTRO ACCIONES'!J1041,"")</f>
        <v/>
      </c>
      <c r="C1041" s="756" t="str">
        <f>IF('REGISTRO ACCIONES'!L1041="COMPRA",'REGISTRO ACCIONES'!K1041,"")</f>
        <v/>
      </c>
      <c r="D104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41" s="757" t="str">
        <f>IF('REGISTRO ACCIONES'!L1041="COMPRA",'REGISTRO ACCIONES'!M1041,"")</f>
        <v/>
      </c>
      <c r="F1041" s="758" t="str">
        <f>IF(RENTABILIDAD[[#This Row],[PORTAFOLIO]]="","",IF('REGISTRO ACCIONES'!L1041="COMPRA",'REGISTRO ACCIONES'!P1041,""))</f>
        <v/>
      </c>
      <c r="G1041" s="759" t="str">
        <f>IF(RENTABILIDAD[[#This Row],[PORTAFOLIO]]="","",IF('REGISTRO ACCIONES'!L1041="COMPRA",'REGISTRO ACCIONES'!R1041,""))</f>
        <v/>
      </c>
      <c r="H104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41" s="760" t="str">
        <f>IF(RENTABILIDAD[[#This Row],[PORTAFOLIO]]="","",IF(RENTABILIDAD[[#This Row],[INSTRUMENTO]]="","",IFERROR((E1041*H1041),0)))</f>
        <v/>
      </c>
      <c r="J1041" s="761" t="str">
        <f>IF(RENTABILIDAD[[#This Row],[PORTAFOLIO]]="","",IF(RENTABILIDAD[[#This Row],[INSTRUMENTO]]="","",IFERROR((E1041*H1041)*$X$6,0)))</f>
        <v/>
      </c>
      <c r="K1041" s="762">
        <f>IF(RENTABILIDAD[[#This Row],[VALOR ACTUAL COP]]&gt;0,IFERROR((I1041-F1041)/F1041,0),"")</f>
        <v>0</v>
      </c>
      <c r="L1041" s="702">
        <f>IF(RENTABILIDAD[[#This Row],[VALOR ACTUAL COP]]&gt;0,IFERROR((J1041-G1041)/G1041,0),"")</f>
        <v>0</v>
      </c>
      <c r="M1041" s="763">
        <f t="shared" si="17"/>
        <v>0</v>
      </c>
      <c r="N1041" s="747" t="str">
        <f>IFERROR(IF(RENTABILIDAD[[#This Row],[AÑOS]]&gt;0.9999999,(1+K1041)^(1/M1041)-1,""),"")</f>
        <v/>
      </c>
      <c r="O1041" s="702" t="str">
        <f>IFERROR(IF(RENTABILIDAD[[#This Row],[AÑOS]]&gt;0.9999999,(1+L1041)^(1/M1041)-1,""),"")</f>
        <v/>
      </c>
      <c r="P1041" s="764" t="str">
        <f>IFERROR(IF(C:C=$U$7,RENTABILIDAD[[#This Row],[INVERSIÓN USD]]/$W$6,RENTABILIDAD[[#This Row],[INVERSIÓN USD]]/$W$7),"")</f>
        <v/>
      </c>
      <c r="Q1041" s="620" t="str">
        <f>IFERROR(IF(D:D=$U$6,RENTABILIDAD[[#This Row],[INVERSIÓN COP]]/$V$6,RENTABILIDAD[[#This Row],[INVERSIÓN COP]]/$V$7),"")</f>
        <v/>
      </c>
      <c r="R1041" s="764" t="str">
        <f>IFERROR(RENTABILIDAD[[#This Row],[RENTABILIDAD E.A USD]]*RENTABILIDAD[[#This Row],[PESOS COP]],"")</f>
        <v/>
      </c>
      <c r="S1041" s="620" t="str">
        <f>IFERROR(RENTABILIDAD[[#This Row],[RENTABILIDAD E.A COP2]]*RENTABILIDAD[[#This Row],[PESOS COP]],"")</f>
        <v/>
      </c>
    </row>
    <row r="1042" spans="2:19">
      <c r="B1042" s="755" t="str">
        <f>IF('REGISTRO ACCIONES'!L1042="COMPRA",'REGISTRO ACCIONES'!J1042,"")</f>
        <v/>
      </c>
      <c r="C1042" s="756" t="str">
        <f>IF('REGISTRO ACCIONES'!L1042="COMPRA",'REGISTRO ACCIONES'!K1042,"")</f>
        <v/>
      </c>
      <c r="D104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42" s="757" t="str">
        <f>IF('REGISTRO ACCIONES'!L1042="COMPRA",'REGISTRO ACCIONES'!M1042,"")</f>
        <v/>
      </c>
      <c r="F1042" s="758" t="str">
        <f>IF(RENTABILIDAD[[#This Row],[PORTAFOLIO]]="","",IF('REGISTRO ACCIONES'!L1042="COMPRA",'REGISTRO ACCIONES'!P1042,""))</f>
        <v/>
      </c>
      <c r="G1042" s="759" t="str">
        <f>IF(RENTABILIDAD[[#This Row],[PORTAFOLIO]]="","",IF('REGISTRO ACCIONES'!L1042="COMPRA",'REGISTRO ACCIONES'!R1042,""))</f>
        <v/>
      </c>
      <c r="H104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42" s="760" t="str">
        <f>IF(RENTABILIDAD[[#This Row],[PORTAFOLIO]]="","",IF(RENTABILIDAD[[#This Row],[INSTRUMENTO]]="","",IFERROR((E1042*H1042),0)))</f>
        <v/>
      </c>
      <c r="J1042" s="761" t="str">
        <f>IF(RENTABILIDAD[[#This Row],[PORTAFOLIO]]="","",IF(RENTABILIDAD[[#This Row],[INSTRUMENTO]]="","",IFERROR((E1042*H1042)*$X$6,0)))</f>
        <v/>
      </c>
      <c r="K1042" s="762">
        <f>IF(RENTABILIDAD[[#This Row],[VALOR ACTUAL COP]]&gt;0,IFERROR((I1042-F1042)/F1042,0),"")</f>
        <v>0</v>
      </c>
      <c r="L1042" s="702">
        <f>IF(RENTABILIDAD[[#This Row],[VALOR ACTUAL COP]]&gt;0,IFERROR((J1042-G1042)/G1042,0),"")</f>
        <v>0</v>
      </c>
      <c r="M1042" s="763">
        <f t="shared" si="17"/>
        <v>0</v>
      </c>
      <c r="N1042" s="747" t="str">
        <f>IFERROR(IF(RENTABILIDAD[[#This Row],[AÑOS]]&gt;0.9999999,(1+K1042)^(1/M1042)-1,""),"")</f>
        <v/>
      </c>
      <c r="O1042" s="702" t="str">
        <f>IFERROR(IF(RENTABILIDAD[[#This Row],[AÑOS]]&gt;0.9999999,(1+L1042)^(1/M1042)-1,""),"")</f>
        <v/>
      </c>
      <c r="P1042" s="764" t="str">
        <f>IFERROR(IF(C:C=$U$7,RENTABILIDAD[[#This Row],[INVERSIÓN USD]]/$W$6,RENTABILIDAD[[#This Row],[INVERSIÓN USD]]/$W$7),"")</f>
        <v/>
      </c>
      <c r="Q1042" s="620" t="str">
        <f>IFERROR(IF(D:D=$U$6,RENTABILIDAD[[#This Row],[INVERSIÓN COP]]/$V$6,RENTABILIDAD[[#This Row],[INVERSIÓN COP]]/$V$7),"")</f>
        <v/>
      </c>
      <c r="R1042" s="764" t="str">
        <f>IFERROR(RENTABILIDAD[[#This Row],[RENTABILIDAD E.A USD]]*RENTABILIDAD[[#This Row],[PESOS COP]],"")</f>
        <v/>
      </c>
      <c r="S1042" s="620" t="str">
        <f>IFERROR(RENTABILIDAD[[#This Row],[RENTABILIDAD E.A COP2]]*RENTABILIDAD[[#This Row],[PESOS COP]],"")</f>
        <v/>
      </c>
    </row>
    <row r="1043" spans="2:19">
      <c r="B1043" s="755" t="str">
        <f>IF('REGISTRO ACCIONES'!L1043="COMPRA",'REGISTRO ACCIONES'!J1043,"")</f>
        <v/>
      </c>
      <c r="C1043" s="756" t="str">
        <f>IF('REGISTRO ACCIONES'!L1043="COMPRA",'REGISTRO ACCIONES'!K1043,"")</f>
        <v/>
      </c>
      <c r="D104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43" s="757" t="str">
        <f>IF('REGISTRO ACCIONES'!L1043="COMPRA",'REGISTRO ACCIONES'!M1043,"")</f>
        <v/>
      </c>
      <c r="F1043" s="758" t="str">
        <f>IF(RENTABILIDAD[[#This Row],[PORTAFOLIO]]="","",IF('REGISTRO ACCIONES'!L1043="COMPRA",'REGISTRO ACCIONES'!P1043,""))</f>
        <v/>
      </c>
      <c r="G1043" s="759" t="str">
        <f>IF(RENTABILIDAD[[#This Row],[PORTAFOLIO]]="","",IF('REGISTRO ACCIONES'!L1043="COMPRA",'REGISTRO ACCIONES'!R1043,""))</f>
        <v/>
      </c>
      <c r="H104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43" s="760" t="str">
        <f>IF(RENTABILIDAD[[#This Row],[PORTAFOLIO]]="","",IF(RENTABILIDAD[[#This Row],[INSTRUMENTO]]="","",IFERROR((E1043*H1043),0)))</f>
        <v/>
      </c>
      <c r="J1043" s="761" t="str">
        <f>IF(RENTABILIDAD[[#This Row],[PORTAFOLIO]]="","",IF(RENTABILIDAD[[#This Row],[INSTRUMENTO]]="","",IFERROR((E1043*H1043)*$X$6,0)))</f>
        <v/>
      </c>
      <c r="K1043" s="762">
        <f>IF(RENTABILIDAD[[#This Row],[VALOR ACTUAL COP]]&gt;0,IFERROR((I1043-F1043)/F1043,0),"")</f>
        <v>0</v>
      </c>
      <c r="L1043" s="702">
        <f>IF(RENTABILIDAD[[#This Row],[VALOR ACTUAL COP]]&gt;0,IFERROR((J1043-G1043)/G1043,0),"")</f>
        <v>0</v>
      </c>
      <c r="M1043" s="763">
        <f t="shared" si="17"/>
        <v>0</v>
      </c>
      <c r="N1043" s="747" t="str">
        <f>IFERROR(IF(RENTABILIDAD[[#This Row],[AÑOS]]&gt;0.9999999,(1+K1043)^(1/M1043)-1,""),"")</f>
        <v/>
      </c>
      <c r="O1043" s="702" t="str">
        <f>IFERROR(IF(RENTABILIDAD[[#This Row],[AÑOS]]&gt;0.9999999,(1+L1043)^(1/M1043)-1,""),"")</f>
        <v/>
      </c>
      <c r="P1043" s="764" t="str">
        <f>IFERROR(IF(C:C=$U$7,RENTABILIDAD[[#This Row],[INVERSIÓN USD]]/$W$6,RENTABILIDAD[[#This Row],[INVERSIÓN USD]]/$W$7),"")</f>
        <v/>
      </c>
      <c r="Q1043" s="620" t="str">
        <f>IFERROR(IF(D:D=$U$6,RENTABILIDAD[[#This Row],[INVERSIÓN COP]]/$V$6,RENTABILIDAD[[#This Row],[INVERSIÓN COP]]/$V$7),"")</f>
        <v/>
      </c>
      <c r="R1043" s="764" t="str">
        <f>IFERROR(RENTABILIDAD[[#This Row],[RENTABILIDAD E.A USD]]*RENTABILIDAD[[#This Row],[PESOS COP]],"")</f>
        <v/>
      </c>
      <c r="S1043" s="620" t="str">
        <f>IFERROR(RENTABILIDAD[[#This Row],[RENTABILIDAD E.A COP2]]*RENTABILIDAD[[#This Row],[PESOS COP]],"")</f>
        <v/>
      </c>
    </row>
    <row r="1044" spans="2:19">
      <c r="B1044" s="755" t="str">
        <f>IF('REGISTRO ACCIONES'!L1044="COMPRA",'REGISTRO ACCIONES'!J1044,"")</f>
        <v/>
      </c>
      <c r="C1044" s="756" t="str">
        <f>IF('REGISTRO ACCIONES'!L1044="COMPRA",'REGISTRO ACCIONES'!K1044,"")</f>
        <v/>
      </c>
      <c r="D104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44" s="757" t="str">
        <f>IF('REGISTRO ACCIONES'!L1044="COMPRA",'REGISTRO ACCIONES'!M1044,"")</f>
        <v/>
      </c>
      <c r="F1044" s="758" t="str">
        <f>IF(RENTABILIDAD[[#This Row],[PORTAFOLIO]]="","",IF('REGISTRO ACCIONES'!L1044="COMPRA",'REGISTRO ACCIONES'!P1044,""))</f>
        <v/>
      </c>
      <c r="G1044" s="759" t="str">
        <f>IF(RENTABILIDAD[[#This Row],[PORTAFOLIO]]="","",IF('REGISTRO ACCIONES'!L1044="COMPRA",'REGISTRO ACCIONES'!R1044,""))</f>
        <v/>
      </c>
      <c r="H104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44" s="760" t="str">
        <f>IF(RENTABILIDAD[[#This Row],[PORTAFOLIO]]="","",IF(RENTABILIDAD[[#This Row],[INSTRUMENTO]]="","",IFERROR((E1044*H1044),0)))</f>
        <v/>
      </c>
      <c r="J1044" s="761" t="str">
        <f>IF(RENTABILIDAD[[#This Row],[PORTAFOLIO]]="","",IF(RENTABILIDAD[[#This Row],[INSTRUMENTO]]="","",IFERROR((E1044*H1044)*$X$6,0)))</f>
        <v/>
      </c>
      <c r="K1044" s="762">
        <f>IF(RENTABILIDAD[[#This Row],[VALOR ACTUAL COP]]&gt;0,IFERROR((I1044-F1044)/F1044,0),"")</f>
        <v>0</v>
      </c>
      <c r="L1044" s="702">
        <f>IF(RENTABILIDAD[[#This Row],[VALOR ACTUAL COP]]&gt;0,IFERROR((J1044-G1044)/G1044,0),"")</f>
        <v>0</v>
      </c>
      <c r="M1044" s="763">
        <f t="shared" si="17"/>
        <v>0</v>
      </c>
      <c r="N1044" s="747" t="str">
        <f>IFERROR(IF(RENTABILIDAD[[#This Row],[AÑOS]]&gt;0.9999999,(1+K1044)^(1/M1044)-1,""),"")</f>
        <v/>
      </c>
      <c r="O1044" s="702" t="str">
        <f>IFERROR(IF(RENTABILIDAD[[#This Row],[AÑOS]]&gt;0.9999999,(1+L1044)^(1/M1044)-1,""),"")</f>
        <v/>
      </c>
      <c r="P1044" s="764" t="str">
        <f>IFERROR(IF(C:C=$U$7,RENTABILIDAD[[#This Row],[INVERSIÓN USD]]/$W$6,RENTABILIDAD[[#This Row],[INVERSIÓN USD]]/$W$7),"")</f>
        <v/>
      </c>
      <c r="Q1044" s="620" t="str">
        <f>IFERROR(IF(D:D=$U$6,RENTABILIDAD[[#This Row],[INVERSIÓN COP]]/$V$6,RENTABILIDAD[[#This Row],[INVERSIÓN COP]]/$V$7),"")</f>
        <v/>
      </c>
      <c r="R1044" s="764" t="str">
        <f>IFERROR(RENTABILIDAD[[#This Row],[RENTABILIDAD E.A USD]]*RENTABILIDAD[[#This Row],[PESOS COP]],"")</f>
        <v/>
      </c>
      <c r="S1044" s="620" t="str">
        <f>IFERROR(RENTABILIDAD[[#This Row],[RENTABILIDAD E.A COP2]]*RENTABILIDAD[[#This Row],[PESOS COP]],"")</f>
        <v/>
      </c>
    </row>
    <row r="1045" spans="2:19">
      <c r="B1045" s="755" t="str">
        <f>IF('REGISTRO ACCIONES'!L1045="COMPRA",'REGISTRO ACCIONES'!J1045,"")</f>
        <v/>
      </c>
      <c r="C1045" s="756" t="str">
        <f>IF('REGISTRO ACCIONES'!L1045="COMPRA",'REGISTRO ACCIONES'!K1045,"")</f>
        <v/>
      </c>
      <c r="D104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45" s="757" t="str">
        <f>IF('REGISTRO ACCIONES'!L1045="COMPRA",'REGISTRO ACCIONES'!M1045,"")</f>
        <v/>
      </c>
      <c r="F1045" s="758" t="str">
        <f>IF(RENTABILIDAD[[#This Row],[PORTAFOLIO]]="","",IF('REGISTRO ACCIONES'!L1045="COMPRA",'REGISTRO ACCIONES'!P1045,""))</f>
        <v/>
      </c>
      <c r="G1045" s="759" t="str">
        <f>IF(RENTABILIDAD[[#This Row],[PORTAFOLIO]]="","",IF('REGISTRO ACCIONES'!L1045="COMPRA",'REGISTRO ACCIONES'!R1045,""))</f>
        <v/>
      </c>
      <c r="H104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45" s="760" t="str">
        <f>IF(RENTABILIDAD[[#This Row],[PORTAFOLIO]]="","",IF(RENTABILIDAD[[#This Row],[INSTRUMENTO]]="","",IFERROR((E1045*H1045),0)))</f>
        <v/>
      </c>
      <c r="J1045" s="761" t="str">
        <f>IF(RENTABILIDAD[[#This Row],[PORTAFOLIO]]="","",IF(RENTABILIDAD[[#This Row],[INSTRUMENTO]]="","",IFERROR((E1045*H1045)*$X$6,0)))</f>
        <v/>
      </c>
      <c r="K1045" s="762">
        <f>IF(RENTABILIDAD[[#This Row],[VALOR ACTUAL COP]]&gt;0,IFERROR((I1045-F1045)/F1045,0),"")</f>
        <v>0</v>
      </c>
      <c r="L1045" s="702">
        <f>IF(RENTABILIDAD[[#This Row],[VALOR ACTUAL COP]]&gt;0,IFERROR((J1045-G1045)/G1045,0),"")</f>
        <v>0</v>
      </c>
      <c r="M1045" s="763">
        <f t="shared" si="17"/>
        <v>0</v>
      </c>
      <c r="N1045" s="747" t="str">
        <f>IFERROR(IF(RENTABILIDAD[[#This Row],[AÑOS]]&gt;0.9999999,(1+K1045)^(1/M1045)-1,""),"")</f>
        <v/>
      </c>
      <c r="O1045" s="702" t="str">
        <f>IFERROR(IF(RENTABILIDAD[[#This Row],[AÑOS]]&gt;0.9999999,(1+L1045)^(1/M1045)-1,""),"")</f>
        <v/>
      </c>
      <c r="P1045" s="764" t="str">
        <f>IFERROR(IF(C:C=$U$7,RENTABILIDAD[[#This Row],[INVERSIÓN USD]]/$W$6,RENTABILIDAD[[#This Row],[INVERSIÓN USD]]/$W$7),"")</f>
        <v/>
      </c>
      <c r="Q1045" s="620" t="str">
        <f>IFERROR(IF(D:D=$U$6,RENTABILIDAD[[#This Row],[INVERSIÓN COP]]/$V$6,RENTABILIDAD[[#This Row],[INVERSIÓN COP]]/$V$7),"")</f>
        <v/>
      </c>
      <c r="R1045" s="764" t="str">
        <f>IFERROR(RENTABILIDAD[[#This Row],[RENTABILIDAD E.A USD]]*RENTABILIDAD[[#This Row],[PESOS COP]],"")</f>
        <v/>
      </c>
      <c r="S1045" s="620" t="str">
        <f>IFERROR(RENTABILIDAD[[#This Row],[RENTABILIDAD E.A COP2]]*RENTABILIDAD[[#This Row],[PESOS COP]],"")</f>
        <v/>
      </c>
    </row>
    <row r="1046" spans="2:19">
      <c r="B1046" s="755" t="str">
        <f>IF('REGISTRO ACCIONES'!L1046="COMPRA",'REGISTRO ACCIONES'!J1046,"")</f>
        <v/>
      </c>
      <c r="C1046" s="756" t="str">
        <f>IF('REGISTRO ACCIONES'!L1046="COMPRA",'REGISTRO ACCIONES'!K1046,"")</f>
        <v/>
      </c>
      <c r="D104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46" s="757" t="str">
        <f>IF('REGISTRO ACCIONES'!L1046="COMPRA",'REGISTRO ACCIONES'!M1046,"")</f>
        <v/>
      </c>
      <c r="F1046" s="758" t="str">
        <f>IF(RENTABILIDAD[[#This Row],[PORTAFOLIO]]="","",IF('REGISTRO ACCIONES'!L1046="COMPRA",'REGISTRO ACCIONES'!P1046,""))</f>
        <v/>
      </c>
      <c r="G1046" s="759" t="str">
        <f>IF(RENTABILIDAD[[#This Row],[PORTAFOLIO]]="","",IF('REGISTRO ACCIONES'!L1046="COMPRA",'REGISTRO ACCIONES'!R1046,""))</f>
        <v/>
      </c>
      <c r="H104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46" s="760" t="str">
        <f>IF(RENTABILIDAD[[#This Row],[PORTAFOLIO]]="","",IF(RENTABILIDAD[[#This Row],[INSTRUMENTO]]="","",IFERROR((E1046*H1046),0)))</f>
        <v/>
      </c>
      <c r="J1046" s="761" t="str">
        <f>IF(RENTABILIDAD[[#This Row],[PORTAFOLIO]]="","",IF(RENTABILIDAD[[#This Row],[INSTRUMENTO]]="","",IFERROR((E1046*H1046)*$X$6,0)))</f>
        <v/>
      </c>
      <c r="K1046" s="762">
        <f>IF(RENTABILIDAD[[#This Row],[VALOR ACTUAL COP]]&gt;0,IFERROR((I1046-F1046)/F1046,0),"")</f>
        <v>0</v>
      </c>
      <c r="L1046" s="702">
        <f>IF(RENTABILIDAD[[#This Row],[VALOR ACTUAL COP]]&gt;0,IFERROR((J1046-G1046)/G1046,0),"")</f>
        <v>0</v>
      </c>
      <c r="M1046" s="763">
        <f t="shared" si="17"/>
        <v>0</v>
      </c>
      <c r="N1046" s="747" t="str">
        <f>IFERROR(IF(RENTABILIDAD[[#This Row],[AÑOS]]&gt;0.9999999,(1+K1046)^(1/M1046)-1,""),"")</f>
        <v/>
      </c>
      <c r="O1046" s="702" t="str">
        <f>IFERROR(IF(RENTABILIDAD[[#This Row],[AÑOS]]&gt;0.9999999,(1+L1046)^(1/M1046)-1,""),"")</f>
        <v/>
      </c>
      <c r="P1046" s="764" t="str">
        <f>IFERROR(IF(C:C=$U$7,RENTABILIDAD[[#This Row],[INVERSIÓN USD]]/$W$6,RENTABILIDAD[[#This Row],[INVERSIÓN USD]]/$W$7),"")</f>
        <v/>
      </c>
      <c r="Q1046" s="620" t="str">
        <f>IFERROR(IF(D:D=$U$6,RENTABILIDAD[[#This Row],[INVERSIÓN COP]]/$V$6,RENTABILIDAD[[#This Row],[INVERSIÓN COP]]/$V$7),"")</f>
        <v/>
      </c>
      <c r="R1046" s="764" t="str">
        <f>IFERROR(RENTABILIDAD[[#This Row],[RENTABILIDAD E.A USD]]*RENTABILIDAD[[#This Row],[PESOS COP]],"")</f>
        <v/>
      </c>
      <c r="S1046" s="620" t="str">
        <f>IFERROR(RENTABILIDAD[[#This Row],[RENTABILIDAD E.A COP2]]*RENTABILIDAD[[#This Row],[PESOS COP]],"")</f>
        <v/>
      </c>
    </row>
    <row r="1047" spans="2:19">
      <c r="B1047" s="755" t="str">
        <f>IF('REGISTRO ACCIONES'!L1047="COMPRA",'REGISTRO ACCIONES'!J1047,"")</f>
        <v/>
      </c>
      <c r="C1047" s="756" t="str">
        <f>IF('REGISTRO ACCIONES'!L1047="COMPRA",'REGISTRO ACCIONES'!K1047,"")</f>
        <v/>
      </c>
      <c r="D104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47" s="757" t="str">
        <f>IF('REGISTRO ACCIONES'!L1047="COMPRA",'REGISTRO ACCIONES'!M1047,"")</f>
        <v/>
      </c>
      <c r="F1047" s="758" t="str">
        <f>IF(RENTABILIDAD[[#This Row],[PORTAFOLIO]]="","",IF('REGISTRO ACCIONES'!L1047="COMPRA",'REGISTRO ACCIONES'!P1047,""))</f>
        <v/>
      </c>
      <c r="G1047" s="759" t="str">
        <f>IF(RENTABILIDAD[[#This Row],[PORTAFOLIO]]="","",IF('REGISTRO ACCIONES'!L1047="COMPRA",'REGISTRO ACCIONES'!R1047,""))</f>
        <v/>
      </c>
      <c r="H104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47" s="760" t="str">
        <f>IF(RENTABILIDAD[[#This Row],[PORTAFOLIO]]="","",IF(RENTABILIDAD[[#This Row],[INSTRUMENTO]]="","",IFERROR((E1047*H1047),0)))</f>
        <v/>
      </c>
      <c r="J1047" s="761" t="str">
        <f>IF(RENTABILIDAD[[#This Row],[PORTAFOLIO]]="","",IF(RENTABILIDAD[[#This Row],[INSTRUMENTO]]="","",IFERROR((E1047*H1047)*$X$6,0)))</f>
        <v/>
      </c>
      <c r="K1047" s="762">
        <f>IF(RENTABILIDAD[[#This Row],[VALOR ACTUAL COP]]&gt;0,IFERROR((I1047-F1047)/F1047,0),"")</f>
        <v>0</v>
      </c>
      <c r="L1047" s="702">
        <f>IF(RENTABILIDAD[[#This Row],[VALOR ACTUAL COP]]&gt;0,IFERROR((J1047-G1047)/G1047,0),"")</f>
        <v>0</v>
      </c>
      <c r="M1047" s="763">
        <f t="shared" si="17"/>
        <v>0</v>
      </c>
      <c r="N1047" s="747" t="str">
        <f>IFERROR(IF(RENTABILIDAD[[#This Row],[AÑOS]]&gt;0.9999999,(1+K1047)^(1/M1047)-1,""),"")</f>
        <v/>
      </c>
      <c r="O1047" s="702" t="str">
        <f>IFERROR(IF(RENTABILIDAD[[#This Row],[AÑOS]]&gt;0.9999999,(1+L1047)^(1/M1047)-1,""),"")</f>
        <v/>
      </c>
      <c r="P1047" s="764" t="str">
        <f>IFERROR(IF(C:C=$U$7,RENTABILIDAD[[#This Row],[INVERSIÓN USD]]/$W$6,RENTABILIDAD[[#This Row],[INVERSIÓN USD]]/$W$7),"")</f>
        <v/>
      </c>
      <c r="Q1047" s="620" t="str">
        <f>IFERROR(IF(D:D=$U$6,RENTABILIDAD[[#This Row],[INVERSIÓN COP]]/$V$6,RENTABILIDAD[[#This Row],[INVERSIÓN COP]]/$V$7),"")</f>
        <v/>
      </c>
      <c r="R1047" s="764" t="str">
        <f>IFERROR(RENTABILIDAD[[#This Row],[RENTABILIDAD E.A USD]]*RENTABILIDAD[[#This Row],[PESOS COP]],"")</f>
        <v/>
      </c>
      <c r="S1047" s="620" t="str">
        <f>IFERROR(RENTABILIDAD[[#This Row],[RENTABILIDAD E.A COP2]]*RENTABILIDAD[[#This Row],[PESOS COP]],"")</f>
        <v/>
      </c>
    </row>
    <row r="1048" spans="2:19">
      <c r="B1048" s="755" t="str">
        <f>IF('REGISTRO ACCIONES'!L1048="COMPRA",'REGISTRO ACCIONES'!J1048,"")</f>
        <v/>
      </c>
      <c r="C1048" s="756" t="str">
        <f>IF('REGISTRO ACCIONES'!L1048="COMPRA",'REGISTRO ACCIONES'!K1048,"")</f>
        <v/>
      </c>
      <c r="D104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48" s="757" t="str">
        <f>IF('REGISTRO ACCIONES'!L1048="COMPRA",'REGISTRO ACCIONES'!M1048,"")</f>
        <v/>
      </c>
      <c r="F1048" s="758" t="str">
        <f>IF(RENTABILIDAD[[#This Row],[PORTAFOLIO]]="","",IF('REGISTRO ACCIONES'!L1048="COMPRA",'REGISTRO ACCIONES'!P1048,""))</f>
        <v/>
      </c>
      <c r="G1048" s="759" t="str">
        <f>IF(RENTABILIDAD[[#This Row],[PORTAFOLIO]]="","",IF('REGISTRO ACCIONES'!L1048="COMPRA",'REGISTRO ACCIONES'!R1048,""))</f>
        <v/>
      </c>
      <c r="H104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48" s="760" t="str">
        <f>IF(RENTABILIDAD[[#This Row],[PORTAFOLIO]]="","",IF(RENTABILIDAD[[#This Row],[INSTRUMENTO]]="","",IFERROR((E1048*H1048),0)))</f>
        <v/>
      </c>
      <c r="J1048" s="761" t="str">
        <f>IF(RENTABILIDAD[[#This Row],[PORTAFOLIO]]="","",IF(RENTABILIDAD[[#This Row],[INSTRUMENTO]]="","",IFERROR((E1048*H1048)*$X$6,0)))</f>
        <v/>
      </c>
      <c r="K1048" s="762">
        <f>IF(RENTABILIDAD[[#This Row],[VALOR ACTUAL COP]]&gt;0,IFERROR((I1048-F1048)/F1048,0),"")</f>
        <v>0</v>
      </c>
      <c r="L1048" s="702">
        <f>IF(RENTABILIDAD[[#This Row],[VALOR ACTUAL COP]]&gt;0,IFERROR((J1048-G1048)/G1048,0),"")</f>
        <v>0</v>
      </c>
      <c r="M1048" s="763">
        <f t="shared" si="17"/>
        <v>0</v>
      </c>
      <c r="N1048" s="747" t="str">
        <f>IFERROR(IF(RENTABILIDAD[[#This Row],[AÑOS]]&gt;0.9999999,(1+K1048)^(1/M1048)-1,""),"")</f>
        <v/>
      </c>
      <c r="O1048" s="702" t="str">
        <f>IFERROR(IF(RENTABILIDAD[[#This Row],[AÑOS]]&gt;0.9999999,(1+L1048)^(1/M1048)-1,""),"")</f>
        <v/>
      </c>
      <c r="P1048" s="764" t="str">
        <f>IFERROR(IF(C:C=$U$7,RENTABILIDAD[[#This Row],[INVERSIÓN USD]]/$W$6,RENTABILIDAD[[#This Row],[INVERSIÓN USD]]/$W$7),"")</f>
        <v/>
      </c>
      <c r="Q1048" s="620" t="str">
        <f>IFERROR(IF(D:D=$U$6,RENTABILIDAD[[#This Row],[INVERSIÓN COP]]/$V$6,RENTABILIDAD[[#This Row],[INVERSIÓN COP]]/$V$7),"")</f>
        <v/>
      </c>
      <c r="R1048" s="764" t="str">
        <f>IFERROR(RENTABILIDAD[[#This Row],[RENTABILIDAD E.A USD]]*RENTABILIDAD[[#This Row],[PESOS COP]],"")</f>
        <v/>
      </c>
      <c r="S1048" s="620" t="str">
        <f>IFERROR(RENTABILIDAD[[#This Row],[RENTABILIDAD E.A COP2]]*RENTABILIDAD[[#This Row],[PESOS COP]],"")</f>
        <v/>
      </c>
    </row>
    <row r="1049" spans="2:19">
      <c r="B1049" s="755" t="str">
        <f>IF('REGISTRO ACCIONES'!L1049="COMPRA",'REGISTRO ACCIONES'!J1049,"")</f>
        <v/>
      </c>
      <c r="C1049" s="756" t="str">
        <f>IF('REGISTRO ACCIONES'!L1049="COMPRA",'REGISTRO ACCIONES'!K1049,"")</f>
        <v/>
      </c>
      <c r="D104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49" s="757" t="str">
        <f>IF('REGISTRO ACCIONES'!L1049="COMPRA",'REGISTRO ACCIONES'!M1049,"")</f>
        <v/>
      </c>
      <c r="F1049" s="758" t="str">
        <f>IF(RENTABILIDAD[[#This Row],[PORTAFOLIO]]="","",IF('REGISTRO ACCIONES'!L1049="COMPRA",'REGISTRO ACCIONES'!P1049,""))</f>
        <v/>
      </c>
      <c r="G1049" s="759" t="str">
        <f>IF(RENTABILIDAD[[#This Row],[PORTAFOLIO]]="","",IF('REGISTRO ACCIONES'!L1049="COMPRA",'REGISTRO ACCIONES'!R1049,""))</f>
        <v/>
      </c>
      <c r="H104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49" s="760" t="str">
        <f>IF(RENTABILIDAD[[#This Row],[PORTAFOLIO]]="","",IF(RENTABILIDAD[[#This Row],[INSTRUMENTO]]="","",IFERROR((E1049*H1049),0)))</f>
        <v/>
      </c>
      <c r="J1049" s="761" t="str">
        <f>IF(RENTABILIDAD[[#This Row],[PORTAFOLIO]]="","",IF(RENTABILIDAD[[#This Row],[INSTRUMENTO]]="","",IFERROR((E1049*H1049)*$X$6,0)))</f>
        <v/>
      </c>
      <c r="K1049" s="762">
        <f>IF(RENTABILIDAD[[#This Row],[VALOR ACTUAL COP]]&gt;0,IFERROR((I1049-F1049)/F1049,0),"")</f>
        <v>0</v>
      </c>
      <c r="L1049" s="702">
        <f>IF(RENTABILIDAD[[#This Row],[VALOR ACTUAL COP]]&gt;0,IFERROR((J1049-G1049)/G1049,0),"")</f>
        <v>0</v>
      </c>
      <c r="M1049" s="763">
        <f t="shared" si="17"/>
        <v>0</v>
      </c>
      <c r="N1049" s="747" t="str">
        <f>IFERROR(IF(RENTABILIDAD[[#This Row],[AÑOS]]&gt;0.9999999,(1+K1049)^(1/M1049)-1,""),"")</f>
        <v/>
      </c>
      <c r="O1049" s="702" t="str">
        <f>IFERROR(IF(RENTABILIDAD[[#This Row],[AÑOS]]&gt;0.9999999,(1+L1049)^(1/M1049)-1,""),"")</f>
        <v/>
      </c>
      <c r="P1049" s="764" t="str">
        <f>IFERROR(IF(C:C=$U$7,RENTABILIDAD[[#This Row],[INVERSIÓN USD]]/$W$6,RENTABILIDAD[[#This Row],[INVERSIÓN USD]]/$W$7),"")</f>
        <v/>
      </c>
      <c r="Q1049" s="620" t="str">
        <f>IFERROR(IF(D:D=$U$6,RENTABILIDAD[[#This Row],[INVERSIÓN COP]]/$V$6,RENTABILIDAD[[#This Row],[INVERSIÓN COP]]/$V$7),"")</f>
        <v/>
      </c>
      <c r="R1049" s="764" t="str">
        <f>IFERROR(RENTABILIDAD[[#This Row],[RENTABILIDAD E.A USD]]*RENTABILIDAD[[#This Row],[PESOS COP]],"")</f>
        <v/>
      </c>
      <c r="S1049" s="620" t="str">
        <f>IFERROR(RENTABILIDAD[[#This Row],[RENTABILIDAD E.A COP2]]*RENTABILIDAD[[#This Row],[PESOS COP]],"")</f>
        <v/>
      </c>
    </row>
    <row r="1050" spans="2:19">
      <c r="B1050" s="755" t="str">
        <f>IF('REGISTRO ACCIONES'!L1050="COMPRA",'REGISTRO ACCIONES'!J1050,"")</f>
        <v/>
      </c>
      <c r="C1050" s="756" t="str">
        <f>IF('REGISTRO ACCIONES'!L1050="COMPRA",'REGISTRO ACCIONES'!K1050,"")</f>
        <v/>
      </c>
      <c r="D105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50" s="757" t="str">
        <f>IF('REGISTRO ACCIONES'!L1050="COMPRA",'REGISTRO ACCIONES'!M1050,"")</f>
        <v/>
      </c>
      <c r="F1050" s="758" t="str">
        <f>IF(RENTABILIDAD[[#This Row],[PORTAFOLIO]]="","",IF('REGISTRO ACCIONES'!L1050="COMPRA",'REGISTRO ACCIONES'!P1050,""))</f>
        <v/>
      </c>
      <c r="G1050" s="759" t="str">
        <f>IF(RENTABILIDAD[[#This Row],[PORTAFOLIO]]="","",IF('REGISTRO ACCIONES'!L1050="COMPRA",'REGISTRO ACCIONES'!R1050,""))</f>
        <v/>
      </c>
      <c r="H105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50" s="760" t="str">
        <f>IF(RENTABILIDAD[[#This Row],[PORTAFOLIO]]="","",IF(RENTABILIDAD[[#This Row],[INSTRUMENTO]]="","",IFERROR((E1050*H1050),0)))</f>
        <v/>
      </c>
      <c r="J1050" s="761" t="str">
        <f>IF(RENTABILIDAD[[#This Row],[PORTAFOLIO]]="","",IF(RENTABILIDAD[[#This Row],[INSTRUMENTO]]="","",IFERROR((E1050*H1050)*$X$6,0)))</f>
        <v/>
      </c>
      <c r="K1050" s="762">
        <f>IF(RENTABILIDAD[[#This Row],[VALOR ACTUAL COP]]&gt;0,IFERROR((I1050-F1050)/F1050,0),"")</f>
        <v>0</v>
      </c>
      <c r="L1050" s="702">
        <f>IF(RENTABILIDAD[[#This Row],[VALOR ACTUAL COP]]&gt;0,IFERROR((J1050-G1050)/G1050,0),"")</f>
        <v>0</v>
      </c>
      <c r="M1050" s="763">
        <f t="shared" si="17"/>
        <v>0</v>
      </c>
      <c r="N1050" s="747" t="str">
        <f>IFERROR(IF(RENTABILIDAD[[#This Row],[AÑOS]]&gt;0.9999999,(1+K1050)^(1/M1050)-1,""),"")</f>
        <v/>
      </c>
      <c r="O1050" s="702" t="str">
        <f>IFERROR(IF(RENTABILIDAD[[#This Row],[AÑOS]]&gt;0.9999999,(1+L1050)^(1/M1050)-1,""),"")</f>
        <v/>
      </c>
      <c r="P1050" s="764" t="str">
        <f>IFERROR(IF(C:C=$U$7,RENTABILIDAD[[#This Row],[INVERSIÓN USD]]/$W$6,RENTABILIDAD[[#This Row],[INVERSIÓN USD]]/$W$7),"")</f>
        <v/>
      </c>
      <c r="Q1050" s="620" t="str">
        <f>IFERROR(IF(D:D=$U$6,RENTABILIDAD[[#This Row],[INVERSIÓN COP]]/$V$6,RENTABILIDAD[[#This Row],[INVERSIÓN COP]]/$V$7),"")</f>
        <v/>
      </c>
      <c r="R1050" s="764" t="str">
        <f>IFERROR(RENTABILIDAD[[#This Row],[RENTABILIDAD E.A USD]]*RENTABILIDAD[[#This Row],[PESOS COP]],"")</f>
        <v/>
      </c>
      <c r="S1050" s="620" t="str">
        <f>IFERROR(RENTABILIDAD[[#This Row],[RENTABILIDAD E.A COP2]]*RENTABILIDAD[[#This Row],[PESOS COP]],"")</f>
        <v/>
      </c>
    </row>
    <row r="1051" spans="2:19">
      <c r="B1051" s="755" t="str">
        <f>IF('REGISTRO ACCIONES'!L1051="COMPRA",'REGISTRO ACCIONES'!J1051,"")</f>
        <v/>
      </c>
      <c r="C1051" s="756" t="str">
        <f>IF('REGISTRO ACCIONES'!L1051="COMPRA",'REGISTRO ACCIONES'!K1051,"")</f>
        <v/>
      </c>
      <c r="D105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51" s="757" t="str">
        <f>IF('REGISTRO ACCIONES'!L1051="COMPRA",'REGISTRO ACCIONES'!M1051,"")</f>
        <v/>
      </c>
      <c r="F1051" s="758" t="str">
        <f>IF(RENTABILIDAD[[#This Row],[PORTAFOLIO]]="","",IF('REGISTRO ACCIONES'!L1051="COMPRA",'REGISTRO ACCIONES'!P1051,""))</f>
        <v/>
      </c>
      <c r="G1051" s="759" t="str">
        <f>IF(RENTABILIDAD[[#This Row],[PORTAFOLIO]]="","",IF('REGISTRO ACCIONES'!L1051="COMPRA",'REGISTRO ACCIONES'!R1051,""))</f>
        <v/>
      </c>
      <c r="H105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51" s="760" t="str">
        <f>IF(RENTABILIDAD[[#This Row],[PORTAFOLIO]]="","",IF(RENTABILIDAD[[#This Row],[INSTRUMENTO]]="","",IFERROR((E1051*H1051),0)))</f>
        <v/>
      </c>
      <c r="J1051" s="761" t="str">
        <f>IF(RENTABILIDAD[[#This Row],[PORTAFOLIO]]="","",IF(RENTABILIDAD[[#This Row],[INSTRUMENTO]]="","",IFERROR((E1051*H1051)*$X$6,0)))</f>
        <v/>
      </c>
      <c r="K1051" s="762">
        <f>IF(RENTABILIDAD[[#This Row],[VALOR ACTUAL COP]]&gt;0,IFERROR((I1051-F1051)/F1051,0),"")</f>
        <v>0</v>
      </c>
      <c r="L1051" s="702">
        <f>IF(RENTABILIDAD[[#This Row],[VALOR ACTUAL COP]]&gt;0,IFERROR((J1051-G1051)/G1051,0),"")</f>
        <v>0</v>
      </c>
      <c r="M1051" s="763">
        <f t="shared" si="17"/>
        <v>0</v>
      </c>
      <c r="N1051" s="747" t="str">
        <f>IFERROR(IF(RENTABILIDAD[[#This Row],[AÑOS]]&gt;0.9999999,(1+K1051)^(1/M1051)-1,""),"")</f>
        <v/>
      </c>
      <c r="O1051" s="702" t="str">
        <f>IFERROR(IF(RENTABILIDAD[[#This Row],[AÑOS]]&gt;0.9999999,(1+L1051)^(1/M1051)-1,""),"")</f>
        <v/>
      </c>
      <c r="P1051" s="764" t="str">
        <f>IFERROR(IF(C:C=$U$7,RENTABILIDAD[[#This Row],[INVERSIÓN USD]]/$W$6,RENTABILIDAD[[#This Row],[INVERSIÓN USD]]/$W$7),"")</f>
        <v/>
      </c>
      <c r="Q1051" s="620" t="str">
        <f>IFERROR(IF(D:D=$U$6,RENTABILIDAD[[#This Row],[INVERSIÓN COP]]/$V$6,RENTABILIDAD[[#This Row],[INVERSIÓN COP]]/$V$7),"")</f>
        <v/>
      </c>
      <c r="R1051" s="764" t="str">
        <f>IFERROR(RENTABILIDAD[[#This Row],[RENTABILIDAD E.A USD]]*RENTABILIDAD[[#This Row],[PESOS COP]],"")</f>
        <v/>
      </c>
      <c r="S1051" s="620" t="str">
        <f>IFERROR(RENTABILIDAD[[#This Row],[RENTABILIDAD E.A COP2]]*RENTABILIDAD[[#This Row],[PESOS COP]],"")</f>
        <v/>
      </c>
    </row>
    <row r="1052" spans="2:19">
      <c r="B1052" s="755" t="str">
        <f>IF('REGISTRO ACCIONES'!L1052="COMPRA",'REGISTRO ACCIONES'!J1052,"")</f>
        <v/>
      </c>
      <c r="C1052" s="756" t="str">
        <f>IF('REGISTRO ACCIONES'!L1052="COMPRA",'REGISTRO ACCIONES'!K1052,"")</f>
        <v/>
      </c>
      <c r="D105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52" s="757" t="str">
        <f>IF('REGISTRO ACCIONES'!L1052="COMPRA",'REGISTRO ACCIONES'!M1052,"")</f>
        <v/>
      </c>
      <c r="F1052" s="758" t="str">
        <f>IF(RENTABILIDAD[[#This Row],[PORTAFOLIO]]="","",IF('REGISTRO ACCIONES'!L1052="COMPRA",'REGISTRO ACCIONES'!P1052,""))</f>
        <v/>
      </c>
      <c r="G1052" s="759" t="str">
        <f>IF(RENTABILIDAD[[#This Row],[PORTAFOLIO]]="","",IF('REGISTRO ACCIONES'!L1052="COMPRA",'REGISTRO ACCIONES'!R1052,""))</f>
        <v/>
      </c>
      <c r="H105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52" s="760" t="str">
        <f>IF(RENTABILIDAD[[#This Row],[PORTAFOLIO]]="","",IF(RENTABILIDAD[[#This Row],[INSTRUMENTO]]="","",IFERROR((E1052*H1052),0)))</f>
        <v/>
      </c>
      <c r="J1052" s="761" t="str">
        <f>IF(RENTABILIDAD[[#This Row],[PORTAFOLIO]]="","",IF(RENTABILIDAD[[#This Row],[INSTRUMENTO]]="","",IFERROR((E1052*H1052)*$X$6,0)))</f>
        <v/>
      </c>
      <c r="K1052" s="762">
        <f>IF(RENTABILIDAD[[#This Row],[VALOR ACTUAL COP]]&gt;0,IFERROR((I1052-F1052)/F1052,0),"")</f>
        <v>0</v>
      </c>
      <c r="L1052" s="702">
        <f>IF(RENTABILIDAD[[#This Row],[VALOR ACTUAL COP]]&gt;0,IFERROR((J1052-G1052)/G1052,0),"")</f>
        <v>0</v>
      </c>
      <c r="M1052" s="763">
        <f t="shared" si="17"/>
        <v>0</v>
      </c>
      <c r="N1052" s="747" t="str">
        <f>IFERROR(IF(RENTABILIDAD[[#This Row],[AÑOS]]&gt;0.9999999,(1+K1052)^(1/M1052)-1,""),"")</f>
        <v/>
      </c>
      <c r="O1052" s="702" t="str">
        <f>IFERROR(IF(RENTABILIDAD[[#This Row],[AÑOS]]&gt;0.9999999,(1+L1052)^(1/M1052)-1,""),"")</f>
        <v/>
      </c>
      <c r="P1052" s="764" t="str">
        <f>IFERROR(IF(C:C=$U$7,RENTABILIDAD[[#This Row],[INVERSIÓN USD]]/$W$6,RENTABILIDAD[[#This Row],[INVERSIÓN USD]]/$W$7),"")</f>
        <v/>
      </c>
      <c r="Q1052" s="620" t="str">
        <f>IFERROR(IF(D:D=$U$6,RENTABILIDAD[[#This Row],[INVERSIÓN COP]]/$V$6,RENTABILIDAD[[#This Row],[INVERSIÓN COP]]/$V$7),"")</f>
        <v/>
      </c>
      <c r="R1052" s="764" t="str">
        <f>IFERROR(RENTABILIDAD[[#This Row],[RENTABILIDAD E.A USD]]*RENTABILIDAD[[#This Row],[PESOS COP]],"")</f>
        <v/>
      </c>
      <c r="S1052" s="620" t="str">
        <f>IFERROR(RENTABILIDAD[[#This Row],[RENTABILIDAD E.A COP2]]*RENTABILIDAD[[#This Row],[PESOS COP]],"")</f>
        <v/>
      </c>
    </row>
    <row r="1053" spans="2:19">
      <c r="B1053" s="755" t="str">
        <f>IF('REGISTRO ACCIONES'!L1053="COMPRA",'REGISTRO ACCIONES'!J1053,"")</f>
        <v/>
      </c>
      <c r="C1053" s="756" t="str">
        <f>IF('REGISTRO ACCIONES'!L1053="COMPRA",'REGISTRO ACCIONES'!K1053,"")</f>
        <v/>
      </c>
      <c r="D105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53" s="757" t="str">
        <f>IF('REGISTRO ACCIONES'!L1053="COMPRA",'REGISTRO ACCIONES'!M1053,"")</f>
        <v/>
      </c>
      <c r="F1053" s="758" t="str">
        <f>IF(RENTABILIDAD[[#This Row],[PORTAFOLIO]]="","",IF('REGISTRO ACCIONES'!L1053="COMPRA",'REGISTRO ACCIONES'!P1053,""))</f>
        <v/>
      </c>
      <c r="G1053" s="759" t="str">
        <f>IF(RENTABILIDAD[[#This Row],[PORTAFOLIO]]="","",IF('REGISTRO ACCIONES'!L1053="COMPRA",'REGISTRO ACCIONES'!R1053,""))</f>
        <v/>
      </c>
      <c r="H105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53" s="760" t="str">
        <f>IF(RENTABILIDAD[[#This Row],[PORTAFOLIO]]="","",IF(RENTABILIDAD[[#This Row],[INSTRUMENTO]]="","",IFERROR((E1053*H1053),0)))</f>
        <v/>
      </c>
      <c r="J1053" s="761" t="str">
        <f>IF(RENTABILIDAD[[#This Row],[PORTAFOLIO]]="","",IF(RENTABILIDAD[[#This Row],[INSTRUMENTO]]="","",IFERROR((E1053*H1053)*$X$6,0)))</f>
        <v/>
      </c>
      <c r="K1053" s="762">
        <f>IF(RENTABILIDAD[[#This Row],[VALOR ACTUAL COP]]&gt;0,IFERROR((I1053-F1053)/F1053,0),"")</f>
        <v>0</v>
      </c>
      <c r="L1053" s="702">
        <f>IF(RENTABILIDAD[[#This Row],[VALOR ACTUAL COP]]&gt;0,IFERROR((J1053-G1053)/G1053,0),"")</f>
        <v>0</v>
      </c>
      <c r="M1053" s="763">
        <f t="shared" si="17"/>
        <v>0</v>
      </c>
      <c r="N1053" s="747" t="str">
        <f>IFERROR(IF(RENTABILIDAD[[#This Row],[AÑOS]]&gt;0.9999999,(1+K1053)^(1/M1053)-1,""),"")</f>
        <v/>
      </c>
      <c r="O1053" s="702" t="str">
        <f>IFERROR(IF(RENTABILIDAD[[#This Row],[AÑOS]]&gt;0.9999999,(1+L1053)^(1/M1053)-1,""),"")</f>
        <v/>
      </c>
      <c r="P1053" s="764" t="str">
        <f>IFERROR(IF(C:C=$U$7,RENTABILIDAD[[#This Row],[INVERSIÓN USD]]/$W$6,RENTABILIDAD[[#This Row],[INVERSIÓN USD]]/$W$7),"")</f>
        <v/>
      </c>
      <c r="Q1053" s="620" t="str">
        <f>IFERROR(IF(D:D=$U$6,RENTABILIDAD[[#This Row],[INVERSIÓN COP]]/$V$6,RENTABILIDAD[[#This Row],[INVERSIÓN COP]]/$V$7),"")</f>
        <v/>
      </c>
      <c r="R1053" s="764" t="str">
        <f>IFERROR(RENTABILIDAD[[#This Row],[RENTABILIDAD E.A USD]]*RENTABILIDAD[[#This Row],[PESOS COP]],"")</f>
        <v/>
      </c>
      <c r="S1053" s="620" t="str">
        <f>IFERROR(RENTABILIDAD[[#This Row],[RENTABILIDAD E.A COP2]]*RENTABILIDAD[[#This Row],[PESOS COP]],"")</f>
        <v/>
      </c>
    </row>
    <row r="1054" spans="2:19">
      <c r="B1054" s="755" t="str">
        <f>IF('REGISTRO ACCIONES'!L1054="COMPRA",'REGISTRO ACCIONES'!J1054,"")</f>
        <v/>
      </c>
      <c r="C1054" s="756" t="str">
        <f>IF('REGISTRO ACCIONES'!L1054="COMPRA",'REGISTRO ACCIONES'!K1054,"")</f>
        <v/>
      </c>
      <c r="D105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54" s="757" t="str">
        <f>IF('REGISTRO ACCIONES'!L1054="COMPRA",'REGISTRO ACCIONES'!M1054,"")</f>
        <v/>
      </c>
      <c r="F1054" s="758" t="str">
        <f>IF(RENTABILIDAD[[#This Row],[PORTAFOLIO]]="","",IF('REGISTRO ACCIONES'!L1054="COMPRA",'REGISTRO ACCIONES'!P1054,""))</f>
        <v/>
      </c>
      <c r="G1054" s="759" t="str">
        <f>IF(RENTABILIDAD[[#This Row],[PORTAFOLIO]]="","",IF('REGISTRO ACCIONES'!L1054="COMPRA",'REGISTRO ACCIONES'!R1054,""))</f>
        <v/>
      </c>
      <c r="H105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54" s="760" t="str">
        <f>IF(RENTABILIDAD[[#This Row],[PORTAFOLIO]]="","",IF(RENTABILIDAD[[#This Row],[INSTRUMENTO]]="","",IFERROR((E1054*H1054),0)))</f>
        <v/>
      </c>
      <c r="J1054" s="761" t="str">
        <f>IF(RENTABILIDAD[[#This Row],[PORTAFOLIO]]="","",IF(RENTABILIDAD[[#This Row],[INSTRUMENTO]]="","",IFERROR((E1054*H1054)*$X$6,0)))</f>
        <v/>
      </c>
      <c r="K1054" s="762">
        <f>IF(RENTABILIDAD[[#This Row],[VALOR ACTUAL COP]]&gt;0,IFERROR((I1054-F1054)/F1054,0),"")</f>
        <v>0</v>
      </c>
      <c r="L1054" s="702">
        <f>IF(RENTABILIDAD[[#This Row],[VALOR ACTUAL COP]]&gt;0,IFERROR((J1054-G1054)/G1054,0),"")</f>
        <v>0</v>
      </c>
      <c r="M1054" s="763">
        <f t="shared" si="17"/>
        <v>0</v>
      </c>
      <c r="N1054" s="747" t="str">
        <f>IFERROR(IF(RENTABILIDAD[[#This Row],[AÑOS]]&gt;0.9999999,(1+K1054)^(1/M1054)-1,""),"")</f>
        <v/>
      </c>
      <c r="O1054" s="702" t="str">
        <f>IFERROR(IF(RENTABILIDAD[[#This Row],[AÑOS]]&gt;0.9999999,(1+L1054)^(1/M1054)-1,""),"")</f>
        <v/>
      </c>
      <c r="P1054" s="764" t="str">
        <f>IFERROR(IF(C:C=$U$7,RENTABILIDAD[[#This Row],[INVERSIÓN USD]]/$W$6,RENTABILIDAD[[#This Row],[INVERSIÓN USD]]/$W$7),"")</f>
        <v/>
      </c>
      <c r="Q1054" s="620" t="str">
        <f>IFERROR(IF(D:D=$U$6,RENTABILIDAD[[#This Row],[INVERSIÓN COP]]/$V$6,RENTABILIDAD[[#This Row],[INVERSIÓN COP]]/$V$7),"")</f>
        <v/>
      </c>
      <c r="R1054" s="764" t="str">
        <f>IFERROR(RENTABILIDAD[[#This Row],[RENTABILIDAD E.A USD]]*RENTABILIDAD[[#This Row],[PESOS COP]],"")</f>
        <v/>
      </c>
      <c r="S1054" s="620" t="str">
        <f>IFERROR(RENTABILIDAD[[#This Row],[RENTABILIDAD E.A COP2]]*RENTABILIDAD[[#This Row],[PESOS COP]],"")</f>
        <v/>
      </c>
    </row>
    <row r="1055" spans="2:19">
      <c r="B1055" s="755" t="str">
        <f>IF('REGISTRO ACCIONES'!L1055="COMPRA",'REGISTRO ACCIONES'!J1055,"")</f>
        <v/>
      </c>
      <c r="C1055" s="756" t="str">
        <f>IF('REGISTRO ACCIONES'!L1055="COMPRA",'REGISTRO ACCIONES'!K1055,"")</f>
        <v/>
      </c>
      <c r="D105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55" s="757" t="str">
        <f>IF('REGISTRO ACCIONES'!L1055="COMPRA",'REGISTRO ACCIONES'!M1055,"")</f>
        <v/>
      </c>
      <c r="F1055" s="758" t="str">
        <f>IF(RENTABILIDAD[[#This Row],[PORTAFOLIO]]="","",IF('REGISTRO ACCIONES'!L1055="COMPRA",'REGISTRO ACCIONES'!P1055,""))</f>
        <v/>
      </c>
      <c r="G1055" s="759" t="str">
        <f>IF(RENTABILIDAD[[#This Row],[PORTAFOLIO]]="","",IF('REGISTRO ACCIONES'!L1055="COMPRA",'REGISTRO ACCIONES'!R1055,""))</f>
        <v/>
      </c>
      <c r="H105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55" s="760" t="str">
        <f>IF(RENTABILIDAD[[#This Row],[PORTAFOLIO]]="","",IF(RENTABILIDAD[[#This Row],[INSTRUMENTO]]="","",IFERROR((E1055*H1055),0)))</f>
        <v/>
      </c>
      <c r="J1055" s="761" t="str">
        <f>IF(RENTABILIDAD[[#This Row],[PORTAFOLIO]]="","",IF(RENTABILIDAD[[#This Row],[INSTRUMENTO]]="","",IFERROR((E1055*H1055)*$X$6,0)))</f>
        <v/>
      </c>
      <c r="K1055" s="762">
        <f>IF(RENTABILIDAD[[#This Row],[VALOR ACTUAL COP]]&gt;0,IFERROR((I1055-F1055)/F1055,0),"")</f>
        <v>0</v>
      </c>
      <c r="L1055" s="702">
        <f>IF(RENTABILIDAD[[#This Row],[VALOR ACTUAL COP]]&gt;0,IFERROR((J1055-G1055)/G1055,0),"")</f>
        <v>0</v>
      </c>
      <c r="M1055" s="763">
        <f t="shared" si="17"/>
        <v>0</v>
      </c>
      <c r="N1055" s="747" t="str">
        <f>IFERROR(IF(RENTABILIDAD[[#This Row],[AÑOS]]&gt;0.9999999,(1+K1055)^(1/M1055)-1,""),"")</f>
        <v/>
      </c>
      <c r="O1055" s="702" t="str">
        <f>IFERROR(IF(RENTABILIDAD[[#This Row],[AÑOS]]&gt;0.9999999,(1+L1055)^(1/M1055)-1,""),"")</f>
        <v/>
      </c>
      <c r="P1055" s="764" t="str">
        <f>IFERROR(IF(C:C=$U$7,RENTABILIDAD[[#This Row],[INVERSIÓN USD]]/$W$6,RENTABILIDAD[[#This Row],[INVERSIÓN USD]]/$W$7),"")</f>
        <v/>
      </c>
      <c r="Q1055" s="620" t="str">
        <f>IFERROR(IF(D:D=$U$6,RENTABILIDAD[[#This Row],[INVERSIÓN COP]]/$V$6,RENTABILIDAD[[#This Row],[INVERSIÓN COP]]/$V$7),"")</f>
        <v/>
      </c>
      <c r="R1055" s="764" t="str">
        <f>IFERROR(RENTABILIDAD[[#This Row],[RENTABILIDAD E.A USD]]*RENTABILIDAD[[#This Row],[PESOS COP]],"")</f>
        <v/>
      </c>
      <c r="S1055" s="620" t="str">
        <f>IFERROR(RENTABILIDAD[[#This Row],[RENTABILIDAD E.A COP2]]*RENTABILIDAD[[#This Row],[PESOS COP]],"")</f>
        <v/>
      </c>
    </row>
    <row r="1056" spans="2:19">
      <c r="B1056" s="755" t="str">
        <f>IF('REGISTRO ACCIONES'!L1056="COMPRA",'REGISTRO ACCIONES'!J1056,"")</f>
        <v/>
      </c>
      <c r="C1056" s="756" t="str">
        <f>IF('REGISTRO ACCIONES'!L1056="COMPRA",'REGISTRO ACCIONES'!K1056,"")</f>
        <v/>
      </c>
      <c r="D105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56" s="757" t="str">
        <f>IF('REGISTRO ACCIONES'!L1056="COMPRA",'REGISTRO ACCIONES'!M1056,"")</f>
        <v/>
      </c>
      <c r="F1056" s="758" t="str">
        <f>IF(RENTABILIDAD[[#This Row],[PORTAFOLIO]]="","",IF('REGISTRO ACCIONES'!L1056="COMPRA",'REGISTRO ACCIONES'!P1056,""))</f>
        <v/>
      </c>
      <c r="G1056" s="759" t="str">
        <f>IF(RENTABILIDAD[[#This Row],[PORTAFOLIO]]="","",IF('REGISTRO ACCIONES'!L1056="COMPRA",'REGISTRO ACCIONES'!R1056,""))</f>
        <v/>
      </c>
      <c r="H105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56" s="760" t="str">
        <f>IF(RENTABILIDAD[[#This Row],[PORTAFOLIO]]="","",IF(RENTABILIDAD[[#This Row],[INSTRUMENTO]]="","",IFERROR((E1056*H1056),0)))</f>
        <v/>
      </c>
      <c r="J1056" s="761" t="str">
        <f>IF(RENTABILIDAD[[#This Row],[PORTAFOLIO]]="","",IF(RENTABILIDAD[[#This Row],[INSTRUMENTO]]="","",IFERROR((E1056*H1056)*$X$6,0)))</f>
        <v/>
      </c>
      <c r="K1056" s="762">
        <f>IF(RENTABILIDAD[[#This Row],[VALOR ACTUAL COP]]&gt;0,IFERROR((I1056-F1056)/F1056,0),"")</f>
        <v>0</v>
      </c>
      <c r="L1056" s="702">
        <f>IF(RENTABILIDAD[[#This Row],[VALOR ACTUAL COP]]&gt;0,IFERROR((J1056-G1056)/G1056,0),"")</f>
        <v>0</v>
      </c>
      <c r="M1056" s="763">
        <f t="shared" si="17"/>
        <v>0</v>
      </c>
      <c r="N1056" s="747" t="str">
        <f>IFERROR(IF(RENTABILIDAD[[#This Row],[AÑOS]]&gt;0.9999999,(1+K1056)^(1/M1056)-1,""),"")</f>
        <v/>
      </c>
      <c r="O1056" s="702" t="str">
        <f>IFERROR(IF(RENTABILIDAD[[#This Row],[AÑOS]]&gt;0.9999999,(1+L1056)^(1/M1056)-1,""),"")</f>
        <v/>
      </c>
      <c r="P1056" s="764" t="str">
        <f>IFERROR(IF(C:C=$U$7,RENTABILIDAD[[#This Row],[INVERSIÓN USD]]/$W$6,RENTABILIDAD[[#This Row],[INVERSIÓN USD]]/$W$7),"")</f>
        <v/>
      </c>
      <c r="Q1056" s="620" t="str">
        <f>IFERROR(IF(D:D=$U$6,RENTABILIDAD[[#This Row],[INVERSIÓN COP]]/$V$6,RENTABILIDAD[[#This Row],[INVERSIÓN COP]]/$V$7),"")</f>
        <v/>
      </c>
      <c r="R1056" s="764" t="str">
        <f>IFERROR(RENTABILIDAD[[#This Row],[RENTABILIDAD E.A USD]]*RENTABILIDAD[[#This Row],[PESOS COP]],"")</f>
        <v/>
      </c>
      <c r="S1056" s="620" t="str">
        <f>IFERROR(RENTABILIDAD[[#This Row],[RENTABILIDAD E.A COP2]]*RENTABILIDAD[[#This Row],[PESOS COP]],"")</f>
        <v/>
      </c>
    </row>
    <row r="1057" spans="2:19">
      <c r="B1057" s="755" t="str">
        <f>IF('REGISTRO ACCIONES'!L1057="COMPRA",'REGISTRO ACCIONES'!J1057,"")</f>
        <v/>
      </c>
      <c r="C1057" s="756" t="str">
        <f>IF('REGISTRO ACCIONES'!L1057="COMPRA",'REGISTRO ACCIONES'!K1057,"")</f>
        <v/>
      </c>
      <c r="D105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57" s="757" t="str">
        <f>IF('REGISTRO ACCIONES'!L1057="COMPRA",'REGISTRO ACCIONES'!M1057,"")</f>
        <v/>
      </c>
      <c r="F1057" s="758" t="str">
        <f>IF(RENTABILIDAD[[#This Row],[PORTAFOLIO]]="","",IF('REGISTRO ACCIONES'!L1057="COMPRA",'REGISTRO ACCIONES'!P1057,""))</f>
        <v/>
      </c>
      <c r="G1057" s="759" t="str">
        <f>IF(RENTABILIDAD[[#This Row],[PORTAFOLIO]]="","",IF('REGISTRO ACCIONES'!L1057="COMPRA",'REGISTRO ACCIONES'!R1057,""))</f>
        <v/>
      </c>
      <c r="H105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57" s="760" t="str">
        <f>IF(RENTABILIDAD[[#This Row],[PORTAFOLIO]]="","",IF(RENTABILIDAD[[#This Row],[INSTRUMENTO]]="","",IFERROR((E1057*H1057),0)))</f>
        <v/>
      </c>
      <c r="J1057" s="761" t="str">
        <f>IF(RENTABILIDAD[[#This Row],[PORTAFOLIO]]="","",IF(RENTABILIDAD[[#This Row],[INSTRUMENTO]]="","",IFERROR((E1057*H1057)*$X$6,0)))</f>
        <v/>
      </c>
      <c r="K1057" s="762">
        <f>IF(RENTABILIDAD[[#This Row],[VALOR ACTUAL COP]]&gt;0,IFERROR((I1057-F1057)/F1057,0),"")</f>
        <v>0</v>
      </c>
      <c r="L1057" s="702">
        <f>IF(RENTABILIDAD[[#This Row],[VALOR ACTUAL COP]]&gt;0,IFERROR((J1057-G1057)/G1057,0),"")</f>
        <v>0</v>
      </c>
      <c r="M1057" s="763">
        <f t="shared" si="17"/>
        <v>0</v>
      </c>
      <c r="N1057" s="747" t="str">
        <f>IFERROR(IF(RENTABILIDAD[[#This Row],[AÑOS]]&gt;0.9999999,(1+K1057)^(1/M1057)-1,""),"")</f>
        <v/>
      </c>
      <c r="O1057" s="702" t="str">
        <f>IFERROR(IF(RENTABILIDAD[[#This Row],[AÑOS]]&gt;0.9999999,(1+L1057)^(1/M1057)-1,""),"")</f>
        <v/>
      </c>
      <c r="P1057" s="764" t="str">
        <f>IFERROR(IF(C:C=$U$7,RENTABILIDAD[[#This Row],[INVERSIÓN USD]]/$W$6,RENTABILIDAD[[#This Row],[INVERSIÓN USD]]/$W$7),"")</f>
        <v/>
      </c>
      <c r="Q1057" s="620" t="str">
        <f>IFERROR(IF(D:D=$U$6,RENTABILIDAD[[#This Row],[INVERSIÓN COP]]/$V$6,RENTABILIDAD[[#This Row],[INVERSIÓN COP]]/$V$7),"")</f>
        <v/>
      </c>
      <c r="R1057" s="764" t="str">
        <f>IFERROR(RENTABILIDAD[[#This Row],[RENTABILIDAD E.A USD]]*RENTABILIDAD[[#This Row],[PESOS COP]],"")</f>
        <v/>
      </c>
      <c r="S1057" s="620" t="str">
        <f>IFERROR(RENTABILIDAD[[#This Row],[RENTABILIDAD E.A COP2]]*RENTABILIDAD[[#This Row],[PESOS COP]],"")</f>
        <v/>
      </c>
    </row>
    <row r="1058" spans="2:19">
      <c r="B1058" s="755" t="str">
        <f>IF('REGISTRO ACCIONES'!L1058="COMPRA",'REGISTRO ACCIONES'!J1058,"")</f>
        <v/>
      </c>
      <c r="C1058" s="756" t="str">
        <f>IF('REGISTRO ACCIONES'!L1058="COMPRA",'REGISTRO ACCIONES'!K1058,"")</f>
        <v/>
      </c>
      <c r="D105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58" s="757" t="str">
        <f>IF('REGISTRO ACCIONES'!L1058="COMPRA",'REGISTRO ACCIONES'!M1058,"")</f>
        <v/>
      </c>
      <c r="F1058" s="758" t="str">
        <f>IF(RENTABILIDAD[[#This Row],[PORTAFOLIO]]="","",IF('REGISTRO ACCIONES'!L1058="COMPRA",'REGISTRO ACCIONES'!P1058,""))</f>
        <v/>
      </c>
      <c r="G1058" s="759" t="str">
        <f>IF(RENTABILIDAD[[#This Row],[PORTAFOLIO]]="","",IF('REGISTRO ACCIONES'!L1058="COMPRA",'REGISTRO ACCIONES'!R1058,""))</f>
        <v/>
      </c>
      <c r="H105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58" s="760" t="str">
        <f>IF(RENTABILIDAD[[#This Row],[PORTAFOLIO]]="","",IF(RENTABILIDAD[[#This Row],[INSTRUMENTO]]="","",IFERROR((E1058*H1058),0)))</f>
        <v/>
      </c>
      <c r="J1058" s="761" t="str">
        <f>IF(RENTABILIDAD[[#This Row],[PORTAFOLIO]]="","",IF(RENTABILIDAD[[#This Row],[INSTRUMENTO]]="","",IFERROR((E1058*H1058)*$X$6,0)))</f>
        <v/>
      </c>
      <c r="K1058" s="762">
        <f>IF(RENTABILIDAD[[#This Row],[VALOR ACTUAL COP]]&gt;0,IFERROR((I1058-F1058)/F1058,0),"")</f>
        <v>0</v>
      </c>
      <c r="L1058" s="702">
        <f>IF(RENTABILIDAD[[#This Row],[VALOR ACTUAL COP]]&gt;0,IFERROR((J1058-G1058)/G1058,0),"")</f>
        <v>0</v>
      </c>
      <c r="M1058" s="763">
        <f t="shared" si="17"/>
        <v>0</v>
      </c>
      <c r="N1058" s="747" t="str">
        <f>IFERROR(IF(RENTABILIDAD[[#This Row],[AÑOS]]&gt;0.9999999,(1+K1058)^(1/M1058)-1,""),"")</f>
        <v/>
      </c>
      <c r="O1058" s="702" t="str">
        <f>IFERROR(IF(RENTABILIDAD[[#This Row],[AÑOS]]&gt;0.9999999,(1+L1058)^(1/M1058)-1,""),"")</f>
        <v/>
      </c>
      <c r="P1058" s="764" t="str">
        <f>IFERROR(IF(C:C=$U$7,RENTABILIDAD[[#This Row],[INVERSIÓN USD]]/$W$6,RENTABILIDAD[[#This Row],[INVERSIÓN USD]]/$W$7),"")</f>
        <v/>
      </c>
      <c r="Q1058" s="620" t="str">
        <f>IFERROR(IF(D:D=$U$6,RENTABILIDAD[[#This Row],[INVERSIÓN COP]]/$V$6,RENTABILIDAD[[#This Row],[INVERSIÓN COP]]/$V$7),"")</f>
        <v/>
      </c>
      <c r="R1058" s="764" t="str">
        <f>IFERROR(RENTABILIDAD[[#This Row],[RENTABILIDAD E.A USD]]*RENTABILIDAD[[#This Row],[PESOS COP]],"")</f>
        <v/>
      </c>
      <c r="S1058" s="620" t="str">
        <f>IFERROR(RENTABILIDAD[[#This Row],[RENTABILIDAD E.A COP2]]*RENTABILIDAD[[#This Row],[PESOS COP]],"")</f>
        <v/>
      </c>
    </row>
    <row r="1059" spans="2:19">
      <c r="B1059" s="755" t="str">
        <f>IF('REGISTRO ACCIONES'!L1059="COMPRA",'REGISTRO ACCIONES'!J1059,"")</f>
        <v/>
      </c>
      <c r="C1059" s="756" t="str">
        <f>IF('REGISTRO ACCIONES'!L1059="COMPRA",'REGISTRO ACCIONES'!K1059,"")</f>
        <v/>
      </c>
      <c r="D105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59" s="757" t="str">
        <f>IF('REGISTRO ACCIONES'!L1059="COMPRA",'REGISTRO ACCIONES'!M1059,"")</f>
        <v/>
      </c>
      <c r="F1059" s="758" t="str">
        <f>IF(RENTABILIDAD[[#This Row],[PORTAFOLIO]]="","",IF('REGISTRO ACCIONES'!L1059="COMPRA",'REGISTRO ACCIONES'!P1059,""))</f>
        <v/>
      </c>
      <c r="G1059" s="759" t="str">
        <f>IF(RENTABILIDAD[[#This Row],[PORTAFOLIO]]="","",IF('REGISTRO ACCIONES'!L1059="COMPRA",'REGISTRO ACCIONES'!R1059,""))</f>
        <v/>
      </c>
      <c r="H105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59" s="760" t="str">
        <f>IF(RENTABILIDAD[[#This Row],[PORTAFOLIO]]="","",IF(RENTABILIDAD[[#This Row],[INSTRUMENTO]]="","",IFERROR((E1059*H1059),0)))</f>
        <v/>
      </c>
      <c r="J1059" s="761" t="str">
        <f>IF(RENTABILIDAD[[#This Row],[PORTAFOLIO]]="","",IF(RENTABILIDAD[[#This Row],[INSTRUMENTO]]="","",IFERROR((E1059*H1059)*$X$6,0)))</f>
        <v/>
      </c>
      <c r="K1059" s="762">
        <f>IF(RENTABILIDAD[[#This Row],[VALOR ACTUAL COP]]&gt;0,IFERROR((I1059-F1059)/F1059,0),"")</f>
        <v>0</v>
      </c>
      <c r="L1059" s="702">
        <f>IF(RENTABILIDAD[[#This Row],[VALOR ACTUAL COP]]&gt;0,IFERROR((J1059-G1059)/G1059,0),"")</f>
        <v>0</v>
      </c>
      <c r="M1059" s="763">
        <f t="shared" si="17"/>
        <v>0</v>
      </c>
      <c r="N1059" s="747" t="str">
        <f>IFERROR(IF(RENTABILIDAD[[#This Row],[AÑOS]]&gt;0.9999999,(1+K1059)^(1/M1059)-1,""),"")</f>
        <v/>
      </c>
      <c r="O1059" s="702" t="str">
        <f>IFERROR(IF(RENTABILIDAD[[#This Row],[AÑOS]]&gt;0.9999999,(1+L1059)^(1/M1059)-1,""),"")</f>
        <v/>
      </c>
      <c r="P1059" s="764" t="str">
        <f>IFERROR(IF(C:C=$U$7,RENTABILIDAD[[#This Row],[INVERSIÓN USD]]/$W$6,RENTABILIDAD[[#This Row],[INVERSIÓN USD]]/$W$7),"")</f>
        <v/>
      </c>
      <c r="Q1059" s="620" t="str">
        <f>IFERROR(IF(D:D=$U$6,RENTABILIDAD[[#This Row],[INVERSIÓN COP]]/$V$6,RENTABILIDAD[[#This Row],[INVERSIÓN COP]]/$V$7),"")</f>
        <v/>
      </c>
      <c r="R1059" s="764" t="str">
        <f>IFERROR(RENTABILIDAD[[#This Row],[RENTABILIDAD E.A USD]]*RENTABILIDAD[[#This Row],[PESOS COP]],"")</f>
        <v/>
      </c>
      <c r="S1059" s="620" t="str">
        <f>IFERROR(RENTABILIDAD[[#This Row],[RENTABILIDAD E.A COP2]]*RENTABILIDAD[[#This Row],[PESOS COP]],"")</f>
        <v/>
      </c>
    </row>
    <row r="1060" spans="2:19">
      <c r="B1060" s="755" t="str">
        <f>IF('REGISTRO ACCIONES'!L1060="COMPRA",'REGISTRO ACCIONES'!J1060,"")</f>
        <v/>
      </c>
      <c r="C1060" s="756" t="str">
        <f>IF('REGISTRO ACCIONES'!L1060="COMPRA",'REGISTRO ACCIONES'!K1060,"")</f>
        <v/>
      </c>
      <c r="D106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60" s="757" t="str">
        <f>IF('REGISTRO ACCIONES'!L1060="COMPRA",'REGISTRO ACCIONES'!M1060,"")</f>
        <v/>
      </c>
      <c r="F1060" s="758" t="str">
        <f>IF(RENTABILIDAD[[#This Row],[PORTAFOLIO]]="","",IF('REGISTRO ACCIONES'!L1060="COMPRA",'REGISTRO ACCIONES'!P1060,""))</f>
        <v/>
      </c>
      <c r="G1060" s="759" t="str">
        <f>IF(RENTABILIDAD[[#This Row],[PORTAFOLIO]]="","",IF('REGISTRO ACCIONES'!L1060="COMPRA",'REGISTRO ACCIONES'!R1060,""))</f>
        <v/>
      </c>
      <c r="H106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60" s="760" t="str">
        <f>IF(RENTABILIDAD[[#This Row],[PORTAFOLIO]]="","",IF(RENTABILIDAD[[#This Row],[INSTRUMENTO]]="","",IFERROR((E1060*H1060),0)))</f>
        <v/>
      </c>
      <c r="J1060" s="761" t="str">
        <f>IF(RENTABILIDAD[[#This Row],[PORTAFOLIO]]="","",IF(RENTABILIDAD[[#This Row],[INSTRUMENTO]]="","",IFERROR((E1060*H1060)*$X$6,0)))</f>
        <v/>
      </c>
      <c r="K1060" s="762">
        <f>IF(RENTABILIDAD[[#This Row],[VALOR ACTUAL COP]]&gt;0,IFERROR((I1060-F1060)/F1060,0),"")</f>
        <v>0</v>
      </c>
      <c r="L1060" s="702">
        <f>IF(RENTABILIDAD[[#This Row],[VALOR ACTUAL COP]]&gt;0,IFERROR((J1060-G1060)/G1060,0),"")</f>
        <v>0</v>
      </c>
      <c r="M1060" s="763">
        <f t="shared" si="17"/>
        <v>0</v>
      </c>
      <c r="N1060" s="747" t="str">
        <f>IFERROR(IF(RENTABILIDAD[[#This Row],[AÑOS]]&gt;0.9999999,(1+K1060)^(1/M1060)-1,""),"")</f>
        <v/>
      </c>
      <c r="O1060" s="702" t="str">
        <f>IFERROR(IF(RENTABILIDAD[[#This Row],[AÑOS]]&gt;0.9999999,(1+L1060)^(1/M1060)-1,""),"")</f>
        <v/>
      </c>
      <c r="P1060" s="764" t="str">
        <f>IFERROR(IF(C:C=$U$7,RENTABILIDAD[[#This Row],[INVERSIÓN USD]]/$W$6,RENTABILIDAD[[#This Row],[INVERSIÓN USD]]/$W$7),"")</f>
        <v/>
      </c>
      <c r="Q1060" s="620" t="str">
        <f>IFERROR(IF(D:D=$U$6,RENTABILIDAD[[#This Row],[INVERSIÓN COP]]/$V$6,RENTABILIDAD[[#This Row],[INVERSIÓN COP]]/$V$7),"")</f>
        <v/>
      </c>
      <c r="R1060" s="764" t="str">
        <f>IFERROR(RENTABILIDAD[[#This Row],[RENTABILIDAD E.A USD]]*RENTABILIDAD[[#This Row],[PESOS COP]],"")</f>
        <v/>
      </c>
      <c r="S1060" s="620" t="str">
        <f>IFERROR(RENTABILIDAD[[#This Row],[RENTABILIDAD E.A COP2]]*RENTABILIDAD[[#This Row],[PESOS COP]],"")</f>
        <v/>
      </c>
    </row>
    <row r="1061" spans="2:19">
      <c r="B1061" s="755" t="str">
        <f>IF('REGISTRO ACCIONES'!L1061="COMPRA",'REGISTRO ACCIONES'!J1061,"")</f>
        <v/>
      </c>
      <c r="C1061" s="756" t="str">
        <f>IF('REGISTRO ACCIONES'!L1061="COMPRA",'REGISTRO ACCIONES'!K1061,"")</f>
        <v/>
      </c>
      <c r="D106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61" s="757" t="str">
        <f>IF('REGISTRO ACCIONES'!L1061="COMPRA",'REGISTRO ACCIONES'!M1061,"")</f>
        <v/>
      </c>
      <c r="F1061" s="758" t="str">
        <f>IF(RENTABILIDAD[[#This Row],[PORTAFOLIO]]="","",IF('REGISTRO ACCIONES'!L1061="COMPRA",'REGISTRO ACCIONES'!P1061,""))</f>
        <v/>
      </c>
      <c r="G1061" s="759" t="str">
        <f>IF(RENTABILIDAD[[#This Row],[PORTAFOLIO]]="","",IF('REGISTRO ACCIONES'!L1061="COMPRA",'REGISTRO ACCIONES'!R1061,""))</f>
        <v/>
      </c>
      <c r="H106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61" s="760" t="str">
        <f>IF(RENTABILIDAD[[#This Row],[PORTAFOLIO]]="","",IF(RENTABILIDAD[[#This Row],[INSTRUMENTO]]="","",IFERROR((E1061*H1061),0)))</f>
        <v/>
      </c>
      <c r="J1061" s="761" t="str">
        <f>IF(RENTABILIDAD[[#This Row],[PORTAFOLIO]]="","",IF(RENTABILIDAD[[#This Row],[INSTRUMENTO]]="","",IFERROR((E1061*H1061)*$X$6,0)))</f>
        <v/>
      </c>
      <c r="K1061" s="762">
        <f>IF(RENTABILIDAD[[#This Row],[VALOR ACTUAL COP]]&gt;0,IFERROR((I1061-F1061)/F1061,0),"")</f>
        <v>0</v>
      </c>
      <c r="L1061" s="702">
        <f>IF(RENTABILIDAD[[#This Row],[VALOR ACTUAL COP]]&gt;0,IFERROR((J1061-G1061)/G1061,0),"")</f>
        <v>0</v>
      </c>
      <c r="M1061" s="763">
        <f t="shared" si="17"/>
        <v>0</v>
      </c>
      <c r="N1061" s="747" t="str">
        <f>IFERROR(IF(RENTABILIDAD[[#This Row],[AÑOS]]&gt;0.9999999,(1+K1061)^(1/M1061)-1,""),"")</f>
        <v/>
      </c>
      <c r="O1061" s="702" t="str">
        <f>IFERROR(IF(RENTABILIDAD[[#This Row],[AÑOS]]&gt;0.9999999,(1+L1061)^(1/M1061)-1,""),"")</f>
        <v/>
      </c>
      <c r="P1061" s="764" t="str">
        <f>IFERROR(IF(C:C=$U$7,RENTABILIDAD[[#This Row],[INVERSIÓN USD]]/$W$6,RENTABILIDAD[[#This Row],[INVERSIÓN USD]]/$W$7),"")</f>
        <v/>
      </c>
      <c r="Q1061" s="620" t="str">
        <f>IFERROR(IF(D:D=$U$6,RENTABILIDAD[[#This Row],[INVERSIÓN COP]]/$V$6,RENTABILIDAD[[#This Row],[INVERSIÓN COP]]/$V$7),"")</f>
        <v/>
      </c>
      <c r="R1061" s="764" t="str">
        <f>IFERROR(RENTABILIDAD[[#This Row],[RENTABILIDAD E.A USD]]*RENTABILIDAD[[#This Row],[PESOS COP]],"")</f>
        <v/>
      </c>
      <c r="S1061" s="620" t="str">
        <f>IFERROR(RENTABILIDAD[[#This Row],[RENTABILIDAD E.A COP2]]*RENTABILIDAD[[#This Row],[PESOS COP]],"")</f>
        <v/>
      </c>
    </row>
    <row r="1062" spans="2:19">
      <c r="B1062" s="755" t="str">
        <f>IF('REGISTRO ACCIONES'!L1062="COMPRA",'REGISTRO ACCIONES'!J1062,"")</f>
        <v/>
      </c>
      <c r="C1062" s="756" t="str">
        <f>IF('REGISTRO ACCIONES'!L1062="COMPRA",'REGISTRO ACCIONES'!K1062,"")</f>
        <v/>
      </c>
      <c r="D106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62" s="757" t="str">
        <f>IF('REGISTRO ACCIONES'!L1062="COMPRA",'REGISTRO ACCIONES'!M1062,"")</f>
        <v/>
      </c>
      <c r="F1062" s="758" t="str">
        <f>IF(RENTABILIDAD[[#This Row],[PORTAFOLIO]]="","",IF('REGISTRO ACCIONES'!L1062="COMPRA",'REGISTRO ACCIONES'!P1062,""))</f>
        <v/>
      </c>
      <c r="G1062" s="759" t="str">
        <f>IF(RENTABILIDAD[[#This Row],[PORTAFOLIO]]="","",IF('REGISTRO ACCIONES'!L1062="COMPRA",'REGISTRO ACCIONES'!R1062,""))</f>
        <v/>
      </c>
      <c r="H106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62" s="760" t="str">
        <f>IF(RENTABILIDAD[[#This Row],[PORTAFOLIO]]="","",IF(RENTABILIDAD[[#This Row],[INSTRUMENTO]]="","",IFERROR((E1062*H1062),0)))</f>
        <v/>
      </c>
      <c r="J1062" s="761" t="str">
        <f>IF(RENTABILIDAD[[#This Row],[PORTAFOLIO]]="","",IF(RENTABILIDAD[[#This Row],[INSTRUMENTO]]="","",IFERROR((E1062*H1062)*$X$6,0)))</f>
        <v/>
      </c>
      <c r="K1062" s="762">
        <f>IF(RENTABILIDAD[[#This Row],[VALOR ACTUAL COP]]&gt;0,IFERROR((I1062-F1062)/F1062,0),"")</f>
        <v>0</v>
      </c>
      <c r="L1062" s="702">
        <f>IF(RENTABILIDAD[[#This Row],[VALOR ACTUAL COP]]&gt;0,IFERROR((J1062-G1062)/G1062,0),"")</f>
        <v>0</v>
      </c>
      <c r="M1062" s="763">
        <f t="shared" si="17"/>
        <v>0</v>
      </c>
      <c r="N1062" s="747" t="str">
        <f>IFERROR(IF(RENTABILIDAD[[#This Row],[AÑOS]]&gt;0.9999999,(1+K1062)^(1/M1062)-1,""),"")</f>
        <v/>
      </c>
      <c r="O1062" s="702" t="str">
        <f>IFERROR(IF(RENTABILIDAD[[#This Row],[AÑOS]]&gt;0.9999999,(1+L1062)^(1/M1062)-1,""),"")</f>
        <v/>
      </c>
      <c r="P1062" s="764" t="str">
        <f>IFERROR(IF(C:C=$U$7,RENTABILIDAD[[#This Row],[INVERSIÓN USD]]/$W$6,RENTABILIDAD[[#This Row],[INVERSIÓN USD]]/$W$7),"")</f>
        <v/>
      </c>
      <c r="Q1062" s="620" t="str">
        <f>IFERROR(IF(D:D=$U$6,RENTABILIDAD[[#This Row],[INVERSIÓN COP]]/$V$6,RENTABILIDAD[[#This Row],[INVERSIÓN COP]]/$V$7),"")</f>
        <v/>
      </c>
      <c r="R1062" s="764" t="str">
        <f>IFERROR(RENTABILIDAD[[#This Row],[RENTABILIDAD E.A USD]]*RENTABILIDAD[[#This Row],[PESOS COP]],"")</f>
        <v/>
      </c>
      <c r="S1062" s="620" t="str">
        <f>IFERROR(RENTABILIDAD[[#This Row],[RENTABILIDAD E.A COP2]]*RENTABILIDAD[[#This Row],[PESOS COP]],"")</f>
        <v/>
      </c>
    </row>
    <row r="1063" spans="2:19">
      <c r="B1063" s="755" t="str">
        <f>IF('REGISTRO ACCIONES'!L1063="COMPRA",'REGISTRO ACCIONES'!J1063,"")</f>
        <v/>
      </c>
      <c r="C1063" s="756" t="str">
        <f>IF('REGISTRO ACCIONES'!L1063="COMPRA",'REGISTRO ACCIONES'!K1063,"")</f>
        <v/>
      </c>
      <c r="D106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63" s="757" t="str">
        <f>IF('REGISTRO ACCIONES'!L1063="COMPRA",'REGISTRO ACCIONES'!M1063,"")</f>
        <v/>
      </c>
      <c r="F1063" s="758" t="str">
        <f>IF(RENTABILIDAD[[#This Row],[PORTAFOLIO]]="","",IF('REGISTRO ACCIONES'!L1063="COMPRA",'REGISTRO ACCIONES'!P1063,""))</f>
        <v/>
      </c>
      <c r="G1063" s="759" t="str">
        <f>IF(RENTABILIDAD[[#This Row],[PORTAFOLIO]]="","",IF('REGISTRO ACCIONES'!L1063="COMPRA",'REGISTRO ACCIONES'!R1063,""))</f>
        <v/>
      </c>
      <c r="H106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63" s="760" t="str">
        <f>IF(RENTABILIDAD[[#This Row],[PORTAFOLIO]]="","",IF(RENTABILIDAD[[#This Row],[INSTRUMENTO]]="","",IFERROR((E1063*H1063),0)))</f>
        <v/>
      </c>
      <c r="J1063" s="761" t="str">
        <f>IF(RENTABILIDAD[[#This Row],[PORTAFOLIO]]="","",IF(RENTABILIDAD[[#This Row],[INSTRUMENTO]]="","",IFERROR((E1063*H1063)*$X$6,0)))</f>
        <v/>
      </c>
      <c r="K1063" s="762">
        <f>IF(RENTABILIDAD[[#This Row],[VALOR ACTUAL COP]]&gt;0,IFERROR((I1063-F1063)/F1063,0),"")</f>
        <v>0</v>
      </c>
      <c r="L1063" s="702">
        <f>IF(RENTABILIDAD[[#This Row],[VALOR ACTUAL COP]]&gt;0,IFERROR((J1063-G1063)/G1063,0),"")</f>
        <v>0</v>
      </c>
      <c r="M1063" s="763">
        <f t="shared" si="17"/>
        <v>0</v>
      </c>
      <c r="N1063" s="747" t="str">
        <f>IFERROR(IF(RENTABILIDAD[[#This Row],[AÑOS]]&gt;0.9999999,(1+K1063)^(1/M1063)-1,""),"")</f>
        <v/>
      </c>
      <c r="O1063" s="702" t="str">
        <f>IFERROR(IF(RENTABILIDAD[[#This Row],[AÑOS]]&gt;0.9999999,(1+L1063)^(1/M1063)-1,""),"")</f>
        <v/>
      </c>
      <c r="P1063" s="764" t="str">
        <f>IFERROR(IF(C:C=$U$7,RENTABILIDAD[[#This Row],[INVERSIÓN USD]]/$W$6,RENTABILIDAD[[#This Row],[INVERSIÓN USD]]/$W$7),"")</f>
        <v/>
      </c>
      <c r="Q1063" s="620" t="str">
        <f>IFERROR(IF(D:D=$U$6,RENTABILIDAD[[#This Row],[INVERSIÓN COP]]/$V$6,RENTABILIDAD[[#This Row],[INVERSIÓN COP]]/$V$7),"")</f>
        <v/>
      </c>
      <c r="R1063" s="764" t="str">
        <f>IFERROR(RENTABILIDAD[[#This Row],[RENTABILIDAD E.A USD]]*RENTABILIDAD[[#This Row],[PESOS COP]],"")</f>
        <v/>
      </c>
      <c r="S1063" s="620" t="str">
        <f>IFERROR(RENTABILIDAD[[#This Row],[RENTABILIDAD E.A COP2]]*RENTABILIDAD[[#This Row],[PESOS COP]],"")</f>
        <v/>
      </c>
    </row>
    <row r="1064" spans="2:19">
      <c r="B1064" s="755" t="str">
        <f>IF('REGISTRO ACCIONES'!L1064="COMPRA",'REGISTRO ACCIONES'!J1064,"")</f>
        <v/>
      </c>
      <c r="C1064" s="756" t="str">
        <f>IF('REGISTRO ACCIONES'!L1064="COMPRA",'REGISTRO ACCIONES'!K1064,"")</f>
        <v/>
      </c>
      <c r="D106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64" s="757" t="str">
        <f>IF('REGISTRO ACCIONES'!L1064="COMPRA",'REGISTRO ACCIONES'!M1064,"")</f>
        <v/>
      </c>
      <c r="F1064" s="758" t="str">
        <f>IF(RENTABILIDAD[[#This Row],[PORTAFOLIO]]="","",IF('REGISTRO ACCIONES'!L1064="COMPRA",'REGISTRO ACCIONES'!P1064,""))</f>
        <v/>
      </c>
      <c r="G1064" s="759" t="str">
        <f>IF(RENTABILIDAD[[#This Row],[PORTAFOLIO]]="","",IF('REGISTRO ACCIONES'!L1064="COMPRA",'REGISTRO ACCIONES'!R1064,""))</f>
        <v/>
      </c>
      <c r="H106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64" s="760" t="str">
        <f>IF(RENTABILIDAD[[#This Row],[PORTAFOLIO]]="","",IF(RENTABILIDAD[[#This Row],[INSTRUMENTO]]="","",IFERROR((E1064*H1064),0)))</f>
        <v/>
      </c>
      <c r="J1064" s="761" t="str">
        <f>IF(RENTABILIDAD[[#This Row],[PORTAFOLIO]]="","",IF(RENTABILIDAD[[#This Row],[INSTRUMENTO]]="","",IFERROR((E1064*H1064)*$X$6,0)))</f>
        <v/>
      </c>
      <c r="K1064" s="762">
        <f>IF(RENTABILIDAD[[#This Row],[VALOR ACTUAL COP]]&gt;0,IFERROR((I1064-F1064)/F1064,0),"")</f>
        <v>0</v>
      </c>
      <c r="L1064" s="702">
        <f>IF(RENTABILIDAD[[#This Row],[VALOR ACTUAL COP]]&gt;0,IFERROR((J1064-G1064)/G1064,0),"")</f>
        <v>0</v>
      </c>
      <c r="M1064" s="763">
        <f t="shared" si="17"/>
        <v>0</v>
      </c>
      <c r="N1064" s="747" t="str">
        <f>IFERROR(IF(RENTABILIDAD[[#This Row],[AÑOS]]&gt;0.9999999,(1+K1064)^(1/M1064)-1,""),"")</f>
        <v/>
      </c>
      <c r="O1064" s="702" t="str">
        <f>IFERROR(IF(RENTABILIDAD[[#This Row],[AÑOS]]&gt;0.9999999,(1+L1064)^(1/M1064)-1,""),"")</f>
        <v/>
      </c>
      <c r="P1064" s="764" t="str">
        <f>IFERROR(IF(C:C=$U$7,RENTABILIDAD[[#This Row],[INVERSIÓN USD]]/$W$6,RENTABILIDAD[[#This Row],[INVERSIÓN USD]]/$W$7),"")</f>
        <v/>
      </c>
      <c r="Q1064" s="620" t="str">
        <f>IFERROR(IF(D:D=$U$6,RENTABILIDAD[[#This Row],[INVERSIÓN COP]]/$V$6,RENTABILIDAD[[#This Row],[INVERSIÓN COP]]/$V$7),"")</f>
        <v/>
      </c>
      <c r="R1064" s="764" t="str">
        <f>IFERROR(RENTABILIDAD[[#This Row],[RENTABILIDAD E.A USD]]*RENTABILIDAD[[#This Row],[PESOS COP]],"")</f>
        <v/>
      </c>
      <c r="S1064" s="620" t="str">
        <f>IFERROR(RENTABILIDAD[[#This Row],[RENTABILIDAD E.A COP2]]*RENTABILIDAD[[#This Row],[PESOS COP]],"")</f>
        <v/>
      </c>
    </row>
    <row r="1065" spans="2:19">
      <c r="B1065" s="755" t="str">
        <f>IF('REGISTRO ACCIONES'!L1065="COMPRA",'REGISTRO ACCIONES'!J1065,"")</f>
        <v/>
      </c>
      <c r="C1065" s="756" t="str">
        <f>IF('REGISTRO ACCIONES'!L1065="COMPRA",'REGISTRO ACCIONES'!K1065,"")</f>
        <v/>
      </c>
      <c r="D106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65" s="757" t="str">
        <f>IF('REGISTRO ACCIONES'!L1065="COMPRA",'REGISTRO ACCIONES'!M1065,"")</f>
        <v/>
      </c>
      <c r="F1065" s="758" t="str">
        <f>IF(RENTABILIDAD[[#This Row],[PORTAFOLIO]]="","",IF('REGISTRO ACCIONES'!L1065="COMPRA",'REGISTRO ACCIONES'!P1065,""))</f>
        <v/>
      </c>
      <c r="G1065" s="759" t="str">
        <f>IF(RENTABILIDAD[[#This Row],[PORTAFOLIO]]="","",IF('REGISTRO ACCIONES'!L1065="COMPRA",'REGISTRO ACCIONES'!R1065,""))</f>
        <v/>
      </c>
      <c r="H106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65" s="760" t="str">
        <f>IF(RENTABILIDAD[[#This Row],[PORTAFOLIO]]="","",IF(RENTABILIDAD[[#This Row],[INSTRUMENTO]]="","",IFERROR((E1065*H1065),0)))</f>
        <v/>
      </c>
      <c r="J1065" s="761" t="str">
        <f>IF(RENTABILIDAD[[#This Row],[PORTAFOLIO]]="","",IF(RENTABILIDAD[[#This Row],[INSTRUMENTO]]="","",IFERROR((E1065*H1065)*$X$6,0)))</f>
        <v/>
      </c>
      <c r="K1065" s="762">
        <f>IF(RENTABILIDAD[[#This Row],[VALOR ACTUAL COP]]&gt;0,IFERROR((I1065-F1065)/F1065,0),"")</f>
        <v>0</v>
      </c>
      <c r="L1065" s="702">
        <f>IF(RENTABILIDAD[[#This Row],[VALOR ACTUAL COP]]&gt;0,IFERROR((J1065-G1065)/G1065,0),"")</f>
        <v>0</v>
      </c>
      <c r="M1065" s="763">
        <f t="shared" si="17"/>
        <v>0</v>
      </c>
      <c r="N1065" s="747" t="str">
        <f>IFERROR(IF(RENTABILIDAD[[#This Row],[AÑOS]]&gt;0.9999999,(1+K1065)^(1/M1065)-1,""),"")</f>
        <v/>
      </c>
      <c r="O1065" s="702" t="str">
        <f>IFERROR(IF(RENTABILIDAD[[#This Row],[AÑOS]]&gt;0.9999999,(1+L1065)^(1/M1065)-1,""),"")</f>
        <v/>
      </c>
      <c r="P1065" s="764" t="str">
        <f>IFERROR(IF(C:C=$U$7,RENTABILIDAD[[#This Row],[INVERSIÓN USD]]/$W$6,RENTABILIDAD[[#This Row],[INVERSIÓN USD]]/$W$7),"")</f>
        <v/>
      </c>
      <c r="Q1065" s="620" t="str">
        <f>IFERROR(IF(D:D=$U$6,RENTABILIDAD[[#This Row],[INVERSIÓN COP]]/$V$6,RENTABILIDAD[[#This Row],[INVERSIÓN COP]]/$V$7),"")</f>
        <v/>
      </c>
      <c r="R1065" s="764" t="str">
        <f>IFERROR(RENTABILIDAD[[#This Row],[RENTABILIDAD E.A USD]]*RENTABILIDAD[[#This Row],[PESOS COP]],"")</f>
        <v/>
      </c>
      <c r="S1065" s="620" t="str">
        <f>IFERROR(RENTABILIDAD[[#This Row],[RENTABILIDAD E.A COP2]]*RENTABILIDAD[[#This Row],[PESOS COP]],"")</f>
        <v/>
      </c>
    </row>
    <row r="1066" spans="2:19">
      <c r="B1066" s="755" t="str">
        <f>IF('REGISTRO ACCIONES'!L1066="COMPRA",'REGISTRO ACCIONES'!J1066,"")</f>
        <v/>
      </c>
      <c r="C1066" s="756" t="str">
        <f>IF('REGISTRO ACCIONES'!L1066="COMPRA",'REGISTRO ACCIONES'!K1066,"")</f>
        <v/>
      </c>
      <c r="D106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66" s="757" t="str">
        <f>IF('REGISTRO ACCIONES'!L1066="COMPRA",'REGISTRO ACCIONES'!M1066,"")</f>
        <v/>
      </c>
      <c r="F1066" s="758" t="str">
        <f>IF(RENTABILIDAD[[#This Row],[PORTAFOLIO]]="","",IF('REGISTRO ACCIONES'!L1066="COMPRA",'REGISTRO ACCIONES'!P1066,""))</f>
        <v/>
      </c>
      <c r="G1066" s="759" t="str">
        <f>IF(RENTABILIDAD[[#This Row],[PORTAFOLIO]]="","",IF('REGISTRO ACCIONES'!L1066="COMPRA",'REGISTRO ACCIONES'!R1066,""))</f>
        <v/>
      </c>
      <c r="H106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66" s="760" t="str">
        <f>IF(RENTABILIDAD[[#This Row],[PORTAFOLIO]]="","",IF(RENTABILIDAD[[#This Row],[INSTRUMENTO]]="","",IFERROR((E1066*H1066),0)))</f>
        <v/>
      </c>
      <c r="J1066" s="761" t="str">
        <f>IF(RENTABILIDAD[[#This Row],[PORTAFOLIO]]="","",IF(RENTABILIDAD[[#This Row],[INSTRUMENTO]]="","",IFERROR((E1066*H1066)*$X$6,0)))</f>
        <v/>
      </c>
      <c r="K1066" s="762">
        <f>IF(RENTABILIDAD[[#This Row],[VALOR ACTUAL COP]]&gt;0,IFERROR((I1066-F1066)/F1066,0),"")</f>
        <v>0</v>
      </c>
      <c r="L1066" s="702">
        <f>IF(RENTABILIDAD[[#This Row],[VALOR ACTUAL COP]]&gt;0,IFERROR((J1066-G1066)/G1066,0),"")</f>
        <v>0</v>
      </c>
      <c r="M1066" s="763">
        <f t="shared" si="17"/>
        <v>0</v>
      </c>
      <c r="N1066" s="747" t="str">
        <f>IFERROR(IF(RENTABILIDAD[[#This Row],[AÑOS]]&gt;0.9999999,(1+K1066)^(1/M1066)-1,""),"")</f>
        <v/>
      </c>
      <c r="O1066" s="702" t="str">
        <f>IFERROR(IF(RENTABILIDAD[[#This Row],[AÑOS]]&gt;0.9999999,(1+L1066)^(1/M1066)-1,""),"")</f>
        <v/>
      </c>
      <c r="P1066" s="764" t="str">
        <f>IFERROR(IF(C:C=$U$7,RENTABILIDAD[[#This Row],[INVERSIÓN USD]]/$W$6,RENTABILIDAD[[#This Row],[INVERSIÓN USD]]/$W$7),"")</f>
        <v/>
      </c>
      <c r="Q1066" s="620" t="str">
        <f>IFERROR(IF(D:D=$U$6,RENTABILIDAD[[#This Row],[INVERSIÓN COP]]/$V$6,RENTABILIDAD[[#This Row],[INVERSIÓN COP]]/$V$7),"")</f>
        <v/>
      </c>
      <c r="R1066" s="764" t="str">
        <f>IFERROR(RENTABILIDAD[[#This Row],[RENTABILIDAD E.A USD]]*RENTABILIDAD[[#This Row],[PESOS COP]],"")</f>
        <v/>
      </c>
      <c r="S1066" s="620" t="str">
        <f>IFERROR(RENTABILIDAD[[#This Row],[RENTABILIDAD E.A COP2]]*RENTABILIDAD[[#This Row],[PESOS COP]],"")</f>
        <v/>
      </c>
    </row>
    <row r="1067" spans="2:19">
      <c r="B1067" s="755" t="str">
        <f>IF('REGISTRO ACCIONES'!L1067="COMPRA",'REGISTRO ACCIONES'!J1067,"")</f>
        <v/>
      </c>
      <c r="C1067" s="756" t="str">
        <f>IF('REGISTRO ACCIONES'!L1067="COMPRA",'REGISTRO ACCIONES'!K1067,"")</f>
        <v/>
      </c>
      <c r="D106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67" s="757" t="str">
        <f>IF('REGISTRO ACCIONES'!L1067="COMPRA",'REGISTRO ACCIONES'!M1067,"")</f>
        <v/>
      </c>
      <c r="F1067" s="758" t="str">
        <f>IF(RENTABILIDAD[[#This Row],[PORTAFOLIO]]="","",IF('REGISTRO ACCIONES'!L1067="COMPRA",'REGISTRO ACCIONES'!P1067,""))</f>
        <v/>
      </c>
      <c r="G1067" s="759" t="str">
        <f>IF(RENTABILIDAD[[#This Row],[PORTAFOLIO]]="","",IF('REGISTRO ACCIONES'!L1067="COMPRA",'REGISTRO ACCIONES'!R1067,""))</f>
        <v/>
      </c>
      <c r="H106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67" s="760" t="str">
        <f>IF(RENTABILIDAD[[#This Row],[PORTAFOLIO]]="","",IF(RENTABILIDAD[[#This Row],[INSTRUMENTO]]="","",IFERROR((E1067*H1067),0)))</f>
        <v/>
      </c>
      <c r="J1067" s="761" t="str">
        <f>IF(RENTABILIDAD[[#This Row],[PORTAFOLIO]]="","",IF(RENTABILIDAD[[#This Row],[INSTRUMENTO]]="","",IFERROR((E1067*H1067)*$X$6,0)))</f>
        <v/>
      </c>
      <c r="K1067" s="762">
        <f>IF(RENTABILIDAD[[#This Row],[VALOR ACTUAL COP]]&gt;0,IFERROR((I1067-F1067)/F1067,0),"")</f>
        <v>0</v>
      </c>
      <c r="L1067" s="702">
        <f>IF(RENTABILIDAD[[#This Row],[VALOR ACTUAL COP]]&gt;0,IFERROR((J1067-G1067)/G1067,0),"")</f>
        <v>0</v>
      </c>
      <c r="M1067" s="763">
        <f t="shared" si="17"/>
        <v>0</v>
      </c>
      <c r="N1067" s="747" t="str">
        <f>IFERROR(IF(RENTABILIDAD[[#This Row],[AÑOS]]&gt;0.9999999,(1+K1067)^(1/M1067)-1,""),"")</f>
        <v/>
      </c>
      <c r="O1067" s="702" t="str">
        <f>IFERROR(IF(RENTABILIDAD[[#This Row],[AÑOS]]&gt;0.9999999,(1+L1067)^(1/M1067)-1,""),"")</f>
        <v/>
      </c>
      <c r="P1067" s="764" t="str">
        <f>IFERROR(IF(C:C=$U$7,RENTABILIDAD[[#This Row],[INVERSIÓN USD]]/$W$6,RENTABILIDAD[[#This Row],[INVERSIÓN USD]]/$W$7),"")</f>
        <v/>
      </c>
      <c r="Q1067" s="620" t="str">
        <f>IFERROR(IF(D:D=$U$6,RENTABILIDAD[[#This Row],[INVERSIÓN COP]]/$V$6,RENTABILIDAD[[#This Row],[INVERSIÓN COP]]/$V$7),"")</f>
        <v/>
      </c>
      <c r="R1067" s="764" t="str">
        <f>IFERROR(RENTABILIDAD[[#This Row],[RENTABILIDAD E.A USD]]*RENTABILIDAD[[#This Row],[PESOS COP]],"")</f>
        <v/>
      </c>
      <c r="S1067" s="620" t="str">
        <f>IFERROR(RENTABILIDAD[[#This Row],[RENTABILIDAD E.A COP2]]*RENTABILIDAD[[#This Row],[PESOS COP]],"")</f>
        <v/>
      </c>
    </row>
    <row r="1068" spans="2:19">
      <c r="B1068" s="755" t="str">
        <f>IF('REGISTRO ACCIONES'!L1068="COMPRA",'REGISTRO ACCIONES'!J1068,"")</f>
        <v/>
      </c>
      <c r="C1068" s="756" t="str">
        <f>IF('REGISTRO ACCIONES'!L1068="COMPRA",'REGISTRO ACCIONES'!K1068,"")</f>
        <v/>
      </c>
      <c r="D106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68" s="757" t="str">
        <f>IF('REGISTRO ACCIONES'!L1068="COMPRA",'REGISTRO ACCIONES'!M1068,"")</f>
        <v/>
      </c>
      <c r="F1068" s="758" t="str">
        <f>IF(RENTABILIDAD[[#This Row],[PORTAFOLIO]]="","",IF('REGISTRO ACCIONES'!L1068="COMPRA",'REGISTRO ACCIONES'!P1068,""))</f>
        <v/>
      </c>
      <c r="G1068" s="759" t="str">
        <f>IF(RENTABILIDAD[[#This Row],[PORTAFOLIO]]="","",IF('REGISTRO ACCIONES'!L1068="COMPRA",'REGISTRO ACCIONES'!R1068,""))</f>
        <v/>
      </c>
      <c r="H106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68" s="760" t="str">
        <f>IF(RENTABILIDAD[[#This Row],[PORTAFOLIO]]="","",IF(RENTABILIDAD[[#This Row],[INSTRUMENTO]]="","",IFERROR((E1068*H1068),0)))</f>
        <v/>
      </c>
      <c r="J1068" s="761" t="str">
        <f>IF(RENTABILIDAD[[#This Row],[PORTAFOLIO]]="","",IF(RENTABILIDAD[[#This Row],[INSTRUMENTO]]="","",IFERROR((E1068*H1068)*$X$6,0)))</f>
        <v/>
      </c>
      <c r="K1068" s="762">
        <f>IF(RENTABILIDAD[[#This Row],[VALOR ACTUAL COP]]&gt;0,IFERROR((I1068-F1068)/F1068,0),"")</f>
        <v>0</v>
      </c>
      <c r="L1068" s="702">
        <f>IF(RENTABILIDAD[[#This Row],[VALOR ACTUAL COP]]&gt;0,IFERROR((J1068-G1068)/G1068,0),"")</f>
        <v>0</v>
      </c>
      <c r="M1068" s="763">
        <f t="shared" si="17"/>
        <v>0</v>
      </c>
      <c r="N1068" s="747" t="str">
        <f>IFERROR(IF(RENTABILIDAD[[#This Row],[AÑOS]]&gt;0.9999999,(1+K1068)^(1/M1068)-1,""),"")</f>
        <v/>
      </c>
      <c r="O1068" s="702" t="str">
        <f>IFERROR(IF(RENTABILIDAD[[#This Row],[AÑOS]]&gt;0.9999999,(1+L1068)^(1/M1068)-1,""),"")</f>
        <v/>
      </c>
      <c r="P1068" s="764" t="str">
        <f>IFERROR(IF(C:C=$U$7,RENTABILIDAD[[#This Row],[INVERSIÓN USD]]/$W$6,RENTABILIDAD[[#This Row],[INVERSIÓN USD]]/$W$7),"")</f>
        <v/>
      </c>
      <c r="Q1068" s="620" t="str">
        <f>IFERROR(IF(D:D=$U$6,RENTABILIDAD[[#This Row],[INVERSIÓN COP]]/$V$6,RENTABILIDAD[[#This Row],[INVERSIÓN COP]]/$V$7),"")</f>
        <v/>
      </c>
      <c r="R1068" s="764" t="str">
        <f>IFERROR(RENTABILIDAD[[#This Row],[RENTABILIDAD E.A USD]]*RENTABILIDAD[[#This Row],[PESOS COP]],"")</f>
        <v/>
      </c>
      <c r="S1068" s="620" t="str">
        <f>IFERROR(RENTABILIDAD[[#This Row],[RENTABILIDAD E.A COP2]]*RENTABILIDAD[[#This Row],[PESOS COP]],"")</f>
        <v/>
      </c>
    </row>
    <row r="1069" spans="2:19">
      <c r="B1069" s="755" t="str">
        <f>IF('REGISTRO ACCIONES'!L1069="COMPRA",'REGISTRO ACCIONES'!J1069,"")</f>
        <v/>
      </c>
      <c r="C1069" s="756" t="str">
        <f>IF('REGISTRO ACCIONES'!L1069="COMPRA",'REGISTRO ACCIONES'!K1069,"")</f>
        <v/>
      </c>
      <c r="D106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69" s="757" t="str">
        <f>IF('REGISTRO ACCIONES'!L1069="COMPRA",'REGISTRO ACCIONES'!M1069,"")</f>
        <v/>
      </c>
      <c r="F1069" s="758" t="str">
        <f>IF(RENTABILIDAD[[#This Row],[PORTAFOLIO]]="","",IF('REGISTRO ACCIONES'!L1069="COMPRA",'REGISTRO ACCIONES'!P1069,""))</f>
        <v/>
      </c>
      <c r="G1069" s="759" t="str">
        <f>IF(RENTABILIDAD[[#This Row],[PORTAFOLIO]]="","",IF('REGISTRO ACCIONES'!L1069="COMPRA",'REGISTRO ACCIONES'!R1069,""))</f>
        <v/>
      </c>
      <c r="H106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69" s="760" t="str">
        <f>IF(RENTABILIDAD[[#This Row],[PORTAFOLIO]]="","",IF(RENTABILIDAD[[#This Row],[INSTRUMENTO]]="","",IFERROR((E1069*H1069),0)))</f>
        <v/>
      </c>
      <c r="J1069" s="761" t="str">
        <f>IF(RENTABILIDAD[[#This Row],[PORTAFOLIO]]="","",IF(RENTABILIDAD[[#This Row],[INSTRUMENTO]]="","",IFERROR((E1069*H1069)*$X$6,0)))</f>
        <v/>
      </c>
      <c r="K1069" s="762">
        <f>IF(RENTABILIDAD[[#This Row],[VALOR ACTUAL COP]]&gt;0,IFERROR((I1069-F1069)/F1069,0),"")</f>
        <v>0</v>
      </c>
      <c r="L1069" s="702">
        <f>IF(RENTABILIDAD[[#This Row],[VALOR ACTUAL COP]]&gt;0,IFERROR((J1069-G1069)/G1069,0),"")</f>
        <v>0</v>
      </c>
      <c r="M1069" s="763">
        <f t="shared" si="17"/>
        <v>0</v>
      </c>
      <c r="N1069" s="747" t="str">
        <f>IFERROR(IF(RENTABILIDAD[[#This Row],[AÑOS]]&gt;0.9999999,(1+K1069)^(1/M1069)-1,""),"")</f>
        <v/>
      </c>
      <c r="O1069" s="702" t="str">
        <f>IFERROR(IF(RENTABILIDAD[[#This Row],[AÑOS]]&gt;0.9999999,(1+L1069)^(1/M1069)-1,""),"")</f>
        <v/>
      </c>
      <c r="P1069" s="764" t="str">
        <f>IFERROR(IF(C:C=$U$7,RENTABILIDAD[[#This Row],[INVERSIÓN USD]]/$W$6,RENTABILIDAD[[#This Row],[INVERSIÓN USD]]/$W$7),"")</f>
        <v/>
      </c>
      <c r="Q1069" s="620" t="str">
        <f>IFERROR(IF(D:D=$U$6,RENTABILIDAD[[#This Row],[INVERSIÓN COP]]/$V$6,RENTABILIDAD[[#This Row],[INVERSIÓN COP]]/$V$7),"")</f>
        <v/>
      </c>
      <c r="R1069" s="764" t="str">
        <f>IFERROR(RENTABILIDAD[[#This Row],[RENTABILIDAD E.A USD]]*RENTABILIDAD[[#This Row],[PESOS COP]],"")</f>
        <v/>
      </c>
      <c r="S1069" s="620" t="str">
        <f>IFERROR(RENTABILIDAD[[#This Row],[RENTABILIDAD E.A COP2]]*RENTABILIDAD[[#This Row],[PESOS COP]],"")</f>
        <v/>
      </c>
    </row>
    <row r="1070" spans="2:19">
      <c r="B1070" s="755" t="str">
        <f>IF('REGISTRO ACCIONES'!L1070="COMPRA",'REGISTRO ACCIONES'!J1070,"")</f>
        <v/>
      </c>
      <c r="C1070" s="756" t="str">
        <f>IF('REGISTRO ACCIONES'!L1070="COMPRA",'REGISTRO ACCIONES'!K1070,"")</f>
        <v/>
      </c>
      <c r="D107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70" s="757" t="str">
        <f>IF('REGISTRO ACCIONES'!L1070="COMPRA",'REGISTRO ACCIONES'!M1070,"")</f>
        <v/>
      </c>
      <c r="F1070" s="758" t="str">
        <f>IF(RENTABILIDAD[[#This Row],[PORTAFOLIO]]="","",IF('REGISTRO ACCIONES'!L1070="COMPRA",'REGISTRO ACCIONES'!P1070,""))</f>
        <v/>
      </c>
      <c r="G1070" s="759" t="str">
        <f>IF(RENTABILIDAD[[#This Row],[PORTAFOLIO]]="","",IF('REGISTRO ACCIONES'!L1070="COMPRA",'REGISTRO ACCIONES'!R1070,""))</f>
        <v/>
      </c>
      <c r="H107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70" s="760" t="str">
        <f>IF(RENTABILIDAD[[#This Row],[PORTAFOLIO]]="","",IF(RENTABILIDAD[[#This Row],[INSTRUMENTO]]="","",IFERROR((E1070*H1070),0)))</f>
        <v/>
      </c>
      <c r="J1070" s="761" t="str">
        <f>IF(RENTABILIDAD[[#This Row],[PORTAFOLIO]]="","",IF(RENTABILIDAD[[#This Row],[INSTRUMENTO]]="","",IFERROR((E1070*H1070)*$X$6,0)))</f>
        <v/>
      </c>
      <c r="K1070" s="762">
        <f>IF(RENTABILIDAD[[#This Row],[VALOR ACTUAL COP]]&gt;0,IFERROR((I1070-F1070)/F1070,0),"")</f>
        <v>0</v>
      </c>
      <c r="L1070" s="702">
        <f>IF(RENTABILIDAD[[#This Row],[VALOR ACTUAL COP]]&gt;0,IFERROR((J1070-G1070)/G1070,0),"")</f>
        <v>0</v>
      </c>
      <c r="M1070" s="763">
        <f t="shared" si="17"/>
        <v>0</v>
      </c>
      <c r="N1070" s="747" t="str">
        <f>IFERROR(IF(RENTABILIDAD[[#This Row],[AÑOS]]&gt;0.9999999,(1+K1070)^(1/M1070)-1,""),"")</f>
        <v/>
      </c>
      <c r="O1070" s="702" t="str">
        <f>IFERROR(IF(RENTABILIDAD[[#This Row],[AÑOS]]&gt;0.9999999,(1+L1070)^(1/M1070)-1,""),"")</f>
        <v/>
      </c>
      <c r="P1070" s="764" t="str">
        <f>IFERROR(IF(C:C=$U$7,RENTABILIDAD[[#This Row],[INVERSIÓN USD]]/$W$6,RENTABILIDAD[[#This Row],[INVERSIÓN USD]]/$W$7),"")</f>
        <v/>
      </c>
      <c r="Q1070" s="620" t="str">
        <f>IFERROR(IF(D:D=$U$6,RENTABILIDAD[[#This Row],[INVERSIÓN COP]]/$V$6,RENTABILIDAD[[#This Row],[INVERSIÓN COP]]/$V$7),"")</f>
        <v/>
      </c>
      <c r="R1070" s="764" t="str">
        <f>IFERROR(RENTABILIDAD[[#This Row],[RENTABILIDAD E.A USD]]*RENTABILIDAD[[#This Row],[PESOS COP]],"")</f>
        <v/>
      </c>
      <c r="S1070" s="620" t="str">
        <f>IFERROR(RENTABILIDAD[[#This Row],[RENTABILIDAD E.A COP2]]*RENTABILIDAD[[#This Row],[PESOS COP]],"")</f>
        <v/>
      </c>
    </row>
    <row r="1071" spans="2:19">
      <c r="B1071" s="755" t="str">
        <f>IF('REGISTRO ACCIONES'!L1071="COMPRA",'REGISTRO ACCIONES'!J1071,"")</f>
        <v/>
      </c>
      <c r="C1071" s="756" t="str">
        <f>IF('REGISTRO ACCIONES'!L1071="COMPRA",'REGISTRO ACCIONES'!K1071,"")</f>
        <v/>
      </c>
      <c r="D107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71" s="757" t="str">
        <f>IF('REGISTRO ACCIONES'!L1071="COMPRA",'REGISTRO ACCIONES'!M1071,"")</f>
        <v/>
      </c>
      <c r="F1071" s="758" t="str">
        <f>IF(RENTABILIDAD[[#This Row],[PORTAFOLIO]]="","",IF('REGISTRO ACCIONES'!L1071="COMPRA",'REGISTRO ACCIONES'!P1071,""))</f>
        <v/>
      </c>
      <c r="G1071" s="759" t="str">
        <f>IF(RENTABILIDAD[[#This Row],[PORTAFOLIO]]="","",IF('REGISTRO ACCIONES'!L1071="COMPRA",'REGISTRO ACCIONES'!R1071,""))</f>
        <v/>
      </c>
      <c r="H107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71" s="760" t="str">
        <f>IF(RENTABILIDAD[[#This Row],[PORTAFOLIO]]="","",IF(RENTABILIDAD[[#This Row],[INSTRUMENTO]]="","",IFERROR((E1071*H1071),0)))</f>
        <v/>
      </c>
      <c r="J1071" s="761" t="str">
        <f>IF(RENTABILIDAD[[#This Row],[PORTAFOLIO]]="","",IF(RENTABILIDAD[[#This Row],[INSTRUMENTO]]="","",IFERROR((E1071*H1071)*$X$6,0)))</f>
        <v/>
      </c>
      <c r="K1071" s="762">
        <f>IF(RENTABILIDAD[[#This Row],[VALOR ACTUAL COP]]&gt;0,IFERROR((I1071-F1071)/F1071,0),"")</f>
        <v>0</v>
      </c>
      <c r="L1071" s="702">
        <f>IF(RENTABILIDAD[[#This Row],[VALOR ACTUAL COP]]&gt;0,IFERROR((J1071-G1071)/G1071,0),"")</f>
        <v>0</v>
      </c>
      <c r="M1071" s="763">
        <f t="shared" si="17"/>
        <v>0</v>
      </c>
      <c r="N1071" s="747" t="str">
        <f>IFERROR(IF(RENTABILIDAD[[#This Row],[AÑOS]]&gt;0.9999999,(1+K1071)^(1/M1071)-1,""),"")</f>
        <v/>
      </c>
      <c r="O1071" s="702" t="str">
        <f>IFERROR(IF(RENTABILIDAD[[#This Row],[AÑOS]]&gt;0.9999999,(1+L1071)^(1/M1071)-1,""),"")</f>
        <v/>
      </c>
      <c r="P1071" s="764" t="str">
        <f>IFERROR(IF(C:C=$U$7,RENTABILIDAD[[#This Row],[INVERSIÓN USD]]/$W$6,RENTABILIDAD[[#This Row],[INVERSIÓN USD]]/$W$7),"")</f>
        <v/>
      </c>
      <c r="Q1071" s="620" t="str">
        <f>IFERROR(IF(D:D=$U$6,RENTABILIDAD[[#This Row],[INVERSIÓN COP]]/$V$6,RENTABILIDAD[[#This Row],[INVERSIÓN COP]]/$V$7),"")</f>
        <v/>
      </c>
      <c r="R1071" s="764" t="str">
        <f>IFERROR(RENTABILIDAD[[#This Row],[RENTABILIDAD E.A USD]]*RENTABILIDAD[[#This Row],[PESOS COP]],"")</f>
        <v/>
      </c>
      <c r="S1071" s="620" t="str">
        <f>IFERROR(RENTABILIDAD[[#This Row],[RENTABILIDAD E.A COP2]]*RENTABILIDAD[[#This Row],[PESOS COP]],"")</f>
        <v/>
      </c>
    </row>
    <row r="1072" spans="2:19">
      <c r="B1072" s="755" t="str">
        <f>IF('REGISTRO ACCIONES'!L1072="COMPRA",'REGISTRO ACCIONES'!J1072,"")</f>
        <v/>
      </c>
      <c r="C1072" s="756" t="str">
        <f>IF('REGISTRO ACCIONES'!L1072="COMPRA",'REGISTRO ACCIONES'!K1072,"")</f>
        <v/>
      </c>
      <c r="D107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72" s="757" t="str">
        <f>IF('REGISTRO ACCIONES'!L1072="COMPRA",'REGISTRO ACCIONES'!M1072,"")</f>
        <v/>
      </c>
      <c r="F1072" s="758" t="str">
        <f>IF(RENTABILIDAD[[#This Row],[PORTAFOLIO]]="","",IF('REGISTRO ACCIONES'!L1072="COMPRA",'REGISTRO ACCIONES'!P1072,""))</f>
        <v/>
      </c>
      <c r="G1072" s="759" t="str">
        <f>IF(RENTABILIDAD[[#This Row],[PORTAFOLIO]]="","",IF('REGISTRO ACCIONES'!L1072="COMPRA",'REGISTRO ACCIONES'!R1072,""))</f>
        <v/>
      </c>
      <c r="H107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72" s="760" t="str">
        <f>IF(RENTABILIDAD[[#This Row],[PORTAFOLIO]]="","",IF(RENTABILIDAD[[#This Row],[INSTRUMENTO]]="","",IFERROR((E1072*H1072),0)))</f>
        <v/>
      </c>
      <c r="J1072" s="761" t="str">
        <f>IF(RENTABILIDAD[[#This Row],[PORTAFOLIO]]="","",IF(RENTABILIDAD[[#This Row],[INSTRUMENTO]]="","",IFERROR((E1072*H1072)*$X$6,0)))</f>
        <v/>
      </c>
      <c r="K1072" s="762">
        <f>IF(RENTABILIDAD[[#This Row],[VALOR ACTUAL COP]]&gt;0,IFERROR((I1072-F1072)/F1072,0),"")</f>
        <v>0</v>
      </c>
      <c r="L1072" s="702">
        <f>IF(RENTABILIDAD[[#This Row],[VALOR ACTUAL COP]]&gt;0,IFERROR((J1072-G1072)/G1072,0),"")</f>
        <v>0</v>
      </c>
      <c r="M1072" s="763">
        <f t="shared" si="17"/>
        <v>0</v>
      </c>
      <c r="N1072" s="747" t="str">
        <f>IFERROR(IF(RENTABILIDAD[[#This Row],[AÑOS]]&gt;0.9999999,(1+K1072)^(1/M1072)-1,""),"")</f>
        <v/>
      </c>
      <c r="O1072" s="702" t="str">
        <f>IFERROR(IF(RENTABILIDAD[[#This Row],[AÑOS]]&gt;0.9999999,(1+L1072)^(1/M1072)-1,""),"")</f>
        <v/>
      </c>
      <c r="P1072" s="764" t="str">
        <f>IFERROR(IF(C:C=$U$7,RENTABILIDAD[[#This Row],[INVERSIÓN USD]]/$W$6,RENTABILIDAD[[#This Row],[INVERSIÓN USD]]/$W$7),"")</f>
        <v/>
      </c>
      <c r="Q1072" s="620" t="str">
        <f>IFERROR(IF(D:D=$U$6,RENTABILIDAD[[#This Row],[INVERSIÓN COP]]/$V$6,RENTABILIDAD[[#This Row],[INVERSIÓN COP]]/$V$7),"")</f>
        <v/>
      </c>
      <c r="R1072" s="764" t="str">
        <f>IFERROR(RENTABILIDAD[[#This Row],[RENTABILIDAD E.A USD]]*RENTABILIDAD[[#This Row],[PESOS COP]],"")</f>
        <v/>
      </c>
      <c r="S1072" s="620" t="str">
        <f>IFERROR(RENTABILIDAD[[#This Row],[RENTABILIDAD E.A COP2]]*RENTABILIDAD[[#This Row],[PESOS COP]],"")</f>
        <v/>
      </c>
    </row>
    <row r="1073" spans="2:19">
      <c r="B1073" s="755" t="str">
        <f>IF('REGISTRO ACCIONES'!L1073="COMPRA",'REGISTRO ACCIONES'!J1073,"")</f>
        <v/>
      </c>
      <c r="C1073" s="756" t="str">
        <f>IF('REGISTRO ACCIONES'!L1073="COMPRA",'REGISTRO ACCIONES'!K1073,"")</f>
        <v/>
      </c>
      <c r="D107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73" s="757" t="str">
        <f>IF('REGISTRO ACCIONES'!L1073="COMPRA",'REGISTRO ACCIONES'!M1073,"")</f>
        <v/>
      </c>
      <c r="F1073" s="758" t="str">
        <f>IF(RENTABILIDAD[[#This Row],[PORTAFOLIO]]="","",IF('REGISTRO ACCIONES'!L1073="COMPRA",'REGISTRO ACCIONES'!P1073,""))</f>
        <v/>
      </c>
      <c r="G1073" s="759" t="str">
        <f>IF(RENTABILIDAD[[#This Row],[PORTAFOLIO]]="","",IF('REGISTRO ACCIONES'!L1073="COMPRA",'REGISTRO ACCIONES'!R1073,""))</f>
        <v/>
      </c>
      <c r="H107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73" s="760" t="str">
        <f>IF(RENTABILIDAD[[#This Row],[PORTAFOLIO]]="","",IF(RENTABILIDAD[[#This Row],[INSTRUMENTO]]="","",IFERROR((E1073*H1073),0)))</f>
        <v/>
      </c>
      <c r="J1073" s="761" t="str">
        <f>IF(RENTABILIDAD[[#This Row],[PORTAFOLIO]]="","",IF(RENTABILIDAD[[#This Row],[INSTRUMENTO]]="","",IFERROR((E1073*H1073)*$X$6,0)))</f>
        <v/>
      </c>
      <c r="K1073" s="762">
        <f>IF(RENTABILIDAD[[#This Row],[VALOR ACTUAL COP]]&gt;0,IFERROR((I1073-F1073)/F1073,0),"")</f>
        <v>0</v>
      </c>
      <c r="L1073" s="702">
        <f>IF(RENTABILIDAD[[#This Row],[VALOR ACTUAL COP]]&gt;0,IFERROR((J1073-G1073)/G1073,0),"")</f>
        <v>0</v>
      </c>
      <c r="M1073" s="763">
        <f t="shared" si="17"/>
        <v>0</v>
      </c>
      <c r="N1073" s="747" t="str">
        <f>IFERROR(IF(RENTABILIDAD[[#This Row],[AÑOS]]&gt;0.9999999,(1+K1073)^(1/M1073)-1,""),"")</f>
        <v/>
      </c>
      <c r="O1073" s="702" t="str">
        <f>IFERROR(IF(RENTABILIDAD[[#This Row],[AÑOS]]&gt;0.9999999,(1+L1073)^(1/M1073)-1,""),"")</f>
        <v/>
      </c>
      <c r="P1073" s="764" t="str">
        <f>IFERROR(IF(C:C=$U$7,RENTABILIDAD[[#This Row],[INVERSIÓN USD]]/$W$6,RENTABILIDAD[[#This Row],[INVERSIÓN USD]]/$W$7),"")</f>
        <v/>
      </c>
      <c r="Q1073" s="620" t="str">
        <f>IFERROR(IF(D:D=$U$6,RENTABILIDAD[[#This Row],[INVERSIÓN COP]]/$V$6,RENTABILIDAD[[#This Row],[INVERSIÓN COP]]/$V$7),"")</f>
        <v/>
      </c>
      <c r="R1073" s="764" t="str">
        <f>IFERROR(RENTABILIDAD[[#This Row],[RENTABILIDAD E.A USD]]*RENTABILIDAD[[#This Row],[PESOS COP]],"")</f>
        <v/>
      </c>
      <c r="S1073" s="620" t="str">
        <f>IFERROR(RENTABILIDAD[[#This Row],[RENTABILIDAD E.A COP2]]*RENTABILIDAD[[#This Row],[PESOS COP]],"")</f>
        <v/>
      </c>
    </row>
    <row r="1074" spans="2:19">
      <c r="B1074" s="755" t="str">
        <f>IF('REGISTRO ACCIONES'!L1074="COMPRA",'REGISTRO ACCIONES'!J1074,"")</f>
        <v/>
      </c>
      <c r="C1074" s="756" t="str">
        <f>IF('REGISTRO ACCIONES'!L1074="COMPRA",'REGISTRO ACCIONES'!K1074,"")</f>
        <v/>
      </c>
      <c r="D107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74" s="757" t="str">
        <f>IF('REGISTRO ACCIONES'!L1074="COMPRA",'REGISTRO ACCIONES'!M1074,"")</f>
        <v/>
      </c>
      <c r="F1074" s="758" t="str">
        <f>IF(RENTABILIDAD[[#This Row],[PORTAFOLIO]]="","",IF('REGISTRO ACCIONES'!L1074="COMPRA",'REGISTRO ACCIONES'!P1074,""))</f>
        <v/>
      </c>
      <c r="G1074" s="759" t="str">
        <f>IF(RENTABILIDAD[[#This Row],[PORTAFOLIO]]="","",IF('REGISTRO ACCIONES'!L1074="COMPRA",'REGISTRO ACCIONES'!R1074,""))</f>
        <v/>
      </c>
      <c r="H107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74" s="760" t="str">
        <f>IF(RENTABILIDAD[[#This Row],[PORTAFOLIO]]="","",IF(RENTABILIDAD[[#This Row],[INSTRUMENTO]]="","",IFERROR((E1074*H1074),0)))</f>
        <v/>
      </c>
      <c r="J1074" s="761" t="str">
        <f>IF(RENTABILIDAD[[#This Row],[PORTAFOLIO]]="","",IF(RENTABILIDAD[[#This Row],[INSTRUMENTO]]="","",IFERROR((E1074*H1074)*$X$6,0)))</f>
        <v/>
      </c>
      <c r="K1074" s="762">
        <f>IF(RENTABILIDAD[[#This Row],[VALOR ACTUAL COP]]&gt;0,IFERROR((I1074-F1074)/F1074,0),"")</f>
        <v>0</v>
      </c>
      <c r="L1074" s="702">
        <f>IF(RENTABILIDAD[[#This Row],[VALOR ACTUAL COP]]&gt;0,IFERROR((J1074-G1074)/G1074,0),"")</f>
        <v>0</v>
      </c>
      <c r="M1074" s="763">
        <f t="shared" si="17"/>
        <v>0</v>
      </c>
      <c r="N1074" s="747" t="str">
        <f>IFERROR(IF(RENTABILIDAD[[#This Row],[AÑOS]]&gt;0.9999999,(1+K1074)^(1/M1074)-1,""),"")</f>
        <v/>
      </c>
      <c r="O1074" s="702" t="str">
        <f>IFERROR(IF(RENTABILIDAD[[#This Row],[AÑOS]]&gt;0.9999999,(1+L1074)^(1/M1074)-1,""),"")</f>
        <v/>
      </c>
      <c r="P1074" s="764" t="str">
        <f>IFERROR(IF(C:C=$U$7,RENTABILIDAD[[#This Row],[INVERSIÓN USD]]/$W$6,RENTABILIDAD[[#This Row],[INVERSIÓN USD]]/$W$7),"")</f>
        <v/>
      </c>
      <c r="Q1074" s="620" t="str">
        <f>IFERROR(IF(D:D=$U$6,RENTABILIDAD[[#This Row],[INVERSIÓN COP]]/$V$6,RENTABILIDAD[[#This Row],[INVERSIÓN COP]]/$V$7),"")</f>
        <v/>
      </c>
      <c r="R1074" s="764" t="str">
        <f>IFERROR(RENTABILIDAD[[#This Row],[RENTABILIDAD E.A USD]]*RENTABILIDAD[[#This Row],[PESOS COP]],"")</f>
        <v/>
      </c>
      <c r="S1074" s="620" t="str">
        <f>IFERROR(RENTABILIDAD[[#This Row],[RENTABILIDAD E.A COP2]]*RENTABILIDAD[[#This Row],[PESOS COP]],"")</f>
        <v/>
      </c>
    </row>
    <row r="1075" spans="2:19">
      <c r="B1075" s="755" t="str">
        <f>IF('REGISTRO ACCIONES'!L1075="COMPRA",'REGISTRO ACCIONES'!J1075,"")</f>
        <v/>
      </c>
      <c r="C1075" s="756" t="str">
        <f>IF('REGISTRO ACCIONES'!L1075="COMPRA",'REGISTRO ACCIONES'!K1075,"")</f>
        <v/>
      </c>
      <c r="D107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75" s="757" t="str">
        <f>IF('REGISTRO ACCIONES'!L1075="COMPRA",'REGISTRO ACCIONES'!M1075,"")</f>
        <v/>
      </c>
      <c r="F1075" s="758" t="str">
        <f>IF(RENTABILIDAD[[#This Row],[PORTAFOLIO]]="","",IF('REGISTRO ACCIONES'!L1075="COMPRA",'REGISTRO ACCIONES'!P1075,""))</f>
        <v/>
      </c>
      <c r="G1075" s="759" t="str">
        <f>IF(RENTABILIDAD[[#This Row],[PORTAFOLIO]]="","",IF('REGISTRO ACCIONES'!L1075="COMPRA",'REGISTRO ACCIONES'!R1075,""))</f>
        <v/>
      </c>
      <c r="H107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75" s="760" t="str">
        <f>IF(RENTABILIDAD[[#This Row],[PORTAFOLIO]]="","",IF(RENTABILIDAD[[#This Row],[INSTRUMENTO]]="","",IFERROR((E1075*H1075),0)))</f>
        <v/>
      </c>
      <c r="J1075" s="761" t="str">
        <f>IF(RENTABILIDAD[[#This Row],[PORTAFOLIO]]="","",IF(RENTABILIDAD[[#This Row],[INSTRUMENTO]]="","",IFERROR((E1075*H1075)*$X$6,0)))</f>
        <v/>
      </c>
      <c r="K1075" s="762">
        <f>IF(RENTABILIDAD[[#This Row],[VALOR ACTUAL COP]]&gt;0,IFERROR((I1075-F1075)/F1075,0),"")</f>
        <v>0</v>
      </c>
      <c r="L1075" s="702">
        <f>IF(RENTABILIDAD[[#This Row],[VALOR ACTUAL COP]]&gt;0,IFERROR((J1075-G1075)/G1075,0),"")</f>
        <v>0</v>
      </c>
      <c r="M1075" s="763">
        <f t="shared" si="17"/>
        <v>0</v>
      </c>
      <c r="N1075" s="747" t="str">
        <f>IFERROR(IF(RENTABILIDAD[[#This Row],[AÑOS]]&gt;0.9999999,(1+K1075)^(1/M1075)-1,""),"")</f>
        <v/>
      </c>
      <c r="O1075" s="702" t="str">
        <f>IFERROR(IF(RENTABILIDAD[[#This Row],[AÑOS]]&gt;0.9999999,(1+L1075)^(1/M1075)-1,""),"")</f>
        <v/>
      </c>
      <c r="P1075" s="764" t="str">
        <f>IFERROR(IF(C:C=$U$7,RENTABILIDAD[[#This Row],[INVERSIÓN USD]]/$W$6,RENTABILIDAD[[#This Row],[INVERSIÓN USD]]/$W$7),"")</f>
        <v/>
      </c>
      <c r="Q1075" s="620" t="str">
        <f>IFERROR(IF(D:D=$U$6,RENTABILIDAD[[#This Row],[INVERSIÓN COP]]/$V$6,RENTABILIDAD[[#This Row],[INVERSIÓN COP]]/$V$7),"")</f>
        <v/>
      </c>
      <c r="R1075" s="764" t="str">
        <f>IFERROR(RENTABILIDAD[[#This Row],[RENTABILIDAD E.A USD]]*RENTABILIDAD[[#This Row],[PESOS COP]],"")</f>
        <v/>
      </c>
      <c r="S1075" s="620" t="str">
        <f>IFERROR(RENTABILIDAD[[#This Row],[RENTABILIDAD E.A COP2]]*RENTABILIDAD[[#This Row],[PESOS COP]],"")</f>
        <v/>
      </c>
    </row>
    <row r="1076" spans="2:19">
      <c r="B1076" s="755" t="str">
        <f>IF('REGISTRO ACCIONES'!L1076="COMPRA",'REGISTRO ACCIONES'!J1076,"")</f>
        <v/>
      </c>
      <c r="C1076" s="756" t="str">
        <f>IF('REGISTRO ACCIONES'!L1076="COMPRA",'REGISTRO ACCIONES'!K1076,"")</f>
        <v/>
      </c>
      <c r="D107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76" s="757" t="str">
        <f>IF('REGISTRO ACCIONES'!L1076="COMPRA",'REGISTRO ACCIONES'!M1076,"")</f>
        <v/>
      </c>
      <c r="F1076" s="758" t="str">
        <f>IF(RENTABILIDAD[[#This Row],[PORTAFOLIO]]="","",IF('REGISTRO ACCIONES'!L1076="COMPRA",'REGISTRO ACCIONES'!P1076,""))</f>
        <v/>
      </c>
      <c r="G1076" s="759" t="str">
        <f>IF(RENTABILIDAD[[#This Row],[PORTAFOLIO]]="","",IF('REGISTRO ACCIONES'!L1076="COMPRA",'REGISTRO ACCIONES'!R1076,""))</f>
        <v/>
      </c>
      <c r="H107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76" s="760" t="str">
        <f>IF(RENTABILIDAD[[#This Row],[PORTAFOLIO]]="","",IF(RENTABILIDAD[[#This Row],[INSTRUMENTO]]="","",IFERROR((E1076*H1076),0)))</f>
        <v/>
      </c>
      <c r="J1076" s="761" t="str">
        <f>IF(RENTABILIDAD[[#This Row],[PORTAFOLIO]]="","",IF(RENTABILIDAD[[#This Row],[INSTRUMENTO]]="","",IFERROR((E1076*H1076)*$X$6,0)))</f>
        <v/>
      </c>
      <c r="K1076" s="762">
        <f>IF(RENTABILIDAD[[#This Row],[VALOR ACTUAL COP]]&gt;0,IFERROR((I1076-F1076)/F1076,0),"")</f>
        <v>0</v>
      </c>
      <c r="L1076" s="702">
        <f>IF(RENTABILIDAD[[#This Row],[VALOR ACTUAL COP]]&gt;0,IFERROR((J1076-G1076)/G1076,0),"")</f>
        <v>0</v>
      </c>
      <c r="M1076" s="763">
        <f t="shared" si="17"/>
        <v>0</v>
      </c>
      <c r="N1076" s="747" t="str">
        <f>IFERROR(IF(RENTABILIDAD[[#This Row],[AÑOS]]&gt;0.9999999,(1+K1076)^(1/M1076)-1,""),"")</f>
        <v/>
      </c>
      <c r="O1076" s="702" t="str">
        <f>IFERROR(IF(RENTABILIDAD[[#This Row],[AÑOS]]&gt;0.9999999,(1+L1076)^(1/M1076)-1,""),"")</f>
        <v/>
      </c>
      <c r="P1076" s="764" t="str">
        <f>IFERROR(IF(C:C=$U$7,RENTABILIDAD[[#This Row],[INVERSIÓN USD]]/$W$6,RENTABILIDAD[[#This Row],[INVERSIÓN USD]]/$W$7),"")</f>
        <v/>
      </c>
      <c r="Q1076" s="620" t="str">
        <f>IFERROR(IF(D:D=$U$6,RENTABILIDAD[[#This Row],[INVERSIÓN COP]]/$V$6,RENTABILIDAD[[#This Row],[INVERSIÓN COP]]/$V$7),"")</f>
        <v/>
      </c>
      <c r="R1076" s="764" t="str">
        <f>IFERROR(RENTABILIDAD[[#This Row],[RENTABILIDAD E.A USD]]*RENTABILIDAD[[#This Row],[PESOS COP]],"")</f>
        <v/>
      </c>
      <c r="S1076" s="620" t="str">
        <f>IFERROR(RENTABILIDAD[[#This Row],[RENTABILIDAD E.A COP2]]*RENTABILIDAD[[#This Row],[PESOS COP]],"")</f>
        <v/>
      </c>
    </row>
    <row r="1077" spans="2:19">
      <c r="B1077" s="755" t="str">
        <f>IF('REGISTRO ACCIONES'!L1077="COMPRA",'REGISTRO ACCIONES'!J1077,"")</f>
        <v/>
      </c>
      <c r="C1077" s="756" t="str">
        <f>IF('REGISTRO ACCIONES'!L1077="COMPRA",'REGISTRO ACCIONES'!K1077,"")</f>
        <v/>
      </c>
      <c r="D107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77" s="757" t="str">
        <f>IF('REGISTRO ACCIONES'!L1077="COMPRA",'REGISTRO ACCIONES'!M1077,"")</f>
        <v/>
      </c>
      <c r="F1077" s="758" t="str">
        <f>IF(RENTABILIDAD[[#This Row],[PORTAFOLIO]]="","",IF('REGISTRO ACCIONES'!L1077="COMPRA",'REGISTRO ACCIONES'!P1077,""))</f>
        <v/>
      </c>
      <c r="G1077" s="759" t="str">
        <f>IF(RENTABILIDAD[[#This Row],[PORTAFOLIO]]="","",IF('REGISTRO ACCIONES'!L1077="COMPRA",'REGISTRO ACCIONES'!R1077,""))</f>
        <v/>
      </c>
      <c r="H107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77" s="760" t="str">
        <f>IF(RENTABILIDAD[[#This Row],[PORTAFOLIO]]="","",IF(RENTABILIDAD[[#This Row],[INSTRUMENTO]]="","",IFERROR((E1077*H1077),0)))</f>
        <v/>
      </c>
      <c r="J1077" s="761" t="str">
        <f>IF(RENTABILIDAD[[#This Row],[PORTAFOLIO]]="","",IF(RENTABILIDAD[[#This Row],[INSTRUMENTO]]="","",IFERROR((E1077*H1077)*$X$6,0)))</f>
        <v/>
      </c>
      <c r="K1077" s="762">
        <f>IF(RENTABILIDAD[[#This Row],[VALOR ACTUAL COP]]&gt;0,IFERROR((I1077-F1077)/F1077,0),"")</f>
        <v>0</v>
      </c>
      <c r="L1077" s="702">
        <f>IF(RENTABILIDAD[[#This Row],[VALOR ACTUAL COP]]&gt;0,IFERROR((J1077-G1077)/G1077,0),"")</f>
        <v>0</v>
      </c>
      <c r="M1077" s="763">
        <f t="shared" si="17"/>
        <v>0</v>
      </c>
      <c r="N1077" s="747" t="str">
        <f>IFERROR(IF(RENTABILIDAD[[#This Row],[AÑOS]]&gt;0.9999999,(1+K1077)^(1/M1077)-1,""),"")</f>
        <v/>
      </c>
      <c r="O1077" s="702" t="str">
        <f>IFERROR(IF(RENTABILIDAD[[#This Row],[AÑOS]]&gt;0.9999999,(1+L1077)^(1/M1077)-1,""),"")</f>
        <v/>
      </c>
      <c r="P1077" s="764" t="str">
        <f>IFERROR(IF(C:C=$U$7,RENTABILIDAD[[#This Row],[INVERSIÓN USD]]/$W$6,RENTABILIDAD[[#This Row],[INVERSIÓN USD]]/$W$7),"")</f>
        <v/>
      </c>
      <c r="Q1077" s="620" t="str">
        <f>IFERROR(IF(D:D=$U$6,RENTABILIDAD[[#This Row],[INVERSIÓN COP]]/$V$6,RENTABILIDAD[[#This Row],[INVERSIÓN COP]]/$V$7),"")</f>
        <v/>
      </c>
      <c r="R1077" s="764" t="str">
        <f>IFERROR(RENTABILIDAD[[#This Row],[RENTABILIDAD E.A USD]]*RENTABILIDAD[[#This Row],[PESOS COP]],"")</f>
        <v/>
      </c>
      <c r="S1077" s="620" t="str">
        <f>IFERROR(RENTABILIDAD[[#This Row],[RENTABILIDAD E.A COP2]]*RENTABILIDAD[[#This Row],[PESOS COP]],"")</f>
        <v/>
      </c>
    </row>
    <row r="1078" spans="2:19">
      <c r="B1078" s="755" t="str">
        <f>IF('REGISTRO ACCIONES'!L1078="COMPRA",'REGISTRO ACCIONES'!J1078,"")</f>
        <v/>
      </c>
      <c r="C1078" s="756" t="str">
        <f>IF('REGISTRO ACCIONES'!L1078="COMPRA",'REGISTRO ACCIONES'!K1078,"")</f>
        <v/>
      </c>
      <c r="D107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78" s="757" t="str">
        <f>IF('REGISTRO ACCIONES'!L1078="COMPRA",'REGISTRO ACCIONES'!M1078,"")</f>
        <v/>
      </c>
      <c r="F1078" s="758" t="str">
        <f>IF(RENTABILIDAD[[#This Row],[PORTAFOLIO]]="","",IF('REGISTRO ACCIONES'!L1078="COMPRA",'REGISTRO ACCIONES'!P1078,""))</f>
        <v/>
      </c>
      <c r="G1078" s="759" t="str">
        <f>IF(RENTABILIDAD[[#This Row],[PORTAFOLIO]]="","",IF('REGISTRO ACCIONES'!L1078="COMPRA",'REGISTRO ACCIONES'!R1078,""))</f>
        <v/>
      </c>
      <c r="H107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78" s="760" t="str">
        <f>IF(RENTABILIDAD[[#This Row],[PORTAFOLIO]]="","",IF(RENTABILIDAD[[#This Row],[INSTRUMENTO]]="","",IFERROR((E1078*H1078),0)))</f>
        <v/>
      </c>
      <c r="J1078" s="761" t="str">
        <f>IF(RENTABILIDAD[[#This Row],[PORTAFOLIO]]="","",IF(RENTABILIDAD[[#This Row],[INSTRUMENTO]]="","",IFERROR((E1078*H1078)*$X$6,0)))</f>
        <v/>
      </c>
      <c r="K1078" s="762">
        <f>IF(RENTABILIDAD[[#This Row],[VALOR ACTUAL COP]]&gt;0,IFERROR((I1078-F1078)/F1078,0),"")</f>
        <v>0</v>
      </c>
      <c r="L1078" s="702">
        <f>IF(RENTABILIDAD[[#This Row],[VALOR ACTUAL COP]]&gt;0,IFERROR((J1078-G1078)/G1078,0),"")</f>
        <v>0</v>
      </c>
      <c r="M1078" s="763">
        <f t="shared" si="17"/>
        <v>0</v>
      </c>
      <c r="N1078" s="747" t="str">
        <f>IFERROR(IF(RENTABILIDAD[[#This Row],[AÑOS]]&gt;0.9999999,(1+K1078)^(1/M1078)-1,""),"")</f>
        <v/>
      </c>
      <c r="O1078" s="702" t="str">
        <f>IFERROR(IF(RENTABILIDAD[[#This Row],[AÑOS]]&gt;0.9999999,(1+L1078)^(1/M1078)-1,""),"")</f>
        <v/>
      </c>
      <c r="P1078" s="764" t="str">
        <f>IFERROR(IF(C:C=$U$7,RENTABILIDAD[[#This Row],[INVERSIÓN USD]]/$W$6,RENTABILIDAD[[#This Row],[INVERSIÓN USD]]/$W$7),"")</f>
        <v/>
      </c>
      <c r="Q1078" s="620" t="str">
        <f>IFERROR(IF(D:D=$U$6,RENTABILIDAD[[#This Row],[INVERSIÓN COP]]/$V$6,RENTABILIDAD[[#This Row],[INVERSIÓN COP]]/$V$7),"")</f>
        <v/>
      </c>
      <c r="R1078" s="764" t="str">
        <f>IFERROR(RENTABILIDAD[[#This Row],[RENTABILIDAD E.A USD]]*RENTABILIDAD[[#This Row],[PESOS COP]],"")</f>
        <v/>
      </c>
      <c r="S1078" s="620" t="str">
        <f>IFERROR(RENTABILIDAD[[#This Row],[RENTABILIDAD E.A COP2]]*RENTABILIDAD[[#This Row],[PESOS COP]],"")</f>
        <v/>
      </c>
    </row>
    <row r="1079" spans="2:19">
      <c r="B1079" s="755" t="str">
        <f>IF('REGISTRO ACCIONES'!L1079="COMPRA",'REGISTRO ACCIONES'!J1079,"")</f>
        <v/>
      </c>
      <c r="C1079" s="756" t="str">
        <f>IF('REGISTRO ACCIONES'!L1079="COMPRA",'REGISTRO ACCIONES'!K1079,"")</f>
        <v/>
      </c>
      <c r="D107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79" s="757" t="str">
        <f>IF('REGISTRO ACCIONES'!L1079="COMPRA",'REGISTRO ACCIONES'!M1079,"")</f>
        <v/>
      </c>
      <c r="F1079" s="758" t="str">
        <f>IF(RENTABILIDAD[[#This Row],[PORTAFOLIO]]="","",IF('REGISTRO ACCIONES'!L1079="COMPRA",'REGISTRO ACCIONES'!P1079,""))</f>
        <v/>
      </c>
      <c r="G1079" s="759" t="str">
        <f>IF(RENTABILIDAD[[#This Row],[PORTAFOLIO]]="","",IF('REGISTRO ACCIONES'!L1079="COMPRA",'REGISTRO ACCIONES'!R1079,""))</f>
        <v/>
      </c>
      <c r="H107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79" s="760" t="str">
        <f>IF(RENTABILIDAD[[#This Row],[PORTAFOLIO]]="","",IF(RENTABILIDAD[[#This Row],[INSTRUMENTO]]="","",IFERROR((E1079*H1079),0)))</f>
        <v/>
      </c>
      <c r="J1079" s="761" t="str">
        <f>IF(RENTABILIDAD[[#This Row],[PORTAFOLIO]]="","",IF(RENTABILIDAD[[#This Row],[INSTRUMENTO]]="","",IFERROR((E1079*H1079)*$X$6,0)))</f>
        <v/>
      </c>
      <c r="K1079" s="762">
        <f>IF(RENTABILIDAD[[#This Row],[VALOR ACTUAL COP]]&gt;0,IFERROR((I1079-F1079)/F1079,0),"")</f>
        <v>0</v>
      </c>
      <c r="L1079" s="702">
        <f>IF(RENTABILIDAD[[#This Row],[VALOR ACTUAL COP]]&gt;0,IFERROR((J1079-G1079)/G1079,0),"")</f>
        <v>0</v>
      </c>
      <c r="M1079" s="763">
        <f t="shared" si="17"/>
        <v>0</v>
      </c>
      <c r="N1079" s="747" t="str">
        <f>IFERROR(IF(RENTABILIDAD[[#This Row],[AÑOS]]&gt;0.9999999,(1+K1079)^(1/M1079)-1,""),"")</f>
        <v/>
      </c>
      <c r="O1079" s="702" t="str">
        <f>IFERROR(IF(RENTABILIDAD[[#This Row],[AÑOS]]&gt;0.9999999,(1+L1079)^(1/M1079)-1,""),"")</f>
        <v/>
      </c>
      <c r="P1079" s="764" t="str">
        <f>IFERROR(IF(C:C=$U$7,RENTABILIDAD[[#This Row],[INVERSIÓN USD]]/$W$6,RENTABILIDAD[[#This Row],[INVERSIÓN USD]]/$W$7),"")</f>
        <v/>
      </c>
      <c r="Q1079" s="620" t="str">
        <f>IFERROR(IF(D:D=$U$6,RENTABILIDAD[[#This Row],[INVERSIÓN COP]]/$V$6,RENTABILIDAD[[#This Row],[INVERSIÓN COP]]/$V$7),"")</f>
        <v/>
      </c>
      <c r="R1079" s="764" t="str">
        <f>IFERROR(RENTABILIDAD[[#This Row],[RENTABILIDAD E.A USD]]*RENTABILIDAD[[#This Row],[PESOS COP]],"")</f>
        <v/>
      </c>
      <c r="S1079" s="620" t="str">
        <f>IFERROR(RENTABILIDAD[[#This Row],[RENTABILIDAD E.A COP2]]*RENTABILIDAD[[#This Row],[PESOS COP]],"")</f>
        <v/>
      </c>
    </row>
    <row r="1080" spans="2:19">
      <c r="B1080" s="755" t="str">
        <f>IF('REGISTRO ACCIONES'!L1080="COMPRA",'REGISTRO ACCIONES'!J1080,"")</f>
        <v/>
      </c>
      <c r="C1080" s="756" t="str">
        <f>IF('REGISTRO ACCIONES'!L1080="COMPRA",'REGISTRO ACCIONES'!K1080,"")</f>
        <v/>
      </c>
      <c r="D108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80" s="757" t="str">
        <f>IF('REGISTRO ACCIONES'!L1080="COMPRA",'REGISTRO ACCIONES'!M1080,"")</f>
        <v/>
      </c>
      <c r="F1080" s="758" t="str">
        <f>IF(RENTABILIDAD[[#This Row],[PORTAFOLIO]]="","",IF('REGISTRO ACCIONES'!L1080="COMPRA",'REGISTRO ACCIONES'!P1080,""))</f>
        <v/>
      </c>
      <c r="G1080" s="759" t="str">
        <f>IF(RENTABILIDAD[[#This Row],[PORTAFOLIO]]="","",IF('REGISTRO ACCIONES'!L1080="COMPRA",'REGISTRO ACCIONES'!R1080,""))</f>
        <v/>
      </c>
      <c r="H108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80" s="760" t="str">
        <f>IF(RENTABILIDAD[[#This Row],[PORTAFOLIO]]="","",IF(RENTABILIDAD[[#This Row],[INSTRUMENTO]]="","",IFERROR((E1080*H1080),0)))</f>
        <v/>
      </c>
      <c r="J1080" s="761" t="str">
        <f>IF(RENTABILIDAD[[#This Row],[PORTAFOLIO]]="","",IF(RENTABILIDAD[[#This Row],[INSTRUMENTO]]="","",IFERROR((E1080*H1080)*$X$6,0)))</f>
        <v/>
      </c>
      <c r="K1080" s="762">
        <f>IF(RENTABILIDAD[[#This Row],[VALOR ACTUAL COP]]&gt;0,IFERROR((I1080-F1080)/F1080,0),"")</f>
        <v>0</v>
      </c>
      <c r="L1080" s="702">
        <f>IF(RENTABILIDAD[[#This Row],[VALOR ACTUAL COP]]&gt;0,IFERROR((J1080-G1080)/G1080,0),"")</f>
        <v>0</v>
      </c>
      <c r="M1080" s="763">
        <f t="shared" si="17"/>
        <v>0</v>
      </c>
      <c r="N1080" s="747" t="str">
        <f>IFERROR(IF(RENTABILIDAD[[#This Row],[AÑOS]]&gt;0.9999999,(1+K1080)^(1/M1080)-1,""),"")</f>
        <v/>
      </c>
      <c r="O1080" s="702" t="str">
        <f>IFERROR(IF(RENTABILIDAD[[#This Row],[AÑOS]]&gt;0.9999999,(1+L1080)^(1/M1080)-1,""),"")</f>
        <v/>
      </c>
      <c r="P1080" s="764" t="str">
        <f>IFERROR(IF(C:C=$U$7,RENTABILIDAD[[#This Row],[INVERSIÓN USD]]/$W$6,RENTABILIDAD[[#This Row],[INVERSIÓN USD]]/$W$7),"")</f>
        <v/>
      </c>
      <c r="Q1080" s="620" t="str">
        <f>IFERROR(IF(D:D=$U$6,RENTABILIDAD[[#This Row],[INVERSIÓN COP]]/$V$6,RENTABILIDAD[[#This Row],[INVERSIÓN COP]]/$V$7),"")</f>
        <v/>
      </c>
      <c r="R1080" s="764" t="str">
        <f>IFERROR(RENTABILIDAD[[#This Row],[RENTABILIDAD E.A USD]]*RENTABILIDAD[[#This Row],[PESOS COP]],"")</f>
        <v/>
      </c>
      <c r="S1080" s="620" t="str">
        <f>IFERROR(RENTABILIDAD[[#This Row],[RENTABILIDAD E.A COP2]]*RENTABILIDAD[[#This Row],[PESOS COP]],"")</f>
        <v/>
      </c>
    </row>
    <row r="1081" spans="2:19">
      <c r="B1081" s="755" t="str">
        <f>IF('REGISTRO ACCIONES'!L1081="COMPRA",'REGISTRO ACCIONES'!J1081,"")</f>
        <v/>
      </c>
      <c r="C1081" s="756" t="str">
        <f>IF('REGISTRO ACCIONES'!L1081="COMPRA",'REGISTRO ACCIONES'!K1081,"")</f>
        <v/>
      </c>
      <c r="D108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81" s="757" t="str">
        <f>IF('REGISTRO ACCIONES'!L1081="COMPRA",'REGISTRO ACCIONES'!M1081,"")</f>
        <v/>
      </c>
      <c r="F1081" s="758" t="str">
        <f>IF(RENTABILIDAD[[#This Row],[PORTAFOLIO]]="","",IF('REGISTRO ACCIONES'!L1081="COMPRA",'REGISTRO ACCIONES'!P1081,""))</f>
        <v/>
      </c>
      <c r="G1081" s="759" t="str">
        <f>IF(RENTABILIDAD[[#This Row],[PORTAFOLIO]]="","",IF('REGISTRO ACCIONES'!L1081="COMPRA",'REGISTRO ACCIONES'!R1081,""))</f>
        <v/>
      </c>
      <c r="H108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81" s="760" t="str">
        <f>IF(RENTABILIDAD[[#This Row],[PORTAFOLIO]]="","",IF(RENTABILIDAD[[#This Row],[INSTRUMENTO]]="","",IFERROR((E1081*H1081),0)))</f>
        <v/>
      </c>
      <c r="J1081" s="761" t="str">
        <f>IF(RENTABILIDAD[[#This Row],[PORTAFOLIO]]="","",IF(RENTABILIDAD[[#This Row],[INSTRUMENTO]]="","",IFERROR((E1081*H1081)*$X$6,0)))</f>
        <v/>
      </c>
      <c r="K1081" s="762">
        <f>IF(RENTABILIDAD[[#This Row],[VALOR ACTUAL COP]]&gt;0,IFERROR((I1081-F1081)/F1081,0),"")</f>
        <v>0</v>
      </c>
      <c r="L1081" s="702">
        <f>IF(RENTABILIDAD[[#This Row],[VALOR ACTUAL COP]]&gt;0,IFERROR((J1081-G1081)/G1081,0),"")</f>
        <v>0</v>
      </c>
      <c r="M1081" s="763">
        <f t="shared" si="17"/>
        <v>0</v>
      </c>
      <c r="N1081" s="747" t="str">
        <f>IFERROR(IF(RENTABILIDAD[[#This Row],[AÑOS]]&gt;0.9999999,(1+K1081)^(1/M1081)-1,""),"")</f>
        <v/>
      </c>
      <c r="O1081" s="702" t="str">
        <f>IFERROR(IF(RENTABILIDAD[[#This Row],[AÑOS]]&gt;0.9999999,(1+L1081)^(1/M1081)-1,""),"")</f>
        <v/>
      </c>
      <c r="P1081" s="764" t="str">
        <f>IFERROR(IF(C:C=$U$7,RENTABILIDAD[[#This Row],[INVERSIÓN USD]]/$W$6,RENTABILIDAD[[#This Row],[INVERSIÓN USD]]/$W$7),"")</f>
        <v/>
      </c>
      <c r="Q1081" s="620" t="str">
        <f>IFERROR(IF(D:D=$U$6,RENTABILIDAD[[#This Row],[INVERSIÓN COP]]/$V$6,RENTABILIDAD[[#This Row],[INVERSIÓN COP]]/$V$7),"")</f>
        <v/>
      </c>
      <c r="R1081" s="764" t="str">
        <f>IFERROR(RENTABILIDAD[[#This Row],[RENTABILIDAD E.A USD]]*RENTABILIDAD[[#This Row],[PESOS COP]],"")</f>
        <v/>
      </c>
      <c r="S1081" s="620" t="str">
        <f>IFERROR(RENTABILIDAD[[#This Row],[RENTABILIDAD E.A COP2]]*RENTABILIDAD[[#This Row],[PESOS COP]],"")</f>
        <v/>
      </c>
    </row>
    <row r="1082" spans="2:19">
      <c r="B1082" s="755" t="str">
        <f>IF('REGISTRO ACCIONES'!L1082="COMPRA",'REGISTRO ACCIONES'!J1082,"")</f>
        <v/>
      </c>
      <c r="C1082" s="756" t="str">
        <f>IF('REGISTRO ACCIONES'!L1082="COMPRA",'REGISTRO ACCIONES'!K1082,"")</f>
        <v/>
      </c>
      <c r="D108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82" s="757" t="str">
        <f>IF('REGISTRO ACCIONES'!L1082="COMPRA",'REGISTRO ACCIONES'!M1082,"")</f>
        <v/>
      </c>
      <c r="F1082" s="758" t="str">
        <f>IF(RENTABILIDAD[[#This Row],[PORTAFOLIO]]="","",IF('REGISTRO ACCIONES'!L1082="COMPRA",'REGISTRO ACCIONES'!P1082,""))</f>
        <v/>
      </c>
      <c r="G1082" s="759" t="str">
        <f>IF(RENTABILIDAD[[#This Row],[PORTAFOLIO]]="","",IF('REGISTRO ACCIONES'!L1082="COMPRA",'REGISTRO ACCIONES'!R1082,""))</f>
        <v/>
      </c>
      <c r="H108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82" s="760" t="str">
        <f>IF(RENTABILIDAD[[#This Row],[PORTAFOLIO]]="","",IF(RENTABILIDAD[[#This Row],[INSTRUMENTO]]="","",IFERROR((E1082*H1082),0)))</f>
        <v/>
      </c>
      <c r="J1082" s="761" t="str">
        <f>IF(RENTABILIDAD[[#This Row],[PORTAFOLIO]]="","",IF(RENTABILIDAD[[#This Row],[INSTRUMENTO]]="","",IFERROR((E1082*H1082)*$X$6,0)))</f>
        <v/>
      </c>
      <c r="K1082" s="762">
        <f>IF(RENTABILIDAD[[#This Row],[VALOR ACTUAL COP]]&gt;0,IFERROR((I1082-F1082)/F1082,0),"")</f>
        <v>0</v>
      </c>
      <c r="L1082" s="702">
        <f>IF(RENTABILIDAD[[#This Row],[VALOR ACTUAL COP]]&gt;0,IFERROR((J1082-G1082)/G1082,0),"")</f>
        <v>0</v>
      </c>
      <c r="M1082" s="763">
        <f t="shared" si="17"/>
        <v>0</v>
      </c>
      <c r="N1082" s="747" t="str">
        <f>IFERROR(IF(RENTABILIDAD[[#This Row],[AÑOS]]&gt;0.9999999,(1+K1082)^(1/M1082)-1,""),"")</f>
        <v/>
      </c>
      <c r="O1082" s="702" t="str">
        <f>IFERROR(IF(RENTABILIDAD[[#This Row],[AÑOS]]&gt;0.9999999,(1+L1082)^(1/M1082)-1,""),"")</f>
        <v/>
      </c>
      <c r="P1082" s="764" t="str">
        <f>IFERROR(IF(C:C=$U$7,RENTABILIDAD[[#This Row],[INVERSIÓN USD]]/$W$6,RENTABILIDAD[[#This Row],[INVERSIÓN USD]]/$W$7),"")</f>
        <v/>
      </c>
      <c r="Q1082" s="620" t="str">
        <f>IFERROR(IF(D:D=$U$6,RENTABILIDAD[[#This Row],[INVERSIÓN COP]]/$V$6,RENTABILIDAD[[#This Row],[INVERSIÓN COP]]/$V$7),"")</f>
        <v/>
      </c>
      <c r="R1082" s="764" t="str">
        <f>IFERROR(RENTABILIDAD[[#This Row],[RENTABILIDAD E.A USD]]*RENTABILIDAD[[#This Row],[PESOS COP]],"")</f>
        <v/>
      </c>
      <c r="S1082" s="620" t="str">
        <f>IFERROR(RENTABILIDAD[[#This Row],[RENTABILIDAD E.A COP2]]*RENTABILIDAD[[#This Row],[PESOS COP]],"")</f>
        <v/>
      </c>
    </row>
    <row r="1083" spans="2:19">
      <c r="B1083" s="755" t="str">
        <f>IF('REGISTRO ACCIONES'!L1083="COMPRA",'REGISTRO ACCIONES'!J1083,"")</f>
        <v/>
      </c>
      <c r="C1083" s="756" t="str">
        <f>IF('REGISTRO ACCIONES'!L1083="COMPRA",'REGISTRO ACCIONES'!K1083,"")</f>
        <v/>
      </c>
      <c r="D108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83" s="757" t="str">
        <f>IF('REGISTRO ACCIONES'!L1083="COMPRA",'REGISTRO ACCIONES'!M1083,"")</f>
        <v/>
      </c>
      <c r="F1083" s="758" t="str">
        <f>IF(RENTABILIDAD[[#This Row],[PORTAFOLIO]]="","",IF('REGISTRO ACCIONES'!L1083="COMPRA",'REGISTRO ACCIONES'!P1083,""))</f>
        <v/>
      </c>
      <c r="G1083" s="759" t="str">
        <f>IF(RENTABILIDAD[[#This Row],[PORTAFOLIO]]="","",IF('REGISTRO ACCIONES'!L1083="COMPRA",'REGISTRO ACCIONES'!R1083,""))</f>
        <v/>
      </c>
      <c r="H108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83" s="760" t="str">
        <f>IF(RENTABILIDAD[[#This Row],[PORTAFOLIO]]="","",IF(RENTABILIDAD[[#This Row],[INSTRUMENTO]]="","",IFERROR((E1083*H1083),0)))</f>
        <v/>
      </c>
      <c r="J1083" s="761" t="str">
        <f>IF(RENTABILIDAD[[#This Row],[PORTAFOLIO]]="","",IF(RENTABILIDAD[[#This Row],[INSTRUMENTO]]="","",IFERROR((E1083*H1083)*$X$6,0)))</f>
        <v/>
      </c>
      <c r="K1083" s="762">
        <f>IF(RENTABILIDAD[[#This Row],[VALOR ACTUAL COP]]&gt;0,IFERROR((I1083-F1083)/F1083,0),"")</f>
        <v>0</v>
      </c>
      <c r="L1083" s="702">
        <f>IF(RENTABILIDAD[[#This Row],[VALOR ACTUAL COP]]&gt;0,IFERROR((J1083-G1083)/G1083,0),"")</f>
        <v>0</v>
      </c>
      <c r="M1083" s="763">
        <f t="shared" si="17"/>
        <v>0</v>
      </c>
      <c r="N1083" s="747" t="str">
        <f>IFERROR(IF(RENTABILIDAD[[#This Row],[AÑOS]]&gt;0.9999999,(1+K1083)^(1/M1083)-1,""),"")</f>
        <v/>
      </c>
      <c r="O1083" s="702" t="str">
        <f>IFERROR(IF(RENTABILIDAD[[#This Row],[AÑOS]]&gt;0.9999999,(1+L1083)^(1/M1083)-1,""),"")</f>
        <v/>
      </c>
      <c r="P1083" s="764" t="str">
        <f>IFERROR(IF(C:C=$U$7,RENTABILIDAD[[#This Row],[INVERSIÓN USD]]/$W$6,RENTABILIDAD[[#This Row],[INVERSIÓN USD]]/$W$7),"")</f>
        <v/>
      </c>
      <c r="Q1083" s="620" t="str">
        <f>IFERROR(IF(D:D=$U$6,RENTABILIDAD[[#This Row],[INVERSIÓN COP]]/$V$6,RENTABILIDAD[[#This Row],[INVERSIÓN COP]]/$V$7),"")</f>
        <v/>
      </c>
      <c r="R1083" s="764" t="str">
        <f>IFERROR(RENTABILIDAD[[#This Row],[RENTABILIDAD E.A USD]]*RENTABILIDAD[[#This Row],[PESOS COP]],"")</f>
        <v/>
      </c>
      <c r="S1083" s="620" t="str">
        <f>IFERROR(RENTABILIDAD[[#This Row],[RENTABILIDAD E.A COP2]]*RENTABILIDAD[[#This Row],[PESOS COP]],"")</f>
        <v/>
      </c>
    </row>
    <row r="1084" spans="2:19">
      <c r="B1084" s="755" t="str">
        <f>IF('REGISTRO ACCIONES'!L1084="COMPRA",'REGISTRO ACCIONES'!J1084,"")</f>
        <v/>
      </c>
      <c r="C1084" s="756" t="str">
        <f>IF('REGISTRO ACCIONES'!L1084="COMPRA",'REGISTRO ACCIONES'!K1084,"")</f>
        <v/>
      </c>
      <c r="D108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84" s="757" t="str">
        <f>IF('REGISTRO ACCIONES'!L1084="COMPRA",'REGISTRO ACCIONES'!M1084,"")</f>
        <v/>
      </c>
      <c r="F1084" s="758" t="str">
        <f>IF(RENTABILIDAD[[#This Row],[PORTAFOLIO]]="","",IF('REGISTRO ACCIONES'!L1084="COMPRA",'REGISTRO ACCIONES'!P1084,""))</f>
        <v/>
      </c>
      <c r="G1084" s="759" t="str">
        <f>IF(RENTABILIDAD[[#This Row],[PORTAFOLIO]]="","",IF('REGISTRO ACCIONES'!L1084="COMPRA",'REGISTRO ACCIONES'!R1084,""))</f>
        <v/>
      </c>
      <c r="H108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84" s="760" t="str">
        <f>IF(RENTABILIDAD[[#This Row],[PORTAFOLIO]]="","",IF(RENTABILIDAD[[#This Row],[INSTRUMENTO]]="","",IFERROR((E1084*H1084),0)))</f>
        <v/>
      </c>
      <c r="J1084" s="761" t="str">
        <f>IF(RENTABILIDAD[[#This Row],[PORTAFOLIO]]="","",IF(RENTABILIDAD[[#This Row],[INSTRUMENTO]]="","",IFERROR((E1084*H1084)*$X$6,0)))</f>
        <v/>
      </c>
      <c r="K1084" s="762">
        <f>IF(RENTABILIDAD[[#This Row],[VALOR ACTUAL COP]]&gt;0,IFERROR((I1084-F1084)/F1084,0),"")</f>
        <v>0</v>
      </c>
      <c r="L1084" s="702">
        <f>IF(RENTABILIDAD[[#This Row],[VALOR ACTUAL COP]]&gt;0,IFERROR((J1084-G1084)/G1084,0),"")</f>
        <v>0</v>
      </c>
      <c r="M1084" s="763">
        <f t="shared" si="17"/>
        <v>0</v>
      </c>
      <c r="N1084" s="747" t="str">
        <f>IFERROR(IF(RENTABILIDAD[[#This Row],[AÑOS]]&gt;0.9999999,(1+K1084)^(1/M1084)-1,""),"")</f>
        <v/>
      </c>
      <c r="O1084" s="702" t="str">
        <f>IFERROR(IF(RENTABILIDAD[[#This Row],[AÑOS]]&gt;0.9999999,(1+L1084)^(1/M1084)-1,""),"")</f>
        <v/>
      </c>
      <c r="P1084" s="764" t="str">
        <f>IFERROR(IF(C:C=$U$7,RENTABILIDAD[[#This Row],[INVERSIÓN USD]]/$W$6,RENTABILIDAD[[#This Row],[INVERSIÓN USD]]/$W$7),"")</f>
        <v/>
      </c>
      <c r="Q1084" s="620" t="str">
        <f>IFERROR(IF(D:D=$U$6,RENTABILIDAD[[#This Row],[INVERSIÓN COP]]/$V$6,RENTABILIDAD[[#This Row],[INVERSIÓN COP]]/$V$7),"")</f>
        <v/>
      </c>
      <c r="R1084" s="764" t="str">
        <f>IFERROR(RENTABILIDAD[[#This Row],[RENTABILIDAD E.A USD]]*RENTABILIDAD[[#This Row],[PESOS COP]],"")</f>
        <v/>
      </c>
      <c r="S1084" s="620" t="str">
        <f>IFERROR(RENTABILIDAD[[#This Row],[RENTABILIDAD E.A COP2]]*RENTABILIDAD[[#This Row],[PESOS COP]],"")</f>
        <v/>
      </c>
    </row>
    <row r="1085" spans="2:19">
      <c r="B1085" s="755" t="str">
        <f>IF('REGISTRO ACCIONES'!L1085="COMPRA",'REGISTRO ACCIONES'!J1085,"")</f>
        <v/>
      </c>
      <c r="C1085" s="756" t="str">
        <f>IF('REGISTRO ACCIONES'!L1085="COMPRA",'REGISTRO ACCIONES'!K1085,"")</f>
        <v/>
      </c>
      <c r="D108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85" s="757" t="str">
        <f>IF('REGISTRO ACCIONES'!L1085="COMPRA",'REGISTRO ACCIONES'!M1085,"")</f>
        <v/>
      </c>
      <c r="F1085" s="758" t="str">
        <f>IF(RENTABILIDAD[[#This Row],[PORTAFOLIO]]="","",IF('REGISTRO ACCIONES'!L1085="COMPRA",'REGISTRO ACCIONES'!P1085,""))</f>
        <v/>
      </c>
      <c r="G1085" s="759" t="str">
        <f>IF(RENTABILIDAD[[#This Row],[PORTAFOLIO]]="","",IF('REGISTRO ACCIONES'!L1085="COMPRA",'REGISTRO ACCIONES'!R1085,""))</f>
        <v/>
      </c>
      <c r="H108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85" s="760" t="str">
        <f>IF(RENTABILIDAD[[#This Row],[PORTAFOLIO]]="","",IF(RENTABILIDAD[[#This Row],[INSTRUMENTO]]="","",IFERROR((E1085*H1085),0)))</f>
        <v/>
      </c>
      <c r="J1085" s="761" t="str">
        <f>IF(RENTABILIDAD[[#This Row],[PORTAFOLIO]]="","",IF(RENTABILIDAD[[#This Row],[INSTRUMENTO]]="","",IFERROR((E1085*H1085)*$X$6,0)))</f>
        <v/>
      </c>
      <c r="K1085" s="762">
        <f>IF(RENTABILIDAD[[#This Row],[VALOR ACTUAL COP]]&gt;0,IFERROR((I1085-F1085)/F1085,0),"")</f>
        <v>0</v>
      </c>
      <c r="L1085" s="702">
        <f>IF(RENTABILIDAD[[#This Row],[VALOR ACTUAL COP]]&gt;0,IFERROR((J1085-G1085)/G1085,0),"")</f>
        <v>0</v>
      </c>
      <c r="M1085" s="763">
        <f t="shared" si="17"/>
        <v>0</v>
      </c>
      <c r="N1085" s="747" t="str">
        <f>IFERROR(IF(RENTABILIDAD[[#This Row],[AÑOS]]&gt;0.9999999,(1+K1085)^(1/M1085)-1,""),"")</f>
        <v/>
      </c>
      <c r="O1085" s="702" t="str">
        <f>IFERROR(IF(RENTABILIDAD[[#This Row],[AÑOS]]&gt;0.9999999,(1+L1085)^(1/M1085)-1,""),"")</f>
        <v/>
      </c>
      <c r="P1085" s="764" t="str">
        <f>IFERROR(IF(C:C=$U$7,RENTABILIDAD[[#This Row],[INVERSIÓN USD]]/$W$6,RENTABILIDAD[[#This Row],[INVERSIÓN USD]]/$W$7),"")</f>
        <v/>
      </c>
      <c r="Q1085" s="620" t="str">
        <f>IFERROR(IF(D:D=$U$6,RENTABILIDAD[[#This Row],[INVERSIÓN COP]]/$V$6,RENTABILIDAD[[#This Row],[INVERSIÓN COP]]/$V$7),"")</f>
        <v/>
      </c>
      <c r="R1085" s="764" t="str">
        <f>IFERROR(RENTABILIDAD[[#This Row],[RENTABILIDAD E.A USD]]*RENTABILIDAD[[#This Row],[PESOS COP]],"")</f>
        <v/>
      </c>
      <c r="S1085" s="620" t="str">
        <f>IFERROR(RENTABILIDAD[[#This Row],[RENTABILIDAD E.A COP2]]*RENTABILIDAD[[#This Row],[PESOS COP]],"")</f>
        <v/>
      </c>
    </row>
    <row r="1086" spans="2:19">
      <c r="B1086" s="755" t="str">
        <f>IF('REGISTRO ACCIONES'!L1086="COMPRA",'REGISTRO ACCIONES'!J1086,"")</f>
        <v/>
      </c>
      <c r="C1086" s="756" t="str">
        <f>IF('REGISTRO ACCIONES'!L1086="COMPRA",'REGISTRO ACCIONES'!K1086,"")</f>
        <v/>
      </c>
      <c r="D108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86" s="757" t="str">
        <f>IF('REGISTRO ACCIONES'!L1086="COMPRA",'REGISTRO ACCIONES'!M1086,"")</f>
        <v/>
      </c>
      <c r="F1086" s="758" t="str">
        <f>IF(RENTABILIDAD[[#This Row],[PORTAFOLIO]]="","",IF('REGISTRO ACCIONES'!L1086="COMPRA",'REGISTRO ACCIONES'!P1086,""))</f>
        <v/>
      </c>
      <c r="G1086" s="759" t="str">
        <f>IF(RENTABILIDAD[[#This Row],[PORTAFOLIO]]="","",IF('REGISTRO ACCIONES'!L1086="COMPRA",'REGISTRO ACCIONES'!R1086,""))</f>
        <v/>
      </c>
      <c r="H108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86" s="760" t="str">
        <f>IF(RENTABILIDAD[[#This Row],[PORTAFOLIO]]="","",IF(RENTABILIDAD[[#This Row],[INSTRUMENTO]]="","",IFERROR((E1086*H1086),0)))</f>
        <v/>
      </c>
      <c r="J1086" s="761" t="str">
        <f>IF(RENTABILIDAD[[#This Row],[PORTAFOLIO]]="","",IF(RENTABILIDAD[[#This Row],[INSTRUMENTO]]="","",IFERROR((E1086*H1086)*$X$6,0)))</f>
        <v/>
      </c>
      <c r="K1086" s="762">
        <f>IF(RENTABILIDAD[[#This Row],[VALOR ACTUAL COP]]&gt;0,IFERROR((I1086-F1086)/F1086,0),"")</f>
        <v>0</v>
      </c>
      <c r="L1086" s="702">
        <f>IF(RENTABILIDAD[[#This Row],[VALOR ACTUAL COP]]&gt;0,IFERROR((J1086-G1086)/G1086,0),"")</f>
        <v>0</v>
      </c>
      <c r="M1086" s="763">
        <f t="shared" si="17"/>
        <v>0</v>
      </c>
      <c r="N1086" s="747" t="str">
        <f>IFERROR(IF(RENTABILIDAD[[#This Row],[AÑOS]]&gt;0.9999999,(1+K1086)^(1/M1086)-1,""),"")</f>
        <v/>
      </c>
      <c r="O1086" s="702" t="str">
        <f>IFERROR(IF(RENTABILIDAD[[#This Row],[AÑOS]]&gt;0.9999999,(1+L1086)^(1/M1086)-1,""),"")</f>
        <v/>
      </c>
      <c r="P1086" s="764" t="str">
        <f>IFERROR(IF(C:C=$U$7,RENTABILIDAD[[#This Row],[INVERSIÓN USD]]/$W$6,RENTABILIDAD[[#This Row],[INVERSIÓN USD]]/$W$7),"")</f>
        <v/>
      </c>
      <c r="Q1086" s="620" t="str">
        <f>IFERROR(IF(D:D=$U$6,RENTABILIDAD[[#This Row],[INVERSIÓN COP]]/$V$6,RENTABILIDAD[[#This Row],[INVERSIÓN COP]]/$V$7),"")</f>
        <v/>
      </c>
      <c r="R1086" s="764" t="str">
        <f>IFERROR(RENTABILIDAD[[#This Row],[RENTABILIDAD E.A USD]]*RENTABILIDAD[[#This Row],[PESOS COP]],"")</f>
        <v/>
      </c>
      <c r="S1086" s="620" t="str">
        <f>IFERROR(RENTABILIDAD[[#This Row],[RENTABILIDAD E.A COP2]]*RENTABILIDAD[[#This Row],[PESOS COP]],"")</f>
        <v/>
      </c>
    </row>
    <row r="1087" spans="2:19">
      <c r="B1087" s="755" t="str">
        <f>IF('REGISTRO ACCIONES'!L1087="COMPRA",'REGISTRO ACCIONES'!J1087,"")</f>
        <v/>
      </c>
      <c r="C1087" s="756" t="str">
        <f>IF('REGISTRO ACCIONES'!L1087="COMPRA",'REGISTRO ACCIONES'!K1087,"")</f>
        <v/>
      </c>
      <c r="D108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87" s="757" t="str">
        <f>IF('REGISTRO ACCIONES'!L1087="COMPRA",'REGISTRO ACCIONES'!M1087,"")</f>
        <v/>
      </c>
      <c r="F1087" s="758" t="str">
        <f>IF(RENTABILIDAD[[#This Row],[PORTAFOLIO]]="","",IF('REGISTRO ACCIONES'!L1087="COMPRA",'REGISTRO ACCIONES'!P1087,""))</f>
        <v/>
      </c>
      <c r="G1087" s="759" t="str">
        <f>IF(RENTABILIDAD[[#This Row],[PORTAFOLIO]]="","",IF('REGISTRO ACCIONES'!L1087="COMPRA",'REGISTRO ACCIONES'!R1087,""))</f>
        <v/>
      </c>
      <c r="H108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87" s="760" t="str">
        <f>IF(RENTABILIDAD[[#This Row],[PORTAFOLIO]]="","",IF(RENTABILIDAD[[#This Row],[INSTRUMENTO]]="","",IFERROR((E1087*H1087),0)))</f>
        <v/>
      </c>
      <c r="J1087" s="761" t="str">
        <f>IF(RENTABILIDAD[[#This Row],[PORTAFOLIO]]="","",IF(RENTABILIDAD[[#This Row],[INSTRUMENTO]]="","",IFERROR((E1087*H1087)*$X$6,0)))</f>
        <v/>
      </c>
      <c r="K1087" s="762">
        <f>IF(RENTABILIDAD[[#This Row],[VALOR ACTUAL COP]]&gt;0,IFERROR((I1087-F1087)/F1087,0),"")</f>
        <v>0</v>
      </c>
      <c r="L1087" s="702">
        <f>IF(RENTABILIDAD[[#This Row],[VALOR ACTUAL COP]]&gt;0,IFERROR((J1087-G1087)/G1087,0),"")</f>
        <v>0</v>
      </c>
      <c r="M1087" s="763">
        <f t="shared" si="17"/>
        <v>0</v>
      </c>
      <c r="N1087" s="747" t="str">
        <f>IFERROR(IF(RENTABILIDAD[[#This Row],[AÑOS]]&gt;0.9999999,(1+K1087)^(1/M1087)-1,""),"")</f>
        <v/>
      </c>
      <c r="O1087" s="702" t="str">
        <f>IFERROR(IF(RENTABILIDAD[[#This Row],[AÑOS]]&gt;0.9999999,(1+L1087)^(1/M1087)-1,""),"")</f>
        <v/>
      </c>
      <c r="P1087" s="764" t="str">
        <f>IFERROR(IF(C:C=$U$7,RENTABILIDAD[[#This Row],[INVERSIÓN USD]]/$W$6,RENTABILIDAD[[#This Row],[INVERSIÓN USD]]/$W$7),"")</f>
        <v/>
      </c>
      <c r="Q1087" s="620" t="str">
        <f>IFERROR(IF(D:D=$U$6,RENTABILIDAD[[#This Row],[INVERSIÓN COP]]/$V$6,RENTABILIDAD[[#This Row],[INVERSIÓN COP]]/$V$7),"")</f>
        <v/>
      </c>
      <c r="R1087" s="764" t="str">
        <f>IFERROR(RENTABILIDAD[[#This Row],[RENTABILIDAD E.A USD]]*RENTABILIDAD[[#This Row],[PESOS COP]],"")</f>
        <v/>
      </c>
      <c r="S1087" s="620" t="str">
        <f>IFERROR(RENTABILIDAD[[#This Row],[RENTABILIDAD E.A COP2]]*RENTABILIDAD[[#This Row],[PESOS COP]],"")</f>
        <v/>
      </c>
    </row>
    <row r="1088" spans="2:19">
      <c r="B1088" s="755" t="str">
        <f>IF('REGISTRO ACCIONES'!L1088="COMPRA",'REGISTRO ACCIONES'!J1088,"")</f>
        <v/>
      </c>
      <c r="C1088" s="756" t="str">
        <f>IF('REGISTRO ACCIONES'!L1088="COMPRA",'REGISTRO ACCIONES'!K1088,"")</f>
        <v/>
      </c>
      <c r="D108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88" s="757" t="str">
        <f>IF('REGISTRO ACCIONES'!L1088="COMPRA",'REGISTRO ACCIONES'!M1088,"")</f>
        <v/>
      </c>
      <c r="F1088" s="758" t="str">
        <f>IF(RENTABILIDAD[[#This Row],[PORTAFOLIO]]="","",IF('REGISTRO ACCIONES'!L1088="COMPRA",'REGISTRO ACCIONES'!P1088,""))</f>
        <v/>
      </c>
      <c r="G1088" s="759" t="str">
        <f>IF(RENTABILIDAD[[#This Row],[PORTAFOLIO]]="","",IF('REGISTRO ACCIONES'!L1088="COMPRA",'REGISTRO ACCIONES'!R1088,""))</f>
        <v/>
      </c>
      <c r="H108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88" s="760" t="str">
        <f>IF(RENTABILIDAD[[#This Row],[PORTAFOLIO]]="","",IF(RENTABILIDAD[[#This Row],[INSTRUMENTO]]="","",IFERROR((E1088*H1088),0)))</f>
        <v/>
      </c>
      <c r="J1088" s="761" t="str">
        <f>IF(RENTABILIDAD[[#This Row],[PORTAFOLIO]]="","",IF(RENTABILIDAD[[#This Row],[INSTRUMENTO]]="","",IFERROR((E1088*H1088)*$X$6,0)))</f>
        <v/>
      </c>
      <c r="K1088" s="762">
        <f>IF(RENTABILIDAD[[#This Row],[VALOR ACTUAL COP]]&gt;0,IFERROR((I1088-F1088)/F1088,0),"")</f>
        <v>0</v>
      </c>
      <c r="L1088" s="702">
        <f>IF(RENTABILIDAD[[#This Row],[VALOR ACTUAL COP]]&gt;0,IFERROR((J1088-G1088)/G1088,0),"")</f>
        <v>0</v>
      </c>
      <c r="M1088" s="763">
        <f t="shared" si="17"/>
        <v>0</v>
      </c>
      <c r="N1088" s="747" t="str">
        <f>IFERROR(IF(RENTABILIDAD[[#This Row],[AÑOS]]&gt;0.9999999,(1+K1088)^(1/M1088)-1,""),"")</f>
        <v/>
      </c>
      <c r="O1088" s="702" t="str">
        <f>IFERROR(IF(RENTABILIDAD[[#This Row],[AÑOS]]&gt;0.9999999,(1+L1088)^(1/M1088)-1,""),"")</f>
        <v/>
      </c>
      <c r="P1088" s="764" t="str">
        <f>IFERROR(IF(C:C=$U$7,RENTABILIDAD[[#This Row],[INVERSIÓN USD]]/$W$6,RENTABILIDAD[[#This Row],[INVERSIÓN USD]]/$W$7),"")</f>
        <v/>
      </c>
      <c r="Q1088" s="620" t="str">
        <f>IFERROR(IF(D:D=$U$6,RENTABILIDAD[[#This Row],[INVERSIÓN COP]]/$V$6,RENTABILIDAD[[#This Row],[INVERSIÓN COP]]/$V$7),"")</f>
        <v/>
      </c>
      <c r="R1088" s="764" t="str">
        <f>IFERROR(RENTABILIDAD[[#This Row],[RENTABILIDAD E.A USD]]*RENTABILIDAD[[#This Row],[PESOS COP]],"")</f>
        <v/>
      </c>
      <c r="S1088" s="620" t="str">
        <f>IFERROR(RENTABILIDAD[[#This Row],[RENTABILIDAD E.A COP2]]*RENTABILIDAD[[#This Row],[PESOS COP]],"")</f>
        <v/>
      </c>
    </row>
    <row r="1089" spans="2:19">
      <c r="B1089" s="755" t="str">
        <f>IF('REGISTRO ACCIONES'!L1089="COMPRA",'REGISTRO ACCIONES'!J1089,"")</f>
        <v/>
      </c>
      <c r="C1089" s="756" t="str">
        <f>IF('REGISTRO ACCIONES'!L1089="COMPRA",'REGISTRO ACCIONES'!K1089,"")</f>
        <v/>
      </c>
      <c r="D108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89" s="757" t="str">
        <f>IF('REGISTRO ACCIONES'!L1089="COMPRA",'REGISTRO ACCIONES'!M1089,"")</f>
        <v/>
      </c>
      <c r="F1089" s="758" t="str">
        <f>IF(RENTABILIDAD[[#This Row],[PORTAFOLIO]]="","",IF('REGISTRO ACCIONES'!L1089="COMPRA",'REGISTRO ACCIONES'!P1089,""))</f>
        <v/>
      </c>
      <c r="G1089" s="759" t="str">
        <f>IF(RENTABILIDAD[[#This Row],[PORTAFOLIO]]="","",IF('REGISTRO ACCIONES'!L1089="COMPRA",'REGISTRO ACCIONES'!R1089,""))</f>
        <v/>
      </c>
      <c r="H108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89" s="760" t="str">
        <f>IF(RENTABILIDAD[[#This Row],[PORTAFOLIO]]="","",IF(RENTABILIDAD[[#This Row],[INSTRUMENTO]]="","",IFERROR((E1089*H1089),0)))</f>
        <v/>
      </c>
      <c r="J1089" s="761" t="str">
        <f>IF(RENTABILIDAD[[#This Row],[PORTAFOLIO]]="","",IF(RENTABILIDAD[[#This Row],[INSTRUMENTO]]="","",IFERROR((E1089*H1089)*$X$6,0)))</f>
        <v/>
      </c>
      <c r="K1089" s="762">
        <f>IF(RENTABILIDAD[[#This Row],[VALOR ACTUAL COP]]&gt;0,IFERROR((I1089-F1089)/F1089,0),"")</f>
        <v>0</v>
      </c>
      <c r="L1089" s="702">
        <f>IF(RENTABILIDAD[[#This Row],[VALOR ACTUAL COP]]&gt;0,IFERROR((J1089-G1089)/G1089,0),"")</f>
        <v>0</v>
      </c>
      <c r="M1089" s="763">
        <f t="shared" ref="M1089:M1152" si="18">IFERROR(($Y$6-B1089)/365,0)</f>
        <v>0</v>
      </c>
      <c r="N1089" s="747" t="str">
        <f>IFERROR(IF(RENTABILIDAD[[#This Row],[AÑOS]]&gt;0.9999999,(1+K1089)^(1/M1089)-1,""),"")</f>
        <v/>
      </c>
      <c r="O1089" s="702" t="str">
        <f>IFERROR(IF(RENTABILIDAD[[#This Row],[AÑOS]]&gt;0.9999999,(1+L1089)^(1/M1089)-1,""),"")</f>
        <v/>
      </c>
      <c r="P1089" s="764" t="str">
        <f>IFERROR(IF(C:C=$U$7,RENTABILIDAD[[#This Row],[INVERSIÓN USD]]/$W$6,RENTABILIDAD[[#This Row],[INVERSIÓN USD]]/$W$7),"")</f>
        <v/>
      </c>
      <c r="Q1089" s="620" t="str">
        <f>IFERROR(IF(D:D=$U$6,RENTABILIDAD[[#This Row],[INVERSIÓN COP]]/$V$6,RENTABILIDAD[[#This Row],[INVERSIÓN COP]]/$V$7),"")</f>
        <v/>
      </c>
      <c r="R1089" s="764" t="str">
        <f>IFERROR(RENTABILIDAD[[#This Row],[RENTABILIDAD E.A USD]]*RENTABILIDAD[[#This Row],[PESOS COP]],"")</f>
        <v/>
      </c>
      <c r="S1089" s="620" t="str">
        <f>IFERROR(RENTABILIDAD[[#This Row],[RENTABILIDAD E.A COP2]]*RENTABILIDAD[[#This Row],[PESOS COP]],"")</f>
        <v/>
      </c>
    </row>
    <row r="1090" spans="2:19">
      <c r="B1090" s="755" t="str">
        <f>IF('REGISTRO ACCIONES'!L1090="COMPRA",'REGISTRO ACCIONES'!J1090,"")</f>
        <v/>
      </c>
      <c r="C1090" s="756" t="str">
        <f>IF('REGISTRO ACCIONES'!L1090="COMPRA",'REGISTRO ACCIONES'!K1090,"")</f>
        <v/>
      </c>
      <c r="D109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90" s="757" t="str">
        <f>IF('REGISTRO ACCIONES'!L1090="COMPRA",'REGISTRO ACCIONES'!M1090,"")</f>
        <v/>
      </c>
      <c r="F1090" s="758" t="str">
        <f>IF(RENTABILIDAD[[#This Row],[PORTAFOLIO]]="","",IF('REGISTRO ACCIONES'!L1090="COMPRA",'REGISTRO ACCIONES'!P1090,""))</f>
        <v/>
      </c>
      <c r="G1090" s="759" t="str">
        <f>IF(RENTABILIDAD[[#This Row],[PORTAFOLIO]]="","",IF('REGISTRO ACCIONES'!L1090="COMPRA",'REGISTRO ACCIONES'!R1090,""))</f>
        <v/>
      </c>
      <c r="H109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90" s="760" t="str">
        <f>IF(RENTABILIDAD[[#This Row],[PORTAFOLIO]]="","",IF(RENTABILIDAD[[#This Row],[INSTRUMENTO]]="","",IFERROR((E1090*H1090),0)))</f>
        <v/>
      </c>
      <c r="J1090" s="761" t="str">
        <f>IF(RENTABILIDAD[[#This Row],[PORTAFOLIO]]="","",IF(RENTABILIDAD[[#This Row],[INSTRUMENTO]]="","",IFERROR((E1090*H1090)*$X$6,0)))</f>
        <v/>
      </c>
      <c r="K1090" s="762">
        <f>IF(RENTABILIDAD[[#This Row],[VALOR ACTUAL COP]]&gt;0,IFERROR((I1090-F1090)/F1090,0),"")</f>
        <v>0</v>
      </c>
      <c r="L1090" s="702">
        <f>IF(RENTABILIDAD[[#This Row],[VALOR ACTUAL COP]]&gt;0,IFERROR((J1090-G1090)/G1090,0),"")</f>
        <v>0</v>
      </c>
      <c r="M1090" s="763">
        <f t="shared" si="18"/>
        <v>0</v>
      </c>
      <c r="N1090" s="747" t="str">
        <f>IFERROR(IF(RENTABILIDAD[[#This Row],[AÑOS]]&gt;0.9999999,(1+K1090)^(1/M1090)-1,""),"")</f>
        <v/>
      </c>
      <c r="O1090" s="702" t="str">
        <f>IFERROR(IF(RENTABILIDAD[[#This Row],[AÑOS]]&gt;0.9999999,(1+L1090)^(1/M1090)-1,""),"")</f>
        <v/>
      </c>
      <c r="P1090" s="764" t="str">
        <f>IFERROR(IF(C:C=$U$7,RENTABILIDAD[[#This Row],[INVERSIÓN USD]]/$W$6,RENTABILIDAD[[#This Row],[INVERSIÓN USD]]/$W$7),"")</f>
        <v/>
      </c>
      <c r="Q1090" s="620" t="str">
        <f>IFERROR(IF(D:D=$U$6,RENTABILIDAD[[#This Row],[INVERSIÓN COP]]/$V$6,RENTABILIDAD[[#This Row],[INVERSIÓN COP]]/$V$7),"")</f>
        <v/>
      </c>
      <c r="R1090" s="764" t="str">
        <f>IFERROR(RENTABILIDAD[[#This Row],[RENTABILIDAD E.A USD]]*RENTABILIDAD[[#This Row],[PESOS COP]],"")</f>
        <v/>
      </c>
      <c r="S1090" s="620" t="str">
        <f>IFERROR(RENTABILIDAD[[#This Row],[RENTABILIDAD E.A COP2]]*RENTABILIDAD[[#This Row],[PESOS COP]],"")</f>
        <v/>
      </c>
    </row>
    <row r="1091" spans="2:19">
      <c r="B1091" s="755" t="str">
        <f>IF('REGISTRO ACCIONES'!L1091="COMPRA",'REGISTRO ACCIONES'!J1091,"")</f>
        <v/>
      </c>
      <c r="C1091" s="756" t="str">
        <f>IF('REGISTRO ACCIONES'!L1091="COMPRA",'REGISTRO ACCIONES'!K1091,"")</f>
        <v/>
      </c>
      <c r="D109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91" s="757" t="str">
        <f>IF('REGISTRO ACCIONES'!L1091="COMPRA",'REGISTRO ACCIONES'!M1091,"")</f>
        <v/>
      </c>
      <c r="F1091" s="758" t="str">
        <f>IF(RENTABILIDAD[[#This Row],[PORTAFOLIO]]="","",IF('REGISTRO ACCIONES'!L1091="COMPRA",'REGISTRO ACCIONES'!P1091,""))</f>
        <v/>
      </c>
      <c r="G1091" s="759" t="str">
        <f>IF(RENTABILIDAD[[#This Row],[PORTAFOLIO]]="","",IF('REGISTRO ACCIONES'!L1091="COMPRA",'REGISTRO ACCIONES'!R1091,""))</f>
        <v/>
      </c>
      <c r="H109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91" s="760" t="str">
        <f>IF(RENTABILIDAD[[#This Row],[PORTAFOLIO]]="","",IF(RENTABILIDAD[[#This Row],[INSTRUMENTO]]="","",IFERROR((E1091*H1091),0)))</f>
        <v/>
      </c>
      <c r="J1091" s="761" t="str">
        <f>IF(RENTABILIDAD[[#This Row],[PORTAFOLIO]]="","",IF(RENTABILIDAD[[#This Row],[INSTRUMENTO]]="","",IFERROR((E1091*H1091)*$X$6,0)))</f>
        <v/>
      </c>
      <c r="K1091" s="762">
        <f>IF(RENTABILIDAD[[#This Row],[VALOR ACTUAL COP]]&gt;0,IFERROR((I1091-F1091)/F1091,0),"")</f>
        <v>0</v>
      </c>
      <c r="L1091" s="702">
        <f>IF(RENTABILIDAD[[#This Row],[VALOR ACTUAL COP]]&gt;0,IFERROR((J1091-G1091)/G1091,0),"")</f>
        <v>0</v>
      </c>
      <c r="M1091" s="763">
        <f t="shared" si="18"/>
        <v>0</v>
      </c>
      <c r="N1091" s="747" t="str">
        <f>IFERROR(IF(RENTABILIDAD[[#This Row],[AÑOS]]&gt;0.9999999,(1+K1091)^(1/M1091)-1,""),"")</f>
        <v/>
      </c>
      <c r="O1091" s="702" t="str">
        <f>IFERROR(IF(RENTABILIDAD[[#This Row],[AÑOS]]&gt;0.9999999,(1+L1091)^(1/M1091)-1,""),"")</f>
        <v/>
      </c>
      <c r="P1091" s="764" t="str">
        <f>IFERROR(IF(C:C=$U$7,RENTABILIDAD[[#This Row],[INVERSIÓN USD]]/$W$6,RENTABILIDAD[[#This Row],[INVERSIÓN USD]]/$W$7),"")</f>
        <v/>
      </c>
      <c r="Q1091" s="620" t="str">
        <f>IFERROR(IF(D:D=$U$6,RENTABILIDAD[[#This Row],[INVERSIÓN COP]]/$V$6,RENTABILIDAD[[#This Row],[INVERSIÓN COP]]/$V$7),"")</f>
        <v/>
      </c>
      <c r="R1091" s="764" t="str">
        <f>IFERROR(RENTABILIDAD[[#This Row],[RENTABILIDAD E.A USD]]*RENTABILIDAD[[#This Row],[PESOS COP]],"")</f>
        <v/>
      </c>
      <c r="S1091" s="620" t="str">
        <f>IFERROR(RENTABILIDAD[[#This Row],[RENTABILIDAD E.A COP2]]*RENTABILIDAD[[#This Row],[PESOS COP]],"")</f>
        <v/>
      </c>
    </row>
    <row r="1092" spans="2:19">
      <c r="B1092" s="755" t="str">
        <f>IF('REGISTRO ACCIONES'!L1092="COMPRA",'REGISTRO ACCIONES'!J1092,"")</f>
        <v/>
      </c>
      <c r="C1092" s="756" t="str">
        <f>IF('REGISTRO ACCIONES'!L1092="COMPRA",'REGISTRO ACCIONES'!K1092,"")</f>
        <v/>
      </c>
      <c r="D109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92" s="757" t="str">
        <f>IF('REGISTRO ACCIONES'!L1092="COMPRA",'REGISTRO ACCIONES'!M1092,"")</f>
        <v/>
      </c>
      <c r="F1092" s="758" t="str">
        <f>IF(RENTABILIDAD[[#This Row],[PORTAFOLIO]]="","",IF('REGISTRO ACCIONES'!L1092="COMPRA",'REGISTRO ACCIONES'!P1092,""))</f>
        <v/>
      </c>
      <c r="G1092" s="759" t="str">
        <f>IF(RENTABILIDAD[[#This Row],[PORTAFOLIO]]="","",IF('REGISTRO ACCIONES'!L1092="COMPRA",'REGISTRO ACCIONES'!R1092,""))</f>
        <v/>
      </c>
      <c r="H109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92" s="760" t="str">
        <f>IF(RENTABILIDAD[[#This Row],[PORTAFOLIO]]="","",IF(RENTABILIDAD[[#This Row],[INSTRUMENTO]]="","",IFERROR((E1092*H1092),0)))</f>
        <v/>
      </c>
      <c r="J1092" s="761" t="str">
        <f>IF(RENTABILIDAD[[#This Row],[PORTAFOLIO]]="","",IF(RENTABILIDAD[[#This Row],[INSTRUMENTO]]="","",IFERROR((E1092*H1092)*$X$6,0)))</f>
        <v/>
      </c>
      <c r="K1092" s="762">
        <f>IF(RENTABILIDAD[[#This Row],[VALOR ACTUAL COP]]&gt;0,IFERROR((I1092-F1092)/F1092,0),"")</f>
        <v>0</v>
      </c>
      <c r="L1092" s="702">
        <f>IF(RENTABILIDAD[[#This Row],[VALOR ACTUAL COP]]&gt;0,IFERROR((J1092-G1092)/G1092,0),"")</f>
        <v>0</v>
      </c>
      <c r="M1092" s="763">
        <f t="shared" si="18"/>
        <v>0</v>
      </c>
      <c r="N1092" s="747" t="str">
        <f>IFERROR(IF(RENTABILIDAD[[#This Row],[AÑOS]]&gt;0.9999999,(1+K1092)^(1/M1092)-1,""),"")</f>
        <v/>
      </c>
      <c r="O1092" s="702" t="str">
        <f>IFERROR(IF(RENTABILIDAD[[#This Row],[AÑOS]]&gt;0.9999999,(1+L1092)^(1/M1092)-1,""),"")</f>
        <v/>
      </c>
      <c r="P1092" s="764" t="str">
        <f>IFERROR(IF(C:C=$U$7,RENTABILIDAD[[#This Row],[INVERSIÓN USD]]/$W$6,RENTABILIDAD[[#This Row],[INVERSIÓN USD]]/$W$7),"")</f>
        <v/>
      </c>
      <c r="Q1092" s="620" t="str">
        <f>IFERROR(IF(D:D=$U$6,RENTABILIDAD[[#This Row],[INVERSIÓN COP]]/$V$6,RENTABILIDAD[[#This Row],[INVERSIÓN COP]]/$V$7),"")</f>
        <v/>
      </c>
      <c r="R1092" s="764" t="str">
        <f>IFERROR(RENTABILIDAD[[#This Row],[RENTABILIDAD E.A USD]]*RENTABILIDAD[[#This Row],[PESOS COP]],"")</f>
        <v/>
      </c>
      <c r="S1092" s="620" t="str">
        <f>IFERROR(RENTABILIDAD[[#This Row],[RENTABILIDAD E.A COP2]]*RENTABILIDAD[[#This Row],[PESOS COP]],"")</f>
        <v/>
      </c>
    </row>
    <row r="1093" spans="2:19">
      <c r="B1093" s="755" t="str">
        <f>IF('REGISTRO ACCIONES'!L1093="COMPRA",'REGISTRO ACCIONES'!J1093,"")</f>
        <v/>
      </c>
      <c r="C1093" s="756" t="str">
        <f>IF('REGISTRO ACCIONES'!L1093="COMPRA",'REGISTRO ACCIONES'!K1093,"")</f>
        <v/>
      </c>
      <c r="D109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93" s="757" t="str">
        <f>IF('REGISTRO ACCIONES'!L1093="COMPRA",'REGISTRO ACCIONES'!M1093,"")</f>
        <v/>
      </c>
      <c r="F1093" s="758" t="str">
        <f>IF(RENTABILIDAD[[#This Row],[PORTAFOLIO]]="","",IF('REGISTRO ACCIONES'!L1093="COMPRA",'REGISTRO ACCIONES'!P1093,""))</f>
        <v/>
      </c>
      <c r="G1093" s="759" t="str">
        <f>IF(RENTABILIDAD[[#This Row],[PORTAFOLIO]]="","",IF('REGISTRO ACCIONES'!L1093="COMPRA",'REGISTRO ACCIONES'!R1093,""))</f>
        <v/>
      </c>
      <c r="H109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93" s="760" t="str">
        <f>IF(RENTABILIDAD[[#This Row],[PORTAFOLIO]]="","",IF(RENTABILIDAD[[#This Row],[INSTRUMENTO]]="","",IFERROR((E1093*H1093),0)))</f>
        <v/>
      </c>
      <c r="J1093" s="761" t="str">
        <f>IF(RENTABILIDAD[[#This Row],[PORTAFOLIO]]="","",IF(RENTABILIDAD[[#This Row],[INSTRUMENTO]]="","",IFERROR((E1093*H1093)*$X$6,0)))</f>
        <v/>
      </c>
      <c r="K1093" s="762">
        <f>IF(RENTABILIDAD[[#This Row],[VALOR ACTUAL COP]]&gt;0,IFERROR((I1093-F1093)/F1093,0),"")</f>
        <v>0</v>
      </c>
      <c r="L1093" s="702">
        <f>IF(RENTABILIDAD[[#This Row],[VALOR ACTUAL COP]]&gt;0,IFERROR((J1093-G1093)/G1093,0),"")</f>
        <v>0</v>
      </c>
      <c r="M1093" s="763">
        <f t="shared" si="18"/>
        <v>0</v>
      </c>
      <c r="N1093" s="747" t="str">
        <f>IFERROR(IF(RENTABILIDAD[[#This Row],[AÑOS]]&gt;0.9999999,(1+K1093)^(1/M1093)-1,""),"")</f>
        <v/>
      </c>
      <c r="O1093" s="702" t="str">
        <f>IFERROR(IF(RENTABILIDAD[[#This Row],[AÑOS]]&gt;0.9999999,(1+L1093)^(1/M1093)-1,""),"")</f>
        <v/>
      </c>
      <c r="P1093" s="764" t="str">
        <f>IFERROR(IF(C:C=$U$7,RENTABILIDAD[[#This Row],[INVERSIÓN USD]]/$W$6,RENTABILIDAD[[#This Row],[INVERSIÓN USD]]/$W$7),"")</f>
        <v/>
      </c>
      <c r="Q1093" s="620" t="str">
        <f>IFERROR(IF(D:D=$U$6,RENTABILIDAD[[#This Row],[INVERSIÓN COP]]/$V$6,RENTABILIDAD[[#This Row],[INVERSIÓN COP]]/$V$7),"")</f>
        <v/>
      </c>
      <c r="R1093" s="764" t="str">
        <f>IFERROR(RENTABILIDAD[[#This Row],[RENTABILIDAD E.A USD]]*RENTABILIDAD[[#This Row],[PESOS COP]],"")</f>
        <v/>
      </c>
      <c r="S1093" s="620" t="str">
        <f>IFERROR(RENTABILIDAD[[#This Row],[RENTABILIDAD E.A COP2]]*RENTABILIDAD[[#This Row],[PESOS COP]],"")</f>
        <v/>
      </c>
    </row>
    <row r="1094" spans="2:19">
      <c r="B1094" s="755" t="str">
        <f>IF('REGISTRO ACCIONES'!L1094="COMPRA",'REGISTRO ACCIONES'!J1094,"")</f>
        <v/>
      </c>
      <c r="C1094" s="756" t="str">
        <f>IF('REGISTRO ACCIONES'!L1094="COMPRA",'REGISTRO ACCIONES'!K1094,"")</f>
        <v/>
      </c>
      <c r="D109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94" s="757" t="str">
        <f>IF('REGISTRO ACCIONES'!L1094="COMPRA",'REGISTRO ACCIONES'!M1094,"")</f>
        <v/>
      </c>
      <c r="F1094" s="758" t="str">
        <f>IF(RENTABILIDAD[[#This Row],[PORTAFOLIO]]="","",IF('REGISTRO ACCIONES'!L1094="COMPRA",'REGISTRO ACCIONES'!P1094,""))</f>
        <v/>
      </c>
      <c r="G1094" s="759" t="str">
        <f>IF(RENTABILIDAD[[#This Row],[PORTAFOLIO]]="","",IF('REGISTRO ACCIONES'!L1094="COMPRA",'REGISTRO ACCIONES'!R1094,""))</f>
        <v/>
      </c>
      <c r="H109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94" s="760" t="str">
        <f>IF(RENTABILIDAD[[#This Row],[PORTAFOLIO]]="","",IF(RENTABILIDAD[[#This Row],[INSTRUMENTO]]="","",IFERROR((E1094*H1094),0)))</f>
        <v/>
      </c>
      <c r="J1094" s="761" t="str">
        <f>IF(RENTABILIDAD[[#This Row],[PORTAFOLIO]]="","",IF(RENTABILIDAD[[#This Row],[INSTRUMENTO]]="","",IFERROR((E1094*H1094)*$X$6,0)))</f>
        <v/>
      </c>
      <c r="K1094" s="762">
        <f>IF(RENTABILIDAD[[#This Row],[VALOR ACTUAL COP]]&gt;0,IFERROR((I1094-F1094)/F1094,0),"")</f>
        <v>0</v>
      </c>
      <c r="L1094" s="702">
        <f>IF(RENTABILIDAD[[#This Row],[VALOR ACTUAL COP]]&gt;0,IFERROR((J1094-G1094)/G1094,0),"")</f>
        <v>0</v>
      </c>
      <c r="M1094" s="763">
        <f t="shared" si="18"/>
        <v>0</v>
      </c>
      <c r="N1094" s="747" t="str">
        <f>IFERROR(IF(RENTABILIDAD[[#This Row],[AÑOS]]&gt;0.9999999,(1+K1094)^(1/M1094)-1,""),"")</f>
        <v/>
      </c>
      <c r="O1094" s="702" t="str">
        <f>IFERROR(IF(RENTABILIDAD[[#This Row],[AÑOS]]&gt;0.9999999,(1+L1094)^(1/M1094)-1,""),"")</f>
        <v/>
      </c>
      <c r="P1094" s="764" t="str">
        <f>IFERROR(IF(C:C=$U$7,RENTABILIDAD[[#This Row],[INVERSIÓN USD]]/$W$6,RENTABILIDAD[[#This Row],[INVERSIÓN USD]]/$W$7),"")</f>
        <v/>
      </c>
      <c r="Q1094" s="620" t="str">
        <f>IFERROR(IF(D:D=$U$6,RENTABILIDAD[[#This Row],[INVERSIÓN COP]]/$V$6,RENTABILIDAD[[#This Row],[INVERSIÓN COP]]/$V$7),"")</f>
        <v/>
      </c>
      <c r="R1094" s="764" t="str">
        <f>IFERROR(RENTABILIDAD[[#This Row],[RENTABILIDAD E.A USD]]*RENTABILIDAD[[#This Row],[PESOS COP]],"")</f>
        <v/>
      </c>
      <c r="S1094" s="620" t="str">
        <f>IFERROR(RENTABILIDAD[[#This Row],[RENTABILIDAD E.A COP2]]*RENTABILIDAD[[#This Row],[PESOS COP]],"")</f>
        <v/>
      </c>
    </row>
    <row r="1095" spans="2:19">
      <c r="B1095" s="755" t="str">
        <f>IF('REGISTRO ACCIONES'!L1095="COMPRA",'REGISTRO ACCIONES'!J1095,"")</f>
        <v/>
      </c>
      <c r="C1095" s="756" t="str">
        <f>IF('REGISTRO ACCIONES'!L1095="COMPRA",'REGISTRO ACCIONES'!K1095,"")</f>
        <v/>
      </c>
      <c r="D109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95" s="757" t="str">
        <f>IF('REGISTRO ACCIONES'!L1095="COMPRA",'REGISTRO ACCIONES'!M1095,"")</f>
        <v/>
      </c>
      <c r="F1095" s="758" t="str">
        <f>IF(RENTABILIDAD[[#This Row],[PORTAFOLIO]]="","",IF('REGISTRO ACCIONES'!L1095="COMPRA",'REGISTRO ACCIONES'!P1095,""))</f>
        <v/>
      </c>
      <c r="G1095" s="759" t="str">
        <f>IF(RENTABILIDAD[[#This Row],[PORTAFOLIO]]="","",IF('REGISTRO ACCIONES'!L1095="COMPRA",'REGISTRO ACCIONES'!R1095,""))</f>
        <v/>
      </c>
      <c r="H109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95" s="760" t="str">
        <f>IF(RENTABILIDAD[[#This Row],[PORTAFOLIO]]="","",IF(RENTABILIDAD[[#This Row],[INSTRUMENTO]]="","",IFERROR((E1095*H1095),0)))</f>
        <v/>
      </c>
      <c r="J1095" s="761" t="str">
        <f>IF(RENTABILIDAD[[#This Row],[PORTAFOLIO]]="","",IF(RENTABILIDAD[[#This Row],[INSTRUMENTO]]="","",IFERROR((E1095*H1095)*$X$6,0)))</f>
        <v/>
      </c>
      <c r="K1095" s="762">
        <f>IF(RENTABILIDAD[[#This Row],[VALOR ACTUAL COP]]&gt;0,IFERROR((I1095-F1095)/F1095,0),"")</f>
        <v>0</v>
      </c>
      <c r="L1095" s="702">
        <f>IF(RENTABILIDAD[[#This Row],[VALOR ACTUAL COP]]&gt;0,IFERROR((J1095-G1095)/G1095,0),"")</f>
        <v>0</v>
      </c>
      <c r="M1095" s="763">
        <f t="shared" si="18"/>
        <v>0</v>
      </c>
      <c r="N1095" s="747" t="str">
        <f>IFERROR(IF(RENTABILIDAD[[#This Row],[AÑOS]]&gt;0.9999999,(1+K1095)^(1/M1095)-1,""),"")</f>
        <v/>
      </c>
      <c r="O1095" s="702" t="str">
        <f>IFERROR(IF(RENTABILIDAD[[#This Row],[AÑOS]]&gt;0.9999999,(1+L1095)^(1/M1095)-1,""),"")</f>
        <v/>
      </c>
      <c r="P1095" s="764" t="str">
        <f>IFERROR(IF(C:C=$U$7,RENTABILIDAD[[#This Row],[INVERSIÓN USD]]/$W$6,RENTABILIDAD[[#This Row],[INVERSIÓN USD]]/$W$7),"")</f>
        <v/>
      </c>
      <c r="Q1095" s="620" t="str">
        <f>IFERROR(IF(D:D=$U$6,RENTABILIDAD[[#This Row],[INVERSIÓN COP]]/$V$6,RENTABILIDAD[[#This Row],[INVERSIÓN COP]]/$V$7),"")</f>
        <v/>
      </c>
      <c r="R1095" s="764" t="str">
        <f>IFERROR(RENTABILIDAD[[#This Row],[RENTABILIDAD E.A USD]]*RENTABILIDAD[[#This Row],[PESOS COP]],"")</f>
        <v/>
      </c>
      <c r="S1095" s="620" t="str">
        <f>IFERROR(RENTABILIDAD[[#This Row],[RENTABILIDAD E.A COP2]]*RENTABILIDAD[[#This Row],[PESOS COP]],"")</f>
        <v/>
      </c>
    </row>
    <row r="1096" spans="2:19">
      <c r="B1096" s="755" t="str">
        <f>IF('REGISTRO ACCIONES'!L1096="COMPRA",'REGISTRO ACCIONES'!J1096,"")</f>
        <v/>
      </c>
      <c r="C1096" s="756" t="str">
        <f>IF('REGISTRO ACCIONES'!L1096="COMPRA",'REGISTRO ACCIONES'!K1096,"")</f>
        <v/>
      </c>
      <c r="D109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96" s="757" t="str">
        <f>IF('REGISTRO ACCIONES'!L1096="COMPRA",'REGISTRO ACCIONES'!M1096,"")</f>
        <v/>
      </c>
      <c r="F1096" s="758" t="str">
        <f>IF(RENTABILIDAD[[#This Row],[PORTAFOLIO]]="","",IF('REGISTRO ACCIONES'!L1096="COMPRA",'REGISTRO ACCIONES'!P1096,""))</f>
        <v/>
      </c>
      <c r="G1096" s="759" t="str">
        <f>IF(RENTABILIDAD[[#This Row],[PORTAFOLIO]]="","",IF('REGISTRO ACCIONES'!L1096="COMPRA",'REGISTRO ACCIONES'!R1096,""))</f>
        <v/>
      </c>
      <c r="H109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96" s="760" t="str">
        <f>IF(RENTABILIDAD[[#This Row],[PORTAFOLIO]]="","",IF(RENTABILIDAD[[#This Row],[INSTRUMENTO]]="","",IFERROR((E1096*H1096),0)))</f>
        <v/>
      </c>
      <c r="J1096" s="761" t="str">
        <f>IF(RENTABILIDAD[[#This Row],[PORTAFOLIO]]="","",IF(RENTABILIDAD[[#This Row],[INSTRUMENTO]]="","",IFERROR((E1096*H1096)*$X$6,0)))</f>
        <v/>
      </c>
      <c r="K1096" s="762">
        <f>IF(RENTABILIDAD[[#This Row],[VALOR ACTUAL COP]]&gt;0,IFERROR((I1096-F1096)/F1096,0),"")</f>
        <v>0</v>
      </c>
      <c r="L1096" s="702">
        <f>IF(RENTABILIDAD[[#This Row],[VALOR ACTUAL COP]]&gt;0,IFERROR((J1096-G1096)/G1096,0),"")</f>
        <v>0</v>
      </c>
      <c r="M1096" s="763">
        <f t="shared" si="18"/>
        <v>0</v>
      </c>
      <c r="N1096" s="747" t="str">
        <f>IFERROR(IF(RENTABILIDAD[[#This Row],[AÑOS]]&gt;0.9999999,(1+K1096)^(1/M1096)-1,""),"")</f>
        <v/>
      </c>
      <c r="O1096" s="702" t="str">
        <f>IFERROR(IF(RENTABILIDAD[[#This Row],[AÑOS]]&gt;0.9999999,(1+L1096)^(1/M1096)-1,""),"")</f>
        <v/>
      </c>
      <c r="P1096" s="764" t="str">
        <f>IFERROR(IF(C:C=$U$7,RENTABILIDAD[[#This Row],[INVERSIÓN USD]]/$W$6,RENTABILIDAD[[#This Row],[INVERSIÓN USD]]/$W$7),"")</f>
        <v/>
      </c>
      <c r="Q1096" s="620" t="str">
        <f>IFERROR(IF(D:D=$U$6,RENTABILIDAD[[#This Row],[INVERSIÓN COP]]/$V$6,RENTABILIDAD[[#This Row],[INVERSIÓN COP]]/$V$7),"")</f>
        <v/>
      </c>
      <c r="R1096" s="764" t="str">
        <f>IFERROR(RENTABILIDAD[[#This Row],[RENTABILIDAD E.A USD]]*RENTABILIDAD[[#This Row],[PESOS COP]],"")</f>
        <v/>
      </c>
      <c r="S1096" s="620" t="str">
        <f>IFERROR(RENTABILIDAD[[#This Row],[RENTABILIDAD E.A COP2]]*RENTABILIDAD[[#This Row],[PESOS COP]],"")</f>
        <v/>
      </c>
    </row>
    <row r="1097" spans="2:19">
      <c r="B1097" s="755" t="str">
        <f>IF('REGISTRO ACCIONES'!L1097="COMPRA",'REGISTRO ACCIONES'!J1097,"")</f>
        <v/>
      </c>
      <c r="C1097" s="756" t="str">
        <f>IF('REGISTRO ACCIONES'!L1097="COMPRA",'REGISTRO ACCIONES'!K1097,"")</f>
        <v/>
      </c>
      <c r="D109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97" s="757" t="str">
        <f>IF('REGISTRO ACCIONES'!L1097="COMPRA",'REGISTRO ACCIONES'!M1097,"")</f>
        <v/>
      </c>
      <c r="F1097" s="758" t="str">
        <f>IF(RENTABILIDAD[[#This Row],[PORTAFOLIO]]="","",IF('REGISTRO ACCIONES'!L1097="COMPRA",'REGISTRO ACCIONES'!P1097,""))</f>
        <v/>
      </c>
      <c r="G1097" s="759" t="str">
        <f>IF(RENTABILIDAD[[#This Row],[PORTAFOLIO]]="","",IF('REGISTRO ACCIONES'!L1097="COMPRA",'REGISTRO ACCIONES'!R1097,""))</f>
        <v/>
      </c>
      <c r="H109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97" s="760" t="str">
        <f>IF(RENTABILIDAD[[#This Row],[PORTAFOLIO]]="","",IF(RENTABILIDAD[[#This Row],[INSTRUMENTO]]="","",IFERROR((E1097*H1097),0)))</f>
        <v/>
      </c>
      <c r="J1097" s="761" t="str">
        <f>IF(RENTABILIDAD[[#This Row],[PORTAFOLIO]]="","",IF(RENTABILIDAD[[#This Row],[INSTRUMENTO]]="","",IFERROR((E1097*H1097)*$X$6,0)))</f>
        <v/>
      </c>
      <c r="K1097" s="762">
        <f>IF(RENTABILIDAD[[#This Row],[VALOR ACTUAL COP]]&gt;0,IFERROR((I1097-F1097)/F1097,0),"")</f>
        <v>0</v>
      </c>
      <c r="L1097" s="702">
        <f>IF(RENTABILIDAD[[#This Row],[VALOR ACTUAL COP]]&gt;0,IFERROR((J1097-G1097)/G1097,0),"")</f>
        <v>0</v>
      </c>
      <c r="M1097" s="763">
        <f t="shared" si="18"/>
        <v>0</v>
      </c>
      <c r="N1097" s="747" t="str">
        <f>IFERROR(IF(RENTABILIDAD[[#This Row],[AÑOS]]&gt;0.9999999,(1+K1097)^(1/M1097)-1,""),"")</f>
        <v/>
      </c>
      <c r="O1097" s="702" t="str">
        <f>IFERROR(IF(RENTABILIDAD[[#This Row],[AÑOS]]&gt;0.9999999,(1+L1097)^(1/M1097)-1,""),"")</f>
        <v/>
      </c>
      <c r="P1097" s="764" t="str">
        <f>IFERROR(IF(C:C=$U$7,RENTABILIDAD[[#This Row],[INVERSIÓN USD]]/$W$6,RENTABILIDAD[[#This Row],[INVERSIÓN USD]]/$W$7),"")</f>
        <v/>
      </c>
      <c r="Q1097" s="620" t="str">
        <f>IFERROR(IF(D:D=$U$6,RENTABILIDAD[[#This Row],[INVERSIÓN COP]]/$V$6,RENTABILIDAD[[#This Row],[INVERSIÓN COP]]/$V$7),"")</f>
        <v/>
      </c>
      <c r="R1097" s="764" t="str">
        <f>IFERROR(RENTABILIDAD[[#This Row],[RENTABILIDAD E.A USD]]*RENTABILIDAD[[#This Row],[PESOS COP]],"")</f>
        <v/>
      </c>
      <c r="S1097" s="620" t="str">
        <f>IFERROR(RENTABILIDAD[[#This Row],[RENTABILIDAD E.A COP2]]*RENTABILIDAD[[#This Row],[PESOS COP]],"")</f>
        <v/>
      </c>
    </row>
    <row r="1098" spans="2:19">
      <c r="B1098" s="755" t="str">
        <f>IF('REGISTRO ACCIONES'!L1098="COMPRA",'REGISTRO ACCIONES'!J1098,"")</f>
        <v/>
      </c>
      <c r="C1098" s="756" t="str">
        <f>IF('REGISTRO ACCIONES'!L1098="COMPRA",'REGISTRO ACCIONES'!K1098,"")</f>
        <v/>
      </c>
      <c r="D109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98" s="757" t="str">
        <f>IF('REGISTRO ACCIONES'!L1098="COMPRA",'REGISTRO ACCIONES'!M1098,"")</f>
        <v/>
      </c>
      <c r="F1098" s="758" t="str">
        <f>IF(RENTABILIDAD[[#This Row],[PORTAFOLIO]]="","",IF('REGISTRO ACCIONES'!L1098="COMPRA",'REGISTRO ACCIONES'!P1098,""))</f>
        <v/>
      </c>
      <c r="G1098" s="759" t="str">
        <f>IF(RENTABILIDAD[[#This Row],[PORTAFOLIO]]="","",IF('REGISTRO ACCIONES'!L1098="COMPRA",'REGISTRO ACCIONES'!R1098,""))</f>
        <v/>
      </c>
      <c r="H109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98" s="760" t="str">
        <f>IF(RENTABILIDAD[[#This Row],[PORTAFOLIO]]="","",IF(RENTABILIDAD[[#This Row],[INSTRUMENTO]]="","",IFERROR((E1098*H1098),0)))</f>
        <v/>
      </c>
      <c r="J1098" s="761" t="str">
        <f>IF(RENTABILIDAD[[#This Row],[PORTAFOLIO]]="","",IF(RENTABILIDAD[[#This Row],[INSTRUMENTO]]="","",IFERROR((E1098*H1098)*$X$6,0)))</f>
        <v/>
      </c>
      <c r="K1098" s="762">
        <f>IF(RENTABILIDAD[[#This Row],[VALOR ACTUAL COP]]&gt;0,IFERROR((I1098-F1098)/F1098,0),"")</f>
        <v>0</v>
      </c>
      <c r="L1098" s="702">
        <f>IF(RENTABILIDAD[[#This Row],[VALOR ACTUAL COP]]&gt;0,IFERROR((J1098-G1098)/G1098,0),"")</f>
        <v>0</v>
      </c>
      <c r="M1098" s="763">
        <f t="shared" si="18"/>
        <v>0</v>
      </c>
      <c r="N1098" s="747" t="str">
        <f>IFERROR(IF(RENTABILIDAD[[#This Row],[AÑOS]]&gt;0.9999999,(1+K1098)^(1/M1098)-1,""),"")</f>
        <v/>
      </c>
      <c r="O1098" s="702" t="str">
        <f>IFERROR(IF(RENTABILIDAD[[#This Row],[AÑOS]]&gt;0.9999999,(1+L1098)^(1/M1098)-1,""),"")</f>
        <v/>
      </c>
      <c r="P1098" s="764" t="str">
        <f>IFERROR(IF(C:C=$U$7,RENTABILIDAD[[#This Row],[INVERSIÓN USD]]/$W$6,RENTABILIDAD[[#This Row],[INVERSIÓN USD]]/$W$7),"")</f>
        <v/>
      </c>
      <c r="Q1098" s="620" t="str">
        <f>IFERROR(IF(D:D=$U$6,RENTABILIDAD[[#This Row],[INVERSIÓN COP]]/$V$6,RENTABILIDAD[[#This Row],[INVERSIÓN COP]]/$V$7),"")</f>
        <v/>
      </c>
      <c r="R1098" s="764" t="str">
        <f>IFERROR(RENTABILIDAD[[#This Row],[RENTABILIDAD E.A USD]]*RENTABILIDAD[[#This Row],[PESOS COP]],"")</f>
        <v/>
      </c>
      <c r="S1098" s="620" t="str">
        <f>IFERROR(RENTABILIDAD[[#This Row],[RENTABILIDAD E.A COP2]]*RENTABILIDAD[[#This Row],[PESOS COP]],"")</f>
        <v/>
      </c>
    </row>
    <row r="1099" spans="2:19">
      <c r="B1099" s="755" t="str">
        <f>IF('REGISTRO ACCIONES'!L1099="COMPRA",'REGISTRO ACCIONES'!J1099,"")</f>
        <v/>
      </c>
      <c r="C1099" s="756" t="str">
        <f>IF('REGISTRO ACCIONES'!L1099="COMPRA",'REGISTRO ACCIONES'!K1099,"")</f>
        <v/>
      </c>
      <c r="D109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099" s="757" t="str">
        <f>IF('REGISTRO ACCIONES'!L1099="COMPRA",'REGISTRO ACCIONES'!M1099,"")</f>
        <v/>
      </c>
      <c r="F1099" s="758" t="str">
        <f>IF(RENTABILIDAD[[#This Row],[PORTAFOLIO]]="","",IF('REGISTRO ACCIONES'!L1099="COMPRA",'REGISTRO ACCIONES'!P1099,""))</f>
        <v/>
      </c>
      <c r="G1099" s="759" t="str">
        <f>IF(RENTABILIDAD[[#This Row],[PORTAFOLIO]]="","",IF('REGISTRO ACCIONES'!L1099="COMPRA",'REGISTRO ACCIONES'!R1099,""))</f>
        <v/>
      </c>
      <c r="H109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099" s="760" t="str">
        <f>IF(RENTABILIDAD[[#This Row],[PORTAFOLIO]]="","",IF(RENTABILIDAD[[#This Row],[INSTRUMENTO]]="","",IFERROR((E1099*H1099),0)))</f>
        <v/>
      </c>
      <c r="J1099" s="761" t="str">
        <f>IF(RENTABILIDAD[[#This Row],[PORTAFOLIO]]="","",IF(RENTABILIDAD[[#This Row],[INSTRUMENTO]]="","",IFERROR((E1099*H1099)*$X$6,0)))</f>
        <v/>
      </c>
      <c r="K1099" s="762">
        <f>IF(RENTABILIDAD[[#This Row],[VALOR ACTUAL COP]]&gt;0,IFERROR((I1099-F1099)/F1099,0),"")</f>
        <v>0</v>
      </c>
      <c r="L1099" s="702">
        <f>IF(RENTABILIDAD[[#This Row],[VALOR ACTUAL COP]]&gt;0,IFERROR((J1099-G1099)/G1099,0),"")</f>
        <v>0</v>
      </c>
      <c r="M1099" s="763">
        <f t="shared" si="18"/>
        <v>0</v>
      </c>
      <c r="N1099" s="747" t="str">
        <f>IFERROR(IF(RENTABILIDAD[[#This Row],[AÑOS]]&gt;0.9999999,(1+K1099)^(1/M1099)-1,""),"")</f>
        <v/>
      </c>
      <c r="O1099" s="702" t="str">
        <f>IFERROR(IF(RENTABILIDAD[[#This Row],[AÑOS]]&gt;0.9999999,(1+L1099)^(1/M1099)-1,""),"")</f>
        <v/>
      </c>
      <c r="P1099" s="764" t="str">
        <f>IFERROR(IF(C:C=$U$7,RENTABILIDAD[[#This Row],[INVERSIÓN USD]]/$W$6,RENTABILIDAD[[#This Row],[INVERSIÓN USD]]/$W$7),"")</f>
        <v/>
      </c>
      <c r="Q1099" s="620" t="str">
        <f>IFERROR(IF(D:D=$U$6,RENTABILIDAD[[#This Row],[INVERSIÓN COP]]/$V$6,RENTABILIDAD[[#This Row],[INVERSIÓN COP]]/$V$7),"")</f>
        <v/>
      </c>
      <c r="R1099" s="764" t="str">
        <f>IFERROR(RENTABILIDAD[[#This Row],[RENTABILIDAD E.A USD]]*RENTABILIDAD[[#This Row],[PESOS COP]],"")</f>
        <v/>
      </c>
      <c r="S1099" s="620" t="str">
        <f>IFERROR(RENTABILIDAD[[#This Row],[RENTABILIDAD E.A COP2]]*RENTABILIDAD[[#This Row],[PESOS COP]],"")</f>
        <v/>
      </c>
    </row>
    <row r="1100" spans="2:19">
      <c r="B1100" s="755" t="str">
        <f>IF('REGISTRO ACCIONES'!L1100="COMPRA",'REGISTRO ACCIONES'!J1100,"")</f>
        <v/>
      </c>
      <c r="C1100" s="756" t="str">
        <f>IF('REGISTRO ACCIONES'!L1100="COMPRA",'REGISTRO ACCIONES'!K1100,"")</f>
        <v/>
      </c>
      <c r="D110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00" s="757" t="str">
        <f>IF('REGISTRO ACCIONES'!L1100="COMPRA",'REGISTRO ACCIONES'!M1100,"")</f>
        <v/>
      </c>
      <c r="F1100" s="758" t="str">
        <f>IF(RENTABILIDAD[[#This Row],[PORTAFOLIO]]="","",IF('REGISTRO ACCIONES'!L1100="COMPRA",'REGISTRO ACCIONES'!P1100,""))</f>
        <v/>
      </c>
      <c r="G1100" s="759" t="str">
        <f>IF(RENTABILIDAD[[#This Row],[PORTAFOLIO]]="","",IF('REGISTRO ACCIONES'!L1100="COMPRA",'REGISTRO ACCIONES'!R1100,""))</f>
        <v/>
      </c>
      <c r="H110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00" s="760" t="str">
        <f>IF(RENTABILIDAD[[#This Row],[PORTAFOLIO]]="","",IF(RENTABILIDAD[[#This Row],[INSTRUMENTO]]="","",IFERROR((E1100*H1100),0)))</f>
        <v/>
      </c>
      <c r="J1100" s="761" t="str">
        <f>IF(RENTABILIDAD[[#This Row],[PORTAFOLIO]]="","",IF(RENTABILIDAD[[#This Row],[INSTRUMENTO]]="","",IFERROR((E1100*H1100)*$X$6,0)))</f>
        <v/>
      </c>
      <c r="K1100" s="762">
        <f>IF(RENTABILIDAD[[#This Row],[VALOR ACTUAL COP]]&gt;0,IFERROR((I1100-F1100)/F1100,0),"")</f>
        <v>0</v>
      </c>
      <c r="L1100" s="702">
        <f>IF(RENTABILIDAD[[#This Row],[VALOR ACTUAL COP]]&gt;0,IFERROR((J1100-G1100)/G1100,0),"")</f>
        <v>0</v>
      </c>
      <c r="M1100" s="763">
        <f t="shared" si="18"/>
        <v>0</v>
      </c>
      <c r="N1100" s="747" t="str">
        <f>IFERROR(IF(RENTABILIDAD[[#This Row],[AÑOS]]&gt;0.9999999,(1+K1100)^(1/M1100)-1,""),"")</f>
        <v/>
      </c>
      <c r="O1100" s="702" t="str">
        <f>IFERROR(IF(RENTABILIDAD[[#This Row],[AÑOS]]&gt;0.9999999,(1+L1100)^(1/M1100)-1,""),"")</f>
        <v/>
      </c>
      <c r="P1100" s="764" t="str">
        <f>IFERROR(IF(C:C=$U$7,RENTABILIDAD[[#This Row],[INVERSIÓN USD]]/$W$6,RENTABILIDAD[[#This Row],[INVERSIÓN USD]]/$W$7),"")</f>
        <v/>
      </c>
      <c r="Q1100" s="620" t="str">
        <f>IFERROR(IF(D:D=$U$6,RENTABILIDAD[[#This Row],[INVERSIÓN COP]]/$V$6,RENTABILIDAD[[#This Row],[INVERSIÓN COP]]/$V$7),"")</f>
        <v/>
      </c>
      <c r="R1100" s="764" t="str">
        <f>IFERROR(RENTABILIDAD[[#This Row],[RENTABILIDAD E.A USD]]*RENTABILIDAD[[#This Row],[PESOS COP]],"")</f>
        <v/>
      </c>
      <c r="S1100" s="620" t="str">
        <f>IFERROR(RENTABILIDAD[[#This Row],[RENTABILIDAD E.A COP2]]*RENTABILIDAD[[#This Row],[PESOS COP]],"")</f>
        <v/>
      </c>
    </row>
    <row r="1101" spans="2:19">
      <c r="B1101" s="755" t="str">
        <f>IF('REGISTRO ACCIONES'!L1101="COMPRA",'REGISTRO ACCIONES'!J1101,"")</f>
        <v/>
      </c>
      <c r="C1101" s="756" t="str">
        <f>IF('REGISTRO ACCIONES'!L1101="COMPRA",'REGISTRO ACCIONES'!K1101,"")</f>
        <v/>
      </c>
      <c r="D110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01" s="757" t="str">
        <f>IF('REGISTRO ACCIONES'!L1101="COMPRA",'REGISTRO ACCIONES'!M1101,"")</f>
        <v/>
      </c>
      <c r="F1101" s="758" t="str">
        <f>IF(RENTABILIDAD[[#This Row],[PORTAFOLIO]]="","",IF('REGISTRO ACCIONES'!L1101="COMPRA",'REGISTRO ACCIONES'!P1101,""))</f>
        <v/>
      </c>
      <c r="G1101" s="759" t="str">
        <f>IF(RENTABILIDAD[[#This Row],[PORTAFOLIO]]="","",IF('REGISTRO ACCIONES'!L1101="COMPRA",'REGISTRO ACCIONES'!R1101,""))</f>
        <v/>
      </c>
      <c r="H110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01" s="760" t="str">
        <f>IF(RENTABILIDAD[[#This Row],[PORTAFOLIO]]="","",IF(RENTABILIDAD[[#This Row],[INSTRUMENTO]]="","",IFERROR((E1101*H1101),0)))</f>
        <v/>
      </c>
      <c r="J1101" s="761" t="str">
        <f>IF(RENTABILIDAD[[#This Row],[PORTAFOLIO]]="","",IF(RENTABILIDAD[[#This Row],[INSTRUMENTO]]="","",IFERROR((E1101*H1101)*$X$6,0)))</f>
        <v/>
      </c>
      <c r="K1101" s="762">
        <f>IF(RENTABILIDAD[[#This Row],[VALOR ACTUAL COP]]&gt;0,IFERROR((I1101-F1101)/F1101,0),"")</f>
        <v>0</v>
      </c>
      <c r="L1101" s="702">
        <f>IF(RENTABILIDAD[[#This Row],[VALOR ACTUAL COP]]&gt;0,IFERROR((J1101-G1101)/G1101,0),"")</f>
        <v>0</v>
      </c>
      <c r="M1101" s="763">
        <f t="shared" si="18"/>
        <v>0</v>
      </c>
      <c r="N1101" s="747" t="str">
        <f>IFERROR(IF(RENTABILIDAD[[#This Row],[AÑOS]]&gt;0.9999999,(1+K1101)^(1/M1101)-1,""),"")</f>
        <v/>
      </c>
      <c r="O1101" s="702" t="str">
        <f>IFERROR(IF(RENTABILIDAD[[#This Row],[AÑOS]]&gt;0.9999999,(1+L1101)^(1/M1101)-1,""),"")</f>
        <v/>
      </c>
      <c r="P1101" s="764" t="str">
        <f>IFERROR(IF(C:C=$U$7,RENTABILIDAD[[#This Row],[INVERSIÓN USD]]/$W$6,RENTABILIDAD[[#This Row],[INVERSIÓN USD]]/$W$7),"")</f>
        <v/>
      </c>
      <c r="Q1101" s="620" t="str">
        <f>IFERROR(IF(D:D=$U$6,RENTABILIDAD[[#This Row],[INVERSIÓN COP]]/$V$6,RENTABILIDAD[[#This Row],[INVERSIÓN COP]]/$V$7),"")</f>
        <v/>
      </c>
      <c r="R1101" s="764" t="str">
        <f>IFERROR(RENTABILIDAD[[#This Row],[RENTABILIDAD E.A USD]]*RENTABILIDAD[[#This Row],[PESOS COP]],"")</f>
        <v/>
      </c>
      <c r="S1101" s="620" t="str">
        <f>IFERROR(RENTABILIDAD[[#This Row],[RENTABILIDAD E.A COP2]]*RENTABILIDAD[[#This Row],[PESOS COP]],"")</f>
        <v/>
      </c>
    </row>
    <row r="1102" spans="2:19">
      <c r="B1102" s="755" t="str">
        <f>IF('REGISTRO ACCIONES'!L1102="COMPRA",'REGISTRO ACCIONES'!J1102,"")</f>
        <v/>
      </c>
      <c r="C1102" s="756" t="str">
        <f>IF('REGISTRO ACCIONES'!L1102="COMPRA",'REGISTRO ACCIONES'!K1102,"")</f>
        <v/>
      </c>
      <c r="D110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02" s="757" t="str">
        <f>IF('REGISTRO ACCIONES'!L1102="COMPRA",'REGISTRO ACCIONES'!M1102,"")</f>
        <v/>
      </c>
      <c r="F1102" s="758" t="str">
        <f>IF(RENTABILIDAD[[#This Row],[PORTAFOLIO]]="","",IF('REGISTRO ACCIONES'!L1102="COMPRA",'REGISTRO ACCIONES'!P1102,""))</f>
        <v/>
      </c>
      <c r="G1102" s="759" t="str">
        <f>IF(RENTABILIDAD[[#This Row],[PORTAFOLIO]]="","",IF('REGISTRO ACCIONES'!L1102="COMPRA",'REGISTRO ACCIONES'!R1102,""))</f>
        <v/>
      </c>
      <c r="H110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02" s="760" t="str">
        <f>IF(RENTABILIDAD[[#This Row],[PORTAFOLIO]]="","",IF(RENTABILIDAD[[#This Row],[INSTRUMENTO]]="","",IFERROR((E1102*H1102),0)))</f>
        <v/>
      </c>
      <c r="J1102" s="761" t="str">
        <f>IF(RENTABILIDAD[[#This Row],[PORTAFOLIO]]="","",IF(RENTABILIDAD[[#This Row],[INSTRUMENTO]]="","",IFERROR((E1102*H1102)*$X$6,0)))</f>
        <v/>
      </c>
      <c r="K1102" s="762">
        <f>IF(RENTABILIDAD[[#This Row],[VALOR ACTUAL COP]]&gt;0,IFERROR((I1102-F1102)/F1102,0),"")</f>
        <v>0</v>
      </c>
      <c r="L1102" s="702">
        <f>IF(RENTABILIDAD[[#This Row],[VALOR ACTUAL COP]]&gt;0,IFERROR((J1102-G1102)/G1102,0),"")</f>
        <v>0</v>
      </c>
      <c r="M1102" s="763">
        <f t="shared" si="18"/>
        <v>0</v>
      </c>
      <c r="N1102" s="747" t="str">
        <f>IFERROR(IF(RENTABILIDAD[[#This Row],[AÑOS]]&gt;0.9999999,(1+K1102)^(1/M1102)-1,""),"")</f>
        <v/>
      </c>
      <c r="O1102" s="702" t="str">
        <f>IFERROR(IF(RENTABILIDAD[[#This Row],[AÑOS]]&gt;0.9999999,(1+L1102)^(1/M1102)-1,""),"")</f>
        <v/>
      </c>
      <c r="P1102" s="764" t="str">
        <f>IFERROR(IF(C:C=$U$7,RENTABILIDAD[[#This Row],[INVERSIÓN USD]]/$W$6,RENTABILIDAD[[#This Row],[INVERSIÓN USD]]/$W$7),"")</f>
        <v/>
      </c>
      <c r="Q1102" s="620" t="str">
        <f>IFERROR(IF(D:D=$U$6,RENTABILIDAD[[#This Row],[INVERSIÓN COP]]/$V$6,RENTABILIDAD[[#This Row],[INVERSIÓN COP]]/$V$7),"")</f>
        <v/>
      </c>
      <c r="R1102" s="764" t="str">
        <f>IFERROR(RENTABILIDAD[[#This Row],[RENTABILIDAD E.A USD]]*RENTABILIDAD[[#This Row],[PESOS COP]],"")</f>
        <v/>
      </c>
      <c r="S1102" s="620" t="str">
        <f>IFERROR(RENTABILIDAD[[#This Row],[RENTABILIDAD E.A COP2]]*RENTABILIDAD[[#This Row],[PESOS COP]],"")</f>
        <v/>
      </c>
    </row>
    <row r="1103" spans="2:19">
      <c r="B1103" s="755" t="str">
        <f>IF('REGISTRO ACCIONES'!L1103="COMPRA",'REGISTRO ACCIONES'!J1103,"")</f>
        <v/>
      </c>
      <c r="C1103" s="756" t="str">
        <f>IF('REGISTRO ACCIONES'!L1103="COMPRA",'REGISTRO ACCIONES'!K1103,"")</f>
        <v/>
      </c>
      <c r="D110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03" s="757" t="str">
        <f>IF('REGISTRO ACCIONES'!L1103="COMPRA",'REGISTRO ACCIONES'!M1103,"")</f>
        <v/>
      </c>
      <c r="F1103" s="758" t="str">
        <f>IF(RENTABILIDAD[[#This Row],[PORTAFOLIO]]="","",IF('REGISTRO ACCIONES'!L1103="COMPRA",'REGISTRO ACCIONES'!P1103,""))</f>
        <v/>
      </c>
      <c r="G1103" s="759" t="str">
        <f>IF(RENTABILIDAD[[#This Row],[PORTAFOLIO]]="","",IF('REGISTRO ACCIONES'!L1103="COMPRA",'REGISTRO ACCIONES'!R1103,""))</f>
        <v/>
      </c>
      <c r="H110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03" s="760" t="str">
        <f>IF(RENTABILIDAD[[#This Row],[PORTAFOLIO]]="","",IF(RENTABILIDAD[[#This Row],[INSTRUMENTO]]="","",IFERROR((E1103*H1103),0)))</f>
        <v/>
      </c>
      <c r="J1103" s="761" t="str">
        <f>IF(RENTABILIDAD[[#This Row],[PORTAFOLIO]]="","",IF(RENTABILIDAD[[#This Row],[INSTRUMENTO]]="","",IFERROR((E1103*H1103)*$X$6,0)))</f>
        <v/>
      </c>
      <c r="K1103" s="762">
        <f>IF(RENTABILIDAD[[#This Row],[VALOR ACTUAL COP]]&gt;0,IFERROR((I1103-F1103)/F1103,0),"")</f>
        <v>0</v>
      </c>
      <c r="L1103" s="702">
        <f>IF(RENTABILIDAD[[#This Row],[VALOR ACTUAL COP]]&gt;0,IFERROR((J1103-G1103)/G1103,0),"")</f>
        <v>0</v>
      </c>
      <c r="M1103" s="763">
        <f t="shared" si="18"/>
        <v>0</v>
      </c>
      <c r="N1103" s="747" t="str">
        <f>IFERROR(IF(RENTABILIDAD[[#This Row],[AÑOS]]&gt;0.9999999,(1+K1103)^(1/M1103)-1,""),"")</f>
        <v/>
      </c>
      <c r="O1103" s="702" t="str">
        <f>IFERROR(IF(RENTABILIDAD[[#This Row],[AÑOS]]&gt;0.9999999,(1+L1103)^(1/M1103)-1,""),"")</f>
        <v/>
      </c>
      <c r="P1103" s="764" t="str">
        <f>IFERROR(IF(C:C=$U$7,RENTABILIDAD[[#This Row],[INVERSIÓN USD]]/$W$6,RENTABILIDAD[[#This Row],[INVERSIÓN USD]]/$W$7),"")</f>
        <v/>
      </c>
      <c r="Q1103" s="620" t="str">
        <f>IFERROR(IF(D:D=$U$6,RENTABILIDAD[[#This Row],[INVERSIÓN COP]]/$V$6,RENTABILIDAD[[#This Row],[INVERSIÓN COP]]/$V$7),"")</f>
        <v/>
      </c>
      <c r="R1103" s="764" t="str">
        <f>IFERROR(RENTABILIDAD[[#This Row],[RENTABILIDAD E.A USD]]*RENTABILIDAD[[#This Row],[PESOS COP]],"")</f>
        <v/>
      </c>
      <c r="S1103" s="620" t="str">
        <f>IFERROR(RENTABILIDAD[[#This Row],[RENTABILIDAD E.A COP2]]*RENTABILIDAD[[#This Row],[PESOS COP]],"")</f>
        <v/>
      </c>
    </row>
    <row r="1104" spans="2:19">
      <c r="B1104" s="755" t="str">
        <f>IF('REGISTRO ACCIONES'!L1104="COMPRA",'REGISTRO ACCIONES'!J1104,"")</f>
        <v/>
      </c>
      <c r="C1104" s="756" t="str">
        <f>IF('REGISTRO ACCIONES'!L1104="COMPRA",'REGISTRO ACCIONES'!K1104,"")</f>
        <v/>
      </c>
      <c r="D110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04" s="757" t="str">
        <f>IF('REGISTRO ACCIONES'!L1104="COMPRA",'REGISTRO ACCIONES'!M1104,"")</f>
        <v/>
      </c>
      <c r="F1104" s="758" t="str">
        <f>IF(RENTABILIDAD[[#This Row],[PORTAFOLIO]]="","",IF('REGISTRO ACCIONES'!L1104="COMPRA",'REGISTRO ACCIONES'!P1104,""))</f>
        <v/>
      </c>
      <c r="G1104" s="759" t="str">
        <f>IF(RENTABILIDAD[[#This Row],[PORTAFOLIO]]="","",IF('REGISTRO ACCIONES'!L1104="COMPRA",'REGISTRO ACCIONES'!R1104,""))</f>
        <v/>
      </c>
      <c r="H110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04" s="760" t="str">
        <f>IF(RENTABILIDAD[[#This Row],[PORTAFOLIO]]="","",IF(RENTABILIDAD[[#This Row],[INSTRUMENTO]]="","",IFERROR((E1104*H1104),0)))</f>
        <v/>
      </c>
      <c r="J1104" s="761" t="str">
        <f>IF(RENTABILIDAD[[#This Row],[PORTAFOLIO]]="","",IF(RENTABILIDAD[[#This Row],[INSTRUMENTO]]="","",IFERROR((E1104*H1104)*$X$6,0)))</f>
        <v/>
      </c>
      <c r="K1104" s="762">
        <f>IF(RENTABILIDAD[[#This Row],[VALOR ACTUAL COP]]&gt;0,IFERROR((I1104-F1104)/F1104,0),"")</f>
        <v>0</v>
      </c>
      <c r="L1104" s="702">
        <f>IF(RENTABILIDAD[[#This Row],[VALOR ACTUAL COP]]&gt;0,IFERROR((J1104-G1104)/G1104,0),"")</f>
        <v>0</v>
      </c>
      <c r="M1104" s="763">
        <f t="shared" si="18"/>
        <v>0</v>
      </c>
      <c r="N1104" s="747" t="str">
        <f>IFERROR(IF(RENTABILIDAD[[#This Row],[AÑOS]]&gt;0.9999999,(1+K1104)^(1/M1104)-1,""),"")</f>
        <v/>
      </c>
      <c r="O1104" s="702" t="str">
        <f>IFERROR(IF(RENTABILIDAD[[#This Row],[AÑOS]]&gt;0.9999999,(1+L1104)^(1/M1104)-1,""),"")</f>
        <v/>
      </c>
      <c r="P1104" s="764" t="str">
        <f>IFERROR(IF(C:C=$U$7,RENTABILIDAD[[#This Row],[INVERSIÓN USD]]/$W$6,RENTABILIDAD[[#This Row],[INVERSIÓN USD]]/$W$7),"")</f>
        <v/>
      </c>
      <c r="Q1104" s="620" t="str">
        <f>IFERROR(IF(D:D=$U$6,RENTABILIDAD[[#This Row],[INVERSIÓN COP]]/$V$6,RENTABILIDAD[[#This Row],[INVERSIÓN COP]]/$V$7),"")</f>
        <v/>
      </c>
      <c r="R1104" s="764" t="str">
        <f>IFERROR(RENTABILIDAD[[#This Row],[RENTABILIDAD E.A USD]]*RENTABILIDAD[[#This Row],[PESOS COP]],"")</f>
        <v/>
      </c>
      <c r="S1104" s="620" t="str">
        <f>IFERROR(RENTABILIDAD[[#This Row],[RENTABILIDAD E.A COP2]]*RENTABILIDAD[[#This Row],[PESOS COP]],"")</f>
        <v/>
      </c>
    </row>
    <row r="1105" spans="2:19">
      <c r="B1105" s="755" t="str">
        <f>IF('REGISTRO ACCIONES'!L1105="COMPRA",'REGISTRO ACCIONES'!J1105,"")</f>
        <v/>
      </c>
      <c r="C1105" s="756" t="str">
        <f>IF('REGISTRO ACCIONES'!L1105="COMPRA",'REGISTRO ACCIONES'!K1105,"")</f>
        <v/>
      </c>
      <c r="D110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05" s="757" t="str">
        <f>IF('REGISTRO ACCIONES'!L1105="COMPRA",'REGISTRO ACCIONES'!M1105,"")</f>
        <v/>
      </c>
      <c r="F1105" s="758" t="str">
        <f>IF(RENTABILIDAD[[#This Row],[PORTAFOLIO]]="","",IF('REGISTRO ACCIONES'!L1105="COMPRA",'REGISTRO ACCIONES'!P1105,""))</f>
        <v/>
      </c>
      <c r="G1105" s="759" t="str">
        <f>IF(RENTABILIDAD[[#This Row],[PORTAFOLIO]]="","",IF('REGISTRO ACCIONES'!L1105="COMPRA",'REGISTRO ACCIONES'!R1105,""))</f>
        <v/>
      </c>
      <c r="H110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05" s="760" t="str">
        <f>IF(RENTABILIDAD[[#This Row],[PORTAFOLIO]]="","",IF(RENTABILIDAD[[#This Row],[INSTRUMENTO]]="","",IFERROR((E1105*H1105),0)))</f>
        <v/>
      </c>
      <c r="J1105" s="761" t="str">
        <f>IF(RENTABILIDAD[[#This Row],[PORTAFOLIO]]="","",IF(RENTABILIDAD[[#This Row],[INSTRUMENTO]]="","",IFERROR((E1105*H1105)*$X$6,0)))</f>
        <v/>
      </c>
      <c r="K1105" s="762">
        <f>IF(RENTABILIDAD[[#This Row],[VALOR ACTUAL COP]]&gt;0,IFERROR((I1105-F1105)/F1105,0),"")</f>
        <v>0</v>
      </c>
      <c r="L1105" s="702">
        <f>IF(RENTABILIDAD[[#This Row],[VALOR ACTUAL COP]]&gt;0,IFERROR((J1105-G1105)/G1105,0),"")</f>
        <v>0</v>
      </c>
      <c r="M1105" s="763">
        <f t="shared" si="18"/>
        <v>0</v>
      </c>
      <c r="N1105" s="747" t="str">
        <f>IFERROR(IF(RENTABILIDAD[[#This Row],[AÑOS]]&gt;0.9999999,(1+K1105)^(1/M1105)-1,""),"")</f>
        <v/>
      </c>
      <c r="O1105" s="702" t="str">
        <f>IFERROR(IF(RENTABILIDAD[[#This Row],[AÑOS]]&gt;0.9999999,(1+L1105)^(1/M1105)-1,""),"")</f>
        <v/>
      </c>
      <c r="P1105" s="764" t="str">
        <f>IFERROR(IF(C:C=$U$7,RENTABILIDAD[[#This Row],[INVERSIÓN USD]]/$W$6,RENTABILIDAD[[#This Row],[INVERSIÓN USD]]/$W$7),"")</f>
        <v/>
      </c>
      <c r="Q1105" s="620" t="str">
        <f>IFERROR(IF(D:D=$U$6,RENTABILIDAD[[#This Row],[INVERSIÓN COP]]/$V$6,RENTABILIDAD[[#This Row],[INVERSIÓN COP]]/$V$7),"")</f>
        <v/>
      </c>
      <c r="R1105" s="764" t="str">
        <f>IFERROR(RENTABILIDAD[[#This Row],[RENTABILIDAD E.A USD]]*RENTABILIDAD[[#This Row],[PESOS COP]],"")</f>
        <v/>
      </c>
      <c r="S1105" s="620" t="str">
        <f>IFERROR(RENTABILIDAD[[#This Row],[RENTABILIDAD E.A COP2]]*RENTABILIDAD[[#This Row],[PESOS COP]],"")</f>
        <v/>
      </c>
    </row>
    <row r="1106" spans="2:19">
      <c r="B1106" s="755" t="str">
        <f>IF('REGISTRO ACCIONES'!L1106="COMPRA",'REGISTRO ACCIONES'!J1106,"")</f>
        <v/>
      </c>
      <c r="C1106" s="756" t="str">
        <f>IF('REGISTRO ACCIONES'!L1106="COMPRA",'REGISTRO ACCIONES'!K1106,"")</f>
        <v/>
      </c>
      <c r="D110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06" s="757" t="str">
        <f>IF('REGISTRO ACCIONES'!L1106="COMPRA",'REGISTRO ACCIONES'!M1106,"")</f>
        <v/>
      </c>
      <c r="F1106" s="758" t="str">
        <f>IF(RENTABILIDAD[[#This Row],[PORTAFOLIO]]="","",IF('REGISTRO ACCIONES'!L1106="COMPRA",'REGISTRO ACCIONES'!P1106,""))</f>
        <v/>
      </c>
      <c r="G1106" s="759" t="str">
        <f>IF(RENTABILIDAD[[#This Row],[PORTAFOLIO]]="","",IF('REGISTRO ACCIONES'!L1106="COMPRA",'REGISTRO ACCIONES'!R1106,""))</f>
        <v/>
      </c>
      <c r="H110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06" s="760" t="str">
        <f>IF(RENTABILIDAD[[#This Row],[PORTAFOLIO]]="","",IF(RENTABILIDAD[[#This Row],[INSTRUMENTO]]="","",IFERROR((E1106*H1106),0)))</f>
        <v/>
      </c>
      <c r="J1106" s="761" t="str">
        <f>IF(RENTABILIDAD[[#This Row],[PORTAFOLIO]]="","",IF(RENTABILIDAD[[#This Row],[INSTRUMENTO]]="","",IFERROR((E1106*H1106)*$X$6,0)))</f>
        <v/>
      </c>
      <c r="K1106" s="762">
        <f>IF(RENTABILIDAD[[#This Row],[VALOR ACTUAL COP]]&gt;0,IFERROR((I1106-F1106)/F1106,0),"")</f>
        <v>0</v>
      </c>
      <c r="L1106" s="702">
        <f>IF(RENTABILIDAD[[#This Row],[VALOR ACTUAL COP]]&gt;0,IFERROR((J1106-G1106)/G1106,0),"")</f>
        <v>0</v>
      </c>
      <c r="M1106" s="763">
        <f t="shared" si="18"/>
        <v>0</v>
      </c>
      <c r="N1106" s="747" t="str">
        <f>IFERROR(IF(RENTABILIDAD[[#This Row],[AÑOS]]&gt;0.9999999,(1+K1106)^(1/M1106)-1,""),"")</f>
        <v/>
      </c>
      <c r="O1106" s="702" t="str">
        <f>IFERROR(IF(RENTABILIDAD[[#This Row],[AÑOS]]&gt;0.9999999,(1+L1106)^(1/M1106)-1,""),"")</f>
        <v/>
      </c>
      <c r="P1106" s="764" t="str">
        <f>IFERROR(IF(C:C=$U$7,RENTABILIDAD[[#This Row],[INVERSIÓN USD]]/$W$6,RENTABILIDAD[[#This Row],[INVERSIÓN USD]]/$W$7),"")</f>
        <v/>
      </c>
      <c r="Q1106" s="620" t="str">
        <f>IFERROR(IF(D:D=$U$6,RENTABILIDAD[[#This Row],[INVERSIÓN COP]]/$V$6,RENTABILIDAD[[#This Row],[INVERSIÓN COP]]/$V$7),"")</f>
        <v/>
      </c>
      <c r="R1106" s="764" t="str">
        <f>IFERROR(RENTABILIDAD[[#This Row],[RENTABILIDAD E.A USD]]*RENTABILIDAD[[#This Row],[PESOS COP]],"")</f>
        <v/>
      </c>
      <c r="S1106" s="620" t="str">
        <f>IFERROR(RENTABILIDAD[[#This Row],[RENTABILIDAD E.A COP2]]*RENTABILIDAD[[#This Row],[PESOS COP]],"")</f>
        <v/>
      </c>
    </row>
    <row r="1107" spans="2:19">
      <c r="B1107" s="755" t="str">
        <f>IF('REGISTRO ACCIONES'!L1107="COMPRA",'REGISTRO ACCIONES'!J1107,"")</f>
        <v/>
      </c>
      <c r="C1107" s="756" t="str">
        <f>IF('REGISTRO ACCIONES'!L1107="COMPRA",'REGISTRO ACCIONES'!K1107,"")</f>
        <v/>
      </c>
      <c r="D110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07" s="757" t="str">
        <f>IF('REGISTRO ACCIONES'!L1107="COMPRA",'REGISTRO ACCIONES'!M1107,"")</f>
        <v/>
      </c>
      <c r="F1107" s="758" t="str">
        <f>IF(RENTABILIDAD[[#This Row],[PORTAFOLIO]]="","",IF('REGISTRO ACCIONES'!L1107="COMPRA",'REGISTRO ACCIONES'!P1107,""))</f>
        <v/>
      </c>
      <c r="G1107" s="759" t="str">
        <f>IF(RENTABILIDAD[[#This Row],[PORTAFOLIO]]="","",IF('REGISTRO ACCIONES'!L1107="COMPRA",'REGISTRO ACCIONES'!R1107,""))</f>
        <v/>
      </c>
      <c r="H110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07" s="760" t="str">
        <f>IF(RENTABILIDAD[[#This Row],[PORTAFOLIO]]="","",IF(RENTABILIDAD[[#This Row],[INSTRUMENTO]]="","",IFERROR((E1107*H1107),0)))</f>
        <v/>
      </c>
      <c r="J1107" s="761" t="str">
        <f>IF(RENTABILIDAD[[#This Row],[PORTAFOLIO]]="","",IF(RENTABILIDAD[[#This Row],[INSTRUMENTO]]="","",IFERROR((E1107*H1107)*$X$6,0)))</f>
        <v/>
      </c>
      <c r="K1107" s="762">
        <f>IF(RENTABILIDAD[[#This Row],[VALOR ACTUAL COP]]&gt;0,IFERROR((I1107-F1107)/F1107,0),"")</f>
        <v>0</v>
      </c>
      <c r="L1107" s="702">
        <f>IF(RENTABILIDAD[[#This Row],[VALOR ACTUAL COP]]&gt;0,IFERROR((J1107-G1107)/G1107,0),"")</f>
        <v>0</v>
      </c>
      <c r="M1107" s="763">
        <f t="shared" si="18"/>
        <v>0</v>
      </c>
      <c r="N1107" s="747" t="str">
        <f>IFERROR(IF(RENTABILIDAD[[#This Row],[AÑOS]]&gt;0.9999999,(1+K1107)^(1/M1107)-1,""),"")</f>
        <v/>
      </c>
      <c r="O1107" s="702" t="str">
        <f>IFERROR(IF(RENTABILIDAD[[#This Row],[AÑOS]]&gt;0.9999999,(1+L1107)^(1/M1107)-1,""),"")</f>
        <v/>
      </c>
      <c r="P1107" s="764" t="str">
        <f>IFERROR(IF(C:C=$U$7,RENTABILIDAD[[#This Row],[INVERSIÓN USD]]/$W$6,RENTABILIDAD[[#This Row],[INVERSIÓN USD]]/$W$7),"")</f>
        <v/>
      </c>
      <c r="Q1107" s="620" t="str">
        <f>IFERROR(IF(D:D=$U$6,RENTABILIDAD[[#This Row],[INVERSIÓN COP]]/$V$6,RENTABILIDAD[[#This Row],[INVERSIÓN COP]]/$V$7),"")</f>
        <v/>
      </c>
      <c r="R1107" s="764" t="str">
        <f>IFERROR(RENTABILIDAD[[#This Row],[RENTABILIDAD E.A USD]]*RENTABILIDAD[[#This Row],[PESOS COP]],"")</f>
        <v/>
      </c>
      <c r="S1107" s="620" t="str">
        <f>IFERROR(RENTABILIDAD[[#This Row],[RENTABILIDAD E.A COP2]]*RENTABILIDAD[[#This Row],[PESOS COP]],"")</f>
        <v/>
      </c>
    </row>
    <row r="1108" spans="2:19">
      <c r="B1108" s="755" t="str">
        <f>IF('REGISTRO ACCIONES'!L1108="COMPRA",'REGISTRO ACCIONES'!J1108,"")</f>
        <v/>
      </c>
      <c r="C1108" s="756" t="str">
        <f>IF('REGISTRO ACCIONES'!L1108="COMPRA",'REGISTRO ACCIONES'!K1108,"")</f>
        <v/>
      </c>
      <c r="D110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08" s="757" t="str">
        <f>IF('REGISTRO ACCIONES'!L1108="COMPRA",'REGISTRO ACCIONES'!M1108,"")</f>
        <v/>
      </c>
      <c r="F1108" s="758" t="str">
        <f>IF(RENTABILIDAD[[#This Row],[PORTAFOLIO]]="","",IF('REGISTRO ACCIONES'!L1108="COMPRA",'REGISTRO ACCIONES'!P1108,""))</f>
        <v/>
      </c>
      <c r="G1108" s="759" t="str">
        <f>IF(RENTABILIDAD[[#This Row],[PORTAFOLIO]]="","",IF('REGISTRO ACCIONES'!L1108="COMPRA",'REGISTRO ACCIONES'!R1108,""))</f>
        <v/>
      </c>
      <c r="H110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08" s="760" t="str">
        <f>IF(RENTABILIDAD[[#This Row],[PORTAFOLIO]]="","",IF(RENTABILIDAD[[#This Row],[INSTRUMENTO]]="","",IFERROR((E1108*H1108),0)))</f>
        <v/>
      </c>
      <c r="J1108" s="761" t="str">
        <f>IF(RENTABILIDAD[[#This Row],[PORTAFOLIO]]="","",IF(RENTABILIDAD[[#This Row],[INSTRUMENTO]]="","",IFERROR((E1108*H1108)*$X$6,0)))</f>
        <v/>
      </c>
      <c r="K1108" s="762">
        <f>IF(RENTABILIDAD[[#This Row],[VALOR ACTUAL COP]]&gt;0,IFERROR((I1108-F1108)/F1108,0),"")</f>
        <v>0</v>
      </c>
      <c r="L1108" s="702">
        <f>IF(RENTABILIDAD[[#This Row],[VALOR ACTUAL COP]]&gt;0,IFERROR((J1108-G1108)/G1108,0),"")</f>
        <v>0</v>
      </c>
      <c r="M1108" s="763">
        <f t="shared" si="18"/>
        <v>0</v>
      </c>
      <c r="N1108" s="747" t="str">
        <f>IFERROR(IF(RENTABILIDAD[[#This Row],[AÑOS]]&gt;0.9999999,(1+K1108)^(1/M1108)-1,""),"")</f>
        <v/>
      </c>
      <c r="O1108" s="702" t="str">
        <f>IFERROR(IF(RENTABILIDAD[[#This Row],[AÑOS]]&gt;0.9999999,(1+L1108)^(1/M1108)-1,""),"")</f>
        <v/>
      </c>
      <c r="P1108" s="764" t="str">
        <f>IFERROR(IF(C:C=$U$7,RENTABILIDAD[[#This Row],[INVERSIÓN USD]]/$W$6,RENTABILIDAD[[#This Row],[INVERSIÓN USD]]/$W$7),"")</f>
        <v/>
      </c>
      <c r="Q1108" s="620" t="str">
        <f>IFERROR(IF(D:D=$U$6,RENTABILIDAD[[#This Row],[INVERSIÓN COP]]/$V$6,RENTABILIDAD[[#This Row],[INVERSIÓN COP]]/$V$7),"")</f>
        <v/>
      </c>
      <c r="R1108" s="764" t="str">
        <f>IFERROR(RENTABILIDAD[[#This Row],[RENTABILIDAD E.A USD]]*RENTABILIDAD[[#This Row],[PESOS COP]],"")</f>
        <v/>
      </c>
      <c r="S1108" s="620" t="str">
        <f>IFERROR(RENTABILIDAD[[#This Row],[RENTABILIDAD E.A COP2]]*RENTABILIDAD[[#This Row],[PESOS COP]],"")</f>
        <v/>
      </c>
    </row>
    <row r="1109" spans="2:19">
      <c r="B1109" s="755" t="str">
        <f>IF('REGISTRO ACCIONES'!L1109="COMPRA",'REGISTRO ACCIONES'!J1109,"")</f>
        <v/>
      </c>
      <c r="C1109" s="756" t="str">
        <f>IF('REGISTRO ACCIONES'!L1109="COMPRA",'REGISTRO ACCIONES'!K1109,"")</f>
        <v/>
      </c>
      <c r="D110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09" s="757" t="str">
        <f>IF('REGISTRO ACCIONES'!L1109="COMPRA",'REGISTRO ACCIONES'!M1109,"")</f>
        <v/>
      </c>
      <c r="F1109" s="758" t="str">
        <f>IF(RENTABILIDAD[[#This Row],[PORTAFOLIO]]="","",IF('REGISTRO ACCIONES'!L1109="COMPRA",'REGISTRO ACCIONES'!P1109,""))</f>
        <v/>
      </c>
      <c r="G1109" s="759" t="str">
        <f>IF(RENTABILIDAD[[#This Row],[PORTAFOLIO]]="","",IF('REGISTRO ACCIONES'!L1109="COMPRA",'REGISTRO ACCIONES'!R1109,""))</f>
        <v/>
      </c>
      <c r="H110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09" s="760" t="str">
        <f>IF(RENTABILIDAD[[#This Row],[PORTAFOLIO]]="","",IF(RENTABILIDAD[[#This Row],[INSTRUMENTO]]="","",IFERROR((E1109*H1109),0)))</f>
        <v/>
      </c>
      <c r="J1109" s="761" t="str">
        <f>IF(RENTABILIDAD[[#This Row],[PORTAFOLIO]]="","",IF(RENTABILIDAD[[#This Row],[INSTRUMENTO]]="","",IFERROR((E1109*H1109)*$X$6,0)))</f>
        <v/>
      </c>
      <c r="K1109" s="762">
        <f>IF(RENTABILIDAD[[#This Row],[VALOR ACTUAL COP]]&gt;0,IFERROR((I1109-F1109)/F1109,0),"")</f>
        <v>0</v>
      </c>
      <c r="L1109" s="702">
        <f>IF(RENTABILIDAD[[#This Row],[VALOR ACTUAL COP]]&gt;0,IFERROR((J1109-G1109)/G1109,0),"")</f>
        <v>0</v>
      </c>
      <c r="M1109" s="763">
        <f t="shared" si="18"/>
        <v>0</v>
      </c>
      <c r="N1109" s="747" t="str">
        <f>IFERROR(IF(RENTABILIDAD[[#This Row],[AÑOS]]&gt;0.9999999,(1+K1109)^(1/M1109)-1,""),"")</f>
        <v/>
      </c>
      <c r="O1109" s="702" t="str">
        <f>IFERROR(IF(RENTABILIDAD[[#This Row],[AÑOS]]&gt;0.9999999,(1+L1109)^(1/M1109)-1,""),"")</f>
        <v/>
      </c>
      <c r="P1109" s="764" t="str">
        <f>IFERROR(IF(C:C=$U$7,RENTABILIDAD[[#This Row],[INVERSIÓN USD]]/$W$6,RENTABILIDAD[[#This Row],[INVERSIÓN USD]]/$W$7),"")</f>
        <v/>
      </c>
      <c r="Q1109" s="620" t="str">
        <f>IFERROR(IF(D:D=$U$6,RENTABILIDAD[[#This Row],[INVERSIÓN COP]]/$V$6,RENTABILIDAD[[#This Row],[INVERSIÓN COP]]/$V$7),"")</f>
        <v/>
      </c>
      <c r="R1109" s="764" t="str">
        <f>IFERROR(RENTABILIDAD[[#This Row],[RENTABILIDAD E.A USD]]*RENTABILIDAD[[#This Row],[PESOS COP]],"")</f>
        <v/>
      </c>
      <c r="S1109" s="620" t="str">
        <f>IFERROR(RENTABILIDAD[[#This Row],[RENTABILIDAD E.A COP2]]*RENTABILIDAD[[#This Row],[PESOS COP]],"")</f>
        <v/>
      </c>
    </row>
    <row r="1110" spans="2:19">
      <c r="B1110" s="755" t="str">
        <f>IF('REGISTRO ACCIONES'!L1110="COMPRA",'REGISTRO ACCIONES'!J1110,"")</f>
        <v/>
      </c>
      <c r="C1110" s="756" t="str">
        <f>IF('REGISTRO ACCIONES'!L1110="COMPRA",'REGISTRO ACCIONES'!K1110,"")</f>
        <v/>
      </c>
      <c r="D111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10" s="757" t="str">
        <f>IF('REGISTRO ACCIONES'!L1110="COMPRA",'REGISTRO ACCIONES'!M1110,"")</f>
        <v/>
      </c>
      <c r="F1110" s="758" t="str">
        <f>IF(RENTABILIDAD[[#This Row],[PORTAFOLIO]]="","",IF('REGISTRO ACCIONES'!L1110="COMPRA",'REGISTRO ACCIONES'!P1110,""))</f>
        <v/>
      </c>
      <c r="G1110" s="759" t="str">
        <f>IF(RENTABILIDAD[[#This Row],[PORTAFOLIO]]="","",IF('REGISTRO ACCIONES'!L1110="COMPRA",'REGISTRO ACCIONES'!R1110,""))</f>
        <v/>
      </c>
      <c r="H111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10" s="760" t="str">
        <f>IF(RENTABILIDAD[[#This Row],[PORTAFOLIO]]="","",IF(RENTABILIDAD[[#This Row],[INSTRUMENTO]]="","",IFERROR((E1110*H1110),0)))</f>
        <v/>
      </c>
      <c r="J1110" s="761" t="str">
        <f>IF(RENTABILIDAD[[#This Row],[PORTAFOLIO]]="","",IF(RENTABILIDAD[[#This Row],[INSTRUMENTO]]="","",IFERROR((E1110*H1110)*$X$6,0)))</f>
        <v/>
      </c>
      <c r="K1110" s="762">
        <f>IF(RENTABILIDAD[[#This Row],[VALOR ACTUAL COP]]&gt;0,IFERROR((I1110-F1110)/F1110,0),"")</f>
        <v>0</v>
      </c>
      <c r="L1110" s="702">
        <f>IF(RENTABILIDAD[[#This Row],[VALOR ACTUAL COP]]&gt;0,IFERROR((J1110-G1110)/G1110,0),"")</f>
        <v>0</v>
      </c>
      <c r="M1110" s="763">
        <f t="shared" si="18"/>
        <v>0</v>
      </c>
      <c r="N1110" s="747" t="str">
        <f>IFERROR(IF(RENTABILIDAD[[#This Row],[AÑOS]]&gt;0.9999999,(1+K1110)^(1/M1110)-1,""),"")</f>
        <v/>
      </c>
      <c r="O1110" s="702" t="str">
        <f>IFERROR(IF(RENTABILIDAD[[#This Row],[AÑOS]]&gt;0.9999999,(1+L1110)^(1/M1110)-1,""),"")</f>
        <v/>
      </c>
      <c r="P1110" s="764" t="str">
        <f>IFERROR(IF(C:C=$U$7,RENTABILIDAD[[#This Row],[INVERSIÓN USD]]/$W$6,RENTABILIDAD[[#This Row],[INVERSIÓN USD]]/$W$7),"")</f>
        <v/>
      </c>
      <c r="Q1110" s="620" t="str">
        <f>IFERROR(IF(D:D=$U$6,RENTABILIDAD[[#This Row],[INVERSIÓN COP]]/$V$6,RENTABILIDAD[[#This Row],[INVERSIÓN COP]]/$V$7),"")</f>
        <v/>
      </c>
      <c r="R1110" s="764" t="str">
        <f>IFERROR(RENTABILIDAD[[#This Row],[RENTABILIDAD E.A USD]]*RENTABILIDAD[[#This Row],[PESOS COP]],"")</f>
        <v/>
      </c>
      <c r="S1110" s="620" t="str">
        <f>IFERROR(RENTABILIDAD[[#This Row],[RENTABILIDAD E.A COP2]]*RENTABILIDAD[[#This Row],[PESOS COP]],"")</f>
        <v/>
      </c>
    </row>
    <row r="1111" spans="2:19">
      <c r="B1111" s="755" t="str">
        <f>IF('REGISTRO ACCIONES'!L1111="COMPRA",'REGISTRO ACCIONES'!J1111,"")</f>
        <v/>
      </c>
      <c r="C1111" s="756" t="str">
        <f>IF('REGISTRO ACCIONES'!L1111="COMPRA",'REGISTRO ACCIONES'!K1111,"")</f>
        <v/>
      </c>
      <c r="D111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11" s="757" t="str">
        <f>IF('REGISTRO ACCIONES'!L1111="COMPRA",'REGISTRO ACCIONES'!M1111,"")</f>
        <v/>
      </c>
      <c r="F1111" s="758" t="str">
        <f>IF(RENTABILIDAD[[#This Row],[PORTAFOLIO]]="","",IF('REGISTRO ACCIONES'!L1111="COMPRA",'REGISTRO ACCIONES'!P1111,""))</f>
        <v/>
      </c>
      <c r="G1111" s="759" t="str">
        <f>IF(RENTABILIDAD[[#This Row],[PORTAFOLIO]]="","",IF('REGISTRO ACCIONES'!L1111="COMPRA",'REGISTRO ACCIONES'!R1111,""))</f>
        <v/>
      </c>
      <c r="H111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11" s="760" t="str">
        <f>IF(RENTABILIDAD[[#This Row],[PORTAFOLIO]]="","",IF(RENTABILIDAD[[#This Row],[INSTRUMENTO]]="","",IFERROR((E1111*H1111),0)))</f>
        <v/>
      </c>
      <c r="J1111" s="761" t="str">
        <f>IF(RENTABILIDAD[[#This Row],[PORTAFOLIO]]="","",IF(RENTABILIDAD[[#This Row],[INSTRUMENTO]]="","",IFERROR((E1111*H1111)*$X$6,0)))</f>
        <v/>
      </c>
      <c r="K1111" s="762">
        <f>IF(RENTABILIDAD[[#This Row],[VALOR ACTUAL COP]]&gt;0,IFERROR((I1111-F1111)/F1111,0),"")</f>
        <v>0</v>
      </c>
      <c r="L1111" s="702">
        <f>IF(RENTABILIDAD[[#This Row],[VALOR ACTUAL COP]]&gt;0,IFERROR((J1111-G1111)/G1111,0),"")</f>
        <v>0</v>
      </c>
      <c r="M1111" s="763">
        <f t="shared" si="18"/>
        <v>0</v>
      </c>
      <c r="N1111" s="747" t="str">
        <f>IFERROR(IF(RENTABILIDAD[[#This Row],[AÑOS]]&gt;0.9999999,(1+K1111)^(1/M1111)-1,""),"")</f>
        <v/>
      </c>
      <c r="O1111" s="702" t="str">
        <f>IFERROR(IF(RENTABILIDAD[[#This Row],[AÑOS]]&gt;0.9999999,(1+L1111)^(1/M1111)-1,""),"")</f>
        <v/>
      </c>
      <c r="P1111" s="764" t="str">
        <f>IFERROR(IF(C:C=$U$7,RENTABILIDAD[[#This Row],[INVERSIÓN USD]]/$W$6,RENTABILIDAD[[#This Row],[INVERSIÓN USD]]/$W$7),"")</f>
        <v/>
      </c>
      <c r="Q1111" s="620" t="str">
        <f>IFERROR(IF(D:D=$U$6,RENTABILIDAD[[#This Row],[INVERSIÓN COP]]/$V$6,RENTABILIDAD[[#This Row],[INVERSIÓN COP]]/$V$7),"")</f>
        <v/>
      </c>
      <c r="R1111" s="764" t="str">
        <f>IFERROR(RENTABILIDAD[[#This Row],[RENTABILIDAD E.A USD]]*RENTABILIDAD[[#This Row],[PESOS COP]],"")</f>
        <v/>
      </c>
      <c r="S1111" s="620" t="str">
        <f>IFERROR(RENTABILIDAD[[#This Row],[RENTABILIDAD E.A COP2]]*RENTABILIDAD[[#This Row],[PESOS COP]],"")</f>
        <v/>
      </c>
    </row>
    <row r="1112" spans="2:19">
      <c r="B1112" s="755" t="str">
        <f>IF('REGISTRO ACCIONES'!L1112="COMPRA",'REGISTRO ACCIONES'!J1112,"")</f>
        <v/>
      </c>
      <c r="C1112" s="756" t="str">
        <f>IF('REGISTRO ACCIONES'!L1112="COMPRA",'REGISTRO ACCIONES'!K1112,"")</f>
        <v/>
      </c>
      <c r="D111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12" s="757" t="str">
        <f>IF('REGISTRO ACCIONES'!L1112="COMPRA",'REGISTRO ACCIONES'!M1112,"")</f>
        <v/>
      </c>
      <c r="F1112" s="758" t="str">
        <f>IF(RENTABILIDAD[[#This Row],[PORTAFOLIO]]="","",IF('REGISTRO ACCIONES'!L1112="COMPRA",'REGISTRO ACCIONES'!P1112,""))</f>
        <v/>
      </c>
      <c r="G1112" s="759" t="str">
        <f>IF(RENTABILIDAD[[#This Row],[PORTAFOLIO]]="","",IF('REGISTRO ACCIONES'!L1112="COMPRA",'REGISTRO ACCIONES'!R1112,""))</f>
        <v/>
      </c>
      <c r="H111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12" s="760" t="str">
        <f>IF(RENTABILIDAD[[#This Row],[PORTAFOLIO]]="","",IF(RENTABILIDAD[[#This Row],[INSTRUMENTO]]="","",IFERROR((E1112*H1112),0)))</f>
        <v/>
      </c>
      <c r="J1112" s="761" t="str">
        <f>IF(RENTABILIDAD[[#This Row],[PORTAFOLIO]]="","",IF(RENTABILIDAD[[#This Row],[INSTRUMENTO]]="","",IFERROR((E1112*H1112)*$X$6,0)))</f>
        <v/>
      </c>
      <c r="K1112" s="762">
        <f>IF(RENTABILIDAD[[#This Row],[VALOR ACTUAL COP]]&gt;0,IFERROR((I1112-F1112)/F1112,0),"")</f>
        <v>0</v>
      </c>
      <c r="L1112" s="702">
        <f>IF(RENTABILIDAD[[#This Row],[VALOR ACTUAL COP]]&gt;0,IFERROR((J1112-G1112)/G1112,0),"")</f>
        <v>0</v>
      </c>
      <c r="M1112" s="763">
        <f t="shared" si="18"/>
        <v>0</v>
      </c>
      <c r="N1112" s="747" t="str">
        <f>IFERROR(IF(RENTABILIDAD[[#This Row],[AÑOS]]&gt;0.9999999,(1+K1112)^(1/M1112)-1,""),"")</f>
        <v/>
      </c>
      <c r="O1112" s="702" t="str">
        <f>IFERROR(IF(RENTABILIDAD[[#This Row],[AÑOS]]&gt;0.9999999,(1+L1112)^(1/M1112)-1,""),"")</f>
        <v/>
      </c>
      <c r="P1112" s="764" t="str">
        <f>IFERROR(IF(C:C=$U$7,RENTABILIDAD[[#This Row],[INVERSIÓN USD]]/$W$6,RENTABILIDAD[[#This Row],[INVERSIÓN USD]]/$W$7),"")</f>
        <v/>
      </c>
      <c r="Q1112" s="620" t="str">
        <f>IFERROR(IF(D:D=$U$6,RENTABILIDAD[[#This Row],[INVERSIÓN COP]]/$V$6,RENTABILIDAD[[#This Row],[INVERSIÓN COP]]/$V$7),"")</f>
        <v/>
      </c>
      <c r="R1112" s="764" t="str">
        <f>IFERROR(RENTABILIDAD[[#This Row],[RENTABILIDAD E.A USD]]*RENTABILIDAD[[#This Row],[PESOS COP]],"")</f>
        <v/>
      </c>
      <c r="S1112" s="620" t="str">
        <f>IFERROR(RENTABILIDAD[[#This Row],[RENTABILIDAD E.A COP2]]*RENTABILIDAD[[#This Row],[PESOS COP]],"")</f>
        <v/>
      </c>
    </row>
    <row r="1113" spans="2:19">
      <c r="B1113" s="755" t="str">
        <f>IF('REGISTRO ACCIONES'!L1113="COMPRA",'REGISTRO ACCIONES'!J1113,"")</f>
        <v/>
      </c>
      <c r="C1113" s="756" t="str">
        <f>IF('REGISTRO ACCIONES'!L1113="COMPRA",'REGISTRO ACCIONES'!K1113,"")</f>
        <v/>
      </c>
      <c r="D111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13" s="757" t="str">
        <f>IF('REGISTRO ACCIONES'!L1113="COMPRA",'REGISTRO ACCIONES'!M1113,"")</f>
        <v/>
      </c>
      <c r="F1113" s="758" t="str">
        <f>IF(RENTABILIDAD[[#This Row],[PORTAFOLIO]]="","",IF('REGISTRO ACCIONES'!L1113="COMPRA",'REGISTRO ACCIONES'!P1113,""))</f>
        <v/>
      </c>
      <c r="G1113" s="759" t="str">
        <f>IF(RENTABILIDAD[[#This Row],[PORTAFOLIO]]="","",IF('REGISTRO ACCIONES'!L1113="COMPRA",'REGISTRO ACCIONES'!R1113,""))</f>
        <v/>
      </c>
      <c r="H111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13" s="760" t="str">
        <f>IF(RENTABILIDAD[[#This Row],[PORTAFOLIO]]="","",IF(RENTABILIDAD[[#This Row],[INSTRUMENTO]]="","",IFERROR((E1113*H1113),0)))</f>
        <v/>
      </c>
      <c r="J1113" s="761" t="str">
        <f>IF(RENTABILIDAD[[#This Row],[PORTAFOLIO]]="","",IF(RENTABILIDAD[[#This Row],[INSTRUMENTO]]="","",IFERROR((E1113*H1113)*$X$6,0)))</f>
        <v/>
      </c>
      <c r="K1113" s="762">
        <f>IF(RENTABILIDAD[[#This Row],[VALOR ACTUAL COP]]&gt;0,IFERROR((I1113-F1113)/F1113,0),"")</f>
        <v>0</v>
      </c>
      <c r="L1113" s="702">
        <f>IF(RENTABILIDAD[[#This Row],[VALOR ACTUAL COP]]&gt;0,IFERROR((J1113-G1113)/G1113,0),"")</f>
        <v>0</v>
      </c>
      <c r="M1113" s="763">
        <f t="shared" si="18"/>
        <v>0</v>
      </c>
      <c r="N1113" s="747" t="str">
        <f>IFERROR(IF(RENTABILIDAD[[#This Row],[AÑOS]]&gt;0.9999999,(1+K1113)^(1/M1113)-1,""),"")</f>
        <v/>
      </c>
      <c r="O1113" s="702" t="str">
        <f>IFERROR(IF(RENTABILIDAD[[#This Row],[AÑOS]]&gt;0.9999999,(1+L1113)^(1/M1113)-1,""),"")</f>
        <v/>
      </c>
      <c r="P1113" s="764" t="str">
        <f>IFERROR(IF(C:C=$U$7,RENTABILIDAD[[#This Row],[INVERSIÓN USD]]/$W$6,RENTABILIDAD[[#This Row],[INVERSIÓN USD]]/$W$7),"")</f>
        <v/>
      </c>
      <c r="Q1113" s="620" t="str">
        <f>IFERROR(IF(D:D=$U$6,RENTABILIDAD[[#This Row],[INVERSIÓN COP]]/$V$6,RENTABILIDAD[[#This Row],[INVERSIÓN COP]]/$V$7),"")</f>
        <v/>
      </c>
      <c r="R1113" s="764" t="str">
        <f>IFERROR(RENTABILIDAD[[#This Row],[RENTABILIDAD E.A USD]]*RENTABILIDAD[[#This Row],[PESOS COP]],"")</f>
        <v/>
      </c>
      <c r="S1113" s="620" t="str">
        <f>IFERROR(RENTABILIDAD[[#This Row],[RENTABILIDAD E.A COP2]]*RENTABILIDAD[[#This Row],[PESOS COP]],"")</f>
        <v/>
      </c>
    </row>
    <row r="1114" spans="2:19">
      <c r="B1114" s="755" t="str">
        <f>IF('REGISTRO ACCIONES'!L1114="COMPRA",'REGISTRO ACCIONES'!J1114,"")</f>
        <v/>
      </c>
      <c r="C1114" s="756" t="str">
        <f>IF('REGISTRO ACCIONES'!L1114="COMPRA",'REGISTRO ACCIONES'!K1114,"")</f>
        <v/>
      </c>
      <c r="D111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14" s="757" t="str">
        <f>IF('REGISTRO ACCIONES'!L1114="COMPRA",'REGISTRO ACCIONES'!M1114,"")</f>
        <v/>
      </c>
      <c r="F1114" s="758" t="str">
        <f>IF(RENTABILIDAD[[#This Row],[PORTAFOLIO]]="","",IF('REGISTRO ACCIONES'!L1114="COMPRA",'REGISTRO ACCIONES'!P1114,""))</f>
        <v/>
      </c>
      <c r="G1114" s="759" t="str">
        <f>IF(RENTABILIDAD[[#This Row],[PORTAFOLIO]]="","",IF('REGISTRO ACCIONES'!L1114="COMPRA",'REGISTRO ACCIONES'!R1114,""))</f>
        <v/>
      </c>
      <c r="H111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14" s="760" t="str">
        <f>IF(RENTABILIDAD[[#This Row],[PORTAFOLIO]]="","",IF(RENTABILIDAD[[#This Row],[INSTRUMENTO]]="","",IFERROR((E1114*H1114),0)))</f>
        <v/>
      </c>
      <c r="J1114" s="761" t="str">
        <f>IF(RENTABILIDAD[[#This Row],[PORTAFOLIO]]="","",IF(RENTABILIDAD[[#This Row],[INSTRUMENTO]]="","",IFERROR((E1114*H1114)*$X$6,0)))</f>
        <v/>
      </c>
      <c r="K1114" s="762">
        <f>IF(RENTABILIDAD[[#This Row],[VALOR ACTUAL COP]]&gt;0,IFERROR((I1114-F1114)/F1114,0),"")</f>
        <v>0</v>
      </c>
      <c r="L1114" s="702">
        <f>IF(RENTABILIDAD[[#This Row],[VALOR ACTUAL COP]]&gt;0,IFERROR((J1114-G1114)/G1114,0),"")</f>
        <v>0</v>
      </c>
      <c r="M1114" s="763">
        <f t="shared" si="18"/>
        <v>0</v>
      </c>
      <c r="N1114" s="747" t="str">
        <f>IFERROR(IF(RENTABILIDAD[[#This Row],[AÑOS]]&gt;0.9999999,(1+K1114)^(1/M1114)-1,""),"")</f>
        <v/>
      </c>
      <c r="O1114" s="702" t="str">
        <f>IFERROR(IF(RENTABILIDAD[[#This Row],[AÑOS]]&gt;0.9999999,(1+L1114)^(1/M1114)-1,""),"")</f>
        <v/>
      </c>
      <c r="P1114" s="764" t="str">
        <f>IFERROR(IF(C:C=$U$7,RENTABILIDAD[[#This Row],[INVERSIÓN USD]]/$W$6,RENTABILIDAD[[#This Row],[INVERSIÓN USD]]/$W$7),"")</f>
        <v/>
      </c>
      <c r="Q1114" s="620" t="str">
        <f>IFERROR(IF(D:D=$U$6,RENTABILIDAD[[#This Row],[INVERSIÓN COP]]/$V$6,RENTABILIDAD[[#This Row],[INVERSIÓN COP]]/$V$7),"")</f>
        <v/>
      </c>
      <c r="R1114" s="764" t="str">
        <f>IFERROR(RENTABILIDAD[[#This Row],[RENTABILIDAD E.A USD]]*RENTABILIDAD[[#This Row],[PESOS COP]],"")</f>
        <v/>
      </c>
      <c r="S1114" s="620" t="str">
        <f>IFERROR(RENTABILIDAD[[#This Row],[RENTABILIDAD E.A COP2]]*RENTABILIDAD[[#This Row],[PESOS COP]],"")</f>
        <v/>
      </c>
    </row>
    <row r="1115" spans="2:19">
      <c r="B1115" s="755" t="str">
        <f>IF('REGISTRO ACCIONES'!L1115="COMPRA",'REGISTRO ACCIONES'!J1115,"")</f>
        <v/>
      </c>
      <c r="C1115" s="756" t="str">
        <f>IF('REGISTRO ACCIONES'!L1115="COMPRA",'REGISTRO ACCIONES'!K1115,"")</f>
        <v/>
      </c>
      <c r="D111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15" s="757" t="str">
        <f>IF('REGISTRO ACCIONES'!L1115="COMPRA",'REGISTRO ACCIONES'!M1115,"")</f>
        <v/>
      </c>
      <c r="F1115" s="758" t="str">
        <f>IF(RENTABILIDAD[[#This Row],[PORTAFOLIO]]="","",IF('REGISTRO ACCIONES'!L1115="COMPRA",'REGISTRO ACCIONES'!P1115,""))</f>
        <v/>
      </c>
      <c r="G1115" s="759" t="str">
        <f>IF(RENTABILIDAD[[#This Row],[PORTAFOLIO]]="","",IF('REGISTRO ACCIONES'!L1115="COMPRA",'REGISTRO ACCIONES'!R1115,""))</f>
        <v/>
      </c>
      <c r="H111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15" s="760" t="str">
        <f>IF(RENTABILIDAD[[#This Row],[PORTAFOLIO]]="","",IF(RENTABILIDAD[[#This Row],[INSTRUMENTO]]="","",IFERROR((E1115*H1115),0)))</f>
        <v/>
      </c>
      <c r="J1115" s="761" t="str">
        <f>IF(RENTABILIDAD[[#This Row],[PORTAFOLIO]]="","",IF(RENTABILIDAD[[#This Row],[INSTRUMENTO]]="","",IFERROR((E1115*H1115)*$X$6,0)))</f>
        <v/>
      </c>
      <c r="K1115" s="762">
        <f>IF(RENTABILIDAD[[#This Row],[VALOR ACTUAL COP]]&gt;0,IFERROR((I1115-F1115)/F1115,0),"")</f>
        <v>0</v>
      </c>
      <c r="L1115" s="702">
        <f>IF(RENTABILIDAD[[#This Row],[VALOR ACTUAL COP]]&gt;0,IFERROR((J1115-G1115)/G1115,0),"")</f>
        <v>0</v>
      </c>
      <c r="M1115" s="763">
        <f t="shared" si="18"/>
        <v>0</v>
      </c>
      <c r="N1115" s="747" t="str">
        <f>IFERROR(IF(RENTABILIDAD[[#This Row],[AÑOS]]&gt;0.9999999,(1+K1115)^(1/M1115)-1,""),"")</f>
        <v/>
      </c>
      <c r="O1115" s="702" t="str">
        <f>IFERROR(IF(RENTABILIDAD[[#This Row],[AÑOS]]&gt;0.9999999,(1+L1115)^(1/M1115)-1,""),"")</f>
        <v/>
      </c>
      <c r="P1115" s="764" t="str">
        <f>IFERROR(IF(C:C=$U$7,RENTABILIDAD[[#This Row],[INVERSIÓN USD]]/$W$6,RENTABILIDAD[[#This Row],[INVERSIÓN USD]]/$W$7),"")</f>
        <v/>
      </c>
      <c r="Q1115" s="620" t="str">
        <f>IFERROR(IF(D:D=$U$6,RENTABILIDAD[[#This Row],[INVERSIÓN COP]]/$V$6,RENTABILIDAD[[#This Row],[INVERSIÓN COP]]/$V$7),"")</f>
        <v/>
      </c>
      <c r="R1115" s="764" t="str">
        <f>IFERROR(RENTABILIDAD[[#This Row],[RENTABILIDAD E.A USD]]*RENTABILIDAD[[#This Row],[PESOS COP]],"")</f>
        <v/>
      </c>
      <c r="S1115" s="620" t="str">
        <f>IFERROR(RENTABILIDAD[[#This Row],[RENTABILIDAD E.A COP2]]*RENTABILIDAD[[#This Row],[PESOS COP]],"")</f>
        <v/>
      </c>
    </row>
    <row r="1116" spans="2:19">
      <c r="B1116" s="755" t="str">
        <f>IF('REGISTRO ACCIONES'!L1116="COMPRA",'REGISTRO ACCIONES'!J1116,"")</f>
        <v/>
      </c>
      <c r="C1116" s="756" t="str">
        <f>IF('REGISTRO ACCIONES'!L1116="COMPRA",'REGISTRO ACCIONES'!K1116,"")</f>
        <v/>
      </c>
      <c r="D111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16" s="757" t="str">
        <f>IF('REGISTRO ACCIONES'!L1116="COMPRA",'REGISTRO ACCIONES'!M1116,"")</f>
        <v/>
      </c>
      <c r="F1116" s="758" t="str">
        <f>IF(RENTABILIDAD[[#This Row],[PORTAFOLIO]]="","",IF('REGISTRO ACCIONES'!L1116="COMPRA",'REGISTRO ACCIONES'!P1116,""))</f>
        <v/>
      </c>
      <c r="G1116" s="759" t="str">
        <f>IF(RENTABILIDAD[[#This Row],[PORTAFOLIO]]="","",IF('REGISTRO ACCIONES'!L1116="COMPRA",'REGISTRO ACCIONES'!R1116,""))</f>
        <v/>
      </c>
      <c r="H111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16" s="760" t="str">
        <f>IF(RENTABILIDAD[[#This Row],[PORTAFOLIO]]="","",IF(RENTABILIDAD[[#This Row],[INSTRUMENTO]]="","",IFERROR((E1116*H1116),0)))</f>
        <v/>
      </c>
      <c r="J1116" s="761" t="str">
        <f>IF(RENTABILIDAD[[#This Row],[PORTAFOLIO]]="","",IF(RENTABILIDAD[[#This Row],[INSTRUMENTO]]="","",IFERROR((E1116*H1116)*$X$6,0)))</f>
        <v/>
      </c>
      <c r="K1116" s="762">
        <f>IF(RENTABILIDAD[[#This Row],[VALOR ACTUAL COP]]&gt;0,IFERROR((I1116-F1116)/F1116,0),"")</f>
        <v>0</v>
      </c>
      <c r="L1116" s="702">
        <f>IF(RENTABILIDAD[[#This Row],[VALOR ACTUAL COP]]&gt;0,IFERROR((J1116-G1116)/G1116,0),"")</f>
        <v>0</v>
      </c>
      <c r="M1116" s="763">
        <f t="shared" si="18"/>
        <v>0</v>
      </c>
      <c r="N1116" s="747" t="str">
        <f>IFERROR(IF(RENTABILIDAD[[#This Row],[AÑOS]]&gt;0.9999999,(1+K1116)^(1/M1116)-1,""),"")</f>
        <v/>
      </c>
      <c r="O1116" s="702" t="str">
        <f>IFERROR(IF(RENTABILIDAD[[#This Row],[AÑOS]]&gt;0.9999999,(1+L1116)^(1/M1116)-1,""),"")</f>
        <v/>
      </c>
      <c r="P1116" s="764" t="str">
        <f>IFERROR(IF(C:C=$U$7,RENTABILIDAD[[#This Row],[INVERSIÓN USD]]/$W$6,RENTABILIDAD[[#This Row],[INVERSIÓN USD]]/$W$7),"")</f>
        <v/>
      </c>
      <c r="Q1116" s="620" t="str">
        <f>IFERROR(IF(D:D=$U$6,RENTABILIDAD[[#This Row],[INVERSIÓN COP]]/$V$6,RENTABILIDAD[[#This Row],[INVERSIÓN COP]]/$V$7),"")</f>
        <v/>
      </c>
      <c r="R1116" s="764" t="str">
        <f>IFERROR(RENTABILIDAD[[#This Row],[RENTABILIDAD E.A USD]]*RENTABILIDAD[[#This Row],[PESOS COP]],"")</f>
        <v/>
      </c>
      <c r="S1116" s="620" t="str">
        <f>IFERROR(RENTABILIDAD[[#This Row],[RENTABILIDAD E.A COP2]]*RENTABILIDAD[[#This Row],[PESOS COP]],"")</f>
        <v/>
      </c>
    </row>
    <row r="1117" spans="2:19">
      <c r="B1117" s="755" t="str">
        <f>IF('REGISTRO ACCIONES'!L1117="COMPRA",'REGISTRO ACCIONES'!J1117,"")</f>
        <v/>
      </c>
      <c r="C1117" s="756" t="str">
        <f>IF('REGISTRO ACCIONES'!L1117="COMPRA",'REGISTRO ACCIONES'!K1117,"")</f>
        <v/>
      </c>
      <c r="D111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17" s="757" t="str">
        <f>IF('REGISTRO ACCIONES'!L1117="COMPRA",'REGISTRO ACCIONES'!M1117,"")</f>
        <v/>
      </c>
      <c r="F1117" s="758" t="str">
        <f>IF(RENTABILIDAD[[#This Row],[PORTAFOLIO]]="","",IF('REGISTRO ACCIONES'!L1117="COMPRA",'REGISTRO ACCIONES'!P1117,""))</f>
        <v/>
      </c>
      <c r="G1117" s="759" t="str">
        <f>IF(RENTABILIDAD[[#This Row],[PORTAFOLIO]]="","",IF('REGISTRO ACCIONES'!L1117="COMPRA",'REGISTRO ACCIONES'!R1117,""))</f>
        <v/>
      </c>
      <c r="H111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17" s="760" t="str">
        <f>IF(RENTABILIDAD[[#This Row],[PORTAFOLIO]]="","",IF(RENTABILIDAD[[#This Row],[INSTRUMENTO]]="","",IFERROR((E1117*H1117),0)))</f>
        <v/>
      </c>
      <c r="J1117" s="761" t="str">
        <f>IF(RENTABILIDAD[[#This Row],[PORTAFOLIO]]="","",IF(RENTABILIDAD[[#This Row],[INSTRUMENTO]]="","",IFERROR((E1117*H1117)*$X$6,0)))</f>
        <v/>
      </c>
      <c r="K1117" s="762">
        <f>IF(RENTABILIDAD[[#This Row],[VALOR ACTUAL COP]]&gt;0,IFERROR((I1117-F1117)/F1117,0),"")</f>
        <v>0</v>
      </c>
      <c r="L1117" s="702">
        <f>IF(RENTABILIDAD[[#This Row],[VALOR ACTUAL COP]]&gt;0,IFERROR((J1117-G1117)/G1117,0),"")</f>
        <v>0</v>
      </c>
      <c r="M1117" s="763">
        <f t="shared" si="18"/>
        <v>0</v>
      </c>
      <c r="N1117" s="747" t="str">
        <f>IFERROR(IF(RENTABILIDAD[[#This Row],[AÑOS]]&gt;0.9999999,(1+K1117)^(1/M1117)-1,""),"")</f>
        <v/>
      </c>
      <c r="O1117" s="702" t="str">
        <f>IFERROR(IF(RENTABILIDAD[[#This Row],[AÑOS]]&gt;0.9999999,(1+L1117)^(1/M1117)-1,""),"")</f>
        <v/>
      </c>
      <c r="P1117" s="764" t="str">
        <f>IFERROR(IF(C:C=$U$7,RENTABILIDAD[[#This Row],[INVERSIÓN USD]]/$W$6,RENTABILIDAD[[#This Row],[INVERSIÓN USD]]/$W$7),"")</f>
        <v/>
      </c>
      <c r="Q1117" s="620" t="str">
        <f>IFERROR(IF(D:D=$U$6,RENTABILIDAD[[#This Row],[INVERSIÓN COP]]/$V$6,RENTABILIDAD[[#This Row],[INVERSIÓN COP]]/$V$7),"")</f>
        <v/>
      </c>
      <c r="R1117" s="764" t="str">
        <f>IFERROR(RENTABILIDAD[[#This Row],[RENTABILIDAD E.A USD]]*RENTABILIDAD[[#This Row],[PESOS COP]],"")</f>
        <v/>
      </c>
      <c r="S1117" s="620" t="str">
        <f>IFERROR(RENTABILIDAD[[#This Row],[RENTABILIDAD E.A COP2]]*RENTABILIDAD[[#This Row],[PESOS COP]],"")</f>
        <v/>
      </c>
    </row>
    <row r="1118" spans="2:19">
      <c r="B1118" s="755" t="str">
        <f>IF('REGISTRO ACCIONES'!L1118="COMPRA",'REGISTRO ACCIONES'!J1118,"")</f>
        <v/>
      </c>
      <c r="C1118" s="756" t="str">
        <f>IF('REGISTRO ACCIONES'!L1118="COMPRA",'REGISTRO ACCIONES'!K1118,"")</f>
        <v/>
      </c>
      <c r="D111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18" s="757" t="str">
        <f>IF('REGISTRO ACCIONES'!L1118="COMPRA",'REGISTRO ACCIONES'!M1118,"")</f>
        <v/>
      </c>
      <c r="F1118" s="758" t="str">
        <f>IF(RENTABILIDAD[[#This Row],[PORTAFOLIO]]="","",IF('REGISTRO ACCIONES'!L1118="COMPRA",'REGISTRO ACCIONES'!P1118,""))</f>
        <v/>
      </c>
      <c r="G1118" s="759" t="str">
        <f>IF(RENTABILIDAD[[#This Row],[PORTAFOLIO]]="","",IF('REGISTRO ACCIONES'!L1118="COMPRA",'REGISTRO ACCIONES'!R1118,""))</f>
        <v/>
      </c>
      <c r="H111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18" s="760" t="str">
        <f>IF(RENTABILIDAD[[#This Row],[PORTAFOLIO]]="","",IF(RENTABILIDAD[[#This Row],[INSTRUMENTO]]="","",IFERROR((E1118*H1118),0)))</f>
        <v/>
      </c>
      <c r="J1118" s="761" t="str">
        <f>IF(RENTABILIDAD[[#This Row],[PORTAFOLIO]]="","",IF(RENTABILIDAD[[#This Row],[INSTRUMENTO]]="","",IFERROR((E1118*H1118)*$X$6,0)))</f>
        <v/>
      </c>
      <c r="K1118" s="762">
        <f>IF(RENTABILIDAD[[#This Row],[VALOR ACTUAL COP]]&gt;0,IFERROR((I1118-F1118)/F1118,0),"")</f>
        <v>0</v>
      </c>
      <c r="L1118" s="702">
        <f>IF(RENTABILIDAD[[#This Row],[VALOR ACTUAL COP]]&gt;0,IFERROR((J1118-G1118)/G1118,0),"")</f>
        <v>0</v>
      </c>
      <c r="M1118" s="763">
        <f t="shared" si="18"/>
        <v>0</v>
      </c>
      <c r="N1118" s="747" t="str">
        <f>IFERROR(IF(RENTABILIDAD[[#This Row],[AÑOS]]&gt;0.9999999,(1+K1118)^(1/M1118)-1,""),"")</f>
        <v/>
      </c>
      <c r="O1118" s="702" t="str">
        <f>IFERROR(IF(RENTABILIDAD[[#This Row],[AÑOS]]&gt;0.9999999,(1+L1118)^(1/M1118)-1,""),"")</f>
        <v/>
      </c>
      <c r="P1118" s="764" t="str">
        <f>IFERROR(IF(C:C=$U$7,RENTABILIDAD[[#This Row],[INVERSIÓN USD]]/$W$6,RENTABILIDAD[[#This Row],[INVERSIÓN USD]]/$W$7),"")</f>
        <v/>
      </c>
      <c r="Q1118" s="620" t="str">
        <f>IFERROR(IF(D:D=$U$6,RENTABILIDAD[[#This Row],[INVERSIÓN COP]]/$V$6,RENTABILIDAD[[#This Row],[INVERSIÓN COP]]/$V$7),"")</f>
        <v/>
      </c>
      <c r="R1118" s="764" t="str">
        <f>IFERROR(RENTABILIDAD[[#This Row],[RENTABILIDAD E.A USD]]*RENTABILIDAD[[#This Row],[PESOS COP]],"")</f>
        <v/>
      </c>
      <c r="S1118" s="620" t="str">
        <f>IFERROR(RENTABILIDAD[[#This Row],[RENTABILIDAD E.A COP2]]*RENTABILIDAD[[#This Row],[PESOS COP]],"")</f>
        <v/>
      </c>
    </row>
    <row r="1119" spans="2:19">
      <c r="B1119" s="755" t="str">
        <f>IF('REGISTRO ACCIONES'!L1119="COMPRA",'REGISTRO ACCIONES'!J1119,"")</f>
        <v/>
      </c>
      <c r="C1119" s="756" t="str">
        <f>IF('REGISTRO ACCIONES'!L1119="COMPRA",'REGISTRO ACCIONES'!K1119,"")</f>
        <v/>
      </c>
      <c r="D111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19" s="757" t="str">
        <f>IF('REGISTRO ACCIONES'!L1119="COMPRA",'REGISTRO ACCIONES'!M1119,"")</f>
        <v/>
      </c>
      <c r="F1119" s="758" t="str">
        <f>IF(RENTABILIDAD[[#This Row],[PORTAFOLIO]]="","",IF('REGISTRO ACCIONES'!L1119="COMPRA",'REGISTRO ACCIONES'!P1119,""))</f>
        <v/>
      </c>
      <c r="G1119" s="759" t="str">
        <f>IF(RENTABILIDAD[[#This Row],[PORTAFOLIO]]="","",IF('REGISTRO ACCIONES'!L1119="COMPRA",'REGISTRO ACCIONES'!R1119,""))</f>
        <v/>
      </c>
      <c r="H111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19" s="760" t="str">
        <f>IF(RENTABILIDAD[[#This Row],[PORTAFOLIO]]="","",IF(RENTABILIDAD[[#This Row],[INSTRUMENTO]]="","",IFERROR((E1119*H1119),0)))</f>
        <v/>
      </c>
      <c r="J1119" s="761" t="str">
        <f>IF(RENTABILIDAD[[#This Row],[PORTAFOLIO]]="","",IF(RENTABILIDAD[[#This Row],[INSTRUMENTO]]="","",IFERROR((E1119*H1119)*$X$6,0)))</f>
        <v/>
      </c>
      <c r="K1119" s="762">
        <f>IF(RENTABILIDAD[[#This Row],[VALOR ACTUAL COP]]&gt;0,IFERROR((I1119-F1119)/F1119,0),"")</f>
        <v>0</v>
      </c>
      <c r="L1119" s="702">
        <f>IF(RENTABILIDAD[[#This Row],[VALOR ACTUAL COP]]&gt;0,IFERROR((J1119-G1119)/G1119,0),"")</f>
        <v>0</v>
      </c>
      <c r="M1119" s="763">
        <f t="shared" si="18"/>
        <v>0</v>
      </c>
      <c r="N1119" s="747" t="str">
        <f>IFERROR(IF(RENTABILIDAD[[#This Row],[AÑOS]]&gt;0.9999999,(1+K1119)^(1/M1119)-1,""),"")</f>
        <v/>
      </c>
      <c r="O1119" s="702" t="str">
        <f>IFERROR(IF(RENTABILIDAD[[#This Row],[AÑOS]]&gt;0.9999999,(1+L1119)^(1/M1119)-1,""),"")</f>
        <v/>
      </c>
      <c r="P1119" s="764" t="str">
        <f>IFERROR(IF(C:C=$U$7,RENTABILIDAD[[#This Row],[INVERSIÓN USD]]/$W$6,RENTABILIDAD[[#This Row],[INVERSIÓN USD]]/$W$7),"")</f>
        <v/>
      </c>
      <c r="Q1119" s="620" t="str">
        <f>IFERROR(IF(D:D=$U$6,RENTABILIDAD[[#This Row],[INVERSIÓN COP]]/$V$6,RENTABILIDAD[[#This Row],[INVERSIÓN COP]]/$V$7),"")</f>
        <v/>
      </c>
      <c r="R1119" s="764" t="str">
        <f>IFERROR(RENTABILIDAD[[#This Row],[RENTABILIDAD E.A USD]]*RENTABILIDAD[[#This Row],[PESOS COP]],"")</f>
        <v/>
      </c>
      <c r="S1119" s="620" t="str">
        <f>IFERROR(RENTABILIDAD[[#This Row],[RENTABILIDAD E.A COP2]]*RENTABILIDAD[[#This Row],[PESOS COP]],"")</f>
        <v/>
      </c>
    </row>
    <row r="1120" spans="2:19">
      <c r="B1120" s="755" t="str">
        <f>IF('REGISTRO ACCIONES'!L1120="COMPRA",'REGISTRO ACCIONES'!J1120,"")</f>
        <v/>
      </c>
      <c r="C1120" s="756" t="str">
        <f>IF('REGISTRO ACCIONES'!L1120="COMPRA",'REGISTRO ACCIONES'!K1120,"")</f>
        <v/>
      </c>
      <c r="D112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20" s="757" t="str">
        <f>IF('REGISTRO ACCIONES'!L1120="COMPRA",'REGISTRO ACCIONES'!M1120,"")</f>
        <v/>
      </c>
      <c r="F1120" s="758" t="str">
        <f>IF(RENTABILIDAD[[#This Row],[PORTAFOLIO]]="","",IF('REGISTRO ACCIONES'!L1120="COMPRA",'REGISTRO ACCIONES'!P1120,""))</f>
        <v/>
      </c>
      <c r="G1120" s="759" t="str">
        <f>IF(RENTABILIDAD[[#This Row],[PORTAFOLIO]]="","",IF('REGISTRO ACCIONES'!L1120="COMPRA",'REGISTRO ACCIONES'!R1120,""))</f>
        <v/>
      </c>
      <c r="H112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20" s="760" t="str">
        <f>IF(RENTABILIDAD[[#This Row],[PORTAFOLIO]]="","",IF(RENTABILIDAD[[#This Row],[INSTRUMENTO]]="","",IFERROR((E1120*H1120),0)))</f>
        <v/>
      </c>
      <c r="J1120" s="761" t="str">
        <f>IF(RENTABILIDAD[[#This Row],[PORTAFOLIO]]="","",IF(RENTABILIDAD[[#This Row],[INSTRUMENTO]]="","",IFERROR((E1120*H1120)*$X$6,0)))</f>
        <v/>
      </c>
      <c r="K1120" s="762">
        <f>IF(RENTABILIDAD[[#This Row],[VALOR ACTUAL COP]]&gt;0,IFERROR((I1120-F1120)/F1120,0),"")</f>
        <v>0</v>
      </c>
      <c r="L1120" s="702">
        <f>IF(RENTABILIDAD[[#This Row],[VALOR ACTUAL COP]]&gt;0,IFERROR((J1120-G1120)/G1120,0),"")</f>
        <v>0</v>
      </c>
      <c r="M1120" s="763">
        <f t="shared" si="18"/>
        <v>0</v>
      </c>
      <c r="N1120" s="747" t="str">
        <f>IFERROR(IF(RENTABILIDAD[[#This Row],[AÑOS]]&gt;0.9999999,(1+K1120)^(1/M1120)-1,""),"")</f>
        <v/>
      </c>
      <c r="O1120" s="702" t="str">
        <f>IFERROR(IF(RENTABILIDAD[[#This Row],[AÑOS]]&gt;0.9999999,(1+L1120)^(1/M1120)-1,""),"")</f>
        <v/>
      </c>
      <c r="P1120" s="764" t="str">
        <f>IFERROR(IF(C:C=$U$7,RENTABILIDAD[[#This Row],[INVERSIÓN USD]]/$W$6,RENTABILIDAD[[#This Row],[INVERSIÓN USD]]/$W$7),"")</f>
        <v/>
      </c>
      <c r="Q1120" s="620" t="str">
        <f>IFERROR(IF(D:D=$U$6,RENTABILIDAD[[#This Row],[INVERSIÓN COP]]/$V$6,RENTABILIDAD[[#This Row],[INVERSIÓN COP]]/$V$7),"")</f>
        <v/>
      </c>
      <c r="R1120" s="764" t="str">
        <f>IFERROR(RENTABILIDAD[[#This Row],[RENTABILIDAD E.A USD]]*RENTABILIDAD[[#This Row],[PESOS COP]],"")</f>
        <v/>
      </c>
      <c r="S1120" s="620" t="str">
        <f>IFERROR(RENTABILIDAD[[#This Row],[RENTABILIDAD E.A COP2]]*RENTABILIDAD[[#This Row],[PESOS COP]],"")</f>
        <v/>
      </c>
    </row>
    <row r="1121" spans="2:19">
      <c r="B1121" s="755" t="str">
        <f>IF('REGISTRO ACCIONES'!L1121="COMPRA",'REGISTRO ACCIONES'!J1121,"")</f>
        <v/>
      </c>
      <c r="C1121" s="756" t="str">
        <f>IF('REGISTRO ACCIONES'!L1121="COMPRA",'REGISTRO ACCIONES'!K1121,"")</f>
        <v/>
      </c>
      <c r="D112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21" s="757" t="str">
        <f>IF('REGISTRO ACCIONES'!L1121="COMPRA",'REGISTRO ACCIONES'!M1121,"")</f>
        <v/>
      </c>
      <c r="F1121" s="758" t="str">
        <f>IF(RENTABILIDAD[[#This Row],[PORTAFOLIO]]="","",IF('REGISTRO ACCIONES'!L1121="COMPRA",'REGISTRO ACCIONES'!P1121,""))</f>
        <v/>
      </c>
      <c r="G1121" s="759" t="str">
        <f>IF(RENTABILIDAD[[#This Row],[PORTAFOLIO]]="","",IF('REGISTRO ACCIONES'!L1121="COMPRA",'REGISTRO ACCIONES'!R1121,""))</f>
        <v/>
      </c>
      <c r="H112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21" s="760" t="str">
        <f>IF(RENTABILIDAD[[#This Row],[PORTAFOLIO]]="","",IF(RENTABILIDAD[[#This Row],[INSTRUMENTO]]="","",IFERROR((E1121*H1121),0)))</f>
        <v/>
      </c>
      <c r="J1121" s="761" t="str">
        <f>IF(RENTABILIDAD[[#This Row],[PORTAFOLIO]]="","",IF(RENTABILIDAD[[#This Row],[INSTRUMENTO]]="","",IFERROR((E1121*H1121)*$X$6,0)))</f>
        <v/>
      </c>
      <c r="K1121" s="762">
        <f>IF(RENTABILIDAD[[#This Row],[VALOR ACTUAL COP]]&gt;0,IFERROR((I1121-F1121)/F1121,0),"")</f>
        <v>0</v>
      </c>
      <c r="L1121" s="702">
        <f>IF(RENTABILIDAD[[#This Row],[VALOR ACTUAL COP]]&gt;0,IFERROR((J1121-G1121)/G1121,0),"")</f>
        <v>0</v>
      </c>
      <c r="M1121" s="763">
        <f t="shared" si="18"/>
        <v>0</v>
      </c>
      <c r="N1121" s="747" t="str">
        <f>IFERROR(IF(RENTABILIDAD[[#This Row],[AÑOS]]&gt;0.9999999,(1+K1121)^(1/M1121)-1,""),"")</f>
        <v/>
      </c>
      <c r="O1121" s="702" t="str">
        <f>IFERROR(IF(RENTABILIDAD[[#This Row],[AÑOS]]&gt;0.9999999,(1+L1121)^(1/M1121)-1,""),"")</f>
        <v/>
      </c>
      <c r="P1121" s="764" t="str">
        <f>IFERROR(IF(C:C=$U$7,RENTABILIDAD[[#This Row],[INVERSIÓN USD]]/$W$6,RENTABILIDAD[[#This Row],[INVERSIÓN USD]]/$W$7),"")</f>
        <v/>
      </c>
      <c r="Q1121" s="620" t="str">
        <f>IFERROR(IF(D:D=$U$6,RENTABILIDAD[[#This Row],[INVERSIÓN COP]]/$V$6,RENTABILIDAD[[#This Row],[INVERSIÓN COP]]/$V$7),"")</f>
        <v/>
      </c>
      <c r="R1121" s="764" t="str">
        <f>IFERROR(RENTABILIDAD[[#This Row],[RENTABILIDAD E.A USD]]*RENTABILIDAD[[#This Row],[PESOS COP]],"")</f>
        <v/>
      </c>
      <c r="S1121" s="620" t="str">
        <f>IFERROR(RENTABILIDAD[[#This Row],[RENTABILIDAD E.A COP2]]*RENTABILIDAD[[#This Row],[PESOS COP]],"")</f>
        <v/>
      </c>
    </row>
    <row r="1122" spans="2:19">
      <c r="B1122" s="755" t="str">
        <f>IF('REGISTRO ACCIONES'!L1122="COMPRA",'REGISTRO ACCIONES'!J1122,"")</f>
        <v/>
      </c>
      <c r="C1122" s="756" t="str">
        <f>IF('REGISTRO ACCIONES'!L1122="COMPRA",'REGISTRO ACCIONES'!K1122,"")</f>
        <v/>
      </c>
      <c r="D112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22" s="757" t="str">
        <f>IF('REGISTRO ACCIONES'!L1122="COMPRA",'REGISTRO ACCIONES'!M1122,"")</f>
        <v/>
      </c>
      <c r="F1122" s="758" t="str">
        <f>IF(RENTABILIDAD[[#This Row],[PORTAFOLIO]]="","",IF('REGISTRO ACCIONES'!L1122="COMPRA",'REGISTRO ACCIONES'!P1122,""))</f>
        <v/>
      </c>
      <c r="G1122" s="759" t="str">
        <f>IF(RENTABILIDAD[[#This Row],[PORTAFOLIO]]="","",IF('REGISTRO ACCIONES'!L1122="COMPRA",'REGISTRO ACCIONES'!R1122,""))</f>
        <v/>
      </c>
      <c r="H112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22" s="760" t="str">
        <f>IF(RENTABILIDAD[[#This Row],[PORTAFOLIO]]="","",IF(RENTABILIDAD[[#This Row],[INSTRUMENTO]]="","",IFERROR((E1122*H1122),0)))</f>
        <v/>
      </c>
      <c r="J1122" s="761" t="str">
        <f>IF(RENTABILIDAD[[#This Row],[PORTAFOLIO]]="","",IF(RENTABILIDAD[[#This Row],[INSTRUMENTO]]="","",IFERROR((E1122*H1122)*$X$6,0)))</f>
        <v/>
      </c>
      <c r="K1122" s="762">
        <f>IF(RENTABILIDAD[[#This Row],[VALOR ACTUAL COP]]&gt;0,IFERROR((I1122-F1122)/F1122,0),"")</f>
        <v>0</v>
      </c>
      <c r="L1122" s="702">
        <f>IF(RENTABILIDAD[[#This Row],[VALOR ACTUAL COP]]&gt;0,IFERROR((J1122-G1122)/G1122,0),"")</f>
        <v>0</v>
      </c>
      <c r="M1122" s="763">
        <f t="shared" si="18"/>
        <v>0</v>
      </c>
      <c r="N1122" s="747" t="str">
        <f>IFERROR(IF(RENTABILIDAD[[#This Row],[AÑOS]]&gt;0.9999999,(1+K1122)^(1/M1122)-1,""),"")</f>
        <v/>
      </c>
      <c r="O1122" s="702" t="str">
        <f>IFERROR(IF(RENTABILIDAD[[#This Row],[AÑOS]]&gt;0.9999999,(1+L1122)^(1/M1122)-1,""),"")</f>
        <v/>
      </c>
      <c r="P1122" s="764" t="str">
        <f>IFERROR(IF(C:C=$U$7,RENTABILIDAD[[#This Row],[INVERSIÓN USD]]/$W$6,RENTABILIDAD[[#This Row],[INVERSIÓN USD]]/$W$7),"")</f>
        <v/>
      </c>
      <c r="Q1122" s="620" t="str">
        <f>IFERROR(IF(D:D=$U$6,RENTABILIDAD[[#This Row],[INVERSIÓN COP]]/$V$6,RENTABILIDAD[[#This Row],[INVERSIÓN COP]]/$V$7),"")</f>
        <v/>
      </c>
      <c r="R1122" s="764" t="str">
        <f>IFERROR(RENTABILIDAD[[#This Row],[RENTABILIDAD E.A USD]]*RENTABILIDAD[[#This Row],[PESOS COP]],"")</f>
        <v/>
      </c>
      <c r="S1122" s="620" t="str">
        <f>IFERROR(RENTABILIDAD[[#This Row],[RENTABILIDAD E.A COP2]]*RENTABILIDAD[[#This Row],[PESOS COP]],"")</f>
        <v/>
      </c>
    </row>
    <row r="1123" spans="2:19">
      <c r="B1123" s="755" t="str">
        <f>IF('REGISTRO ACCIONES'!L1123="COMPRA",'REGISTRO ACCIONES'!J1123,"")</f>
        <v/>
      </c>
      <c r="C1123" s="756" t="str">
        <f>IF('REGISTRO ACCIONES'!L1123="COMPRA",'REGISTRO ACCIONES'!K1123,"")</f>
        <v/>
      </c>
      <c r="D112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23" s="757" t="str">
        <f>IF('REGISTRO ACCIONES'!L1123="COMPRA",'REGISTRO ACCIONES'!M1123,"")</f>
        <v/>
      </c>
      <c r="F1123" s="758" t="str">
        <f>IF(RENTABILIDAD[[#This Row],[PORTAFOLIO]]="","",IF('REGISTRO ACCIONES'!L1123="COMPRA",'REGISTRO ACCIONES'!P1123,""))</f>
        <v/>
      </c>
      <c r="G1123" s="759" t="str">
        <f>IF(RENTABILIDAD[[#This Row],[PORTAFOLIO]]="","",IF('REGISTRO ACCIONES'!L1123="COMPRA",'REGISTRO ACCIONES'!R1123,""))</f>
        <v/>
      </c>
      <c r="H112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23" s="760" t="str">
        <f>IF(RENTABILIDAD[[#This Row],[PORTAFOLIO]]="","",IF(RENTABILIDAD[[#This Row],[INSTRUMENTO]]="","",IFERROR((E1123*H1123),0)))</f>
        <v/>
      </c>
      <c r="J1123" s="761" t="str">
        <f>IF(RENTABILIDAD[[#This Row],[PORTAFOLIO]]="","",IF(RENTABILIDAD[[#This Row],[INSTRUMENTO]]="","",IFERROR((E1123*H1123)*$X$6,0)))</f>
        <v/>
      </c>
      <c r="K1123" s="762">
        <f>IF(RENTABILIDAD[[#This Row],[VALOR ACTUAL COP]]&gt;0,IFERROR((I1123-F1123)/F1123,0),"")</f>
        <v>0</v>
      </c>
      <c r="L1123" s="702">
        <f>IF(RENTABILIDAD[[#This Row],[VALOR ACTUAL COP]]&gt;0,IFERROR((J1123-G1123)/G1123,0),"")</f>
        <v>0</v>
      </c>
      <c r="M1123" s="763">
        <f t="shared" si="18"/>
        <v>0</v>
      </c>
      <c r="N1123" s="747" t="str">
        <f>IFERROR(IF(RENTABILIDAD[[#This Row],[AÑOS]]&gt;0.9999999,(1+K1123)^(1/M1123)-1,""),"")</f>
        <v/>
      </c>
      <c r="O1123" s="702" t="str">
        <f>IFERROR(IF(RENTABILIDAD[[#This Row],[AÑOS]]&gt;0.9999999,(1+L1123)^(1/M1123)-1,""),"")</f>
        <v/>
      </c>
      <c r="P1123" s="764" t="str">
        <f>IFERROR(IF(C:C=$U$7,RENTABILIDAD[[#This Row],[INVERSIÓN USD]]/$W$6,RENTABILIDAD[[#This Row],[INVERSIÓN USD]]/$W$7),"")</f>
        <v/>
      </c>
      <c r="Q1123" s="620" t="str">
        <f>IFERROR(IF(D:D=$U$6,RENTABILIDAD[[#This Row],[INVERSIÓN COP]]/$V$6,RENTABILIDAD[[#This Row],[INVERSIÓN COP]]/$V$7),"")</f>
        <v/>
      </c>
      <c r="R1123" s="764" t="str">
        <f>IFERROR(RENTABILIDAD[[#This Row],[RENTABILIDAD E.A USD]]*RENTABILIDAD[[#This Row],[PESOS COP]],"")</f>
        <v/>
      </c>
      <c r="S1123" s="620" t="str">
        <f>IFERROR(RENTABILIDAD[[#This Row],[RENTABILIDAD E.A COP2]]*RENTABILIDAD[[#This Row],[PESOS COP]],"")</f>
        <v/>
      </c>
    </row>
    <row r="1124" spans="2:19">
      <c r="B1124" s="755" t="str">
        <f>IF('REGISTRO ACCIONES'!L1124="COMPRA",'REGISTRO ACCIONES'!J1124,"")</f>
        <v/>
      </c>
      <c r="C1124" s="756" t="str">
        <f>IF('REGISTRO ACCIONES'!L1124="COMPRA",'REGISTRO ACCIONES'!K1124,"")</f>
        <v/>
      </c>
      <c r="D112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24" s="757" t="str">
        <f>IF('REGISTRO ACCIONES'!L1124="COMPRA",'REGISTRO ACCIONES'!M1124,"")</f>
        <v/>
      </c>
      <c r="F1124" s="758" t="str">
        <f>IF(RENTABILIDAD[[#This Row],[PORTAFOLIO]]="","",IF('REGISTRO ACCIONES'!L1124="COMPRA",'REGISTRO ACCIONES'!P1124,""))</f>
        <v/>
      </c>
      <c r="G1124" s="759" t="str">
        <f>IF(RENTABILIDAD[[#This Row],[PORTAFOLIO]]="","",IF('REGISTRO ACCIONES'!L1124="COMPRA",'REGISTRO ACCIONES'!R1124,""))</f>
        <v/>
      </c>
      <c r="H112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24" s="760" t="str">
        <f>IF(RENTABILIDAD[[#This Row],[PORTAFOLIO]]="","",IF(RENTABILIDAD[[#This Row],[INSTRUMENTO]]="","",IFERROR((E1124*H1124),0)))</f>
        <v/>
      </c>
      <c r="J1124" s="761" t="str">
        <f>IF(RENTABILIDAD[[#This Row],[PORTAFOLIO]]="","",IF(RENTABILIDAD[[#This Row],[INSTRUMENTO]]="","",IFERROR((E1124*H1124)*$X$6,0)))</f>
        <v/>
      </c>
      <c r="K1124" s="762">
        <f>IF(RENTABILIDAD[[#This Row],[VALOR ACTUAL COP]]&gt;0,IFERROR((I1124-F1124)/F1124,0),"")</f>
        <v>0</v>
      </c>
      <c r="L1124" s="702">
        <f>IF(RENTABILIDAD[[#This Row],[VALOR ACTUAL COP]]&gt;0,IFERROR((J1124-G1124)/G1124,0),"")</f>
        <v>0</v>
      </c>
      <c r="M1124" s="763">
        <f t="shared" si="18"/>
        <v>0</v>
      </c>
      <c r="N1124" s="747" t="str">
        <f>IFERROR(IF(RENTABILIDAD[[#This Row],[AÑOS]]&gt;0.9999999,(1+K1124)^(1/M1124)-1,""),"")</f>
        <v/>
      </c>
      <c r="O1124" s="702" t="str">
        <f>IFERROR(IF(RENTABILIDAD[[#This Row],[AÑOS]]&gt;0.9999999,(1+L1124)^(1/M1124)-1,""),"")</f>
        <v/>
      </c>
      <c r="P1124" s="764" t="str">
        <f>IFERROR(IF(C:C=$U$7,RENTABILIDAD[[#This Row],[INVERSIÓN USD]]/$W$6,RENTABILIDAD[[#This Row],[INVERSIÓN USD]]/$W$7),"")</f>
        <v/>
      </c>
      <c r="Q1124" s="620" t="str">
        <f>IFERROR(IF(D:D=$U$6,RENTABILIDAD[[#This Row],[INVERSIÓN COP]]/$V$6,RENTABILIDAD[[#This Row],[INVERSIÓN COP]]/$V$7),"")</f>
        <v/>
      </c>
      <c r="R1124" s="764" t="str">
        <f>IFERROR(RENTABILIDAD[[#This Row],[RENTABILIDAD E.A USD]]*RENTABILIDAD[[#This Row],[PESOS COP]],"")</f>
        <v/>
      </c>
      <c r="S1124" s="620" t="str">
        <f>IFERROR(RENTABILIDAD[[#This Row],[RENTABILIDAD E.A COP2]]*RENTABILIDAD[[#This Row],[PESOS COP]],"")</f>
        <v/>
      </c>
    </row>
    <row r="1125" spans="2:19">
      <c r="B1125" s="755" t="str">
        <f>IF('REGISTRO ACCIONES'!L1125="COMPRA",'REGISTRO ACCIONES'!J1125,"")</f>
        <v/>
      </c>
      <c r="C1125" s="756" t="str">
        <f>IF('REGISTRO ACCIONES'!L1125="COMPRA",'REGISTRO ACCIONES'!K1125,"")</f>
        <v/>
      </c>
      <c r="D112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25" s="757" t="str">
        <f>IF('REGISTRO ACCIONES'!L1125="COMPRA",'REGISTRO ACCIONES'!M1125,"")</f>
        <v/>
      </c>
      <c r="F1125" s="758" t="str">
        <f>IF(RENTABILIDAD[[#This Row],[PORTAFOLIO]]="","",IF('REGISTRO ACCIONES'!L1125="COMPRA",'REGISTRO ACCIONES'!P1125,""))</f>
        <v/>
      </c>
      <c r="G1125" s="759" t="str">
        <f>IF(RENTABILIDAD[[#This Row],[PORTAFOLIO]]="","",IF('REGISTRO ACCIONES'!L1125="COMPRA",'REGISTRO ACCIONES'!R1125,""))</f>
        <v/>
      </c>
      <c r="H112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25" s="760" t="str">
        <f>IF(RENTABILIDAD[[#This Row],[PORTAFOLIO]]="","",IF(RENTABILIDAD[[#This Row],[INSTRUMENTO]]="","",IFERROR((E1125*H1125),0)))</f>
        <v/>
      </c>
      <c r="J1125" s="761" t="str">
        <f>IF(RENTABILIDAD[[#This Row],[PORTAFOLIO]]="","",IF(RENTABILIDAD[[#This Row],[INSTRUMENTO]]="","",IFERROR((E1125*H1125)*$X$6,0)))</f>
        <v/>
      </c>
      <c r="K1125" s="762">
        <f>IF(RENTABILIDAD[[#This Row],[VALOR ACTUAL COP]]&gt;0,IFERROR((I1125-F1125)/F1125,0),"")</f>
        <v>0</v>
      </c>
      <c r="L1125" s="702">
        <f>IF(RENTABILIDAD[[#This Row],[VALOR ACTUAL COP]]&gt;0,IFERROR((J1125-G1125)/G1125,0),"")</f>
        <v>0</v>
      </c>
      <c r="M1125" s="763">
        <f t="shared" si="18"/>
        <v>0</v>
      </c>
      <c r="N1125" s="747" t="str">
        <f>IFERROR(IF(RENTABILIDAD[[#This Row],[AÑOS]]&gt;0.9999999,(1+K1125)^(1/M1125)-1,""),"")</f>
        <v/>
      </c>
      <c r="O1125" s="702" t="str">
        <f>IFERROR(IF(RENTABILIDAD[[#This Row],[AÑOS]]&gt;0.9999999,(1+L1125)^(1/M1125)-1,""),"")</f>
        <v/>
      </c>
      <c r="P1125" s="764" t="str">
        <f>IFERROR(IF(C:C=$U$7,RENTABILIDAD[[#This Row],[INVERSIÓN USD]]/$W$6,RENTABILIDAD[[#This Row],[INVERSIÓN USD]]/$W$7),"")</f>
        <v/>
      </c>
      <c r="Q1125" s="620" t="str">
        <f>IFERROR(IF(D:D=$U$6,RENTABILIDAD[[#This Row],[INVERSIÓN COP]]/$V$6,RENTABILIDAD[[#This Row],[INVERSIÓN COP]]/$V$7),"")</f>
        <v/>
      </c>
      <c r="R1125" s="764" t="str">
        <f>IFERROR(RENTABILIDAD[[#This Row],[RENTABILIDAD E.A USD]]*RENTABILIDAD[[#This Row],[PESOS COP]],"")</f>
        <v/>
      </c>
      <c r="S1125" s="620" t="str">
        <f>IFERROR(RENTABILIDAD[[#This Row],[RENTABILIDAD E.A COP2]]*RENTABILIDAD[[#This Row],[PESOS COP]],"")</f>
        <v/>
      </c>
    </row>
    <row r="1126" spans="2:19">
      <c r="B1126" s="755" t="str">
        <f>IF('REGISTRO ACCIONES'!L1126="COMPRA",'REGISTRO ACCIONES'!J1126,"")</f>
        <v/>
      </c>
      <c r="C1126" s="756" t="str">
        <f>IF('REGISTRO ACCIONES'!L1126="COMPRA",'REGISTRO ACCIONES'!K1126,"")</f>
        <v/>
      </c>
      <c r="D112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26" s="757" t="str">
        <f>IF('REGISTRO ACCIONES'!L1126="COMPRA",'REGISTRO ACCIONES'!M1126,"")</f>
        <v/>
      </c>
      <c r="F1126" s="758" t="str">
        <f>IF(RENTABILIDAD[[#This Row],[PORTAFOLIO]]="","",IF('REGISTRO ACCIONES'!L1126="COMPRA",'REGISTRO ACCIONES'!P1126,""))</f>
        <v/>
      </c>
      <c r="G1126" s="759" t="str">
        <f>IF(RENTABILIDAD[[#This Row],[PORTAFOLIO]]="","",IF('REGISTRO ACCIONES'!L1126="COMPRA",'REGISTRO ACCIONES'!R1126,""))</f>
        <v/>
      </c>
      <c r="H112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26" s="760" t="str">
        <f>IF(RENTABILIDAD[[#This Row],[PORTAFOLIO]]="","",IF(RENTABILIDAD[[#This Row],[INSTRUMENTO]]="","",IFERROR((E1126*H1126),0)))</f>
        <v/>
      </c>
      <c r="J1126" s="761" t="str">
        <f>IF(RENTABILIDAD[[#This Row],[PORTAFOLIO]]="","",IF(RENTABILIDAD[[#This Row],[INSTRUMENTO]]="","",IFERROR((E1126*H1126)*$X$6,0)))</f>
        <v/>
      </c>
      <c r="K1126" s="762">
        <f>IF(RENTABILIDAD[[#This Row],[VALOR ACTUAL COP]]&gt;0,IFERROR((I1126-F1126)/F1126,0),"")</f>
        <v>0</v>
      </c>
      <c r="L1126" s="702">
        <f>IF(RENTABILIDAD[[#This Row],[VALOR ACTUAL COP]]&gt;0,IFERROR((J1126-G1126)/G1126,0),"")</f>
        <v>0</v>
      </c>
      <c r="M1126" s="763">
        <f t="shared" si="18"/>
        <v>0</v>
      </c>
      <c r="N1126" s="747" t="str">
        <f>IFERROR(IF(RENTABILIDAD[[#This Row],[AÑOS]]&gt;0.9999999,(1+K1126)^(1/M1126)-1,""),"")</f>
        <v/>
      </c>
      <c r="O1126" s="702" t="str">
        <f>IFERROR(IF(RENTABILIDAD[[#This Row],[AÑOS]]&gt;0.9999999,(1+L1126)^(1/M1126)-1,""),"")</f>
        <v/>
      </c>
      <c r="P1126" s="764" t="str">
        <f>IFERROR(IF(C:C=$U$7,RENTABILIDAD[[#This Row],[INVERSIÓN USD]]/$W$6,RENTABILIDAD[[#This Row],[INVERSIÓN USD]]/$W$7),"")</f>
        <v/>
      </c>
      <c r="Q1126" s="620" t="str">
        <f>IFERROR(IF(D:D=$U$6,RENTABILIDAD[[#This Row],[INVERSIÓN COP]]/$V$6,RENTABILIDAD[[#This Row],[INVERSIÓN COP]]/$V$7),"")</f>
        <v/>
      </c>
      <c r="R1126" s="764" t="str">
        <f>IFERROR(RENTABILIDAD[[#This Row],[RENTABILIDAD E.A USD]]*RENTABILIDAD[[#This Row],[PESOS COP]],"")</f>
        <v/>
      </c>
      <c r="S1126" s="620" t="str">
        <f>IFERROR(RENTABILIDAD[[#This Row],[RENTABILIDAD E.A COP2]]*RENTABILIDAD[[#This Row],[PESOS COP]],"")</f>
        <v/>
      </c>
    </row>
    <row r="1127" spans="2:19">
      <c r="B1127" s="755" t="str">
        <f>IF('REGISTRO ACCIONES'!L1127="COMPRA",'REGISTRO ACCIONES'!J1127,"")</f>
        <v/>
      </c>
      <c r="C1127" s="756" t="str">
        <f>IF('REGISTRO ACCIONES'!L1127="COMPRA",'REGISTRO ACCIONES'!K1127,"")</f>
        <v/>
      </c>
      <c r="D112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27" s="757" t="str">
        <f>IF('REGISTRO ACCIONES'!L1127="COMPRA",'REGISTRO ACCIONES'!M1127,"")</f>
        <v/>
      </c>
      <c r="F1127" s="758" t="str">
        <f>IF(RENTABILIDAD[[#This Row],[PORTAFOLIO]]="","",IF('REGISTRO ACCIONES'!L1127="COMPRA",'REGISTRO ACCIONES'!P1127,""))</f>
        <v/>
      </c>
      <c r="G1127" s="759" t="str">
        <f>IF(RENTABILIDAD[[#This Row],[PORTAFOLIO]]="","",IF('REGISTRO ACCIONES'!L1127="COMPRA",'REGISTRO ACCIONES'!R1127,""))</f>
        <v/>
      </c>
      <c r="H112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27" s="760" t="str">
        <f>IF(RENTABILIDAD[[#This Row],[PORTAFOLIO]]="","",IF(RENTABILIDAD[[#This Row],[INSTRUMENTO]]="","",IFERROR((E1127*H1127),0)))</f>
        <v/>
      </c>
      <c r="J1127" s="761" t="str">
        <f>IF(RENTABILIDAD[[#This Row],[PORTAFOLIO]]="","",IF(RENTABILIDAD[[#This Row],[INSTRUMENTO]]="","",IFERROR((E1127*H1127)*$X$6,0)))</f>
        <v/>
      </c>
      <c r="K1127" s="762">
        <f>IF(RENTABILIDAD[[#This Row],[VALOR ACTUAL COP]]&gt;0,IFERROR((I1127-F1127)/F1127,0),"")</f>
        <v>0</v>
      </c>
      <c r="L1127" s="702">
        <f>IF(RENTABILIDAD[[#This Row],[VALOR ACTUAL COP]]&gt;0,IFERROR((J1127-G1127)/G1127,0),"")</f>
        <v>0</v>
      </c>
      <c r="M1127" s="763">
        <f t="shared" si="18"/>
        <v>0</v>
      </c>
      <c r="N1127" s="747" t="str">
        <f>IFERROR(IF(RENTABILIDAD[[#This Row],[AÑOS]]&gt;0.9999999,(1+K1127)^(1/M1127)-1,""),"")</f>
        <v/>
      </c>
      <c r="O1127" s="702" t="str">
        <f>IFERROR(IF(RENTABILIDAD[[#This Row],[AÑOS]]&gt;0.9999999,(1+L1127)^(1/M1127)-1,""),"")</f>
        <v/>
      </c>
      <c r="P1127" s="764" t="str">
        <f>IFERROR(IF(C:C=$U$7,RENTABILIDAD[[#This Row],[INVERSIÓN USD]]/$W$6,RENTABILIDAD[[#This Row],[INVERSIÓN USD]]/$W$7),"")</f>
        <v/>
      </c>
      <c r="Q1127" s="620" t="str">
        <f>IFERROR(IF(D:D=$U$6,RENTABILIDAD[[#This Row],[INVERSIÓN COP]]/$V$6,RENTABILIDAD[[#This Row],[INVERSIÓN COP]]/$V$7),"")</f>
        <v/>
      </c>
      <c r="R1127" s="764" t="str">
        <f>IFERROR(RENTABILIDAD[[#This Row],[RENTABILIDAD E.A USD]]*RENTABILIDAD[[#This Row],[PESOS COP]],"")</f>
        <v/>
      </c>
      <c r="S1127" s="620" t="str">
        <f>IFERROR(RENTABILIDAD[[#This Row],[RENTABILIDAD E.A COP2]]*RENTABILIDAD[[#This Row],[PESOS COP]],"")</f>
        <v/>
      </c>
    </row>
    <row r="1128" spans="2:19">
      <c r="B1128" s="755" t="str">
        <f>IF('REGISTRO ACCIONES'!L1128="COMPRA",'REGISTRO ACCIONES'!J1128,"")</f>
        <v/>
      </c>
      <c r="C1128" s="756" t="str">
        <f>IF('REGISTRO ACCIONES'!L1128="COMPRA",'REGISTRO ACCIONES'!K1128,"")</f>
        <v/>
      </c>
      <c r="D112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28" s="757" t="str">
        <f>IF('REGISTRO ACCIONES'!L1128="COMPRA",'REGISTRO ACCIONES'!M1128,"")</f>
        <v/>
      </c>
      <c r="F1128" s="758" t="str">
        <f>IF(RENTABILIDAD[[#This Row],[PORTAFOLIO]]="","",IF('REGISTRO ACCIONES'!L1128="COMPRA",'REGISTRO ACCIONES'!P1128,""))</f>
        <v/>
      </c>
      <c r="G1128" s="759" t="str">
        <f>IF(RENTABILIDAD[[#This Row],[PORTAFOLIO]]="","",IF('REGISTRO ACCIONES'!L1128="COMPRA",'REGISTRO ACCIONES'!R1128,""))</f>
        <v/>
      </c>
      <c r="H112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28" s="760" t="str">
        <f>IF(RENTABILIDAD[[#This Row],[PORTAFOLIO]]="","",IF(RENTABILIDAD[[#This Row],[INSTRUMENTO]]="","",IFERROR((E1128*H1128),0)))</f>
        <v/>
      </c>
      <c r="J1128" s="761" t="str">
        <f>IF(RENTABILIDAD[[#This Row],[PORTAFOLIO]]="","",IF(RENTABILIDAD[[#This Row],[INSTRUMENTO]]="","",IFERROR((E1128*H1128)*$X$6,0)))</f>
        <v/>
      </c>
      <c r="K1128" s="762">
        <f>IF(RENTABILIDAD[[#This Row],[VALOR ACTUAL COP]]&gt;0,IFERROR((I1128-F1128)/F1128,0),"")</f>
        <v>0</v>
      </c>
      <c r="L1128" s="702">
        <f>IF(RENTABILIDAD[[#This Row],[VALOR ACTUAL COP]]&gt;0,IFERROR((J1128-G1128)/G1128,0),"")</f>
        <v>0</v>
      </c>
      <c r="M1128" s="763">
        <f t="shared" si="18"/>
        <v>0</v>
      </c>
      <c r="N1128" s="747" t="str">
        <f>IFERROR(IF(RENTABILIDAD[[#This Row],[AÑOS]]&gt;0.9999999,(1+K1128)^(1/M1128)-1,""),"")</f>
        <v/>
      </c>
      <c r="O1128" s="702" t="str">
        <f>IFERROR(IF(RENTABILIDAD[[#This Row],[AÑOS]]&gt;0.9999999,(1+L1128)^(1/M1128)-1,""),"")</f>
        <v/>
      </c>
      <c r="P1128" s="764" t="str">
        <f>IFERROR(IF(C:C=$U$7,RENTABILIDAD[[#This Row],[INVERSIÓN USD]]/$W$6,RENTABILIDAD[[#This Row],[INVERSIÓN USD]]/$W$7),"")</f>
        <v/>
      </c>
      <c r="Q1128" s="620" t="str">
        <f>IFERROR(IF(D:D=$U$6,RENTABILIDAD[[#This Row],[INVERSIÓN COP]]/$V$6,RENTABILIDAD[[#This Row],[INVERSIÓN COP]]/$V$7),"")</f>
        <v/>
      </c>
      <c r="R1128" s="764" t="str">
        <f>IFERROR(RENTABILIDAD[[#This Row],[RENTABILIDAD E.A USD]]*RENTABILIDAD[[#This Row],[PESOS COP]],"")</f>
        <v/>
      </c>
      <c r="S1128" s="620" t="str">
        <f>IFERROR(RENTABILIDAD[[#This Row],[RENTABILIDAD E.A COP2]]*RENTABILIDAD[[#This Row],[PESOS COP]],"")</f>
        <v/>
      </c>
    </row>
    <row r="1129" spans="2:19">
      <c r="B1129" s="755" t="str">
        <f>IF('REGISTRO ACCIONES'!L1129="COMPRA",'REGISTRO ACCIONES'!J1129,"")</f>
        <v/>
      </c>
      <c r="C1129" s="756" t="str">
        <f>IF('REGISTRO ACCIONES'!L1129="COMPRA",'REGISTRO ACCIONES'!K1129,"")</f>
        <v/>
      </c>
      <c r="D112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29" s="757" t="str">
        <f>IF('REGISTRO ACCIONES'!L1129="COMPRA",'REGISTRO ACCIONES'!M1129,"")</f>
        <v/>
      </c>
      <c r="F1129" s="758" t="str">
        <f>IF(RENTABILIDAD[[#This Row],[PORTAFOLIO]]="","",IF('REGISTRO ACCIONES'!L1129="COMPRA",'REGISTRO ACCIONES'!P1129,""))</f>
        <v/>
      </c>
      <c r="G1129" s="759" t="str">
        <f>IF(RENTABILIDAD[[#This Row],[PORTAFOLIO]]="","",IF('REGISTRO ACCIONES'!L1129="COMPRA",'REGISTRO ACCIONES'!R1129,""))</f>
        <v/>
      </c>
      <c r="H112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29" s="760" t="str">
        <f>IF(RENTABILIDAD[[#This Row],[PORTAFOLIO]]="","",IF(RENTABILIDAD[[#This Row],[INSTRUMENTO]]="","",IFERROR((E1129*H1129),0)))</f>
        <v/>
      </c>
      <c r="J1129" s="761" t="str">
        <f>IF(RENTABILIDAD[[#This Row],[PORTAFOLIO]]="","",IF(RENTABILIDAD[[#This Row],[INSTRUMENTO]]="","",IFERROR((E1129*H1129)*$X$6,0)))</f>
        <v/>
      </c>
      <c r="K1129" s="762">
        <f>IF(RENTABILIDAD[[#This Row],[VALOR ACTUAL COP]]&gt;0,IFERROR((I1129-F1129)/F1129,0),"")</f>
        <v>0</v>
      </c>
      <c r="L1129" s="702">
        <f>IF(RENTABILIDAD[[#This Row],[VALOR ACTUAL COP]]&gt;0,IFERROR((J1129-G1129)/G1129,0),"")</f>
        <v>0</v>
      </c>
      <c r="M1129" s="763">
        <f t="shared" si="18"/>
        <v>0</v>
      </c>
      <c r="N1129" s="747" t="str">
        <f>IFERROR(IF(RENTABILIDAD[[#This Row],[AÑOS]]&gt;0.9999999,(1+K1129)^(1/M1129)-1,""),"")</f>
        <v/>
      </c>
      <c r="O1129" s="702" t="str">
        <f>IFERROR(IF(RENTABILIDAD[[#This Row],[AÑOS]]&gt;0.9999999,(1+L1129)^(1/M1129)-1,""),"")</f>
        <v/>
      </c>
      <c r="P1129" s="764" t="str">
        <f>IFERROR(IF(C:C=$U$7,RENTABILIDAD[[#This Row],[INVERSIÓN USD]]/$W$6,RENTABILIDAD[[#This Row],[INVERSIÓN USD]]/$W$7),"")</f>
        <v/>
      </c>
      <c r="Q1129" s="620" t="str">
        <f>IFERROR(IF(D:D=$U$6,RENTABILIDAD[[#This Row],[INVERSIÓN COP]]/$V$6,RENTABILIDAD[[#This Row],[INVERSIÓN COP]]/$V$7),"")</f>
        <v/>
      </c>
      <c r="R1129" s="764" t="str">
        <f>IFERROR(RENTABILIDAD[[#This Row],[RENTABILIDAD E.A USD]]*RENTABILIDAD[[#This Row],[PESOS COP]],"")</f>
        <v/>
      </c>
      <c r="S1129" s="620" t="str">
        <f>IFERROR(RENTABILIDAD[[#This Row],[RENTABILIDAD E.A COP2]]*RENTABILIDAD[[#This Row],[PESOS COP]],"")</f>
        <v/>
      </c>
    </row>
    <row r="1130" spans="2:19">
      <c r="B1130" s="755" t="str">
        <f>IF('REGISTRO ACCIONES'!L1130="COMPRA",'REGISTRO ACCIONES'!J1130,"")</f>
        <v/>
      </c>
      <c r="C1130" s="756" t="str">
        <f>IF('REGISTRO ACCIONES'!L1130="COMPRA",'REGISTRO ACCIONES'!K1130,"")</f>
        <v/>
      </c>
      <c r="D113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30" s="757" t="str">
        <f>IF('REGISTRO ACCIONES'!L1130="COMPRA",'REGISTRO ACCIONES'!M1130,"")</f>
        <v/>
      </c>
      <c r="F1130" s="758" t="str">
        <f>IF(RENTABILIDAD[[#This Row],[PORTAFOLIO]]="","",IF('REGISTRO ACCIONES'!L1130="COMPRA",'REGISTRO ACCIONES'!P1130,""))</f>
        <v/>
      </c>
      <c r="G1130" s="759" t="str">
        <f>IF(RENTABILIDAD[[#This Row],[PORTAFOLIO]]="","",IF('REGISTRO ACCIONES'!L1130="COMPRA",'REGISTRO ACCIONES'!R1130,""))</f>
        <v/>
      </c>
      <c r="H113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30" s="760" t="str">
        <f>IF(RENTABILIDAD[[#This Row],[PORTAFOLIO]]="","",IF(RENTABILIDAD[[#This Row],[INSTRUMENTO]]="","",IFERROR((E1130*H1130),0)))</f>
        <v/>
      </c>
      <c r="J1130" s="761" t="str">
        <f>IF(RENTABILIDAD[[#This Row],[PORTAFOLIO]]="","",IF(RENTABILIDAD[[#This Row],[INSTRUMENTO]]="","",IFERROR((E1130*H1130)*$X$6,0)))</f>
        <v/>
      </c>
      <c r="K1130" s="762">
        <f>IF(RENTABILIDAD[[#This Row],[VALOR ACTUAL COP]]&gt;0,IFERROR((I1130-F1130)/F1130,0),"")</f>
        <v>0</v>
      </c>
      <c r="L1130" s="702">
        <f>IF(RENTABILIDAD[[#This Row],[VALOR ACTUAL COP]]&gt;0,IFERROR((J1130-G1130)/G1130,0),"")</f>
        <v>0</v>
      </c>
      <c r="M1130" s="763">
        <f t="shared" si="18"/>
        <v>0</v>
      </c>
      <c r="N1130" s="747" t="str">
        <f>IFERROR(IF(RENTABILIDAD[[#This Row],[AÑOS]]&gt;0.9999999,(1+K1130)^(1/M1130)-1,""),"")</f>
        <v/>
      </c>
      <c r="O1130" s="702" t="str">
        <f>IFERROR(IF(RENTABILIDAD[[#This Row],[AÑOS]]&gt;0.9999999,(1+L1130)^(1/M1130)-1,""),"")</f>
        <v/>
      </c>
      <c r="P1130" s="764" t="str">
        <f>IFERROR(IF(C:C=$U$7,RENTABILIDAD[[#This Row],[INVERSIÓN USD]]/$W$6,RENTABILIDAD[[#This Row],[INVERSIÓN USD]]/$W$7),"")</f>
        <v/>
      </c>
      <c r="Q1130" s="620" t="str">
        <f>IFERROR(IF(D:D=$U$6,RENTABILIDAD[[#This Row],[INVERSIÓN COP]]/$V$6,RENTABILIDAD[[#This Row],[INVERSIÓN COP]]/$V$7),"")</f>
        <v/>
      </c>
      <c r="R1130" s="764" t="str">
        <f>IFERROR(RENTABILIDAD[[#This Row],[RENTABILIDAD E.A USD]]*RENTABILIDAD[[#This Row],[PESOS COP]],"")</f>
        <v/>
      </c>
      <c r="S1130" s="620" t="str">
        <f>IFERROR(RENTABILIDAD[[#This Row],[RENTABILIDAD E.A COP2]]*RENTABILIDAD[[#This Row],[PESOS COP]],"")</f>
        <v/>
      </c>
    </row>
    <row r="1131" spans="2:19">
      <c r="B1131" s="755" t="str">
        <f>IF('REGISTRO ACCIONES'!L1131="COMPRA",'REGISTRO ACCIONES'!J1131,"")</f>
        <v/>
      </c>
      <c r="C1131" s="756" t="str">
        <f>IF('REGISTRO ACCIONES'!L1131="COMPRA",'REGISTRO ACCIONES'!K1131,"")</f>
        <v/>
      </c>
      <c r="D113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31" s="757" t="str">
        <f>IF('REGISTRO ACCIONES'!L1131="COMPRA",'REGISTRO ACCIONES'!M1131,"")</f>
        <v/>
      </c>
      <c r="F1131" s="758" t="str">
        <f>IF(RENTABILIDAD[[#This Row],[PORTAFOLIO]]="","",IF('REGISTRO ACCIONES'!L1131="COMPRA",'REGISTRO ACCIONES'!P1131,""))</f>
        <v/>
      </c>
      <c r="G1131" s="759" t="str">
        <f>IF(RENTABILIDAD[[#This Row],[PORTAFOLIO]]="","",IF('REGISTRO ACCIONES'!L1131="COMPRA",'REGISTRO ACCIONES'!R1131,""))</f>
        <v/>
      </c>
      <c r="H113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31" s="760" t="str">
        <f>IF(RENTABILIDAD[[#This Row],[PORTAFOLIO]]="","",IF(RENTABILIDAD[[#This Row],[INSTRUMENTO]]="","",IFERROR((E1131*H1131),0)))</f>
        <v/>
      </c>
      <c r="J1131" s="761" t="str">
        <f>IF(RENTABILIDAD[[#This Row],[PORTAFOLIO]]="","",IF(RENTABILIDAD[[#This Row],[INSTRUMENTO]]="","",IFERROR((E1131*H1131)*$X$6,0)))</f>
        <v/>
      </c>
      <c r="K1131" s="762">
        <f>IF(RENTABILIDAD[[#This Row],[VALOR ACTUAL COP]]&gt;0,IFERROR((I1131-F1131)/F1131,0),"")</f>
        <v>0</v>
      </c>
      <c r="L1131" s="702">
        <f>IF(RENTABILIDAD[[#This Row],[VALOR ACTUAL COP]]&gt;0,IFERROR((J1131-G1131)/G1131,0),"")</f>
        <v>0</v>
      </c>
      <c r="M1131" s="763">
        <f t="shared" si="18"/>
        <v>0</v>
      </c>
      <c r="N1131" s="747" t="str">
        <f>IFERROR(IF(RENTABILIDAD[[#This Row],[AÑOS]]&gt;0.9999999,(1+K1131)^(1/M1131)-1,""),"")</f>
        <v/>
      </c>
      <c r="O1131" s="702" t="str">
        <f>IFERROR(IF(RENTABILIDAD[[#This Row],[AÑOS]]&gt;0.9999999,(1+L1131)^(1/M1131)-1,""),"")</f>
        <v/>
      </c>
      <c r="P1131" s="764" t="str">
        <f>IFERROR(IF(C:C=$U$7,RENTABILIDAD[[#This Row],[INVERSIÓN USD]]/$W$6,RENTABILIDAD[[#This Row],[INVERSIÓN USD]]/$W$7),"")</f>
        <v/>
      </c>
      <c r="Q1131" s="620" t="str">
        <f>IFERROR(IF(D:D=$U$6,RENTABILIDAD[[#This Row],[INVERSIÓN COP]]/$V$6,RENTABILIDAD[[#This Row],[INVERSIÓN COP]]/$V$7),"")</f>
        <v/>
      </c>
      <c r="R1131" s="764" t="str">
        <f>IFERROR(RENTABILIDAD[[#This Row],[RENTABILIDAD E.A USD]]*RENTABILIDAD[[#This Row],[PESOS COP]],"")</f>
        <v/>
      </c>
      <c r="S1131" s="620" t="str">
        <f>IFERROR(RENTABILIDAD[[#This Row],[RENTABILIDAD E.A COP2]]*RENTABILIDAD[[#This Row],[PESOS COP]],"")</f>
        <v/>
      </c>
    </row>
    <row r="1132" spans="2:19">
      <c r="B1132" s="755" t="str">
        <f>IF('REGISTRO ACCIONES'!L1132="COMPRA",'REGISTRO ACCIONES'!J1132,"")</f>
        <v/>
      </c>
      <c r="C1132" s="756" t="str">
        <f>IF('REGISTRO ACCIONES'!L1132="COMPRA",'REGISTRO ACCIONES'!K1132,"")</f>
        <v/>
      </c>
      <c r="D113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32" s="757" t="str">
        <f>IF('REGISTRO ACCIONES'!L1132="COMPRA",'REGISTRO ACCIONES'!M1132,"")</f>
        <v/>
      </c>
      <c r="F1132" s="758" t="str">
        <f>IF(RENTABILIDAD[[#This Row],[PORTAFOLIO]]="","",IF('REGISTRO ACCIONES'!L1132="COMPRA",'REGISTRO ACCIONES'!P1132,""))</f>
        <v/>
      </c>
      <c r="G1132" s="759" t="str">
        <f>IF(RENTABILIDAD[[#This Row],[PORTAFOLIO]]="","",IF('REGISTRO ACCIONES'!L1132="COMPRA",'REGISTRO ACCIONES'!R1132,""))</f>
        <v/>
      </c>
      <c r="H113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32" s="760" t="str">
        <f>IF(RENTABILIDAD[[#This Row],[PORTAFOLIO]]="","",IF(RENTABILIDAD[[#This Row],[INSTRUMENTO]]="","",IFERROR((E1132*H1132),0)))</f>
        <v/>
      </c>
      <c r="J1132" s="761" t="str">
        <f>IF(RENTABILIDAD[[#This Row],[PORTAFOLIO]]="","",IF(RENTABILIDAD[[#This Row],[INSTRUMENTO]]="","",IFERROR((E1132*H1132)*$X$6,0)))</f>
        <v/>
      </c>
      <c r="K1132" s="762">
        <f>IF(RENTABILIDAD[[#This Row],[VALOR ACTUAL COP]]&gt;0,IFERROR((I1132-F1132)/F1132,0),"")</f>
        <v>0</v>
      </c>
      <c r="L1132" s="702">
        <f>IF(RENTABILIDAD[[#This Row],[VALOR ACTUAL COP]]&gt;0,IFERROR((J1132-G1132)/G1132,0),"")</f>
        <v>0</v>
      </c>
      <c r="M1132" s="763">
        <f t="shared" si="18"/>
        <v>0</v>
      </c>
      <c r="N1132" s="747" t="str">
        <f>IFERROR(IF(RENTABILIDAD[[#This Row],[AÑOS]]&gt;0.9999999,(1+K1132)^(1/M1132)-1,""),"")</f>
        <v/>
      </c>
      <c r="O1132" s="702" t="str">
        <f>IFERROR(IF(RENTABILIDAD[[#This Row],[AÑOS]]&gt;0.9999999,(1+L1132)^(1/M1132)-1,""),"")</f>
        <v/>
      </c>
      <c r="P1132" s="764" t="str">
        <f>IFERROR(IF(C:C=$U$7,RENTABILIDAD[[#This Row],[INVERSIÓN USD]]/$W$6,RENTABILIDAD[[#This Row],[INVERSIÓN USD]]/$W$7),"")</f>
        <v/>
      </c>
      <c r="Q1132" s="620" t="str">
        <f>IFERROR(IF(D:D=$U$6,RENTABILIDAD[[#This Row],[INVERSIÓN COP]]/$V$6,RENTABILIDAD[[#This Row],[INVERSIÓN COP]]/$V$7),"")</f>
        <v/>
      </c>
      <c r="R1132" s="764" t="str">
        <f>IFERROR(RENTABILIDAD[[#This Row],[RENTABILIDAD E.A USD]]*RENTABILIDAD[[#This Row],[PESOS COP]],"")</f>
        <v/>
      </c>
      <c r="S1132" s="620" t="str">
        <f>IFERROR(RENTABILIDAD[[#This Row],[RENTABILIDAD E.A COP2]]*RENTABILIDAD[[#This Row],[PESOS COP]],"")</f>
        <v/>
      </c>
    </row>
    <row r="1133" spans="2:19">
      <c r="B1133" s="755" t="str">
        <f>IF('REGISTRO ACCIONES'!L1133="COMPRA",'REGISTRO ACCIONES'!J1133,"")</f>
        <v/>
      </c>
      <c r="C1133" s="756" t="str">
        <f>IF('REGISTRO ACCIONES'!L1133="COMPRA",'REGISTRO ACCIONES'!K1133,"")</f>
        <v/>
      </c>
      <c r="D113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33" s="757" t="str">
        <f>IF('REGISTRO ACCIONES'!L1133="COMPRA",'REGISTRO ACCIONES'!M1133,"")</f>
        <v/>
      </c>
      <c r="F1133" s="758" t="str">
        <f>IF(RENTABILIDAD[[#This Row],[PORTAFOLIO]]="","",IF('REGISTRO ACCIONES'!L1133="COMPRA",'REGISTRO ACCIONES'!P1133,""))</f>
        <v/>
      </c>
      <c r="G1133" s="759" t="str">
        <f>IF(RENTABILIDAD[[#This Row],[PORTAFOLIO]]="","",IF('REGISTRO ACCIONES'!L1133="COMPRA",'REGISTRO ACCIONES'!R1133,""))</f>
        <v/>
      </c>
      <c r="H113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33" s="760" t="str">
        <f>IF(RENTABILIDAD[[#This Row],[PORTAFOLIO]]="","",IF(RENTABILIDAD[[#This Row],[INSTRUMENTO]]="","",IFERROR((E1133*H1133),0)))</f>
        <v/>
      </c>
      <c r="J1133" s="761" t="str">
        <f>IF(RENTABILIDAD[[#This Row],[PORTAFOLIO]]="","",IF(RENTABILIDAD[[#This Row],[INSTRUMENTO]]="","",IFERROR((E1133*H1133)*$X$6,0)))</f>
        <v/>
      </c>
      <c r="K1133" s="762">
        <f>IF(RENTABILIDAD[[#This Row],[VALOR ACTUAL COP]]&gt;0,IFERROR((I1133-F1133)/F1133,0),"")</f>
        <v>0</v>
      </c>
      <c r="L1133" s="702">
        <f>IF(RENTABILIDAD[[#This Row],[VALOR ACTUAL COP]]&gt;0,IFERROR((J1133-G1133)/G1133,0),"")</f>
        <v>0</v>
      </c>
      <c r="M1133" s="763">
        <f t="shared" si="18"/>
        <v>0</v>
      </c>
      <c r="N1133" s="747" t="str">
        <f>IFERROR(IF(RENTABILIDAD[[#This Row],[AÑOS]]&gt;0.9999999,(1+K1133)^(1/M1133)-1,""),"")</f>
        <v/>
      </c>
      <c r="O1133" s="702" t="str">
        <f>IFERROR(IF(RENTABILIDAD[[#This Row],[AÑOS]]&gt;0.9999999,(1+L1133)^(1/M1133)-1,""),"")</f>
        <v/>
      </c>
      <c r="P1133" s="764" t="str">
        <f>IFERROR(IF(C:C=$U$7,RENTABILIDAD[[#This Row],[INVERSIÓN USD]]/$W$6,RENTABILIDAD[[#This Row],[INVERSIÓN USD]]/$W$7),"")</f>
        <v/>
      </c>
      <c r="Q1133" s="620" t="str">
        <f>IFERROR(IF(D:D=$U$6,RENTABILIDAD[[#This Row],[INVERSIÓN COP]]/$V$6,RENTABILIDAD[[#This Row],[INVERSIÓN COP]]/$V$7),"")</f>
        <v/>
      </c>
      <c r="R1133" s="764" t="str">
        <f>IFERROR(RENTABILIDAD[[#This Row],[RENTABILIDAD E.A USD]]*RENTABILIDAD[[#This Row],[PESOS COP]],"")</f>
        <v/>
      </c>
      <c r="S1133" s="620" t="str">
        <f>IFERROR(RENTABILIDAD[[#This Row],[RENTABILIDAD E.A COP2]]*RENTABILIDAD[[#This Row],[PESOS COP]],"")</f>
        <v/>
      </c>
    </row>
    <row r="1134" spans="2:19">
      <c r="B1134" s="755" t="str">
        <f>IF('REGISTRO ACCIONES'!L1134="COMPRA",'REGISTRO ACCIONES'!J1134,"")</f>
        <v/>
      </c>
      <c r="C1134" s="756" t="str">
        <f>IF('REGISTRO ACCIONES'!L1134="COMPRA",'REGISTRO ACCIONES'!K1134,"")</f>
        <v/>
      </c>
      <c r="D113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34" s="757" t="str">
        <f>IF('REGISTRO ACCIONES'!L1134="COMPRA",'REGISTRO ACCIONES'!M1134,"")</f>
        <v/>
      </c>
      <c r="F1134" s="758" t="str">
        <f>IF(RENTABILIDAD[[#This Row],[PORTAFOLIO]]="","",IF('REGISTRO ACCIONES'!L1134="COMPRA",'REGISTRO ACCIONES'!P1134,""))</f>
        <v/>
      </c>
      <c r="G1134" s="759" t="str">
        <f>IF(RENTABILIDAD[[#This Row],[PORTAFOLIO]]="","",IF('REGISTRO ACCIONES'!L1134="COMPRA",'REGISTRO ACCIONES'!R1134,""))</f>
        <v/>
      </c>
      <c r="H113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34" s="760" t="str">
        <f>IF(RENTABILIDAD[[#This Row],[PORTAFOLIO]]="","",IF(RENTABILIDAD[[#This Row],[INSTRUMENTO]]="","",IFERROR((E1134*H1134),0)))</f>
        <v/>
      </c>
      <c r="J1134" s="761" t="str">
        <f>IF(RENTABILIDAD[[#This Row],[PORTAFOLIO]]="","",IF(RENTABILIDAD[[#This Row],[INSTRUMENTO]]="","",IFERROR((E1134*H1134)*$X$6,0)))</f>
        <v/>
      </c>
      <c r="K1134" s="762">
        <f>IF(RENTABILIDAD[[#This Row],[VALOR ACTUAL COP]]&gt;0,IFERROR((I1134-F1134)/F1134,0),"")</f>
        <v>0</v>
      </c>
      <c r="L1134" s="702">
        <f>IF(RENTABILIDAD[[#This Row],[VALOR ACTUAL COP]]&gt;0,IFERROR((J1134-G1134)/G1134,0),"")</f>
        <v>0</v>
      </c>
      <c r="M1134" s="763">
        <f t="shared" si="18"/>
        <v>0</v>
      </c>
      <c r="N1134" s="747" t="str">
        <f>IFERROR(IF(RENTABILIDAD[[#This Row],[AÑOS]]&gt;0.9999999,(1+K1134)^(1/M1134)-1,""),"")</f>
        <v/>
      </c>
      <c r="O1134" s="702" t="str">
        <f>IFERROR(IF(RENTABILIDAD[[#This Row],[AÑOS]]&gt;0.9999999,(1+L1134)^(1/M1134)-1,""),"")</f>
        <v/>
      </c>
      <c r="P1134" s="764" t="str">
        <f>IFERROR(IF(C:C=$U$7,RENTABILIDAD[[#This Row],[INVERSIÓN USD]]/$W$6,RENTABILIDAD[[#This Row],[INVERSIÓN USD]]/$W$7),"")</f>
        <v/>
      </c>
      <c r="Q1134" s="620" t="str">
        <f>IFERROR(IF(D:D=$U$6,RENTABILIDAD[[#This Row],[INVERSIÓN COP]]/$V$6,RENTABILIDAD[[#This Row],[INVERSIÓN COP]]/$V$7),"")</f>
        <v/>
      </c>
      <c r="R1134" s="764" t="str">
        <f>IFERROR(RENTABILIDAD[[#This Row],[RENTABILIDAD E.A USD]]*RENTABILIDAD[[#This Row],[PESOS COP]],"")</f>
        <v/>
      </c>
      <c r="S1134" s="620" t="str">
        <f>IFERROR(RENTABILIDAD[[#This Row],[RENTABILIDAD E.A COP2]]*RENTABILIDAD[[#This Row],[PESOS COP]],"")</f>
        <v/>
      </c>
    </row>
    <row r="1135" spans="2:19">
      <c r="B1135" s="755" t="str">
        <f>IF('REGISTRO ACCIONES'!L1135="COMPRA",'REGISTRO ACCIONES'!J1135,"")</f>
        <v/>
      </c>
      <c r="C1135" s="756" t="str">
        <f>IF('REGISTRO ACCIONES'!L1135="COMPRA",'REGISTRO ACCIONES'!K1135,"")</f>
        <v/>
      </c>
      <c r="D113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35" s="757" t="str">
        <f>IF('REGISTRO ACCIONES'!L1135="COMPRA",'REGISTRO ACCIONES'!M1135,"")</f>
        <v/>
      </c>
      <c r="F1135" s="758" t="str">
        <f>IF(RENTABILIDAD[[#This Row],[PORTAFOLIO]]="","",IF('REGISTRO ACCIONES'!L1135="COMPRA",'REGISTRO ACCIONES'!P1135,""))</f>
        <v/>
      </c>
      <c r="G1135" s="759" t="str">
        <f>IF(RENTABILIDAD[[#This Row],[PORTAFOLIO]]="","",IF('REGISTRO ACCIONES'!L1135="COMPRA",'REGISTRO ACCIONES'!R1135,""))</f>
        <v/>
      </c>
      <c r="H113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35" s="760" t="str">
        <f>IF(RENTABILIDAD[[#This Row],[PORTAFOLIO]]="","",IF(RENTABILIDAD[[#This Row],[INSTRUMENTO]]="","",IFERROR((E1135*H1135),0)))</f>
        <v/>
      </c>
      <c r="J1135" s="761" t="str">
        <f>IF(RENTABILIDAD[[#This Row],[PORTAFOLIO]]="","",IF(RENTABILIDAD[[#This Row],[INSTRUMENTO]]="","",IFERROR((E1135*H1135)*$X$6,0)))</f>
        <v/>
      </c>
      <c r="K1135" s="762">
        <f>IF(RENTABILIDAD[[#This Row],[VALOR ACTUAL COP]]&gt;0,IFERROR((I1135-F1135)/F1135,0),"")</f>
        <v>0</v>
      </c>
      <c r="L1135" s="702">
        <f>IF(RENTABILIDAD[[#This Row],[VALOR ACTUAL COP]]&gt;0,IFERROR((J1135-G1135)/G1135,0),"")</f>
        <v>0</v>
      </c>
      <c r="M1135" s="763">
        <f t="shared" si="18"/>
        <v>0</v>
      </c>
      <c r="N1135" s="747" t="str">
        <f>IFERROR(IF(RENTABILIDAD[[#This Row],[AÑOS]]&gt;0.9999999,(1+K1135)^(1/M1135)-1,""),"")</f>
        <v/>
      </c>
      <c r="O1135" s="702" t="str">
        <f>IFERROR(IF(RENTABILIDAD[[#This Row],[AÑOS]]&gt;0.9999999,(1+L1135)^(1/M1135)-1,""),"")</f>
        <v/>
      </c>
      <c r="P1135" s="764" t="str">
        <f>IFERROR(IF(C:C=$U$7,RENTABILIDAD[[#This Row],[INVERSIÓN USD]]/$W$6,RENTABILIDAD[[#This Row],[INVERSIÓN USD]]/$W$7),"")</f>
        <v/>
      </c>
      <c r="Q1135" s="620" t="str">
        <f>IFERROR(IF(D:D=$U$6,RENTABILIDAD[[#This Row],[INVERSIÓN COP]]/$V$6,RENTABILIDAD[[#This Row],[INVERSIÓN COP]]/$V$7),"")</f>
        <v/>
      </c>
      <c r="R1135" s="764" t="str">
        <f>IFERROR(RENTABILIDAD[[#This Row],[RENTABILIDAD E.A USD]]*RENTABILIDAD[[#This Row],[PESOS COP]],"")</f>
        <v/>
      </c>
      <c r="S1135" s="620" t="str">
        <f>IFERROR(RENTABILIDAD[[#This Row],[RENTABILIDAD E.A COP2]]*RENTABILIDAD[[#This Row],[PESOS COP]],"")</f>
        <v/>
      </c>
    </row>
    <row r="1136" spans="2:19">
      <c r="B1136" s="755" t="str">
        <f>IF('REGISTRO ACCIONES'!L1136="COMPRA",'REGISTRO ACCIONES'!J1136,"")</f>
        <v/>
      </c>
      <c r="C1136" s="756" t="str">
        <f>IF('REGISTRO ACCIONES'!L1136="COMPRA",'REGISTRO ACCIONES'!K1136,"")</f>
        <v/>
      </c>
      <c r="D113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36" s="757" t="str">
        <f>IF('REGISTRO ACCIONES'!L1136="COMPRA",'REGISTRO ACCIONES'!M1136,"")</f>
        <v/>
      </c>
      <c r="F1136" s="758" t="str">
        <f>IF(RENTABILIDAD[[#This Row],[PORTAFOLIO]]="","",IF('REGISTRO ACCIONES'!L1136="COMPRA",'REGISTRO ACCIONES'!P1136,""))</f>
        <v/>
      </c>
      <c r="G1136" s="759" t="str">
        <f>IF(RENTABILIDAD[[#This Row],[PORTAFOLIO]]="","",IF('REGISTRO ACCIONES'!L1136="COMPRA",'REGISTRO ACCIONES'!R1136,""))</f>
        <v/>
      </c>
      <c r="H113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36" s="760" t="str">
        <f>IF(RENTABILIDAD[[#This Row],[PORTAFOLIO]]="","",IF(RENTABILIDAD[[#This Row],[INSTRUMENTO]]="","",IFERROR((E1136*H1136),0)))</f>
        <v/>
      </c>
      <c r="J1136" s="761" t="str">
        <f>IF(RENTABILIDAD[[#This Row],[PORTAFOLIO]]="","",IF(RENTABILIDAD[[#This Row],[INSTRUMENTO]]="","",IFERROR((E1136*H1136)*$X$6,0)))</f>
        <v/>
      </c>
      <c r="K1136" s="762">
        <f>IF(RENTABILIDAD[[#This Row],[VALOR ACTUAL COP]]&gt;0,IFERROR((I1136-F1136)/F1136,0),"")</f>
        <v>0</v>
      </c>
      <c r="L1136" s="702">
        <f>IF(RENTABILIDAD[[#This Row],[VALOR ACTUAL COP]]&gt;0,IFERROR((J1136-G1136)/G1136,0),"")</f>
        <v>0</v>
      </c>
      <c r="M1136" s="763">
        <f t="shared" si="18"/>
        <v>0</v>
      </c>
      <c r="N1136" s="747" t="str">
        <f>IFERROR(IF(RENTABILIDAD[[#This Row],[AÑOS]]&gt;0.9999999,(1+K1136)^(1/M1136)-1,""),"")</f>
        <v/>
      </c>
      <c r="O1136" s="702" t="str">
        <f>IFERROR(IF(RENTABILIDAD[[#This Row],[AÑOS]]&gt;0.9999999,(1+L1136)^(1/M1136)-1,""),"")</f>
        <v/>
      </c>
      <c r="P1136" s="764" t="str">
        <f>IFERROR(IF(C:C=$U$7,RENTABILIDAD[[#This Row],[INVERSIÓN USD]]/$W$6,RENTABILIDAD[[#This Row],[INVERSIÓN USD]]/$W$7),"")</f>
        <v/>
      </c>
      <c r="Q1136" s="620" t="str">
        <f>IFERROR(IF(D:D=$U$6,RENTABILIDAD[[#This Row],[INVERSIÓN COP]]/$V$6,RENTABILIDAD[[#This Row],[INVERSIÓN COP]]/$V$7),"")</f>
        <v/>
      </c>
      <c r="R1136" s="764" t="str">
        <f>IFERROR(RENTABILIDAD[[#This Row],[RENTABILIDAD E.A USD]]*RENTABILIDAD[[#This Row],[PESOS COP]],"")</f>
        <v/>
      </c>
      <c r="S1136" s="620" t="str">
        <f>IFERROR(RENTABILIDAD[[#This Row],[RENTABILIDAD E.A COP2]]*RENTABILIDAD[[#This Row],[PESOS COP]],"")</f>
        <v/>
      </c>
    </row>
    <row r="1137" spans="2:19">
      <c r="B1137" s="755" t="str">
        <f>IF('REGISTRO ACCIONES'!L1137="COMPRA",'REGISTRO ACCIONES'!J1137,"")</f>
        <v/>
      </c>
      <c r="C1137" s="756" t="str">
        <f>IF('REGISTRO ACCIONES'!L1137="COMPRA",'REGISTRO ACCIONES'!K1137,"")</f>
        <v/>
      </c>
      <c r="D113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37" s="757" t="str">
        <f>IF('REGISTRO ACCIONES'!L1137="COMPRA",'REGISTRO ACCIONES'!M1137,"")</f>
        <v/>
      </c>
      <c r="F1137" s="758" t="str">
        <f>IF(RENTABILIDAD[[#This Row],[PORTAFOLIO]]="","",IF('REGISTRO ACCIONES'!L1137="COMPRA",'REGISTRO ACCIONES'!P1137,""))</f>
        <v/>
      </c>
      <c r="G1137" s="759" t="str">
        <f>IF(RENTABILIDAD[[#This Row],[PORTAFOLIO]]="","",IF('REGISTRO ACCIONES'!L1137="COMPRA",'REGISTRO ACCIONES'!R1137,""))</f>
        <v/>
      </c>
      <c r="H113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37" s="760" t="str">
        <f>IF(RENTABILIDAD[[#This Row],[PORTAFOLIO]]="","",IF(RENTABILIDAD[[#This Row],[INSTRUMENTO]]="","",IFERROR((E1137*H1137),0)))</f>
        <v/>
      </c>
      <c r="J1137" s="761" t="str">
        <f>IF(RENTABILIDAD[[#This Row],[PORTAFOLIO]]="","",IF(RENTABILIDAD[[#This Row],[INSTRUMENTO]]="","",IFERROR((E1137*H1137)*$X$6,0)))</f>
        <v/>
      </c>
      <c r="K1137" s="762">
        <f>IF(RENTABILIDAD[[#This Row],[VALOR ACTUAL COP]]&gt;0,IFERROR((I1137-F1137)/F1137,0),"")</f>
        <v>0</v>
      </c>
      <c r="L1137" s="702">
        <f>IF(RENTABILIDAD[[#This Row],[VALOR ACTUAL COP]]&gt;0,IFERROR((J1137-G1137)/G1137,0),"")</f>
        <v>0</v>
      </c>
      <c r="M1137" s="763">
        <f t="shared" si="18"/>
        <v>0</v>
      </c>
      <c r="N1137" s="747" t="str">
        <f>IFERROR(IF(RENTABILIDAD[[#This Row],[AÑOS]]&gt;0.9999999,(1+K1137)^(1/M1137)-1,""),"")</f>
        <v/>
      </c>
      <c r="O1137" s="702" t="str">
        <f>IFERROR(IF(RENTABILIDAD[[#This Row],[AÑOS]]&gt;0.9999999,(1+L1137)^(1/M1137)-1,""),"")</f>
        <v/>
      </c>
      <c r="P1137" s="764" t="str">
        <f>IFERROR(IF(C:C=$U$7,RENTABILIDAD[[#This Row],[INVERSIÓN USD]]/$W$6,RENTABILIDAD[[#This Row],[INVERSIÓN USD]]/$W$7),"")</f>
        <v/>
      </c>
      <c r="Q1137" s="620" t="str">
        <f>IFERROR(IF(D:D=$U$6,RENTABILIDAD[[#This Row],[INVERSIÓN COP]]/$V$6,RENTABILIDAD[[#This Row],[INVERSIÓN COP]]/$V$7),"")</f>
        <v/>
      </c>
      <c r="R1137" s="764" t="str">
        <f>IFERROR(RENTABILIDAD[[#This Row],[RENTABILIDAD E.A USD]]*RENTABILIDAD[[#This Row],[PESOS COP]],"")</f>
        <v/>
      </c>
      <c r="S1137" s="620" t="str">
        <f>IFERROR(RENTABILIDAD[[#This Row],[RENTABILIDAD E.A COP2]]*RENTABILIDAD[[#This Row],[PESOS COP]],"")</f>
        <v/>
      </c>
    </row>
    <row r="1138" spans="2:19">
      <c r="B1138" s="755" t="str">
        <f>IF('REGISTRO ACCIONES'!L1138="COMPRA",'REGISTRO ACCIONES'!J1138,"")</f>
        <v/>
      </c>
      <c r="C1138" s="756" t="str">
        <f>IF('REGISTRO ACCIONES'!L1138="COMPRA",'REGISTRO ACCIONES'!K1138,"")</f>
        <v/>
      </c>
      <c r="D113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38" s="757" t="str">
        <f>IF('REGISTRO ACCIONES'!L1138="COMPRA",'REGISTRO ACCIONES'!M1138,"")</f>
        <v/>
      </c>
      <c r="F1138" s="758" t="str">
        <f>IF(RENTABILIDAD[[#This Row],[PORTAFOLIO]]="","",IF('REGISTRO ACCIONES'!L1138="COMPRA",'REGISTRO ACCIONES'!P1138,""))</f>
        <v/>
      </c>
      <c r="G1138" s="759" t="str">
        <f>IF(RENTABILIDAD[[#This Row],[PORTAFOLIO]]="","",IF('REGISTRO ACCIONES'!L1138="COMPRA",'REGISTRO ACCIONES'!R1138,""))</f>
        <v/>
      </c>
      <c r="H113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38" s="760" t="str">
        <f>IF(RENTABILIDAD[[#This Row],[PORTAFOLIO]]="","",IF(RENTABILIDAD[[#This Row],[INSTRUMENTO]]="","",IFERROR((E1138*H1138),0)))</f>
        <v/>
      </c>
      <c r="J1138" s="761" t="str">
        <f>IF(RENTABILIDAD[[#This Row],[PORTAFOLIO]]="","",IF(RENTABILIDAD[[#This Row],[INSTRUMENTO]]="","",IFERROR((E1138*H1138)*$X$6,0)))</f>
        <v/>
      </c>
      <c r="K1138" s="762">
        <f>IF(RENTABILIDAD[[#This Row],[VALOR ACTUAL COP]]&gt;0,IFERROR((I1138-F1138)/F1138,0),"")</f>
        <v>0</v>
      </c>
      <c r="L1138" s="702">
        <f>IF(RENTABILIDAD[[#This Row],[VALOR ACTUAL COP]]&gt;0,IFERROR((J1138-G1138)/G1138,0),"")</f>
        <v>0</v>
      </c>
      <c r="M1138" s="763">
        <f t="shared" si="18"/>
        <v>0</v>
      </c>
      <c r="N1138" s="747" t="str">
        <f>IFERROR(IF(RENTABILIDAD[[#This Row],[AÑOS]]&gt;0.9999999,(1+K1138)^(1/M1138)-1,""),"")</f>
        <v/>
      </c>
      <c r="O1138" s="702" t="str">
        <f>IFERROR(IF(RENTABILIDAD[[#This Row],[AÑOS]]&gt;0.9999999,(1+L1138)^(1/M1138)-1,""),"")</f>
        <v/>
      </c>
      <c r="P1138" s="764" t="str">
        <f>IFERROR(IF(C:C=$U$7,RENTABILIDAD[[#This Row],[INVERSIÓN USD]]/$W$6,RENTABILIDAD[[#This Row],[INVERSIÓN USD]]/$W$7),"")</f>
        <v/>
      </c>
      <c r="Q1138" s="620" t="str">
        <f>IFERROR(IF(D:D=$U$6,RENTABILIDAD[[#This Row],[INVERSIÓN COP]]/$V$6,RENTABILIDAD[[#This Row],[INVERSIÓN COP]]/$V$7),"")</f>
        <v/>
      </c>
      <c r="R1138" s="764" t="str">
        <f>IFERROR(RENTABILIDAD[[#This Row],[RENTABILIDAD E.A USD]]*RENTABILIDAD[[#This Row],[PESOS COP]],"")</f>
        <v/>
      </c>
      <c r="S1138" s="620" t="str">
        <f>IFERROR(RENTABILIDAD[[#This Row],[RENTABILIDAD E.A COP2]]*RENTABILIDAD[[#This Row],[PESOS COP]],"")</f>
        <v/>
      </c>
    </row>
    <row r="1139" spans="2:19">
      <c r="B1139" s="755" t="str">
        <f>IF('REGISTRO ACCIONES'!L1139="COMPRA",'REGISTRO ACCIONES'!J1139,"")</f>
        <v/>
      </c>
      <c r="C1139" s="756" t="str">
        <f>IF('REGISTRO ACCIONES'!L1139="COMPRA",'REGISTRO ACCIONES'!K1139,"")</f>
        <v/>
      </c>
      <c r="D113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39" s="757" t="str">
        <f>IF('REGISTRO ACCIONES'!L1139="COMPRA",'REGISTRO ACCIONES'!M1139,"")</f>
        <v/>
      </c>
      <c r="F1139" s="758" t="str">
        <f>IF(RENTABILIDAD[[#This Row],[PORTAFOLIO]]="","",IF('REGISTRO ACCIONES'!L1139="COMPRA",'REGISTRO ACCIONES'!P1139,""))</f>
        <v/>
      </c>
      <c r="G1139" s="759" t="str">
        <f>IF(RENTABILIDAD[[#This Row],[PORTAFOLIO]]="","",IF('REGISTRO ACCIONES'!L1139="COMPRA",'REGISTRO ACCIONES'!R1139,""))</f>
        <v/>
      </c>
      <c r="H113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39" s="760" t="str">
        <f>IF(RENTABILIDAD[[#This Row],[PORTAFOLIO]]="","",IF(RENTABILIDAD[[#This Row],[INSTRUMENTO]]="","",IFERROR((E1139*H1139),0)))</f>
        <v/>
      </c>
      <c r="J1139" s="761" t="str">
        <f>IF(RENTABILIDAD[[#This Row],[PORTAFOLIO]]="","",IF(RENTABILIDAD[[#This Row],[INSTRUMENTO]]="","",IFERROR((E1139*H1139)*$X$6,0)))</f>
        <v/>
      </c>
      <c r="K1139" s="762">
        <f>IF(RENTABILIDAD[[#This Row],[VALOR ACTUAL COP]]&gt;0,IFERROR((I1139-F1139)/F1139,0),"")</f>
        <v>0</v>
      </c>
      <c r="L1139" s="702">
        <f>IF(RENTABILIDAD[[#This Row],[VALOR ACTUAL COP]]&gt;0,IFERROR((J1139-G1139)/G1139,0),"")</f>
        <v>0</v>
      </c>
      <c r="M1139" s="763">
        <f t="shared" si="18"/>
        <v>0</v>
      </c>
      <c r="N1139" s="747" t="str">
        <f>IFERROR(IF(RENTABILIDAD[[#This Row],[AÑOS]]&gt;0.9999999,(1+K1139)^(1/M1139)-1,""),"")</f>
        <v/>
      </c>
      <c r="O1139" s="702" t="str">
        <f>IFERROR(IF(RENTABILIDAD[[#This Row],[AÑOS]]&gt;0.9999999,(1+L1139)^(1/M1139)-1,""),"")</f>
        <v/>
      </c>
      <c r="P1139" s="764" t="str">
        <f>IFERROR(IF(C:C=$U$7,RENTABILIDAD[[#This Row],[INVERSIÓN USD]]/$W$6,RENTABILIDAD[[#This Row],[INVERSIÓN USD]]/$W$7),"")</f>
        <v/>
      </c>
      <c r="Q1139" s="620" t="str">
        <f>IFERROR(IF(D:D=$U$6,RENTABILIDAD[[#This Row],[INVERSIÓN COP]]/$V$6,RENTABILIDAD[[#This Row],[INVERSIÓN COP]]/$V$7),"")</f>
        <v/>
      </c>
      <c r="R1139" s="764" t="str">
        <f>IFERROR(RENTABILIDAD[[#This Row],[RENTABILIDAD E.A USD]]*RENTABILIDAD[[#This Row],[PESOS COP]],"")</f>
        <v/>
      </c>
      <c r="S1139" s="620" t="str">
        <f>IFERROR(RENTABILIDAD[[#This Row],[RENTABILIDAD E.A COP2]]*RENTABILIDAD[[#This Row],[PESOS COP]],"")</f>
        <v/>
      </c>
    </row>
    <row r="1140" spans="2:19">
      <c r="B1140" s="755" t="str">
        <f>IF('REGISTRO ACCIONES'!L1140="COMPRA",'REGISTRO ACCIONES'!J1140,"")</f>
        <v/>
      </c>
      <c r="C1140" s="756" t="str">
        <f>IF('REGISTRO ACCIONES'!L1140="COMPRA",'REGISTRO ACCIONES'!K1140,"")</f>
        <v/>
      </c>
      <c r="D114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40" s="757" t="str">
        <f>IF('REGISTRO ACCIONES'!L1140="COMPRA",'REGISTRO ACCIONES'!M1140,"")</f>
        <v/>
      </c>
      <c r="F1140" s="758" t="str">
        <f>IF(RENTABILIDAD[[#This Row],[PORTAFOLIO]]="","",IF('REGISTRO ACCIONES'!L1140="COMPRA",'REGISTRO ACCIONES'!P1140,""))</f>
        <v/>
      </c>
      <c r="G1140" s="759" t="str">
        <f>IF(RENTABILIDAD[[#This Row],[PORTAFOLIO]]="","",IF('REGISTRO ACCIONES'!L1140="COMPRA",'REGISTRO ACCIONES'!R1140,""))</f>
        <v/>
      </c>
      <c r="H114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40" s="760" t="str">
        <f>IF(RENTABILIDAD[[#This Row],[PORTAFOLIO]]="","",IF(RENTABILIDAD[[#This Row],[INSTRUMENTO]]="","",IFERROR((E1140*H1140),0)))</f>
        <v/>
      </c>
      <c r="J1140" s="761" t="str">
        <f>IF(RENTABILIDAD[[#This Row],[PORTAFOLIO]]="","",IF(RENTABILIDAD[[#This Row],[INSTRUMENTO]]="","",IFERROR((E1140*H1140)*$X$6,0)))</f>
        <v/>
      </c>
      <c r="K1140" s="762">
        <f>IF(RENTABILIDAD[[#This Row],[VALOR ACTUAL COP]]&gt;0,IFERROR((I1140-F1140)/F1140,0),"")</f>
        <v>0</v>
      </c>
      <c r="L1140" s="702">
        <f>IF(RENTABILIDAD[[#This Row],[VALOR ACTUAL COP]]&gt;0,IFERROR((J1140-G1140)/G1140,0),"")</f>
        <v>0</v>
      </c>
      <c r="M1140" s="763">
        <f t="shared" si="18"/>
        <v>0</v>
      </c>
      <c r="N1140" s="747" t="str">
        <f>IFERROR(IF(RENTABILIDAD[[#This Row],[AÑOS]]&gt;0.9999999,(1+K1140)^(1/M1140)-1,""),"")</f>
        <v/>
      </c>
      <c r="O1140" s="702" t="str">
        <f>IFERROR(IF(RENTABILIDAD[[#This Row],[AÑOS]]&gt;0.9999999,(1+L1140)^(1/M1140)-1,""),"")</f>
        <v/>
      </c>
      <c r="P1140" s="764" t="str">
        <f>IFERROR(IF(C:C=$U$7,RENTABILIDAD[[#This Row],[INVERSIÓN USD]]/$W$6,RENTABILIDAD[[#This Row],[INVERSIÓN USD]]/$W$7),"")</f>
        <v/>
      </c>
      <c r="Q1140" s="620" t="str">
        <f>IFERROR(IF(D:D=$U$6,RENTABILIDAD[[#This Row],[INVERSIÓN COP]]/$V$6,RENTABILIDAD[[#This Row],[INVERSIÓN COP]]/$V$7),"")</f>
        <v/>
      </c>
      <c r="R1140" s="764" t="str">
        <f>IFERROR(RENTABILIDAD[[#This Row],[RENTABILIDAD E.A USD]]*RENTABILIDAD[[#This Row],[PESOS COP]],"")</f>
        <v/>
      </c>
      <c r="S1140" s="620" t="str">
        <f>IFERROR(RENTABILIDAD[[#This Row],[RENTABILIDAD E.A COP2]]*RENTABILIDAD[[#This Row],[PESOS COP]],"")</f>
        <v/>
      </c>
    </row>
    <row r="1141" spans="2:19">
      <c r="B1141" s="755" t="str">
        <f>IF('REGISTRO ACCIONES'!L1141="COMPRA",'REGISTRO ACCIONES'!J1141,"")</f>
        <v/>
      </c>
      <c r="C1141" s="756" t="str">
        <f>IF('REGISTRO ACCIONES'!L1141="COMPRA",'REGISTRO ACCIONES'!K1141,"")</f>
        <v/>
      </c>
      <c r="D114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41" s="757" t="str">
        <f>IF('REGISTRO ACCIONES'!L1141="COMPRA",'REGISTRO ACCIONES'!M1141,"")</f>
        <v/>
      </c>
      <c r="F1141" s="758" t="str">
        <f>IF(RENTABILIDAD[[#This Row],[PORTAFOLIO]]="","",IF('REGISTRO ACCIONES'!L1141="COMPRA",'REGISTRO ACCIONES'!P1141,""))</f>
        <v/>
      </c>
      <c r="G1141" s="759" t="str">
        <f>IF(RENTABILIDAD[[#This Row],[PORTAFOLIO]]="","",IF('REGISTRO ACCIONES'!L1141="COMPRA",'REGISTRO ACCIONES'!R1141,""))</f>
        <v/>
      </c>
      <c r="H114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41" s="760" t="str">
        <f>IF(RENTABILIDAD[[#This Row],[PORTAFOLIO]]="","",IF(RENTABILIDAD[[#This Row],[INSTRUMENTO]]="","",IFERROR((E1141*H1141),0)))</f>
        <v/>
      </c>
      <c r="J1141" s="761" t="str">
        <f>IF(RENTABILIDAD[[#This Row],[PORTAFOLIO]]="","",IF(RENTABILIDAD[[#This Row],[INSTRUMENTO]]="","",IFERROR((E1141*H1141)*$X$6,0)))</f>
        <v/>
      </c>
      <c r="K1141" s="762">
        <f>IF(RENTABILIDAD[[#This Row],[VALOR ACTUAL COP]]&gt;0,IFERROR((I1141-F1141)/F1141,0),"")</f>
        <v>0</v>
      </c>
      <c r="L1141" s="702">
        <f>IF(RENTABILIDAD[[#This Row],[VALOR ACTUAL COP]]&gt;0,IFERROR((J1141-G1141)/G1141,0),"")</f>
        <v>0</v>
      </c>
      <c r="M1141" s="763">
        <f t="shared" si="18"/>
        <v>0</v>
      </c>
      <c r="N1141" s="747" t="str">
        <f>IFERROR(IF(RENTABILIDAD[[#This Row],[AÑOS]]&gt;0.9999999,(1+K1141)^(1/M1141)-1,""),"")</f>
        <v/>
      </c>
      <c r="O1141" s="702" t="str">
        <f>IFERROR(IF(RENTABILIDAD[[#This Row],[AÑOS]]&gt;0.9999999,(1+L1141)^(1/M1141)-1,""),"")</f>
        <v/>
      </c>
      <c r="P1141" s="764" t="str">
        <f>IFERROR(IF(C:C=$U$7,RENTABILIDAD[[#This Row],[INVERSIÓN USD]]/$W$6,RENTABILIDAD[[#This Row],[INVERSIÓN USD]]/$W$7),"")</f>
        <v/>
      </c>
      <c r="Q1141" s="620" t="str">
        <f>IFERROR(IF(D:D=$U$6,RENTABILIDAD[[#This Row],[INVERSIÓN COP]]/$V$6,RENTABILIDAD[[#This Row],[INVERSIÓN COP]]/$V$7),"")</f>
        <v/>
      </c>
      <c r="R1141" s="764" t="str">
        <f>IFERROR(RENTABILIDAD[[#This Row],[RENTABILIDAD E.A USD]]*RENTABILIDAD[[#This Row],[PESOS COP]],"")</f>
        <v/>
      </c>
      <c r="S1141" s="620" t="str">
        <f>IFERROR(RENTABILIDAD[[#This Row],[RENTABILIDAD E.A COP2]]*RENTABILIDAD[[#This Row],[PESOS COP]],"")</f>
        <v/>
      </c>
    </row>
    <row r="1142" spans="2:19">
      <c r="B1142" s="755" t="str">
        <f>IF('REGISTRO ACCIONES'!L1142="COMPRA",'REGISTRO ACCIONES'!J1142,"")</f>
        <v/>
      </c>
      <c r="C1142" s="756" t="str">
        <f>IF('REGISTRO ACCIONES'!L1142="COMPRA",'REGISTRO ACCIONES'!K1142,"")</f>
        <v/>
      </c>
      <c r="D114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42" s="757" t="str">
        <f>IF('REGISTRO ACCIONES'!L1142="COMPRA",'REGISTRO ACCIONES'!M1142,"")</f>
        <v/>
      </c>
      <c r="F1142" s="758" t="str">
        <f>IF(RENTABILIDAD[[#This Row],[PORTAFOLIO]]="","",IF('REGISTRO ACCIONES'!L1142="COMPRA",'REGISTRO ACCIONES'!P1142,""))</f>
        <v/>
      </c>
      <c r="G1142" s="759" t="str">
        <f>IF(RENTABILIDAD[[#This Row],[PORTAFOLIO]]="","",IF('REGISTRO ACCIONES'!L1142="COMPRA",'REGISTRO ACCIONES'!R1142,""))</f>
        <v/>
      </c>
      <c r="H114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42" s="760" t="str">
        <f>IF(RENTABILIDAD[[#This Row],[PORTAFOLIO]]="","",IF(RENTABILIDAD[[#This Row],[INSTRUMENTO]]="","",IFERROR((E1142*H1142),0)))</f>
        <v/>
      </c>
      <c r="J1142" s="761" t="str">
        <f>IF(RENTABILIDAD[[#This Row],[PORTAFOLIO]]="","",IF(RENTABILIDAD[[#This Row],[INSTRUMENTO]]="","",IFERROR((E1142*H1142)*$X$6,0)))</f>
        <v/>
      </c>
      <c r="K1142" s="762">
        <f>IF(RENTABILIDAD[[#This Row],[VALOR ACTUAL COP]]&gt;0,IFERROR((I1142-F1142)/F1142,0),"")</f>
        <v>0</v>
      </c>
      <c r="L1142" s="702">
        <f>IF(RENTABILIDAD[[#This Row],[VALOR ACTUAL COP]]&gt;0,IFERROR((J1142-G1142)/G1142,0),"")</f>
        <v>0</v>
      </c>
      <c r="M1142" s="763">
        <f t="shared" si="18"/>
        <v>0</v>
      </c>
      <c r="N1142" s="747" t="str">
        <f>IFERROR(IF(RENTABILIDAD[[#This Row],[AÑOS]]&gt;0.9999999,(1+K1142)^(1/M1142)-1,""),"")</f>
        <v/>
      </c>
      <c r="O1142" s="702" t="str">
        <f>IFERROR(IF(RENTABILIDAD[[#This Row],[AÑOS]]&gt;0.9999999,(1+L1142)^(1/M1142)-1,""),"")</f>
        <v/>
      </c>
      <c r="P1142" s="764" t="str">
        <f>IFERROR(IF(C:C=$U$7,RENTABILIDAD[[#This Row],[INVERSIÓN USD]]/$W$6,RENTABILIDAD[[#This Row],[INVERSIÓN USD]]/$W$7),"")</f>
        <v/>
      </c>
      <c r="Q1142" s="620" t="str">
        <f>IFERROR(IF(D:D=$U$6,RENTABILIDAD[[#This Row],[INVERSIÓN COP]]/$V$6,RENTABILIDAD[[#This Row],[INVERSIÓN COP]]/$V$7),"")</f>
        <v/>
      </c>
      <c r="R1142" s="764" t="str">
        <f>IFERROR(RENTABILIDAD[[#This Row],[RENTABILIDAD E.A USD]]*RENTABILIDAD[[#This Row],[PESOS COP]],"")</f>
        <v/>
      </c>
      <c r="S1142" s="620" t="str">
        <f>IFERROR(RENTABILIDAD[[#This Row],[RENTABILIDAD E.A COP2]]*RENTABILIDAD[[#This Row],[PESOS COP]],"")</f>
        <v/>
      </c>
    </row>
    <row r="1143" spans="2:19">
      <c r="B1143" s="755" t="str">
        <f>IF('REGISTRO ACCIONES'!L1143="COMPRA",'REGISTRO ACCIONES'!J1143,"")</f>
        <v/>
      </c>
      <c r="C1143" s="756" t="str">
        <f>IF('REGISTRO ACCIONES'!L1143="COMPRA",'REGISTRO ACCIONES'!K1143,"")</f>
        <v/>
      </c>
      <c r="D114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43" s="757" t="str">
        <f>IF('REGISTRO ACCIONES'!L1143="COMPRA",'REGISTRO ACCIONES'!M1143,"")</f>
        <v/>
      </c>
      <c r="F1143" s="758" t="str">
        <f>IF(RENTABILIDAD[[#This Row],[PORTAFOLIO]]="","",IF('REGISTRO ACCIONES'!L1143="COMPRA",'REGISTRO ACCIONES'!P1143,""))</f>
        <v/>
      </c>
      <c r="G1143" s="759" t="str">
        <f>IF(RENTABILIDAD[[#This Row],[PORTAFOLIO]]="","",IF('REGISTRO ACCIONES'!L1143="COMPRA",'REGISTRO ACCIONES'!R1143,""))</f>
        <v/>
      </c>
      <c r="H114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43" s="760" t="str">
        <f>IF(RENTABILIDAD[[#This Row],[PORTAFOLIO]]="","",IF(RENTABILIDAD[[#This Row],[INSTRUMENTO]]="","",IFERROR((E1143*H1143),0)))</f>
        <v/>
      </c>
      <c r="J1143" s="761" t="str">
        <f>IF(RENTABILIDAD[[#This Row],[PORTAFOLIO]]="","",IF(RENTABILIDAD[[#This Row],[INSTRUMENTO]]="","",IFERROR((E1143*H1143)*$X$6,0)))</f>
        <v/>
      </c>
      <c r="K1143" s="762">
        <f>IF(RENTABILIDAD[[#This Row],[VALOR ACTUAL COP]]&gt;0,IFERROR((I1143-F1143)/F1143,0),"")</f>
        <v>0</v>
      </c>
      <c r="L1143" s="702">
        <f>IF(RENTABILIDAD[[#This Row],[VALOR ACTUAL COP]]&gt;0,IFERROR((J1143-G1143)/G1143,0),"")</f>
        <v>0</v>
      </c>
      <c r="M1143" s="763">
        <f t="shared" si="18"/>
        <v>0</v>
      </c>
      <c r="N1143" s="747" t="str">
        <f>IFERROR(IF(RENTABILIDAD[[#This Row],[AÑOS]]&gt;0.9999999,(1+K1143)^(1/M1143)-1,""),"")</f>
        <v/>
      </c>
      <c r="O1143" s="702" t="str">
        <f>IFERROR(IF(RENTABILIDAD[[#This Row],[AÑOS]]&gt;0.9999999,(1+L1143)^(1/M1143)-1,""),"")</f>
        <v/>
      </c>
      <c r="P1143" s="764" t="str">
        <f>IFERROR(IF(C:C=$U$7,RENTABILIDAD[[#This Row],[INVERSIÓN USD]]/$W$6,RENTABILIDAD[[#This Row],[INVERSIÓN USD]]/$W$7),"")</f>
        <v/>
      </c>
      <c r="Q1143" s="620" t="str">
        <f>IFERROR(IF(D:D=$U$6,RENTABILIDAD[[#This Row],[INVERSIÓN COP]]/$V$6,RENTABILIDAD[[#This Row],[INVERSIÓN COP]]/$V$7),"")</f>
        <v/>
      </c>
      <c r="R1143" s="764" t="str">
        <f>IFERROR(RENTABILIDAD[[#This Row],[RENTABILIDAD E.A USD]]*RENTABILIDAD[[#This Row],[PESOS COP]],"")</f>
        <v/>
      </c>
      <c r="S1143" s="620" t="str">
        <f>IFERROR(RENTABILIDAD[[#This Row],[RENTABILIDAD E.A COP2]]*RENTABILIDAD[[#This Row],[PESOS COP]],"")</f>
        <v/>
      </c>
    </row>
    <row r="1144" spans="2:19">
      <c r="B1144" s="755" t="str">
        <f>IF('REGISTRO ACCIONES'!L1144="COMPRA",'REGISTRO ACCIONES'!J1144,"")</f>
        <v/>
      </c>
      <c r="C1144" s="756" t="str">
        <f>IF('REGISTRO ACCIONES'!L1144="COMPRA",'REGISTRO ACCIONES'!K1144,"")</f>
        <v/>
      </c>
      <c r="D114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44" s="757" t="str">
        <f>IF('REGISTRO ACCIONES'!L1144="COMPRA",'REGISTRO ACCIONES'!M1144,"")</f>
        <v/>
      </c>
      <c r="F1144" s="758" t="str">
        <f>IF(RENTABILIDAD[[#This Row],[PORTAFOLIO]]="","",IF('REGISTRO ACCIONES'!L1144="COMPRA",'REGISTRO ACCIONES'!P1144,""))</f>
        <v/>
      </c>
      <c r="G1144" s="759" t="str">
        <f>IF(RENTABILIDAD[[#This Row],[PORTAFOLIO]]="","",IF('REGISTRO ACCIONES'!L1144="COMPRA",'REGISTRO ACCIONES'!R1144,""))</f>
        <v/>
      </c>
      <c r="H114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44" s="760" t="str">
        <f>IF(RENTABILIDAD[[#This Row],[PORTAFOLIO]]="","",IF(RENTABILIDAD[[#This Row],[INSTRUMENTO]]="","",IFERROR((E1144*H1144),0)))</f>
        <v/>
      </c>
      <c r="J1144" s="761" t="str">
        <f>IF(RENTABILIDAD[[#This Row],[PORTAFOLIO]]="","",IF(RENTABILIDAD[[#This Row],[INSTRUMENTO]]="","",IFERROR((E1144*H1144)*$X$6,0)))</f>
        <v/>
      </c>
      <c r="K1144" s="762">
        <f>IF(RENTABILIDAD[[#This Row],[VALOR ACTUAL COP]]&gt;0,IFERROR((I1144-F1144)/F1144,0),"")</f>
        <v>0</v>
      </c>
      <c r="L1144" s="702">
        <f>IF(RENTABILIDAD[[#This Row],[VALOR ACTUAL COP]]&gt;0,IFERROR((J1144-G1144)/G1144,0),"")</f>
        <v>0</v>
      </c>
      <c r="M1144" s="763">
        <f t="shared" si="18"/>
        <v>0</v>
      </c>
      <c r="N1144" s="747" t="str">
        <f>IFERROR(IF(RENTABILIDAD[[#This Row],[AÑOS]]&gt;0.9999999,(1+K1144)^(1/M1144)-1,""),"")</f>
        <v/>
      </c>
      <c r="O1144" s="702" t="str">
        <f>IFERROR(IF(RENTABILIDAD[[#This Row],[AÑOS]]&gt;0.9999999,(1+L1144)^(1/M1144)-1,""),"")</f>
        <v/>
      </c>
      <c r="P1144" s="764" t="str">
        <f>IFERROR(IF(C:C=$U$7,RENTABILIDAD[[#This Row],[INVERSIÓN USD]]/$W$6,RENTABILIDAD[[#This Row],[INVERSIÓN USD]]/$W$7),"")</f>
        <v/>
      </c>
      <c r="Q1144" s="620" t="str">
        <f>IFERROR(IF(D:D=$U$6,RENTABILIDAD[[#This Row],[INVERSIÓN COP]]/$V$6,RENTABILIDAD[[#This Row],[INVERSIÓN COP]]/$V$7),"")</f>
        <v/>
      </c>
      <c r="R1144" s="764" t="str">
        <f>IFERROR(RENTABILIDAD[[#This Row],[RENTABILIDAD E.A USD]]*RENTABILIDAD[[#This Row],[PESOS COP]],"")</f>
        <v/>
      </c>
      <c r="S1144" s="620" t="str">
        <f>IFERROR(RENTABILIDAD[[#This Row],[RENTABILIDAD E.A COP2]]*RENTABILIDAD[[#This Row],[PESOS COP]],"")</f>
        <v/>
      </c>
    </row>
    <row r="1145" spans="2:19">
      <c r="B1145" s="755" t="str">
        <f>IF('REGISTRO ACCIONES'!L1145="COMPRA",'REGISTRO ACCIONES'!J1145,"")</f>
        <v/>
      </c>
      <c r="C1145" s="756" t="str">
        <f>IF('REGISTRO ACCIONES'!L1145="COMPRA",'REGISTRO ACCIONES'!K1145,"")</f>
        <v/>
      </c>
      <c r="D114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45" s="757" t="str">
        <f>IF('REGISTRO ACCIONES'!L1145="COMPRA",'REGISTRO ACCIONES'!M1145,"")</f>
        <v/>
      </c>
      <c r="F1145" s="758" t="str">
        <f>IF(RENTABILIDAD[[#This Row],[PORTAFOLIO]]="","",IF('REGISTRO ACCIONES'!L1145="COMPRA",'REGISTRO ACCIONES'!P1145,""))</f>
        <v/>
      </c>
      <c r="G1145" s="759" t="str">
        <f>IF(RENTABILIDAD[[#This Row],[PORTAFOLIO]]="","",IF('REGISTRO ACCIONES'!L1145="COMPRA",'REGISTRO ACCIONES'!R1145,""))</f>
        <v/>
      </c>
      <c r="H114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45" s="760" t="str">
        <f>IF(RENTABILIDAD[[#This Row],[PORTAFOLIO]]="","",IF(RENTABILIDAD[[#This Row],[INSTRUMENTO]]="","",IFERROR((E1145*H1145),0)))</f>
        <v/>
      </c>
      <c r="J1145" s="761" t="str">
        <f>IF(RENTABILIDAD[[#This Row],[PORTAFOLIO]]="","",IF(RENTABILIDAD[[#This Row],[INSTRUMENTO]]="","",IFERROR((E1145*H1145)*$X$6,0)))</f>
        <v/>
      </c>
      <c r="K1145" s="762">
        <f>IF(RENTABILIDAD[[#This Row],[VALOR ACTUAL COP]]&gt;0,IFERROR((I1145-F1145)/F1145,0),"")</f>
        <v>0</v>
      </c>
      <c r="L1145" s="702">
        <f>IF(RENTABILIDAD[[#This Row],[VALOR ACTUAL COP]]&gt;0,IFERROR((J1145-G1145)/G1145,0),"")</f>
        <v>0</v>
      </c>
      <c r="M1145" s="763">
        <f t="shared" si="18"/>
        <v>0</v>
      </c>
      <c r="N1145" s="747" t="str">
        <f>IFERROR(IF(RENTABILIDAD[[#This Row],[AÑOS]]&gt;0.9999999,(1+K1145)^(1/M1145)-1,""),"")</f>
        <v/>
      </c>
      <c r="O1145" s="702" t="str">
        <f>IFERROR(IF(RENTABILIDAD[[#This Row],[AÑOS]]&gt;0.9999999,(1+L1145)^(1/M1145)-1,""),"")</f>
        <v/>
      </c>
      <c r="P1145" s="764" t="str">
        <f>IFERROR(IF(C:C=$U$7,RENTABILIDAD[[#This Row],[INVERSIÓN USD]]/$W$6,RENTABILIDAD[[#This Row],[INVERSIÓN USD]]/$W$7),"")</f>
        <v/>
      </c>
      <c r="Q1145" s="620" t="str">
        <f>IFERROR(IF(D:D=$U$6,RENTABILIDAD[[#This Row],[INVERSIÓN COP]]/$V$6,RENTABILIDAD[[#This Row],[INVERSIÓN COP]]/$V$7),"")</f>
        <v/>
      </c>
      <c r="R1145" s="764" t="str">
        <f>IFERROR(RENTABILIDAD[[#This Row],[RENTABILIDAD E.A USD]]*RENTABILIDAD[[#This Row],[PESOS COP]],"")</f>
        <v/>
      </c>
      <c r="S1145" s="620" t="str">
        <f>IFERROR(RENTABILIDAD[[#This Row],[RENTABILIDAD E.A COP2]]*RENTABILIDAD[[#This Row],[PESOS COP]],"")</f>
        <v/>
      </c>
    </row>
    <row r="1146" spans="2:19">
      <c r="B1146" s="755" t="str">
        <f>IF('REGISTRO ACCIONES'!L1146="COMPRA",'REGISTRO ACCIONES'!J1146,"")</f>
        <v/>
      </c>
      <c r="C1146" s="756" t="str">
        <f>IF('REGISTRO ACCIONES'!L1146="COMPRA",'REGISTRO ACCIONES'!K1146,"")</f>
        <v/>
      </c>
      <c r="D114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46" s="757" t="str">
        <f>IF('REGISTRO ACCIONES'!L1146="COMPRA",'REGISTRO ACCIONES'!M1146,"")</f>
        <v/>
      </c>
      <c r="F1146" s="758" t="str">
        <f>IF(RENTABILIDAD[[#This Row],[PORTAFOLIO]]="","",IF('REGISTRO ACCIONES'!L1146="COMPRA",'REGISTRO ACCIONES'!P1146,""))</f>
        <v/>
      </c>
      <c r="G1146" s="759" t="str">
        <f>IF(RENTABILIDAD[[#This Row],[PORTAFOLIO]]="","",IF('REGISTRO ACCIONES'!L1146="COMPRA",'REGISTRO ACCIONES'!R1146,""))</f>
        <v/>
      </c>
      <c r="H114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46" s="760" t="str">
        <f>IF(RENTABILIDAD[[#This Row],[PORTAFOLIO]]="","",IF(RENTABILIDAD[[#This Row],[INSTRUMENTO]]="","",IFERROR((E1146*H1146),0)))</f>
        <v/>
      </c>
      <c r="J1146" s="761" t="str">
        <f>IF(RENTABILIDAD[[#This Row],[PORTAFOLIO]]="","",IF(RENTABILIDAD[[#This Row],[INSTRUMENTO]]="","",IFERROR((E1146*H1146)*$X$6,0)))</f>
        <v/>
      </c>
      <c r="K1146" s="762">
        <f>IF(RENTABILIDAD[[#This Row],[VALOR ACTUAL COP]]&gt;0,IFERROR((I1146-F1146)/F1146,0),"")</f>
        <v>0</v>
      </c>
      <c r="L1146" s="702">
        <f>IF(RENTABILIDAD[[#This Row],[VALOR ACTUAL COP]]&gt;0,IFERROR((J1146-G1146)/G1146,0),"")</f>
        <v>0</v>
      </c>
      <c r="M1146" s="763">
        <f t="shared" si="18"/>
        <v>0</v>
      </c>
      <c r="N1146" s="747" t="str">
        <f>IFERROR(IF(RENTABILIDAD[[#This Row],[AÑOS]]&gt;0.9999999,(1+K1146)^(1/M1146)-1,""),"")</f>
        <v/>
      </c>
      <c r="O1146" s="702" t="str">
        <f>IFERROR(IF(RENTABILIDAD[[#This Row],[AÑOS]]&gt;0.9999999,(1+L1146)^(1/M1146)-1,""),"")</f>
        <v/>
      </c>
      <c r="P1146" s="764" t="str">
        <f>IFERROR(IF(C:C=$U$7,RENTABILIDAD[[#This Row],[INVERSIÓN USD]]/$W$6,RENTABILIDAD[[#This Row],[INVERSIÓN USD]]/$W$7),"")</f>
        <v/>
      </c>
      <c r="Q1146" s="620" t="str">
        <f>IFERROR(IF(D:D=$U$6,RENTABILIDAD[[#This Row],[INVERSIÓN COP]]/$V$6,RENTABILIDAD[[#This Row],[INVERSIÓN COP]]/$V$7),"")</f>
        <v/>
      </c>
      <c r="R1146" s="764" t="str">
        <f>IFERROR(RENTABILIDAD[[#This Row],[RENTABILIDAD E.A USD]]*RENTABILIDAD[[#This Row],[PESOS COP]],"")</f>
        <v/>
      </c>
      <c r="S1146" s="620" t="str">
        <f>IFERROR(RENTABILIDAD[[#This Row],[RENTABILIDAD E.A COP2]]*RENTABILIDAD[[#This Row],[PESOS COP]],"")</f>
        <v/>
      </c>
    </row>
    <row r="1147" spans="2:19">
      <c r="B1147" s="755" t="str">
        <f>IF('REGISTRO ACCIONES'!L1147="COMPRA",'REGISTRO ACCIONES'!J1147,"")</f>
        <v/>
      </c>
      <c r="C1147" s="756" t="str">
        <f>IF('REGISTRO ACCIONES'!L1147="COMPRA",'REGISTRO ACCIONES'!K1147,"")</f>
        <v/>
      </c>
      <c r="D114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47" s="757" t="str">
        <f>IF('REGISTRO ACCIONES'!L1147="COMPRA",'REGISTRO ACCIONES'!M1147,"")</f>
        <v/>
      </c>
      <c r="F1147" s="758" t="str">
        <f>IF(RENTABILIDAD[[#This Row],[PORTAFOLIO]]="","",IF('REGISTRO ACCIONES'!L1147="COMPRA",'REGISTRO ACCIONES'!P1147,""))</f>
        <v/>
      </c>
      <c r="G1147" s="759" t="str">
        <f>IF(RENTABILIDAD[[#This Row],[PORTAFOLIO]]="","",IF('REGISTRO ACCIONES'!L1147="COMPRA",'REGISTRO ACCIONES'!R1147,""))</f>
        <v/>
      </c>
      <c r="H114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47" s="760" t="str">
        <f>IF(RENTABILIDAD[[#This Row],[PORTAFOLIO]]="","",IF(RENTABILIDAD[[#This Row],[INSTRUMENTO]]="","",IFERROR((E1147*H1147),0)))</f>
        <v/>
      </c>
      <c r="J1147" s="761" t="str">
        <f>IF(RENTABILIDAD[[#This Row],[PORTAFOLIO]]="","",IF(RENTABILIDAD[[#This Row],[INSTRUMENTO]]="","",IFERROR((E1147*H1147)*$X$6,0)))</f>
        <v/>
      </c>
      <c r="K1147" s="762">
        <f>IF(RENTABILIDAD[[#This Row],[VALOR ACTUAL COP]]&gt;0,IFERROR((I1147-F1147)/F1147,0),"")</f>
        <v>0</v>
      </c>
      <c r="L1147" s="702">
        <f>IF(RENTABILIDAD[[#This Row],[VALOR ACTUAL COP]]&gt;0,IFERROR((J1147-G1147)/G1147,0),"")</f>
        <v>0</v>
      </c>
      <c r="M1147" s="763">
        <f t="shared" si="18"/>
        <v>0</v>
      </c>
      <c r="N1147" s="747" t="str">
        <f>IFERROR(IF(RENTABILIDAD[[#This Row],[AÑOS]]&gt;0.9999999,(1+K1147)^(1/M1147)-1,""),"")</f>
        <v/>
      </c>
      <c r="O1147" s="702" t="str">
        <f>IFERROR(IF(RENTABILIDAD[[#This Row],[AÑOS]]&gt;0.9999999,(1+L1147)^(1/M1147)-1,""),"")</f>
        <v/>
      </c>
      <c r="P1147" s="764" t="str">
        <f>IFERROR(IF(C:C=$U$7,RENTABILIDAD[[#This Row],[INVERSIÓN USD]]/$W$6,RENTABILIDAD[[#This Row],[INVERSIÓN USD]]/$W$7),"")</f>
        <v/>
      </c>
      <c r="Q1147" s="620" t="str">
        <f>IFERROR(IF(D:D=$U$6,RENTABILIDAD[[#This Row],[INVERSIÓN COP]]/$V$6,RENTABILIDAD[[#This Row],[INVERSIÓN COP]]/$V$7),"")</f>
        <v/>
      </c>
      <c r="R1147" s="764" t="str">
        <f>IFERROR(RENTABILIDAD[[#This Row],[RENTABILIDAD E.A USD]]*RENTABILIDAD[[#This Row],[PESOS COP]],"")</f>
        <v/>
      </c>
      <c r="S1147" s="620" t="str">
        <f>IFERROR(RENTABILIDAD[[#This Row],[RENTABILIDAD E.A COP2]]*RENTABILIDAD[[#This Row],[PESOS COP]],"")</f>
        <v/>
      </c>
    </row>
    <row r="1148" spans="2:19">
      <c r="B1148" s="755" t="str">
        <f>IF('REGISTRO ACCIONES'!L1148="COMPRA",'REGISTRO ACCIONES'!J1148,"")</f>
        <v/>
      </c>
      <c r="C1148" s="756" t="str">
        <f>IF('REGISTRO ACCIONES'!L1148="COMPRA",'REGISTRO ACCIONES'!K1148,"")</f>
        <v/>
      </c>
      <c r="D114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48" s="757" t="str">
        <f>IF('REGISTRO ACCIONES'!L1148="COMPRA",'REGISTRO ACCIONES'!M1148,"")</f>
        <v/>
      </c>
      <c r="F1148" s="758" t="str">
        <f>IF(RENTABILIDAD[[#This Row],[PORTAFOLIO]]="","",IF('REGISTRO ACCIONES'!L1148="COMPRA",'REGISTRO ACCIONES'!P1148,""))</f>
        <v/>
      </c>
      <c r="G1148" s="759" t="str">
        <f>IF(RENTABILIDAD[[#This Row],[PORTAFOLIO]]="","",IF('REGISTRO ACCIONES'!L1148="COMPRA",'REGISTRO ACCIONES'!R1148,""))</f>
        <v/>
      </c>
      <c r="H114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48" s="760" t="str">
        <f>IF(RENTABILIDAD[[#This Row],[PORTAFOLIO]]="","",IF(RENTABILIDAD[[#This Row],[INSTRUMENTO]]="","",IFERROR((E1148*H1148),0)))</f>
        <v/>
      </c>
      <c r="J1148" s="761" t="str">
        <f>IF(RENTABILIDAD[[#This Row],[PORTAFOLIO]]="","",IF(RENTABILIDAD[[#This Row],[INSTRUMENTO]]="","",IFERROR((E1148*H1148)*$X$6,0)))</f>
        <v/>
      </c>
      <c r="K1148" s="762">
        <f>IF(RENTABILIDAD[[#This Row],[VALOR ACTUAL COP]]&gt;0,IFERROR((I1148-F1148)/F1148,0),"")</f>
        <v>0</v>
      </c>
      <c r="L1148" s="702">
        <f>IF(RENTABILIDAD[[#This Row],[VALOR ACTUAL COP]]&gt;0,IFERROR((J1148-G1148)/G1148,0),"")</f>
        <v>0</v>
      </c>
      <c r="M1148" s="763">
        <f t="shared" si="18"/>
        <v>0</v>
      </c>
      <c r="N1148" s="747" t="str">
        <f>IFERROR(IF(RENTABILIDAD[[#This Row],[AÑOS]]&gt;0.9999999,(1+K1148)^(1/M1148)-1,""),"")</f>
        <v/>
      </c>
      <c r="O1148" s="702" t="str">
        <f>IFERROR(IF(RENTABILIDAD[[#This Row],[AÑOS]]&gt;0.9999999,(1+L1148)^(1/M1148)-1,""),"")</f>
        <v/>
      </c>
      <c r="P1148" s="764" t="str">
        <f>IFERROR(IF(C:C=$U$7,RENTABILIDAD[[#This Row],[INVERSIÓN USD]]/$W$6,RENTABILIDAD[[#This Row],[INVERSIÓN USD]]/$W$7),"")</f>
        <v/>
      </c>
      <c r="Q1148" s="620" t="str">
        <f>IFERROR(IF(D:D=$U$6,RENTABILIDAD[[#This Row],[INVERSIÓN COP]]/$V$6,RENTABILIDAD[[#This Row],[INVERSIÓN COP]]/$V$7),"")</f>
        <v/>
      </c>
      <c r="R1148" s="764" t="str">
        <f>IFERROR(RENTABILIDAD[[#This Row],[RENTABILIDAD E.A USD]]*RENTABILIDAD[[#This Row],[PESOS COP]],"")</f>
        <v/>
      </c>
      <c r="S1148" s="620" t="str">
        <f>IFERROR(RENTABILIDAD[[#This Row],[RENTABILIDAD E.A COP2]]*RENTABILIDAD[[#This Row],[PESOS COP]],"")</f>
        <v/>
      </c>
    </row>
    <row r="1149" spans="2:19">
      <c r="B1149" s="755" t="str">
        <f>IF('REGISTRO ACCIONES'!L1149="COMPRA",'REGISTRO ACCIONES'!J1149,"")</f>
        <v/>
      </c>
      <c r="C1149" s="756" t="str">
        <f>IF('REGISTRO ACCIONES'!L1149="COMPRA",'REGISTRO ACCIONES'!K1149,"")</f>
        <v/>
      </c>
      <c r="D114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49" s="757" t="str">
        <f>IF('REGISTRO ACCIONES'!L1149="COMPRA",'REGISTRO ACCIONES'!M1149,"")</f>
        <v/>
      </c>
      <c r="F1149" s="758" t="str">
        <f>IF(RENTABILIDAD[[#This Row],[PORTAFOLIO]]="","",IF('REGISTRO ACCIONES'!L1149="COMPRA",'REGISTRO ACCIONES'!P1149,""))</f>
        <v/>
      </c>
      <c r="G1149" s="759" t="str">
        <f>IF(RENTABILIDAD[[#This Row],[PORTAFOLIO]]="","",IF('REGISTRO ACCIONES'!L1149="COMPRA",'REGISTRO ACCIONES'!R1149,""))</f>
        <v/>
      </c>
      <c r="H114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49" s="760" t="str">
        <f>IF(RENTABILIDAD[[#This Row],[PORTAFOLIO]]="","",IF(RENTABILIDAD[[#This Row],[INSTRUMENTO]]="","",IFERROR((E1149*H1149),0)))</f>
        <v/>
      </c>
      <c r="J1149" s="761" t="str">
        <f>IF(RENTABILIDAD[[#This Row],[PORTAFOLIO]]="","",IF(RENTABILIDAD[[#This Row],[INSTRUMENTO]]="","",IFERROR((E1149*H1149)*$X$6,0)))</f>
        <v/>
      </c>
      <c r="K1149" s="762">
        <f>IF(RENTABILIDAD[[#This Row],[VALOR ACTUAL COP]]&gt;0,IFERROR((I1149-F1149)/F1149,0),"")</f>
        <v>0</v>
      </c>
      <c r="L1149" s="702">
        <f>IF(RENTABILIDAD[[#This Row],[VALOR ACTUAL COP]]&gt;0,IFERROR((J1149-G1149)/G1149,0),"")</f>
        <v>0</v>
      </c>
      <c r="M1149" s="763">
        <f t="shared" si="18"/>
        <v>0</v>
      </c>
      <c r="N1149" s="747" t="str">
        <f>IFERROR(IF(RENTABILIDAD[[#This Row],[AÑOS]]&gt;0.9999999,(1+K1149)^(1/M1149)-1,""),"")</f>
        <v/>
      </c>
      <c r="O1149" s="702" t="str">
        <f>IFERROR(IF(RENTABILIDAD[[#This Row],[AÑOS]]&gt;0.9999999,(1+L1149)^(1/M1149)-1,""),"")</f>
        <v/>
      </c>
      <c r="P1149" s="764" t="str">
        <f>IFERROR(IF(C:C=$U$7,RENTABILIDAD[[#This Row],[INVERSIÓN USD]]/$W$6,RENTABILIDAD[[#This Row],[INVERSIÓN USD]]/$W$7),"")</f>
        <v/>
      </c>
      <c r="Q1149" s="620" t="str">
        <f>IFERROR(IF(D:D=$U$6,RENTABILIDAD[[#This Row],[INVERSIÓN COP]]/$V$6,RENTABILIDAD[[#This Row],[INVERSIÓN COP]]/$V$7),"")</f>
        <v/>
      </c>
      <c r="R1149" s="764" t="str">
        <f>IFERROR(RENTABILIDAD[[#This Row],[RENTABILIDAD E.A USD]]*RENTABILIDAD[[#This Row],[PESOS COP]],"")</f>
        <v/>
      </c>
      <c r="S1149" s="620" t="str">
        <f>IFERROR(RENTABILIDAD[[#This Row],[RENTABILIDAD E.A COP2]]*RENTABILIDAD[[#This Row],[PESOS COP]],"")</f>
        <v/>
      </c>
    </row>
    <row r="1150" spans="2:19">
      <c r="B1150" s="755" t="str">
        <f>IF('REGISTRO ACCIONES'!L1150="COMPRA",'REGISTRO ACCIONES'!J1150,"")</f>
        <v/>
      </c>
      <c r="C1150" s="756" t="str">
        <f>IF('REGISTRO ACCIONES'!L1150="COMPRA",'REGISTRO ACCIONES'!K1150,"")</f>
        <v/>
      </c>
      <c r="D115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50" s="757" t="str">
        <f>IF('REGISTRO ACCIONES'!L1150="COMPRA",'REGISTRO ACCIONES'!M1150,"")</f>
        <v/>
      </c>
      <c r="F1150" s="758" t="str">
        <f>IF(RENTABILIDAD[[#This Row],[PORTAFOLIO]]="","",IF('REGISTRO ACCIONES'!L1150="COMPRA",'REGISTRO ACCIONES'!P1150,""))</f>
        <v/>
      </c>
      <c r="G1150" s="759" t="str">
        <f>IF(RENTABILIDAD[[#This Row],[PORTAFOLIO]]="","",IF('REGISTRO ACCIONES'!L1150="COMPRA",'REGISTRO ACCIONES'!R1150,""))</f>
        <v/>
      </c>
      <c r="H115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50" s="760" t="str">
        <f>IF(RENTABILIDAD[[#This Row],[PORTAFOLIO]]="","",IF(RENTABILIDAD[[#This Row],[INSTRUMENTO]]="","",IFERROR((E1150*H1150),0)))</f>
        <v/>
      </c>
      <c r="J1150" s="761" t="str">
        <f>IF(RENTABILIDAD[[#This Row],[PORTAFOLIO]]="","",IF(RENTABILIDAD[[#This Row],[INSTRUMENTO]]="","",IFERROR((E1150*H1150)*$X$6,0)))</f>
        <v/>
      </c>
      <c r="K1150" s="762">
        <f>IF(RENTABILIDAD[[#This Row],[VALOR ACTUAL COP]]&gt;0,IFERROR((I1150-F1150)/F1150,0),"")</f>
        <v>0</v>
      </c>
      <c r="L1150" s="702">
        <f>IF(RENTABILIDAD[[#This Row],[VALOR ACTUAL COP]]&gt;0,IFERROR((J1150-G1150)/G1150,0),"")</f>
        <v>0</v>
      </c>
      <c r="M1150" s="763">
        <f t="shared" si="18"/>
        <v>0</v>
      </c>
      <c r="N1150" s="747" t="str">
        <f>IFERROR(IF(RENTABILIDAD[[#This Row],[AÑOS]]&gt;0.9999999,(1+K1150)^(1/M1150)-1,""),"")</f>
        <v/>
      </c>
      <c r="O1150" s="702" t="str">
        <f>IFERROR(IF(RENTABILIDAD[[#This Row],[AÑOS]]&gt;0.9999999,(1+L1150)^(1/M1150)-1,""),"")</f>
        <v/>
      </c>
      <c r="P1150" s="764" t="str">
        <f>IFERROR(IF(C:C=$U$7,RENTABILIDAD[[#This Row],[INVERSIÓN USD]]/$W$6,RENTABILIDAD[[#This Row],[INVERSIÓN USD]]/$W$7),"")</f>
        <v/>
      </c>
      <c r="Q1150" s="620" t="str">
        <f>IFERROR(IF(D:D=$U$6,RENTABILIDAD[[#This Row],[INVERSIÓN COP]]/$V$6,RENTABILIDAD[[#This Row],[INVERSIÓN COP]]/$V$7),"")</f>
        <v/>
      </c>
      <c r="R1150" s="764" t="str">
        <f>IFERROR(RENTABILIDAD[[#This Row],[RENTABILIDAD E.A USD]]*RENTABILIDAD[[#This Row],[PESOS COP]],"")</f>
        <v/>
      </c>
      <c r="S1150" s="620" t="str">
        <f>IFERROR(RENTABILIDAD[[#This Row],[RENTABILIDAD E.A COP2]]*RENTABILIDAD[[#This Row],[PESOS COP]],"")</f>
        <v/>
      </c>
    </row>
    <row r="1151" spans="2:19">
      <c r="B1151" s="755" t="str">
        <f>IF('REGISTRO ACCIONES'!L1151="COMPRA",'REGISTRO ACCIONES'!J1151,"")</f>
        <v/>
      </c>
      <c r="C1151" s="756" t="str">
        <f>IF('REGISTRO ACCIONES'!L1151="COMPRA",'REGISTRO ACCIONES'!K1151,"")</f>
        <v/>
      </c>
      <c r="D115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51" s="757" t="str">
        <f>IF('REGISTRO ACCIONES'!L1151="COMPRA",'REGISTRO ACCIONES'!M1151,"")</f>
        <v/>
      </c>
      <c r="F1151" s="758" t="str">
        <f>IF(RENTABILIDAD[[#This Row],[PORTAFOLIO]]="","",IF('REGISTRO ACCIONES'!L1151="COMPRA",'REGISTRO ACCIONES'!P1151,""))</f>
        <v/>
      </c>
      <c r="G1151" s="759" t="str">
        <f>IF(RENTABILIDAD[[#This Row],[PORTAFOLIO]]="","",IF('REGISTRO ACCIONES'!L1151="COMPRA",'REGISTRO ACCIONES'!R1151,""))</f>
        <v/>
      </c>
      <c r="H115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51" s="760" t="str">
        <f>IF(RENTABILIDAD[[#This Row],[PORTAFOLIO]]="","",IF(RENTABILIDAD[[#This Row],[INSTRUMENTO]]="","",IFERROR((E1151*H1151),0)))</f>
        <v/>
      </c>
      <c r="J1151" s="761" t="str">
        <f>IF(RENTABILIDAD[[#This Row],[PORTAFOLIO]]="","",IF(RENTABILIDAD[[#This Row],[INSTRUMENTO]]="","",IFERROR((E1151*H1151)*$X$6,0)))</f>
        <v/>
      </c>
      <c r="K1151" s="762">
        <f>IF(RENTABILIDAD[[#This Row],[VALOR ACTUAL COP]]&gt;0,IFERROR((I1151-F1151)/F1151,0),"")</f>
        <v>0</v>
      </c>
      <c r="L1151" s="702">
        <f>IF(RENTABILIDAD[[#This Row],[VALOR ACTUAL COP]]&gt;0,IFERROR((J1151-G1151)/G1151,0),"")</f>
        <v>0</v>
      </c>
      <c r="M1151" s="763">
        <f t="shared" si="18"/>
        <v>0</v>
      </c>
      <c r="N1151" s="747" t="str">
        <f>IFERROR(IF(RENTABILIDAD[[#This Row],[AÑOS]]&gt;0.9999999,(1+K1151)^(1/M1151)-1,""),"")</f>
        <v/>
      </c>
      <c r="O1151" s="702" t="str">
        <f>IFERROR(IF(RENTABILIDAD[[#This Row],[AÑOS]]&gt;0.9999999,(1+L1151)^(1/M1151)-1,""),"")</f>
        <v/>
      </c>
      <c r="P1151" s="764" t="str">
        <f>IFERROR(IF(C:C=$U$7,RENTABILIDAD[[#This Row],[INVERSIÓN USD]]/$W$6,RENTABILIDAD[[#This Row],[INVERSIÓN USD]]/$W$7),"")</f>
        <v/>
      </c>
      <c r="Q1151" s="620" t="str">
        <f>IFERROR(IF(D:D=$U$6,RENTABILIDAD[[#This Row],[INVERSIÓN COP]]/$V$6,RENTABILIDAD[[#This Row],[INVERSIÓN COP]]/$V$7),"")</f>
        <v/>
      </c>
      <c r="R1151" s="764" t="str">
        <f>IFERROR(RENTABILIDAD[[#This Row],[RENTABILIDAD E.A USD]]*RENTABILIDAD[[#This Row],[PESOS COP]],"")</f>
        <v/>
      </c>
      <c r="S1151" s="620" t="str">
        <f>IFERROR(RENTABILIDAD[[#This Row],[RENTABILIDAD E.A COP2]]*RENTABILIDAD[[#This Row],[PESOS COP]],"")</f>
        <v/>
      </c>
    </row>
    <row r="1152" spans="2:19">
      <c r="B1152" s="755" t="str">
        <f>IF('REGISTRO ACCIONES'!L1152="COMPRA",'REGISTRO ACCIONES'!J1152,"")</f>
        <v/>
      </c>
      <c r="C1152" s="756" t="str">
        <f>IF('REGISTRO ACCIONES'!L1152="COMPRA",'REGISTRO ACCIONES'!K1152,"")</f>
        <v/>
      </c>
      <c r="D115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52" s="757" t="str">
        <f>IF('REGISTRO ACCIONES'!L1152="COMPRA",'REGISTRO ACCIONES'!M1152,"")</f>
        <v/>
      </c>
      <c r="F1152" s="758" t="str">
        <f>IF(RENTABILIDAD[[#This Row],[PORTAFOLIO]]="","",IF('REGISTRO ACCIONES'!L1152="COMPRA",'REGISTRO ACCIONES'!P1152,""))</f>
        <v/>
      </c>
      <c r="G1152" s="759" t="str">
        <f>IF(RENTABILIDAD[[#This Row],[PORTAFOLIO]]="","",IF('REGISTRO ACCIONES'!L1152="COMPRA",'REGISTRO ACCIONES'!R1152,""))</f>
        <v/>
      </c>
      <c r="H115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52" s="760" t="str">
        <f>IF(RENTABILIDAD[[#This Row],[PORTAFOLIO]]="","",IF(RENTABILIDAD[[#This Row],[INSTRUMENTO]]="","",IFERROR((E1152*H1152),0)))</f>
        <v/>
      </c>
      <c r="J1152" s="761" t="str">
        <f>IF(RENTABILIDAD[[#This Row],[PORTAFOLIO]]="","",IF(RENTABILIDAD[[#This Row],[INSTRUMENTO]]="","",IFERROR((E1152*H1152)*$X$6,0)))</f>
        <v/>
      </c>
      <c r="K1152" s="762">
        <f>IF(RENTABILIDAD[[#This Row],[VALOR ACTUAL COP]]&gt;0,IFERROR((I1152-F1152)/F1152,0),"")</f>
        <v>0</v>
      </c>
      <c r="L1152" s="702">
        <f>IF(RENTABILIDAD[[#This Row],[VALOR ACTUAL COP]]&gt;0,IFERROR((J1152-G1152)/G1152,0),"")</f>
        <v>0</v>
      </c>
      <c r="M1152" s="763">
        <f t="shared" si="18"/>
        <v>0</v>
      </c>
      <c r="N1152" s="747" t="str">
        <f>IFERROR(IF(RENTABILIDAD[[#This Row],[AÑOS]]&gt;0.9999999,(1+K1152)^(1/M1152)-1,""),"")</f>
        <v/>
      </c>
      <c r="O1152" s="702" t="str">
        <f>IFERROR(IF(RENTABILIDAD[[#This Row],[AÑOS]]&gt;0.9999999,(1+L1152)^(1/M1152)-1,""),"")</f>
        <v/>
      </c>
      <c r="P1152" s="764" t="str">
        <f>IFERROR(IF(C:C=$U$7,RENTABILIDAD[[#This Row],[INVERSIÓN USD]]/$W$6,RENTABILIDAD[[#This Row],[INVERSIÓN USD]]/$W$7),"")</f>
        <v/>
      </c>
      <c r="Q1152" s="620" t="str">
        <f>IFERROR(IF(D:D=$U$6,RENTABILIDAD[[#This Row],[INVERSIÓN COP]]/$V$6,RENTABILIDAD[[#This Row],[INVERSIÓN COP]]/$V$7),"")</f>
        <v/>
      </c>
      <c r="R1152" s="764" t="str">
        <f>IFERROR(RENTABILIDAD[[#This Row],[RENTABILIDAD E.A USD]]*RENTABILIDAD[[#This Row],[PESOS COP]],"")</f>
        <v/>
      </c>
      <c r="S1152" s="620" t="str">
        <f>IFERROR(RENTABILIDAD[[#This Row],[RENTABILIDAD E.A COP2]]*RENTABILIDAD[[#This Row],[PESOS COP]],"")</f>
        <v/>
      </c>
    </row>
    <row r="1153" spans="2:19">
      <c r="B1153" s="755" t="str">
        <f>IF('REGISTRO ACCIONES'!L1153="COMPRA",'REGISTRO ACCIONES'!J1153,"")</f>
        <v/>
      </c>
      <c r="C1153" s="756" t="str">
        <f>IF('REGISTRO ACCIONES'!L1153="COMPRA",'REGISTRO ACCIONES'!K1153,"")</f>
        <v/>
      </c>
      <c r="D115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53" s="757" t="str">
        <f>IF('REGISTRO ACCIONES'!L1153="COMPRA",'REGISTRO ACCIONES'!M1153,"")</f>
        <v/>
      </c>
      <c r="F1153" s="758" t="str">
        <f>IF(RENTABILIDAD[[#This Row],[PORTAFOLIO]]="","",IF('REGISTRO ACCIONES'!L1153="COMPRA",'REGISTRO ACCIONES'!P1153,""))</f>
        <v/>
      </c>
      <c r="G1153" s="759" t="str">
        <f>IF(RENTABILIDAD[[#This Row],[PORTAFOLIO]]="","",IF('REGISTRO ACCIONES'!L1153="COMPRA",'REGISTRO ACCIONES'!R1153,""))</f>
        <v/>
      </c>
      <c r="H115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53" s="760" t="str">
        <f>IF(RENTABILIDAD[[#This Row],[PORTAFOLIO]]="","",IF(RENTABILIDAD[[#This Row],[INSTRUMENTO]]="","",IFERROR((E1153*H1153),0)))</f>
        <v/>
      </c>
      <c r="J1153" s="761" t="str">
        <f>IF(RENTABILIDAD[[#This Row],[PORTAFOLIO]]="","",IF(RENTABILIDAD[[#This Row],[INSTRUMENTO]]="","",IFERROR((E1153*H1153)*$X$6,0)))</f>
        <v/>
      </c>
      <c r="K1153" s="762">
        <f>IF(RENTABILIDAD[[#This Row],[VALOR ACTUAL COP]]&gt;0,IFERROR((I1153-F1153)/F1153,0),"")</f>
        <v>0</v>
      </c>
      <c r="L1153" s="702">
        <f>IF(RENTABILIDAD[[#This Row],[VALOR ACTUAL COP]]&gt;0,IFERROR((J1153-G1153)/G1153,0),"")</f>
        <v>0</v>
      </c>
      <c r="M1153" s="763">
        <f t="shared" ref="M1153:M1216" si="19">IFERROR(($Y$6-B1153)/365,0)</f>
        <v>0</v>
      </c>
      <c r="N1153" s="747" t="str">
        <f>IFERROR(IF(RENTABILIDAD[[#This Row],[AÑOS]]&gt;0.9999999,(1+K1153)^(1/M1153)-1,""),"")</f>
        <v/>
      </c>
      <c r="O1153" s="702" t="str">
        <f>IFERROR(IF(RENTABILIDAD[[#This Row],[AÑOS]]&gt;0.9999999,(1+L1153)^(1/M1153)-1,""),"")</f>
        <v/>
      </c>
      <c r="P1153" s="764" t="str">
        <f>IFERROR(IF(C:C=$U$7,RENTABILIDAD[[#This Row],[INVERSIÓN USD]]/$W$6,RENTABILIDAD[[#This Row],[INVERSIÓN USD]]/$W$7),"")</f>
        <v/>
      </c>
      <c r="Q1153" s="620" t="str">
        <f>IFERROR(IF(D:D=$U$6,RENTABILIDAD[[#This Row],[INVERSIÓN COP]]/$V$6,RENTABILIDAD[[#This Row],[INVERSIÓN COP]]/$V$7),"")</f>
        <v/>
      </c>
      <c r="R1153" s="764" t="str">
        <f>IFERROR(RENTABILIDAD[[#This Row],[RENTABILIDAD E.A USD]]*RENTABILIDAD[[#This Row],[PESOS COP]],"")</f>
        <v/>
      </c>
      <c r="S1153" s="620" t="str">
        <f>IFERROR(RENTABILIDAD[[#This Row],[RENTABILIDAD E.A COP2]]*RENTABILIDAD[[#This Row],[PESOS COP]],"")</f>
        <v/>
      </c>
    </row>
    <row r="1154" spans="2:19">
      <c r="B1154" s="755" t="str">
        <f>IF('REGISTRO ACCIONES'!L1154="COMPRA",'REGISTRO ACCIONES'!J1154,"")</f>
        <v/>
      </c>
      <c r="C1154" s="756" t="str">
        <f>IF('REGISTRO ACCIONES'!L1154="COMPRA",'REGISTRO ACCIONES'!K1154,"")</f>
        <v/>
      </c>
      <c r="D115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54" s="757" t="str">
        <f>IF('REGISTRO ACCIONES'!L1154="COMPRA",'REGISTRO ACCIONES'!M1154,"")</f>
        <v/>
      </c>
      <c r="F1154" s="758" t="str">
        <f>IF(RENTABILIDAD[[#This Row],[PORTAFOLIO]]="","",IF('REGISTRO ACCIONES'!L1154="COMPRA",'REGISTRO ACCIONES'!P1154,""))</f>
        <v/>
      </c>
      <c r="G1154" s="759" t="str">
        <f>IF(RENTABILIDAD[[#This Row],[PORTAFOLIO]]="","",IF('REGISTRO ACCIONES'!L1154="COMPRA",'REGISTRO ACCIONES'!R1154,""))</f>
        <v/>
      </c>
      <c r="H115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54" s="760" t="str">
        <f>IF(RENTABILIDAD[[#This Row],[PORTAFOLIO]]="","",IF(RENTABILIDAD[[#This Row],[INSTRUMENTO]]="","",IFERROR((E1154*H1154),0)))</f>
        <v/>
      </c>
      <c r="J1154" s="761" t="str">
        <f>IF(RENTABILIDAD[[#This Row],[PORTAFOLIO]]="","",IF(RENTABILIDAD[[#This Row],[INSTRUMENTO]]="","",IFERROR((E1154*H1154)*$X$6,0)))</f>
        <v/>
      </c>
      <c r="K1154" s="762">
        <f>IF(RENTABILIDAD[[#This Row],[VALOR ACTUAL COP]]&gt;0,IFERROR((I1154-F1154)/F1154,0),"")</f>
        <v>0</v>
      </c>
      <c r="L1154" s="702">
        <f>IF(RENTABILIDAD[[#This Row],[VALOR ACTUAL COP]]&gt;0,IFERROR((J1154-G1154)/G1154,0),"")</f>
        <v>0</v>
      </c>
      <c r="M1154" s="763">
        <f t="shared" si="19"/>
        <v>0</v>
      </c>
      <c r="N1154" s="747" t="str">
        <f>IFERROR(IF(RENTABILIDAD[[#This Row],[AÑOS]]&gt;0.9999999,(1+K1154)^(1/M1154)-1,""),"")</f>
        <v/>
      </c>
      <c r="O1154" s="702" t="str">
        <f>IFERROR(IF(RENTABILIDAD[[#This Row],[AÑOS]]&gt;0.9999999,(1+L1154)^(1/M1154)-1,""),"")</f>
        <v/>
      </c>
      <c r="P1154" s="764" t="str">
        <f>IFERROR(IF(C:C=$U$7,RENTABILIDAD[[#This Row],[INVERSIÓN USD]]/$W$6,RENTABILIDAD[[#This Row],[INVERSIÓN USD]]/$W$7),"")</f>
        <v/>
      </c>
      <c r="Q1154" s="620" t="str">
        <f>IFERROR(IF(D:D=$U$6,RENTABILIDAD[[#This Row],[INVERSIÓN COP]]/$V$6,RENTABILIDAD[[#This Row],[INVERSIÓN COP]]/$V$7),"")</f>
        <v/>
      </c>
      <c r="R1154" s="764" t="str">
        <f>IFERROR(RENTABILIDAD[[#This Row],[RENTABILIDAD E.A USD]]*RENTABILIDAD[[#This Row],[PESOS COP]],"")</f>
        <v/>
      </c>
      <c r="S1154" s="620" t="str">
        <f>IFERROR(RENTABILIDAD[[#This Row],[RENTABILIDAD E.A COP2]]*RENTABILIDAD[[#This Row],[PESOS COP]],"")</f>
        <v/>
      </c>
    </row>
    <row r="1155" spans="2:19">
      <c r="B1155" s="755" t="str">
        <f>IF('REGISTRO ACCIONES'!L1155="COMPRA",'REGISTRO ACCIONES'!J1155,"")</f>
        <v/>
      </c>
      <c r="C1155" s="756" t="str">
        <f>IF('REGISTRO ACCIONES'!L1155="COMPRA",'REGISTRO ACCIONES'!K1155,"")</f>
        <v/>
      </c>
      <c r="D115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55" s="757" t="str">
        <f>IF('REGISTRO ACCIONES'!L1155="COMPRA",'REGISTRO ACCIONES'!M1155,"")</f>
        <v/>
      </c>
      <c r="F1155" s="758" t="str">
        <f>IF(RENTABILIDAD[[#This Row],[PORTAFOLIO]]="","",IF('REGISTRO ACCIONES'!L1155="COMPRA",'REGISTRO ACCIONES'!P1155,""))</f>
        <v/>
      </c>
      <c r="G1155" s="759" t="str">
        <f>IF(RENTABILIDAD[[#This Row],[PORTAFOLIO]]="","",IF('REGISTRO ACCIONES'!L1155="COMPRA",'REGISTRO ACCIONES'!R1155,""))</f>
        <v/>
      </c>
      <c r="H115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55" s="760" t="str">
        <f>IF(RENTABILIDAD[[#This Row],[PORTAFOLIO]]="","",IF(RENTABILIDAD[[#This Row],[INSTRUMENTO]]="","",IFERROR((E1155*H1155),0)))</f>
        <v/>
      </c>
      <c r="J1155" s="761" t="str">
        <f>IF(RENTABILIDAD[[#This Row],[PORTAFOLIO]]="","",IF(RENTABILIDAD[[#This Row],[INSTRUMENTO]]="","",IFERROR((E1155*H1155)*$X$6,0)))</f>
        <v/>
      </c>
      <c r="K1155" s="762">
        <f>IF(RENTABILIDAD[[#This Row],[VALOR ACTUAL COP]]&gt;0,IFERROR((I1155-F1155)/F1155,0),"")</f>
        <v>0</v>
      </c>
      <c r="L1155" s="702">
        <f>IF(RENTABILIDAD[[#This Row],[VALOR ACTUAL COP]]&gt;0,IFERROR((J1155-G1155)/G1155,0),"")</f>
        <v>0</v>
      </c>
      <c r="M1155" s="763">
        <f t="shared" si="19"/>
        <v>0</v>
      </c>
      <c r="N1155" s="747" t="str">
        <f>IFERROR(IF(RENTABILIDAD[[#This Row],[AÑOS]]&gt;0.9999999,(1+K1155)^(1/M1155)-1,""),"")</f>
        <v/>
      </c>
      <c r="O1155" s="702" t="str">
        <f>IFERROR(IF(RENTABILIDAD[[#This Row],[AÑOS]]&gt;0.9999999,(1+L1155)^(1/M1155)-1,""),"")</f>
        <v/>
      </c>
      <c r="P1155" s="764" t="str">
        <f>IFERROR(IF(C:C=$U$7,RENTABILIDAD[[#This Row],[INVERSIÓN USD]]/$W$6,RENTABILIDAD[[#This Row],[INVERSIÓN USD]]/$W$7),"")</f>
        <v/>
      </c>
      <c r="Q1155" s="620" t="str">
        <f>IFERROR(IF(D:D=$U$6,RENTABILIDAD[[#This Row],[INVERSIÓN COP]]/$V$6,RENTABILIDAD[[#This Row],[INVERSIÓN COP]]/$V$7),"")</f>
        <v/>
      </c>
      <c r="R1155" s="764" t="str">
        <f>IFERROR(RENTABILIDAD[[#This Row],[RENTABILIDAD E.A USD]]*RENTABILIDAD[[#This Row],[PESOS COP]],"")</f>
        <v/>
      </c>
      <c r="S1155" s="620" t="str">
        <f>IFERROR(RENTABILIDAD[[#This Row],[RENTABILIDAD E.A COP2]]*RENTABILIDAD[[#This Row],[PESOS COP]],"")</f>
        <v/>
      </c>
    </row>
    <row r="1156" spans="2:19">
      <c r="B1156" s="755" t="str">
        <f>IF('REGISTRO ACCIONES'!L1156="COMPRA",'REGISTRO ACCIONES'!J1156,"")</f>
        <v/>
      </c>
      <c r="C1156" s="756" t="str">
        <f>IF('REGISTRO ACCIONES'!L1156="COMPRA",'REGISTRO ACCIONES'!K1156,"")</f>
        <v/>
      </c>
      <c r="D115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56" s="757" t="str">
        <f>IF('REGISTRO ACCIONES'!L1156="COMPRA",'REGISTRO ACCIONES'!M1156,"")</f>
        <v/>
      </c>
      <c r="F1156" s="758" t="str">
        <f>IF(RENTABILIDAD[[#This Row],[PORTAFOLIO]]="","",IF('REGISTRO ACCIONES'!L1156="COMPRA",'REGISTRO ACCIONES'!P1156,""))</f>
        <v/>
      </c>
      <c r="G1156" s="759" t="str">
        <f>IF(RENTABILIDAD[[#This Row],[PORTAFOLIO]]="","",IF('REGISTRO ACCIONES'!L1156="COMPRA",'REGISTRO ACCIONES'!R1156,""))</f>
        <v/>
      </c>
      <c r="H115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56" s="760" t="str">
        <f>IF(RENTABILIDAD[[#This Row],[PORTAFOLIO]]="","",IF(RENTABILIDAD[[#This Row],[INSTRUMENTO]]="","",IFERROR((E1156*H1156),0)))</f>
        <v/>
      </c>
      <c r="J1156" s="761" t="str">
        <f>IF(RENTABILIDAD[[#This Row],[PORTAFOLIO]]="","",IF(RENTABILIDAD[[#This Row],[INSTRUMENTO]]="","",IFERROR((E1156*H1156)*$X$6,0)))</f>
        <v/>
      </c>
      <c r="K1156" s="762">
        <f>IF(RENTABILIDAD[[#This Row],[VALOR ACTUAL COP]]&gt;0,IFERROR((I1156-F1156)/F1156,0),"")</f>
        <v>0</v>
      </c>
      <c r="L1156" s="702">
        <f>IF(RENTABILIDAD[[#This Row],[VALOR ACTUAL COP]]&gt;0,IFERROR((J1156-G1156)/G1156,0),"")</f>
        <v>0</v>
      </c>
      <c r="M1156" s="763">
        <f t="shared" si="19"/>
        <v>0</v>
      </c>
      <c r="N1156" s="747" t="str">
        <f>IFERROR(IF(RENTABILIDAD[[#This Row],[AÑOS]]&gt;0.9999999,(1+K1156)^(1/M1156)-1,""),"")</f>
        <v/>
      </c>
      <c r="O1156" s="702" t="str">
        <f>IFERROR(IF(RENTABILIDAD[[#This Row],[AÑOS]]&gt;0.9999999,(1+L1156)^(1/M1156)-1,""),"")</f>
        <v/>
      </c>
      <c r="P1156" s="764" t="str">
        <f>IFERROR(IF(C:C=$U$7,RENTABILIDAD[[#This Row],[INVERSIÓN USD]]/$W$6,RENTABILIDAD[[#This Row],[INVERSIÓN USD]]/$W$7),"")</f>
        <v/>
      </c>
      <c r="Q1156" s="620" t="str">
        <f>IFERROR(IF(D:D=$U$6,RENTABILIDAD[[#This Row],[INVERSIÓN COP]]/$V$6,RENTABILIDAD[[#This Row],[INVERSIÓN COP]]/$V$7),"")</f>
        <v/>
      </c>
      <c r="R1156" s="764" t="str">
        <f>IFERROR(RENTABILIDAD[[#This Row],[RENTABILIDAD E.A USD]]*RENTABILIDAD[[#This Row],[PESOS COP]],"")</f>
        <v/>
      </c>
      <c r="S1156" s="620" t="str">
        <f>IFERROR(RENTABILIDAD[[#This Row],[RENTABILIDAD E.A COP2]]*RENTABILIDAD[[#This Row],[PESOS COP]],"")</f>
        <v/>
      </c>
    </row>
    <row r="1157" spans="2:19">
      <c r="B1157" s="755" t="str">
        <f>IF('REGISTRO ACCIONES'!L1157="COMPRA",'REGISTRO ACCIONES'!J1157,"")</f>
        <v/>
      </c>
      <c r="C1157" s="756" t="str">
        <f>IF('REGISTRO ACCIONES'!L1157="COMPRA",'REGISTRO ACCIONES'!K1157,"")</f>
        <v/>
      </c>
      <c r="D115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57" s="757" t="str">
        <f>IF('REGISTRO ACCIONES'!L1157="COMPRA",'REGISTRO ACCIONES'!M1157,"")</f>
        <v/>
      </c>
      <c r="F1157" s="758" t="str">
        <f>IF(RENTABILIDAD[[#This Row],[PORTAFOLIO]]="","",IF('REGISTRO ACCIONES'!L1157="COMPRA",'REGISTRO ACCIONES'!P1157,""))</f>
        <v/>
      </c>
      <c r="G1157" s="759" t="str">
        <f>IF(RENTABILIDAD[[#This Row],[PORTAFOLIO]]="","",IF('REGISTRO ACCIONES'!L1157="COMPRA",'REGISTRO ACCIONES'!R1157,""))</f>
        <v/>
      </c>
      <c r="H115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57" s="760" t="str">
        <f>IF(RENTABILIDAD[[#This Row],[PORTAFOLIO]]="","",IF(RENTABILIDAD[[#This Row],[INSTRUMENTO]]="","",IFERROR((E1157*H1157),0)))</f>
        <v/>
      </c>
      <c r="J1157" s="761" t="str">
        <f>IF(RENTABILIDAD[[#This Row],[PORTAFOLIO]]="","",IF(RENTABILIDAD[[#This Row],[INSTRUMENTO]]="","",IFERROR((E1157*H1157)*$X$6,0)))</f>
        <v/>
      </c>
      <c r="K1157" s="762">
        <f>IF(RENTABILIDAD[[#This Row],[VALOR ACTUAL COP]]&gt;0,IFERROR((I1157-F1157)/F1157,0),"")</f>
        <v>0</v>
      </c>
      <c r="L1157" s="702">
        <f>IF(RENTABILIDAD[[#This Row],[VALOR ACTUAL COP]]&gt;0,IFERROR((J1157-G1157)/G1157,0),"")</f>
        <v>0</v>
      </c>
      <c r="M1157" s="763">
        <f t="shared" si="19"/>
        <v>0</v>
      </c>
      <c r="N1157" s="747" t="str">
        <f>IFERROR(IF(RENTABILIDAD[[#This Row],[AÑOS]]&gt;0.9999999,(1+K1157)^(1/M1157)-1,""),"")</f>
        <v/>
      </c>
      <c r="O1157" s="702" t="str">
        <f>IFERROR(IF(RENTABILIDAD[[#This Row],[AÑOS]]&gt;0.9999999,(1+L1157)^(1/M1157)-1,""),"")</f>
        <v/>
      </c>
      <c r="P1157" s="764" t="str">
        <f>IFERROR(IF(C:C=$U$7,RENTABILIDAD[[#This Row],[INVERSIÓN USD]]/$W$6,RENTABILIDAD[[#This Row],[INVERSIÓN USD]]/$W$7),"")</f>
        <v/>
      </c>
      <c r="Q1157" s="620" t="str">
        <f>IFERROR(IF(D:D=$U$6,RENTABILIDAD[[#This Row],[INVERSIÓN COP]]/$V$6,RENTABILIDAD[[#This Row],[INVERSIÓN COP]]/$V$7),"")</f>
        <v/>
      </c>
      <c r="R1157" s="764" t="str">
        <f>IFERROR(RENTABILIDAD[[#This Row],[RENTABILIDAD E.A USD]]*RENTABILIDAD[[#This Row],[PESOS COP]],"")</f>
        <v/>
      </c>
      <c r="S1157" s="620" t="str">
        <f>IFERROR(RENTABILIDAD[[#This Row],[RENTABILIDAD E.A COP2]]*RENTABILIDAD[[#This Row],[PESOS COP]],"")</f>
        <v/>
      </c>
    </row>
    <row r="1158" spans="2:19">
      <c r="B1158" s="755" t="str">
        <f>IF('REGISTRO ACCIONES'!L1158="COMPRA",'REGISTRO ACCIONES'!J1158,"")</f>
        <v/>
      </c>
      <c r="C1158" s="756" t="str">
        <f>IF('REGISTRO ACCIONES'!L1158="COMPRA",'REGISTRO ACCIONES'!K1158,"")</f>
        <v/>
      </c>
      <c r="D115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58" s="757" t="str">
        <f>IF('REGISTRO ACCIONES'!L1158="COMPRA",'REGISTRO ACCIONES'!M1158,"")</f>
        <v/>
      </c>
      <c r="F1158" s="758" t="str">
        <f>IF(RENTABILIDAD[[#This Row],[PORTAFOLIO]]="","",IF('REGISTRO ACCIONES'!L1158="COMPRA",'REGISTRO ACCIONES'!P1158,""))</f>
        <v/>
      </c>
      <c r="G1158" s="759" t="str">
        <f>IF(RENTABILIDAD[[#This Row],[PORTAFOLIO]]="","",IF('REGISTRO ACCIONES'!L1158="COMPRA",'REGISTRO ACCIONES'!R1158,""))</f>
        <v/>
      </c>
      <c r="H115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58" s="760" t="str">
        <f>IF(RENTABILIDAD[[#This Row],[PORTAFOLIO]]="","",IF(RENTABILIDAD[[#This Row],[INSTRUMENTO]]="","",IFERROR((E1158*H1158),0)))</f>
        <v/>
      </c>
      <c r="J1158" s="761" t="str">
        <f>IF(RENTABILIDAD[[#This Row],[PORTAFOLIO]]="","",IF(RENTABILIDAD[[#This Row],[INSTRUMENTO]]="","",IFERROR((E1158*H1158)*$X$6,0)))</f>
        <v/>
      </c>
      <c r="K1158" s="762">
        <f>IF(RENTABILIDAD[[#This Row],[VALOR ACTUAL COP]]&gt;0,IFERROR((I1158-F1158)/F1158,0),"")</f>
        <v>0</v>
      </c>
      <c r="L1158" s="702">
        <f>IF(RENTABILIDAD[[#This Row],[VALOR ACTUAL COP]]&gt;0,IFERROR((J1158-G1158)/G1158,0),"")</f>
        <v>0</v>
      </c>
      <c r="M1158" s="763">
        <f t="shared" si="19"/>
        <v>0</v>
      </c>
      <c r="N1158" s="747" t="str">
        <f>IFERROR(IF(RENTABILIDAD[[#This Row],[AÑOS]]&gt;0.9999999,(1+K1158)^(1/M1158)-1,""),"")</f>
        <v/>
      </c>
      <c r="O1158" s="702" t="str">
        <f>IFERROR(IF(RENTABILIDAD[[#This Row],[AÑOS]]&gt;0.9999999,(1+L1158)^(1/M1158)-1,""),"")</f>
        <v/>
      </c>
      <c r="P1158" s="764" t="str">
        <f>IFERROR(IF(C:C=$U$7,RENTABILIDAD[[#This Row],[INVERSIÓN USD]]/$W$6,RENTABILIDAD[[#This Row],[INVERSIÓN USD]]/$W$7),"")</f>
        <v/>
      </c>
      <c r="Q1158" s="620" t="str">
        <f>IFERROR(IF(D:D=$U$6,RENTABILIDAD[[#This Row],[INVERSIÓN COP]]/$V$6,RENTABILIDAD[[#This Row],[INVERSIÓN COP]]/$V$7),"")</f>
        <v/>
      </c>
      <c r="R1158" s="764" t="str">
        <f>IFERROR(RENTABILIDAD[[#This Row],[RENTABILIDAD E.A USD]]*RENTABILIDAD[[#This Row],[PESOS COP]],"")</f>
        <v/>
      </c>
      <c r="S1158" s="620" t="str">
        <f>IFERROR(RENTABILIDAD[[#This Row],[RENTABILIDAD E.A COP2]]*RENTABILIDAD[[#This Row],[PESOS COP]],"")</f>
        <v/>
      </c>
    </row>
    <row r="1159" spans="2:19">
      <c r="B1159" s="755" t="str">
        <f>IF('REGISTRO ACCIONES'!L1159="COMPRA",'REGISTRO ACCIONES'!J1159,"")</f>
        <v/>
      </c>
      <c r="C1159" s="756" t="str">
        <f>IF('REGISTRO ACCIONES'!L1159="COMPRA",'REGISTRO ACCIONES'!K1159,"")</f>
        <v/>
      </c>
      <c r="D115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59" s="757" t="str">
        <f>IF('REGISTRO ACCIONES'!L1159="COMPRA",'REGISTRO ACCIONES'!M1159,"")</f>
        <v/>
      </c>
      <c r="F1159" s="758" t="str">
        <f>IF(RENTABILIDAD[[#This Row],[PORTAFOLIO]]="","",IF('REGISTRO ACCIONES'!L1159="COMPRA",'REGISTRO ACCIONES'!P1159,""))</f>
        <v/>
      </c>
      <c r="G1159" s="759" t="str">
        <f>IF(RENTABILIDAD[[#This Row],[PORTAFOLIO]]="","",IF('REGISTRO ACCIONES'!L1159="COMPRA",'REGISTRO ACCIONES'!R1159,""))</f>
        <v/>
      </c>
      <c r="H115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59" s="760" t="str">
        <f>IF(RENTABILIDAD[[#This Row],[PORTAFOLIO]]="","",IF(RENTABILIDAD[[#This Row],[INSTRUMENTO]]="","",IFERROR((E1159*H1159),0)))</f>
        <v/>
      </c>
      <c r="J1159" s="761" t="str">
        <f>IF(RENTABILIDAD[[#This Row],[PORTAFOLIO]]="","",IF(RENTABILIDAD[[#This Row],[INSTRUMENTO]]="","",IFERROR((E1159*H1159)*$X$6,0)))</f>
        <v/>
      </c>
      <c r="K1159" s="762">
        <f>IF(RENTABILIDAD[[#This Row],[VALOR ACTUAL COP]]&gt;0,IFERROR((I1159-F1159)/F1159,0),"")</f>
        <v>0</v>
      </c>
      <c r="L1159" s="702">
        <f>IF(RENTABILIDAD[[#This Row],[VALOR ACTUAL COP]]&gt;0,IFERROR((J1159-G1159)/G1159,0),"")</f>
        <v>0</v>
      </c>
      <c r="M1159" s="763">
        <f t="shared" si="19"/>
        <v>0</v>
      </c>
      <c r="N1159" s="747" t="str">
        <f>IFERROR(IF(RENTABILIDAD[[#This Row],[AÑOS]]&gt;0.9999999,(1+K1159)^(1/M1159)-1,""),"")</f>
        <v/>
      </c>
      <c r="O1159" s="702" t="str">
        <f>IFERROR(IF(RENTABILIDAD[[#This Row],[AÑOS]]&gt;0.9999999,(1+L1159)^(1/M1159)-1,""),"")</f>
        <v/>
      </c>
      <c r="P1159" s="764" t="str">
        <f>IFERROR(IF(C:C=$U$7,RENTABILIDAD[[#This Row],[INVERSIÓN USD]]/$W$6,RENTABILIDAD[[#This Row],[INVERSIÓN USD]]/$W$7),"")</f>
        <v/>
      </c>
      <c r="Q1159" s="620" t="str">
        <f>IFERROR(IF(D:D=$U$6,RENTABILIDAD[[#This Row],[INVERSIÓN COP]]/$V$6,RENTABILIDAD[[#This Row],[INVERSIÓN COP]]/$V$7),"")</f>
        <v/>
      </c>
      <c r="R1159" s="764" t="str">
        <f>IFERROR(RENTABILIDAD[[#This Row],[RENTABILIDAD E.A USD]]*RENTABILIDAD[[#This Row],[PESOS COP]],"")</f>
        <v/>
      </c>
      <c r="S1159" s="620" t="str">
        <f>IFERROR(RENTABILIDAD[[#This Row],[RENTABILIDAD E.A COP2]]*RENTABILIDAD[[#This Row],[PESOS COP]],"")</f>
        <v/>
      </c>
    </row>
    <row r="1160" spans="2:19">
      <c r="B1160" s="755" t="str">
        <f>IF('REGISTRO ACCIONES'!L1160="COMPRA",'REGISTRO ACCIONES'!J1160,"")</f>
        <v/>
      </c>
      <c r="C1160" s="756" t="str">
        <f>IF('REGISTRO ACCIONES'!L1160="COMPRA",'REGISTRO ACCIONES'!K1160,"")</f>
        <v/>
      </c>
      <c r="D116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60" s="757" t="str">
        <f>IF('REGISTRO ACCIONES'!L1160="COMPRA",'REGISTRO ACCIONES'!M1160,"")</f>
        <v/>
      </c>
      <c r="F1160" s="758" t="str">
        <f>IF(RENTABILIDAD[[#This Row],[PORTAFOLIO]]="","",IF('REGISTRO ACCIONES'!L1160="COMPRA",'REGISTRO ACCIONES'!P1160,""))</f>
        <v/>
      </c>
      <c r="G1160" s="759" t="str">
        <f>IF(RENTABILIDAD[[#This Row],[PORTAFOLIO]]="","",IF('REGISTRO ACCIONES'!L1160="COMPRA",'REGISTRO ACCIONES'!R1160,""))</f>
        <v/>
      </c>
      <c r="H116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60" s="760" t="str">
        <f>IF(RENTABILIDAD[[#This Row],[PORTAFOLIO]]="","",IF(RENTABILIDAD[[#This Row],[INSTRUMENTO]]="","",IFERROR((E1160*H1160),0)))</f>
        <v/>
      </c>
      <c r="J1160" s="761" t="str">
        <f>IF(RENTABILIDAD[[#This Row],[PORTAFOLIO]]="","",IF(RENTABILIDAD[[#This Row],[INSTRUMENTO]]="","",IFERROR((E1160*H1160)*$X$6,0)))</f>
        <v/>
      </c>
      <c r="K1160" s="762">
        <f>IF(RENTABILIDAD[[#This Row],[VALOR ACTUAL COP]]&gt;0,IFERROR((I1160-F1160)/F1160,0),"")</f>
        <v>0</v>
      </c>
      <c r="L1160" s="702">
        <f>IF(RENTABILIDAD[[#This Row],[VALOR ACTUAL COP]]&gt;0,IFERROR((J1160-G1160)/G1160,0),"")</f>
        <v>0</v>
      </c>
      <c r="M1160" s="763">
        <f t="shared" si="19"/>
        <v>0</v>
      </c>
      <c r="N1160" s="747" t="str">
        <f>IFERROR(IF(RENTABILIDAD[[#This Row],[AÑOS]]&gt;0.9999999,(1+K1160)^(1/M1160)-1,""),"")</f>
        <v/>
      </c>
      <c r="O1160" s="702" t="str">
        <f>IFERROR(IF(RENTABILIDAD[[#This Row],[AÑOS]]&gt;0.9999999,(1+L1160)^(1/M1160)-1,""),"")</f>
        <v/>
      </c>
      <c r="P1160" s="764" t="str">
        <f>IFERROR(IF(C:C=$U$7,RENTABILIDAD[[#This Row],[INVERSIÓN USD]]/$W$6,RENTABILIDAD[[#This Row],[INVERSIÓN USD]]/$W$7),"")</f>
        <v/>
      </c>
      <c r="Q1160" s="620" t="str">
        <f>IFERROR(IF(D:D=$U$6,RENTABILIDAD[[#This Row],[INVERSIÓN COP]]/$V$6,RENTABILIDAD[[#This Row],[INVERSIÓN COP]]/$V$7),"")</f>
        <v/>
      </c>
      <c r="R1160" s="764" t="str">
        <f>IFERROR(RENTABILIDAD[[#This Row],[RENTABILIDAD E.A USD]]*RENTABILIDAD[[#This Row],[PESOS COP]],"")</f>
        <v/>
      </c>
      <c r="S1160" s="620" t="str">
        <f>IFERROR(RENTABILIDAD[[#This Row],[RENTABILIDAD E.A COP2]]*RENTABILIDAD[[#This Row],[PESOS COP]],"")</f>
        <v/>
      </c>
    </row>
    <row r="1161" spans="2:19">
      <c r="B1161" s="755" t="str">
        <f>IF('REGISTRO ACCIONES'!L1161="COMPRA",'REGISTRO ACCIONES'!J1161,"")</f>
        <v/>
      </c>
      <c r="C1161" s="756" t="str">
        <f>IF('REGISTRO ACCIONES'!L1161="COMPRA",'REGISTRO ACCIONES'!K1161,"")</f>
        <v/>
      </c>
      <c r="D116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61" s="757" t="str">
        <f>IF('REGISTRO ACCIONES'!L1161="COMPRA",'REGISTRO ACCIONES'!M1161,"")</f>
        <v/>
      </c>
      <c r="F1161" s="758" t="str">
        <f>IF(RENTABILIDAD[[#This Row],[PORTAFOLIO]]="","",IF('REGISTRO ACCIONES'!L1161="COMPRA",'REGISTRO ACCIONES'!P1161,""))</f>
        <v/>
      </c>
      <c r="G1161" s="759" t="str">
        <f>IF(RENTABILIDAD[[#This Row],[PORTAFOLIO]]="","",IF('REGISTRO ACCIONES'!L1161="COMPRA",'REGISTRO ACCIONES'!R1161,""))</f>
        <v/>
      </c>
      <c r="H116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61" s="760" t="str">
        <f>IF(RENTABILIDAD[[#This Row],[PORTAFOLIO]]="","",IF(RENTABILIDAD[[#This Row],[INSTRUMENTO]]="","",IFERROR((E1161*H1161),0)))</f>
        <v/>
      </c>
      <c r="J1161" s="761" t="str">
        <f>IF(RENTABILIDAD[[#This Row],[PORTAFOLIO]]="","",IF(RENTABILIDAD[[#This Row],[INSTRUMENTO]]="","",IFERROR((E1161*H1161)*$X$6,0)))</f>
        <v/>
      </c>
      <c r="K1161" s="762">
        <f>IF(RENTABILIDAD[[#This Row],[VALOR ACTUAL COP]]&gt;0,IFERROR((I1161-F1161)/F1161,0),"")</f>
        <v>0</v>
      </c>
      <c r="L1161" s="702">
        <f>IF(RENTABILIDAD[[#This Row],[VALOR ACTUAL COP]]&gt;0,IFERROR((J1161-G1161)/G1161,0),"")</f>
        <v>0</v>
      </c>
      <c r="M1161" s="763">
        <f t="shared" si="19"/>
        <v>0</v>
      </c>
      <c r="N1161" s="747" t="str">
        <f>IFERROR(IF(RENTABILIDAD[[#This Row],[AÑOS]]&gt;0.9999999,(1+K1161)^(1/M1161)-1,""),"")</f>
        <v/>
      </c>
      <c r="O1161" s="702" t="str">
        <f>IFERROR(IF(RENTABILIDAD[[#This Row],[AÑOS]]&gt;0.9999999,(1+L1161)^(1/M1161)-1,""),"")</f>
        <v/>
      </c>
      <c r="P1161" s="764" t="str">
        <f>IFERROR(IF(C:C=$U$7,RENTABILIDAD[[#This Row],[INVERSIÓN USD]]/$W$6,RENTABILIDAD[[#This Row],[INVERSIÓN USD]]/$W$7),"")</f>
        <v/>
      </c>
      <c r="Q1161" s="620" t="str">
        <f>IFERROR(IF(D:D=$U$6,RENTABILIDAD[[#This Row],[INVERSIÓN COP]]/$V$6,RENTABILIDAD[[#This Row],[INVERSIÓN COP]]/$V$7),"")</f>
        <v/>
      </c>
      <c r="R1161" s="764" t="str">
        <f>IFERROR(RENTABILIDAD[[#This Row],[RENTABILIDAD E.A USD]]*RENTABILIDAD[[#This Row],[PESOS COP]],"")</f>
        <v/>
      </c>
      <c r="S1161" s="620" t="str">
        <f>IFERROR(RENTABILIDAD[[#This Row],[RENTABILIDAD E.A COP2]]*RENTABILIDAD[[#This Row],[PESOS COP]],"")</f>
        <v/>
      </c>
    </row>
    <row r="1162" spans="2:19">
      <c r="B1162" s="755" t="str">
        <f>IF('REGISTRO ACCIONES'!L1162="COMPRA",'REGISTRO ACCIONES'!J1162,"")</f>
        <v/>
      </c>
      <c r="C1162" s="756" t="str">
        <f>IF('REGISTRO ACCIONES'!L1162="COMPRA",'REGISTRO ACCIONES'!K1162,"")</f>
        <v/>
      </c>
      <c r="D116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62" s="757" t="str">
        <f>IF('REGISTRO ACCIONES'!L1162="COMPRA",'REGISTRO ACCIONES'!M1162,"")</f>
        <v/>
      </c>
      <c r="F1162" s="758" t="str">
        <f>IF(RENTABILIDAD[[#This Row],[PORTAFOLIO]]="","",IF('REGISTRO ACCIONES'!L1162="COMPRA",'REGISTRO ACCIONES'!P1162,""))</f>
        <v/>
      </c>
      <c r="G1162" s="759" t="str">
        <f>IF(RENTABILIDAD[[#This Row],[PORTAFOLIO]]="","",IF('REGISTRO ACCIONES'!L1162="COMPRA",'REGISTRO ACCIONES'!R1162,""))</f>
        <v/>
      </c>
      <c r="H116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62" s="760" t="str">
        <f>IF(RENTABILIDAD[[#This Row],[PORTAFOLIO]]="","",IF(RENTABILIDAD[[#This Row],[INSTRUMENTO]]="","",IFERROR((E1162*H1162),0)))</f>
        <v/>
      </c>
      <c r="J1162" s="761" t="str">
        <f>IF(RENTABILIDAD[[#This Row],[PORTAFOLIO]]="","",IF(RENTABILIDAD[[#This Row],[INSTRUMENTO]]="","",IFERROR((E1162*H1162)*$X$6,0)))</f>
        <v/>
      </c>
      <c r="K1162" s="762">
        <f>IF(RENTABILIDAD[[#This Row],[VALOR ACTUAL COP]]&gt;0,IFERROR((I1162-F1162)/F1162,0),"")</f>
        <v>0</v>
      </c>
      <c r="L1162" s="702">
        <f>IF(RENTABILIDAD[[#This Row],[VALOR ACTUAL COP]]&gt;0,IFERROR((J1162-G1162)/G1162,0),"")</f>
        <v>0</v>
      </c>
      <c r="M1162" s="763">
        <f t="shared" si="19"/>
        <v>0</v>
      </c>
      <c r="N1162" s="747" t="str">
        <f>IFERROR(IF(RENTABILIDAD[[#This Row],[AÑOS]]&gt;0.9999999,(1+K1162)^(1/M1162)-1,""),"")</f>
        <v/>
      </c>
      <c r="O1162" s="702" t="str">
        <f>IFERROR(IF(RENTABILIDAD[[#This Row],[AÑOS]]&gt;0.9999999,(1+L1162)^(1/M1162)-1,""),"")</f>
        <v/>
      </c>
      <c r="P1162" s="764" t="str">
        <f>IFERROR(IF(C:C=$U$7,RENTABILIDAD[[#This Row],[INVERSIÓN USD]]/$W$6,RENTABILIDAD[[#This Row],[INVERSIÓN USD]]/$W$7),"")</f>
        <v/>
      </c>
      <c r="Q1162" s="620" t="str">
        <f>IFERROR(IF(D:D=$U$6,RENTABILIDAD[[#This Row],[INVERSIÓN COP]]/$V$6,RENTABILIDAD[[#This Row],[INVERSIÓN COP]]/$V$7),"")</f>
        <v/>
      </c>
      <c r="R1162" s="764" t="str">
        <f>IFERROR(RENTABILIDAD[[#This Row],[RENTABILIDAD E.A USD]]*RENTABILIDAD[[#This Row],[PESOS COP]],"")</f>
        <v/>
      </c>
      <c r="S1162" s="620" t="str">
        <f>IFERROR(RENTABILIDAD[[#This Row],[RENTABILIDAD E.A COP2]]*RENTABILIDAD[[#This Row],[PESOS COP]],"")</f>
        <v/>
      </c>
    </row>
    <row r="1163" spans="2:19">
      <c r="B1163" s="755" t="str">
        <f>IF('REGISTRO ACCIONES'!L1163="COMPRA",'REGISTRO ACCIONES'!J1163,"")</f>
        <v/>
      </c>
      <c r="C1163" s="756" t="str">
        <f>IF('REGISTRO ACCIONES'!L1163="COMPRA",'REGISTRO ACCIONES'!K1163,"")</f>
        <v/>
      </c>
      <c r="D116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63" s="757" t="str">
        <f>IF('REGISTRO ACCIONES'!L1163="COMPRA",'REGISTRO ACCIONES'!M1163,"")</f>
        <v/>
      </c>
      <c r="F1163" s="758" t="str">
        <f>IF(RENTABILIDAD[[#This Row],[PORTAFOLIO]]="","",IF('REGISTRO ACCIONES'!L1163="COMPRA",'REGISTRO ACCIONES'!P1163,""))</f>
        <v/>
      </c>
      <c r="G1163" s="759" t="str">
        <f>IF(RENTABILIDAD[[#This Row],[PORTAFOLIO]]="","",IF('REGISTRO ACCIONES'!L1163="COMPRA",'REGISTRO ACCIONES'!R1163,""))</f>
        <v/>
      </c>
      <c r="H116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63" s="760" t="str">
        <f>IF(RENTABILIDAD[[#This Row],[PORTAFOLIO]]="","",IF(RENTABILIDAD[[#This Row],[INSTRUMENTO]]="","",IFERROR((E1163*H1163),0)))</f>
        <v/>
      </c>
      <c r="J1163" s="761" t="str">
        <f>IF(RENTABILIDAD[[#This Row],[PORTAFOLIO]]="","",IF(RENTABILIDAD[[#This Row],[INSTRUMENTO]]="","",IFERROR((E1163*H1163)*$X$6,0)))</f>
        <v/>
      </c>
      <c r="K1163" s="762">
        <f>IF(RENTABILIDAD[[#This Row],[VALOR ACTUAL COP]]&gt;0,IFERROR((I1163-F1163)/F1163,0),"")</f>
        <v>0</v>
      </c>
      <c r="L1163" s="702">
        <f>IF(RENTABILIDAD[[#This Row],[VALOR ACTUAL COP]]&gt;0,IFERROR((J1163-G1163)/G1163,0),"")</f>
        <v>0</v>
      </c>
      <c r="M1163" s="763">
        <f t="shared" si="19"/>
        <v>0</v>
      </c>
      <c r="N1163" s="747" t="str">
        <f>IFERROR(IF(RENTABILIDAD[[#This Row],[AÑOS]]&gt;0.9999999,(1+K1163)^(1/M1163)-1,""),"")</f>
        <v/>
      </c>
      <c r="O1163" s="702" t="str">
        <f>IFERROR(IF(RENTABILIDAD[[#This Row],[AÑOS]]&gt;0.9999999,(1+L1163)^(1/M1163)-1,""),"")</f>
        <v/>
      </c>
      <c r="P1163" s="764" t="str">
        <f>IFERROR(IF(C:C=$U$7,RENTABILIDAD[[#This Row],[INVERSIÓN USD]]/$W$6,RENTABILIDAD[[#This Row],[INVERSIÓN USD]]/$W$7),"")</f>
        <v/>
      </c>
      <c r="Q1163" s="620" t="str">
        <f>IFERROR(IF(D:D=$U$6,RENTABILIDAD[[#This Row],[INVERSIÓN COP]]/$V$6,RENTABILIDAD[[#This Row],[INVERSIÓN COP]]/$V$7),"")</f>
        <v/>
      </c>
      <c r="R1163" s="764" t="str">
        <f>IFERROR(RENTABILIDAD[[#This Row],[RENTABILIDAD E.A USD]]*RENTABILIDAD[[#This Row],[PESOS COP]],"")</f>
        <v/>
      </c>
      <c r="S1163" s="620" t="str">
        <f>IFERROR(RENTABILIDAD[[#This Row],[RENTABILIDAD E.A COP2]]*RENTABILIDAD[[#This Row],[PESOS COP]],"")</f>
        <v/>
      </c>
    </row>
    <row r="1164" spans="2:19">
      <c r="B1164" s="755" t="str">
        <f>IF('REGISTRO ACCIONES'!L1164="COMPRA",'REGISTRO ACCIONES'!J1164,"")</f>
        <v/>
      </c>
      <c r="C1164" s="756" t="str">
        <f>IF('REGISTRO ACCIONES'!L1164="COMPRA",'REGISTRO ACCIONES'!K1164,"")</f>
        <v/>
      </c>
      <c r="D116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64" s="757" t="str">
        <f>IF('REGISTRO ACCIONES'!L1164="COMPRA",'REGISTRO ACCIONES'!M1164,"")</f>
        <v/>
      </c>
      <c r="F1164" s="758" t="str">
        <f>IF(RENTABILIDAD[[#This Row],[PORTAFOLIO]]="","",IF('REGISTRO ACCIONES'!L1164="COMPRA",'REGISTRO ACCIONES'!P1164,""))</f>
        <v/>
      </c>
      <c r="G1164" s="759" t="str">
        <f>IF(RENTABILIDAD[[#This Row],[PORTAFOLIO]]="","",IF('REGISTRO ACCIONES'!L1164="COMPRA",'REGISTRO ACCIONES'!R1164,""))</f>
        <v/>
      </c>
      <c r="H116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64" s="760" t="str">
        <f>IF(RENTABILIDAD[[#This Row],[PORTAFOLIO]]="","",IF(RENTABILIDAD[[#This Row],[INSTRUMENTO]]="","",IFERROR((E1164*H1164),0)))</f>
        <v/>
      </c>
      <c r="J1164" s="761" t="str">
        <f>IF(RENTABILIDAD[[#This Row],[PORTAFOLIO]]="","",IF(RENTABILIDAD[[#This Row],[INSTRUMENTO]]="","",IFERROR((E1164*H1164)*$X$6,0)))</f>
        <v/>
      </c>
      <c r="K1164" s="762">
        <f>IF(RENTABILIDAD[[#This Row],[VALOR ACTUAL COP]]&gt;0,IFERROR((I1164-F1164)/F1164,0),"")</f>
        <v>0</v>
      </c>
      <c r="L1164" s="702">
        <f>IF(RENTABILIDAD[[#This Row],[VALOR ACTUAL COP]]&gt;0,IFERROR((J1164-G1164)/G1164,0),"")</f>
        <v>0</v>
      </c>
      <c r="M1164" s="763">
        <f t="shared" si="19"/>
        <v>0</v>
      </c>
      <c r="N1164" s="747" t="str">
        <f>IFERROR(IF(RENTABILIDAD[[#This Row],[AÑOS]]&gt;0.9999999,(1+K1164)^(1/M1164)-1,""),"")</f>
        <v/>
      </c>
      <c r="O1164" s="702" t="str">
        <f>IFERROR(IF(RENTABILIDAD[[#This Row],[AÑOS]]&gt;0.9999999,(1+L1164)^(1/M1164)-1,""),"")</f>
        <v/>
      </c>
      <c r="P1164" s="764" t="str">
        <f>IFERROR(IF(C:C=$U$7,RENTABILIDAD[[#This Row],[INVERSIÓN USD]]/$W$6,RENTABILIDAD[[#This Row],[INVERSIÓN USD]]/$W$7),"")</f>
        <v/>
      </c>
      <c r="Q1164" s="620" t="str">
        <f>IFERROR(IF(D:D=$U$6,RENTABILIDAD[[#This Row],[INVERSIÓN COP]]/$V$6,RENTABILIDAD[[#This Row],[INVERSIÓN COP]]/$V$7),"")</f>
        <v/>
      </c>
      <c r="R1164" s="764" t="str">
        <f>IFERROR(RENTABILIDAD[[#This Row],[RENTABILIDAD E.A USD]]*RENTABILIDAD[[#This Row],[PESOS COP]],"")</f>
        <v/>
      </c>
      <c r="S1164" s="620" t="str">
        <f>IFERROR(RENTABILIDAD[[#This Row],[RENTABILIDAD E.A COP2]]*RENTABILIDAD[[#This Row],[PESOS COP]],"")</f>
        <v/>
      </c>
    </row>
    <row r="1165" spans="2:19">
      <c r="B1165" s="755" t="str">
        <f>IF('REGISTRO ACCIONES'!L1165="COMPRA",'REGISTRO ACCIONES'!J1165,"")</f>
        <v/>
      </c>
      <c r="C1165" s="756" t="str">
        <f>IF('REGISTRO ACCIONES'!L1165="COMPRA",'REGISTRO ACCIONES'!K1165,"")</f>
        <v/>
      </c>
      <c r="D116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65" s="757" t="str">
        <f>IF('REGISTRO ACCIONES'!L1165="COMPRA",'REGISTRO ACCIONES'!M1165,"")</f>
        <v/>
      </c>
      <c r="F1165" s="758" t="str">
        <f>IF(RENTABILIDAD[[#This Row],[PORTAFOLIO]]="","",IF('REGISTRO ACCIONES'!L1165="COMPRA",'REGISTRO ACCIONES'!P1165,""))</f>
        <v/>
      </c>
      <c r="G1165" s="759" t="str">
        <f>IF(RENTABILIDAD[[#This Row],[PORTAFOLIO]]="","",IF('REGISTRO ACCIONES'!L1165="COMPRA",'REGISTRO ACCIONES'!R1165,""))</f>
        <v/>
      </c>
      <c r="H116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65" s="760" t="str">
        <f>IF(RENTABILIDAD[[#This Row],[PORTAFOLIO]]="","",IF(RENTABILIDAD[[#This Row],[INSTRUMENTO]]="","",IFERROR((E1165*H1165),0)))</f>
        <v/>
      </c>
      <c r="J1165" s="761" t="str">
        <f>IF(RENTABILIDAD[[#This Row],[PORTAFOLIO]]="","",IF(RENTABILIDAD[[#This Row],[INSTRUMENTO]]="","",IFERROR((E1165*H1165)*$X$6,0)))</f>
        <v/>
      </c>
      <c r="K1165" s="762">
        <f>IF(RENTABILIDAD[[#This Row],[VALOR ACTUAL COP]]&gt;0,IFERROR((I1165-F1165)/F1165,0),"")</f>
        <v>0</v>
      </c>
      <c r="L1165" s="702">
        <f>IF(RENTABILIDAD[[#This Row],[VALOR ACTUAL COP]]&gt;0,IFERROR((J1165-G1165)/G1165,0),"")</f>
        <v>0</v>
      </c>
      <c r="M1165" s="763">
        <f t="shared" si="19"/>
        <v>0</v>
      </c>
      <c r="N1165" s="747" t="str">
        <f>IFERROR(IF(RENTABILIDAD[[#This Row],[AÑOS]]&gt;0.9999999,(1+K1165)^(1/M1165)-1,""),"")</f>
        <v/>
      </c>
      <c r="O1165" s="702" t="str">
        <f>IFERROR(IF(RENTABILIDAD[[#This Row],[AÑOS]]&gt;0.9999999,(1+L1165)^(1/M1165)-1,""),"")</f>
        <v/>
      </c>
      <c r="P1165" s="764" t="str">
        <f>IFERROR(IF(C:C=$U$7,RENTABILIDAD[[#This Row],[INVERSIÓN USD]]/$W$6,RENTABILIDAD[[#This Row],[INVERSIÓN USD]]/$W$7),"")</f>
        <v/>
      </c>
      <c r="Q1165" s="620" t="str">
        <f>IFERROR(IF(D:D=$U$6,RENTABILIDAD[[#This Row],[INVERSIÓN COP]]/$V$6,RENTABILIDAD[[#This Row],[INVERSIÓN COP]]/$V$7),"")</f>
        <v/>
      </c>
      <c r="R1165" s="764" t="str">
        <f>IFERROR(RENTABILIDAD[[#This Row],[RENTABILIDAD E.A USD]]*RENTABILIDAD[[#This Row],[PESOS COP]],"")</f>
        <v/>
      </c>
      <c r="S1165" s="620" t="str">
        <f>IFERROR(RENTABILIDAD[[#This Row],[RENTABILIDAD E.A COP2]]*RENTABILIDAD[[#This Row],[PESOS COP]],"")</f>
        <v/>
      </c>
    </row>
    <row r="1166" spans="2:19">
      <c r="B1166" s="755" t="str">
        <f>IF('REGISTRO ACCIONES'!L1166="COMPRA",'REGISTRO ACCIONES'!J1166,"")</f>
        <v/>
      </c>
      <c r="C1166" s="756" t="str">
        <f>IF('REGISTRO ACCIONES'!L1166="COMPRA",'REGISTRO ACCIONES'!K1166,"")</f>
        <v/>
      </c>
      <c r="D116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66" s="757" t="str">
        <f>IF('REGISTRO ACCIONES'!L1166="COMPRA",'REGISTRO ACCIONES'!M1166,"")</f>
        <v/>
      </c>
      <c r="F1166" s="758" t="str">
        <f>IF(RENTABILIDAD[[#This Row],[PORTAFOLIO]]="","",IF('REGISTRO ACCIONES'!L1166="COMPRA",'REGISTRO ACCIONES'!P1166,""))</f>
        <v/>
      </c>
      <c r="G1166" s="759" t="str">
        <f>IF(RENTABILIDAD[[#This Row],[PORTAFOLIO]]="","",IF('REGISTRO ACCIONES'!L1166="COMPRA",'REGISTRO ACCIONES'!R1166,""))</f>
        <v/>
      </c>
      <c r="H116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66" s="760" t="str">
        <f>IF(RENTABILIDAD[[#This Row],[PORTAFOLIO]]="","",IF(RENTABILIDAD[[#This Row],[INSTRUMENTO]]="","",IFERROR((E1166*H1166),0)))</f>
        <v/>
      </c>
      <c r="J1166" s="761" t="str">
        <f>IF(RENTABILIDAD[[#This Row],[PORTAFOLIO]]="","",IF(RENTABILIDAD[[#This Row],[INSTRUMENTO]]="","",IFERROR((E1166*H1166)*$X$6,0)))</f>
        <v/>
      </c>
      <c r="K1166" s="762">
        <f>IF(RENTABILIDAD[[#This Row],[VALOR ACTUAL COP]]&gt;0,IFERROR((I1166-F1166)/F1166,0),"")</f>
        <v>0</v>
      </c>
      <c r="L1166" s="702">
        <f>IF(RENTABILIDAD[[#This Row],[VALOR ACTUAL COP]]&gt;0,IFERROR((J1166-G1166)/G1166,0),"")</f>
        <v>0</v>
      </c>
      <c r="M1166" s="763">
        <f t="shared" si="19"/>
        <v>0</v>
      </c>
      <c r="N1166" s="747" t="str">
        <f>IFERROR(IF(RENTABILIDAD[[#This Row],[AÑOS]]&gt;0.9999999,(1+K1166)^(1/M1166)-1,""),"")</f>
        <v/>
      </c>
      <c r="O1166" s="702" t="str">
        <f>IFERROR(IF(RENTABILIDAD[[#This Row],[AÑOS]]&gt;0.9999999,(1+L1166)^(1/M1166)-1,""),"")</f>
        <v/>
      </c>
      <c r="P1166" s="764" t="str">
        <f>IFERROR(IF(C:C=$U$7,RENTABILIDAD[[#This Row],[INVERSIÓN USD]]/$W$6,RENTABILIDAD[[#This Row],[INVERSIÓN USD]]/$W$7),"")</f>
        <v/>
      </c>
      <c r="Q1166" s="620" t="str">
        <f>IFERROR(IF(D:D=$U$6,RENTABILIDAD[[#This Row],[INVERSIÓN COP]]/$V$6,RENTABILIDAD[[#This Row],[INVERSIÓN COP]]/$V$7),"")</f>
        <v/>
      </c>
      <c r="R1166" s="764" t="str">
        <f>IFERROR(RENTABILIDAD[[#This Row],[RENTABILIDAD E.A USD]]*RENTABILIDAD[[#This Row],[PESOS COP]],"")</f>
        <v/>
      </c>
      <c r="S1166" s="620" t="str">
        <f>IFERROR(RENTABILIDAD[[#This Row],[RENTABILIDAD E.A COP2]]*RENTABILIDAD[[#This Row],[PESOS COP]],"")</f>
        <v/>
      </c>
    </row>
    <row r="1167" spans="2:19">
      <c r="B1167" s="755" t="str">
        <f>IF('REGISTRO ACCIONES'!L1167="COMPRA",'REGISTRO ACCIONES'!J1167,"")</f>
        <v/>
      </c>
      <c r="C1167" s="756" t="str">
        <f>IF('REGISTRO ACCIONES'!L1167="COMPRA",'REGISTRO ACCIONES'!K1167,"")</f>
        <v/>
      </c>
      <c r="D116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67" s="757" t="str">
        <f>IF('REGISTRO ACCIONES'!L1167="COMPRA",'REGISTRO ACCIONES'!M1167,"")</f>
        <v/>
      </c>
      <c r="F1167" s="758" t="str">
        <f>IF(RENTABILIDAD[[#This Row],[PORTAFOLIO]]="","",IF('REGISTRO ACCIONES'!L1167="COMPRA",'REGISTRO ACCIONES'!P1167,""))</f>
        <v/>
      </c>
      <c r="G1167" s="759" t="str">
        <f>IF(RENTABILIDAD[[#This Row],[PORTAFOLIO]]="","",IF('REGISTRO ACCIONES'!L1167="COMPRA",'REGISTRO ACCIONES'!R1167,""))</f>
        <v/>
      </c>
      <c r="H116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67" s="760" t="str">
        <f>IF(RENTABILIDAD[[#This Row],[PORTAFOLIO]]="","",IF(RENTABILIDAD[[#This Row],[INSTRUMENTO]]="","",IFERROR((E1167*H1167),0)))</f>
        <v/>
      </c>
      <c r="J1167" s="761" t="str">
        <f>IF(RENTABILIDAD[[#This Row],[PORTAFOLIO]]="","",IF(RENTABILIDAD[[#This Row],[INSTRUMENTO]]="","",IFERROR((E1167*H1167)*$X$6,0)))</f>
        <v/>
      </c>
      <c r="K1167" s="762">
        <f>IF(RENTABILIDAD[[#This Row],[VALOR ACTUAL COP]]&gt;0,IFERROR((I1167-F1167)/F1167,0),"")</f>
        <v>0</v>
      </c>
      <c r="L1167" s="702">
        <f>IF(RENTABILIDAD[[#This Row],[VALOR ACTUAL COP]]&gt;0,IFERROR((J1167-G1167)/G1167,0),"")</f>
        <v>0</v>
      </c>
      <c r="M1167" s="763">
        <f t="shared" si="19"/>
        <v>0</v>
      </c>
      <c r="N1167" s="747" t="str">
        <f>IFERROR(IF(RENTABILIDAD[[#This Row],[AÑOS]]&gt;0.9999999,(1+K1167)^(1/M1167)-1,""),"")</f>
        <v/>
      </c>
      <c r="O1167" s="702" t="str">
        <f>IFERROR(IF(RENTABILIDAD[[#This Row],[AÑOS]]&gt;0.9999999,(1+L1167)^(1/M1167)-1,""),"")</f>
        <v/>
      </c>
      <c r="P1167" s="764" t="str">
        <f>IFERROR(IF(C:C=$U$7,RENTABILIDAD[[#This Row],[INVERSIÓN USD]]/$W$6,RENTABILIDAD[[#This Row],[INVERSIÓN USD]]/$W$7),"")</f>
        <v/>
      </c>
      <c r="Q1167" s="620" t="str">
        <f>IFERROR(IF(D:D=$U$6,RENTABILIDAD[[#This Row],[INVERSIÓN COP]]/$V$6,RENTABILIDAD[[#This Row],[INVERSIÓN COP]]/$V$7),"")</f>
        <v/>
      </c>
      <c r="R1167" s="764" t="str">
        <f>IFERROR(RENTABILIDAD[[#This Row],[RENTABILIDAD E.A USD]]*RENTABILIDAD[[#This Row],[PESOS COP]],"")</f>
        <v/>
      </c>
      <c r="S1167" s="620" t="str">
        <f>IFERROR(RENTABILIDAD[[#This Row],[RENTABILIDAD E.A COP2]]*RENTABILIDAD[[#This Row],[PESOS COP]],"")</f>
        <v/>
      </c>
    </row>
    <row r="1168" spans="2:19">
      <c r="B1168" s="755" t="str">
        <f>IF('REGISTRO ACCIONES'!L1168="COMPRA",'REGISTRO ACCIONES'!J1168,"")</f>
        <v/>
      </c>
      <c r="C1168" s="756" t="str">
        <f>IF('REGISTRO ACCIONES'!L1168="COMPRA",'REGISTRO ACCIONES'!K1168,"")</f>
        <v/>
      </c>
      <c r="D116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68" s="757" t="str">
        <f>IF('REGISTRO ACCIONES'!L1168="COMPRA",'REGISTRO ACCIONES'!M1168,"")</f>
        <v/>
      </c>
      <c r="F1168" s="758" t="str">
        <f>IF(RENTABILIDAD[[#This Row],[PORTAFOLIO]]="","",IF('REGISTRO ACCIONES'!L1168="COMPRA",'REGISTRO ACCIONES'!P1168,""))</f>
        <v/>
      </c>
      <c r="G1168" s="759" t="str">
        <f>IF(RENTABILIDAD[[#This Row],[PORTAFOLIO]]="","",IF('REGISTRO ACCIONES'!L1168="COMPRA",'REGISTRO ACCIONES'!R1168,""))</f>
        <v/>
      </c>
      <c r="H116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68" s="760" t="str">
        <f>IF(RENTABILIDAD[[#This Row],[PORTAFOLIO]]="","",IF(RENTABILIDAD[[#This Row],[INSTRUMENTO]]="","",IFERROR((E1168*H1168),0)))</f>
        <v/>
      </c>
      <c r="J1168" s="761" t="str">
        <f>IF(RENTABILIDAD[[#This Row],[PORTAFOLIO]]="","",IF(RENTABILIDAD[[#This Row],[INSTRUMENTO]]="","",IFERROR((E1168*H1168)*$X$6,0)))</f>
        <v/>
      </c>
      <c r="K1168" s="762">
        <f>IF(RENTABILIDAD[[#This Row],[VALOR ACTUAL COP]]&gt;0,IFERROR((I1168-F1168)/F1168,0),"")</f>
        <v>0</v>
      </c>
      <c r="L1168" s="702">
        <f>IF(RENTABILIDAD[[#This Row],[VALOR ACTUAL COP]]&gt;0,IFERROR((J1168-G1168)/G1168,0),"")</f>
        <v>0</v>
      </c>
      <c r="M1168" s="763">
        <f t="shared" si="19"/>
        <v>0</v>
      </c>
      <c r="N1168" s="747" t="str">
        <f>IFERROR(IF(RENTABILIDAD[[#This Row],[AÑOS]]&gt;0.9999999,(1+K1168)^(1/M1168)-1,""),"")</f>
        <v/>
      </c>
      <c r="O1168" s="702" t="str">
        <f>IFERROR(IF(RENTABILIDAD[[#This Row],[AÑOS]]&gt;0.9999999,(1+L1168)^(1/M1168)-1,""),"")</f>
        <v/>
      </c>
      <c r="P1168" s="764" t="str">
        <f>IFERROR(IF(C:C=$U$7,RENTABILIDAD[[#This Row],[INVERSIÓN USD]]/$W$6,RENTABILIDAD[[#This Row],[INVERSIÓN USD]]/$W$7),"")</f>
        <v/>
      </c>
      <c r="Q1168" s="620" t="str">
        <f>IFERROR(IF(D:D=$U$6,RENTABILIDAD[[#This Row],[INVERSIÓN COP]]/$V$6,RENTABILIDAD[[#This Row],[INVERSIÓN COP]]/$V$7),"")</f>
        <v/>
      </c>
      <c r="R1168" s="764" t="str">
        <f>IFERROR(RENTABILIDAD[[#This Row],[RENTABILIDAD E.A USD]]*RENTABILIDAD[[#This Row],[PESOS COP]],"")</f>
        <v/>
      </c>
      <c r="S1168" s="620" t="str">
        <f>IFERROR(RENTABILIDAD[[#This Row],[RENTABILIDAD E.A COP2]]*RENTABILIDAD[[#This Row],[PESOS COP]],"")</f>
        <v/>
      </c>
    </row>
    <row r="1169" spans="2:19">
      <c r="B1169" s="755" t="str">
        <f>IF('REGISTRO ACCIONES'!L1169="COMPRA",'REGISTRO ACCIONES'!J1169,"")</f>
        <v/>
      </c>
      <c r="C1169" s="756" t="str">
        <f>IF('REGISTRO ACCIONES'!L1169="COMPRA",'REGISTRO ACCIONES'!K1169,"")</f>
        <v/>
      </c>
      <c r="D116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69" s="757" t="str">
        <f>IF('REGISTRO ACCIONES'!L1169="COMPRA",'REGISTRO ACCIONES'!M1169,"")</f>
        <v/>
      </c>
      <c r="F1169" s="758" t="str">
        <f>IF(RENTABILIDAD[[#This Row],[PORTAFOLIO]]="","",IF('REGISTRO ACCIONES'!L1169="COMPRA",'REGISTRO ACCIONES'!P1169,""))</f>
        <v/>
      </c>
      <c r="G1169" s="759" t="str">
        <f>IF(RENTABILIDAD[[#This Row],[PORTAFOLIO]]="","",IF('REGISTRO ACCIONES'!L1169="COMPRA",'REGISTRO ACCIONES'!R1169,""))</f>
        <v/>
      </c>
      <c r="H116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69" s="760" t="str">
        <f>IF(RENTABILIDAD[[#This Row],[PORTAFOLIO]]="","",IF(RENTABILIDAD[[#This Row],[INSTRUMENTO]]="","",IFERROR((E1169*H1169),0)))</f>
        <v/>
      </c>
      <c r="J1169" s="761" t="str">
        <f>IF(RENTABILIDAD[[#This Row],[PORTAFOLIO]]="","",IF(RENTABILIDAD[[#This Row],[INSTRUMENTO]]="","",IFERROR((E1169*H1169)*$X$6,0)))</f>
        <v/>
      </c>
      <c r="K1169" s="762">
        <f>IF(RENTABILIDAD[[#This Row],[VALOR ACTUAL COP]]&gt;0,IFERROR((I1169-F1169)/F1169,0),"")</f>
        <v>0</v>
      </c>
      <c r="L1169" s="702">
        <f>IF(RENTABILIDAD[[#This Row],[VALOR ACTUAL COP]]&gt;0,IFERROR((J1169-G1169)/G1169,0),"")</f>
        <v>0</v>
      </c>
      <c r="M1169" s="763">
        <f t="shared" si="19"/>
        <v>0</v>
      </c>
      <c r="N1169" s="747" t="str">
        <f>IFERROR(IF(RENTABILIDAD[[#This Row],[AÑOS]]&gt;0.9999999,(1+K1169)^(1/M1169)-1,""),"")</f>
        <v/>
      </c>
      <c r="O1169" s="702" t="str">
        <f>IFERROR(IF(RENTABILIDAD[[#This Row],[AÑOS]]&gt;0.9999999,(1+L1169)^(1/M1169)-1,""),"")</f>
        <v/>
      </c>
      <c r="P1169" s="764" t="str">
        <f>IFERROR(IF(C:C=$U$7,RENTABILIDAD[[#This Row],[INVERSIÓN USD]]/$W$6,RENTABILIDAD[[#This Row],[INVERSIÓN USD]]/$W$7),"")</f>
        <v/>
      </c>
      <c r="Q1169" s="620" t="str">
        <f>IFERROR(IF(D:D=$U$6,RENTABILIDAD[[#This Row],[INVERSIÓN COP]]/$V$6,RENTABILIDAD[[#This Row],[INVERSIÓN COP]]/$V$7),"")</f>
        <v/>
      </c>
      <c r="R1169" s="764" t="str">
        <f>IFERROR(RENTABILIDAD[[#This Row],[RENTABILIDAD E.A USD]]*RENTABILIDAD[[#This Row],[PESOS COP]],"")</f>
        <v/>
      </c>
      <c r="S1169" s="620" t="str">
        <f>IFERROR(RENTABILIDAD[[#This Row],[RENTABILIDAD E.A COP2]]*RENTABILIDAD[[#This Row],[PESOS COP]],"")</f>
        <v/>
      </c>
    </row>
    <row r="1170" spans="2:19">
      <c r="B1170" s="755" t="str">
        <f>IF('REGISTRO ACCIONES'!L1170="COMPRA",'REGISTRO ACCIONES'!J1170,"")</f>
        <v/>
      </c>
      <c r="C1170" s="756" t="str">
        <f>IF('REGISTRO ACCIONES'!L1170="COMPRA",'REGISTRO ACCIONES'!K1170,"")</f>
        <v/>
      </c>
      <c r="D117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70" s="757" t="str">
        <f>IF('REGISTRO ACCIONES'!L1170="COMPRA",'REGISTRO ACCIONES'!M1170,"")</f>
        <v/>
      </c>
      <c r="F1170" s="758" t="str">
        <f>IF(RENTABILIDAD[[#This Row],[PORTAFOLIO]]="","",IF('REGISTRO ACCIONES'!L1170="COMPRA",'REGISTRO ACCIONES'!P1170,""))</f>
        <v/>
      </c>
      <c r="G1170" s="759" t="str">
        <f>IF(RENTABILIDAD[[#This Row],[PORTAFOLIO]]="","",IF('REGISTRO ACCIONES'!L1170="COMPRA",'REGISTRO ACCIONES'!R1170,""))</f>
        <v/>
      </c>
      <c r="H117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70" s="760" t="str">
        <f>IF(RENTABILIDAD[[#This Row],[PORTAFOLIO]]="","",IF(RENTABILIDAD[[#This Row],[INSTRUMENTO]]="","",IFERROR((E1170*H1170),0)))</f>
        <v/>
      </c>
      <c r="J1170" s="761" t="str">
        <f>IF(RENTABILIDAD[[#This Row],[PORTAFOLIO]]="","",IF(RENTABILIDAD[[#This Row],[INSTRUMENTO]]="","",IFERROR((E1170*H1170)*$X$6,0)))</f>
        <v/>
      </c>
      <c r="K1170" s="762">
        <f>IF(RENTABILIDAD[[#This Row],[VALOR ACTUAL COP]]&gt;0,IFERROR((I1170-F1170)/F1170,0),"")</f>
        <v>0</v>
      </c>
      <c r="L1170" s="702">
        <f>IF(RENTABILIDAD[[#This Row],[VALOR ACTUAL COP]]&gt;0,IFERROR((J1170-G1170)/G1170,0),"")</f>
        <v>0</v>
      </c>
      <c r="M1170" s="763">
        <f t="shared" si="19"/>
        <v>0</v>
      </c>
      <c r="N1170" s="747" t="str">
        <f>IFERROR(IF(RENTABILIDAD[[#This Row],[AÑOS]]&gt;0.9999999,(1+K1170)^(1/M1170)-1,""),"")</f>
        <v/>
      </c>
      <c r="O1170" s="702" t="str">
        <f>IFERROR(IF(RENTABILIDAD[[#This Row],[AÑOS]]&gt;0.9999999,(1+L1170)^(1/M1170)-1,""),"")</f>
        <v/>
      </c>
      <c r="P1170" s="764" t="str">
        <f>IFERROR(IF(C:C=$U$7,RENTABILIDAD[[#This Row],[INVERSIÓN USD]]/$W$6,RENTABILIDAD[[#This Row],[INVERSIÓN USD]]/$W$7),"")</f>
        <v/>
      </c>
      <c r="Q1170" s="620" t="str">
        <f>IFERROR(IF(D:D=$U$6,RENTABILIDAD[[#This Row],[INVERSIÓN COP]]/$V$6,RENTABILIDAD[[#This Row],[INVERSIÓN COP]]/$V$7),"")</f>
        <v/>
      </c>
      <c r="R1170" s="764" t="str">
        <f>IFERROR(RENTABILIDAD[[#This Row],[RENTABILIDAD E.A USD]]*RENTABILIDAD[[#This Row],[PESOS COP]],"")</f>
        <v/>
      </c>
      <c r="S1170" s="620" t="str">
        <f>IFERROR(RENTABILIDAD[[#This Row],[RENTABILIDAD E.A COP2]]*RENTABILIDAD[[#This Row],[PESOS COP]],"")</f>
        <v/>
      </c>
    </row>
    <row r="1171" spans="2:19">
      <c r="B1171" s="755" t="str">
        <f>IF('REGISTRO ACCIONES'!L1171="COMPRA",'REGISTRO ACCIONES'!J1171,"")</f>
        <v/>
      </c>
      <c r="C1171" s="756" t="str">
        <f>IF('REGISTRO ACCIONES'!L1171="COMPRA",'REGISTRO ACCIONES'!K1171,"")</f>
        <v/>
      </c>
      <c r="D117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71" s="757" t="str">
        <f>IF('REGISTRO ACCIONES'!L1171="COMPRA",'REGISTRO ACCIONES'!M1171,"")</f>
        <v/>
      </c>
      <c r="F1171" s="758" t="str">
        <f>IF(RENTABILIDAD[[#This Row],[PORTAFOLIO]]="","",IF('REGISTRO ACCIONES'!L1171="COMPRA",'REGISTRO ACCIONES'!P1171,""))</f>
        <v/>
      </c>
      <c r="G1171" s="759" t="str">
        <f>IF(RENTABILIDAD[[#This Row],[PORTAFOLIO]]="","",IF('REGISTRO ACCIONES'!L1171="COMPRA",'REGISTRO ACCIONES'!R1171,""))</f>
        <v/>
      </c>
      <c r="H117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71" s="760" t="str">
        <f>IF(RENTABILIDAD[[#This Row],[PORTAFOLIO]]="","",IF(RENTABILIDAD[[#This Row],[INSTRUMENTO]]="","",IFERROR((E1171*H1171),0)))</f>
        <v/>
      </c>
      <c r="J1171" s="761" t="str">
        <f>IF(RENTABILIDAD[[#This Row],[PORTAFOLIO]]="","",IF(RENTABILIDAD[[#This Row],[INSTRUMENTO]]="","",IFERROR((E1171*H1171)*$X$6,0)))</f>
        <v/>
      </c>
      <c r="K1171" s="762">
        <f>IF(RENTABILIDAD[[#This Row],[VALOR ACTUAL COP]]&gt;0,IFERROR((I1171-F1171)/F1171,0),"")</f>
        <v>0</v>
      </c>
      <c r="L1171" s="702">
        <f>IF(RENTABILIDAD[[#This Row],[VALOR ACTUAL COP]]&gt;0,IFERROR((J1171-G1171)/G1171,0),"")</f>
        <v>0</v>
      </c>
      <c r="M1171" s="763">
        <f t="shared" si="19"/>
        <v>0</v>
      </c>
      <c r="N1171" s="747" t="str">
        <f>IFERROR(IF(RENTABILIDAD[[#This Row],[AÑOS]]&gt;0.9999999,(1+K1171)^(1/M1171)-1,""),"")</f>
        <v/>
      </c>
      <c r="O1171" s="702" t="str">
        <f>IFERROR(IF(RENTABILIDAD[[#This Row],[AÑOS]]&gt;0.9999999,(1+L1171)^(1/M1171)-1,""),"")</f>
        <v/>
      </c>
      <c r="P1171" s="764" t="str">
        <f>IFERROR(IF(C:C=$U$7,RENTABILIDAD[[#This Row],[INVERSIÓN USD]]/$W$6,RENTABILIDAD[[#This Row],[INVERSIÓN USD]]/$W$7),"")</f>
        <v/>
      </c>
      <c r="Q1171" s="620" t="str">
        <f>IFERROR(IF(D:D=$U$6,RENTABILIDAD[[#This Row],[INVERSIÓN COP]]/$V$6,RENTABILIDAD[[#This Row],[INVERSIÓN COP]]/$V$7),"")</f>
        <v/>
      </c>
      <c r="R1171" s="764" t="str">
        <f>IFERROR(RENTABILIDAD[[#This Row],[RENTABILIDAD E.A USD]]*RENTABILIDAD[[#This Row],[PESOS COP]],"")</f>
        <v/>
      </c>
      <c r="S1171" s="620" t="str">
        <f>IFERROR(RENTABILIDAD[[#This Row],[RENTABILIDAD E.A COP2]]*RENTABILIDAD[[#This Row],[PESOS COP]],"")</f>
        <v/>
      </c>
    </row>
    <row r="1172" spans="2:19">
      <c r="B1172" s="755" t="str">
        <f>IF('REGISTRO ACCIONES'!L1172="COMPRA",'REGISTRO ACCIONES'!J1172,"")</f>
        <v/>
      </c>
      <c r="C1172" s="756" t="str">
        <f>IF('REGISTRO ACCIONES'!L1172="COMPRA",'REGISTRO ACCIONES'!K1172,"")</f>
        <v/>
      </c>
      <c r="D117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72" s="757" t="str">
        <f>IF('REGISTRO ACCIONES'!L1172="COMPRA",'REGISTRO ACCIONES'!M1172,"")</f>
        <v/>
      </c>
      <c r="F1172" s="758" t="str">
        <f>IF(RENTABILIDAD[[#This Row],[PORTAFOLIO]]="","",IF('REGISTRO ACCIONES'!L1172="COMPRA",'REGISTRO ACCIONES'!P1172,""))</f>
        <v/>
      </c>
      <c r="G1172" s="759" t="str">
        <f>IF(RENTABILIDAD[[#This Row],[PORTAFOLIO]]="","",IF('REGISTRO ACCIONES'!L1172="COMPRA",'REGISTRO ACCIONES'!R1172,""))</f>
        <v/>
      </c>
      <c r="H117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72" s="760" t="str">
        <f>IF(RENTABILIDAD[[#This Row],[PORTAFOLIO]]="","",IF(RENTABILIDAD[[#This Row],[INSTRUMENTO]]="","",IFERROR((E1172*H1172),0)))</f>
        <v/>
      </c>
      <c r="J1172" s="761" t="str">
        <f>IF(RENTABILIDAD[[#This Row],[PORTAFOLIO]]="","",IF(RENTABILIDAD[[#This Row],[INSTRUMENTO]]="","",IFERROR((E1172*H1172)*$X$6,0)))</f>
        <v/>
      </c>
      <c r="K1172" s="762">
        <f>IF(RENTABILIDAD[[#This Row],[VALOR ACTUAL COP]]&gt;0,IFERROR((I1172-F1172)/F1172,0),"")</f>
        <v>0</v>
      </c>
      <c r="L1172" s="702">
        <f>IF(RENTABILIDAD[[#This Row],[VALOR ACTUAL COP]]&gt;0,IFERROR((J1172-G1172)/G1172,0),"")</f>
        <v>0</v>
      </c>
      <c r="M1172" s="763">
        <f t="shared" si="19"/>
        <v>0</v>
      </c>
      <c r="N1172" s="747" t="str">
        <f>IFERROR(IF(RENTABILIDAD[[#This Row],[AÑOS]]&gt;0.9999999,(1+K1172)^(1/M1172)-1,""),"")</f>
        <v/>
      </c>
      <c r="O1172" s="702" t="str">
        <f>IFERROR(IF(RENTABILIDAD[[#This Row],[AÑOS]]&gt;0.9999999,(1+L1172)^(1/M1172)-1,""),"")</f>
        <v/>
      </c>
      <c r="P1172" s="764" t="str">
        <f>IFERROR(IF(C:C=$U$7,RENTABILIDAD[[#This Row],[INVERSIÓN USD]]/$W$6,RENTABILIDAD[[#This Row],[INVERSIÓN USD]]/$W$7),"")</f>
        <v/>
      </c>
      <c r="Q1172" s="620" t="str">
        <f>IFERROR(IF(D:D=$U$6,RENTABILIDAD[[#This Row],[INVERSIÓN COP]]/$V$6,RENTABILIDAD[[#This Row],[INVERSIÓN COP]]/$V$7),"")</f>
        <v/>
      </c>
      <c r="R1172" s="764" t="str">
        <f>IFERROR(RENTABILIDAD[[#This Row],[RENTABILIDAD E.A USD]]*RENTABILIDAD[[#This Row],[PESOS COP]],"")</f>
        <v/>
      </c>
      <c r="S1172" s="620" t="str">
        <f>IFERROR(RENTABILIDAD[[#This Row],[RENTABILIDAD E.A COP2]]*RENTABILIDAD[[#This Row],[PESOS COP]],"")</f>
        <v/>
      </c>
    </row>
    <row r="1173" spans="2:19">
      <c r="B1173" s="755" t="str">
        <f>IF('REGISTRO ACCIONES'!L1173="COMPRA",'REGISTRO ACCIONES'!J1173,"")</f>
        <v/>
      </c>
      <c r="C1173" s="756" t="str">
        <f>IF('REGISTRO ACCIONES'!L1173="COMPRA",'REGISTRO ACCIONES'!K1173,"")</f>
        <v/>
      </c>
      <c r="D117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73" s="757" t="str">
        <f>IF('REGISTRO ACCIONES'!L1173="COMPRA",'REGISTRO ACCIONES'!M1173,"")</f>
        <v/>
      </c>
      <c r="F1173" s="758" t="str">
        <f>IF(RENTABILIDAD[[#This Row],[PORTAFOLIO]]="","",IF('REGISTRO ACCIONES'!L1173="COMPRA",'REGISTRO ACCIONES'!P1173,""))</f>
        <v/>
      </c>
      <c r="G1173" s="759" t="str">
        <f>IF(RENTABILIDAD[[#This Row],[PORTAFOLIO]]="","",IF('REGISTRO ACCIONES'!L1173="COMPRA",'REGISTRO ACCIONES'!R1173,""))</f>
        <v/>
      </c>
      <c r="H117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73" s="760" t="str">
        <f>IF(RENTABILIDAD[[#This Row],[PORTAFOLIO]]="","",IF(RENTABILIDAD[[#This Row],[INSTRUMENTO]]="","",IFERROR((E1173*H1173),0)))</f>
        <v/>
      </c>
      <c r="J1173" s="761" t="str">
        <f>IF(RENTABILIDAD[[#This Row],[PORTAFOLIO]]="","",IF(RENTABILIDAD[[#This Row],[INSTRUMENTO]]="","",IFERROR((E1173*H1173)*$X$6,0)))</f>
        <v/>
      </c>
      <c r="K1173" s="762">
        <f>IF(RENTABILIDAD[[#This Row],[VALOR ACTUAL COP]]&gt;0,IFERROR((I1173-F1173)/F1173,0),"")</f>
        <v>0</v>
      </c>
      <c r="L1173" s="702">
        <f>IF(RENTABILIDAD[[#This Row],[VALOR ACTUAL COP]]&gt;0,IFERROR((J1173-G1173)/G1173,0),"")</f>
        <v>0</v>
      </c>
      <c r="M1173" s="763">
        <f t="shared" si="19"/>
        <v>0</v>
      </c>
      <c r="N1173" s="747" t="str">
        <f>IFERROR(IF(RENTABILIDAD[[#This Row],[AÑOS]]&gt;0.9999999,(1+K1173)^(1/M1173)-1,""),"")</f>
        <v/>
      </c>
      <c r="O1173" s="702" t="str">
        <f>IFERROR(IF(RENTABILIDAD[[#This Row],[AÑOS]]&gt;0.9999999,(1+L1173)^(1/M1173)-1,""),"")</f>
        <v/>
      </c>
      <c r="P1173" s="764" t="str">
        <f>IFERROR(IF(C:C=$U$7,RENTABILIDAD[[#This Row],[INVERSIÓN USD]]/$W$6,RENTABILIDAD[[#This Row],[INVERSIÓN USD]]/$W$7),"")</f>
        <v/>
      </c>
      <c r="Q1173" s="620" t="str">
        <f>IFERROR(IF(D:D=$U$6,RENTABILIDAD[[#This Row],[INVERSIÓN COP]]/$V$6,RENTABILIDAD[[#This Row],[INVERSIÓN COP]]/$V$7),"")</f>
        <v/>
      </c>
      <c r="R1173" s="764" t="str">
        <f>IFERROR(RENTABILIDAD[[#This Row],[RENTABILIDAD E.A USD]]*RENTABILIDAD[[#This Row],[PESOS COP]],"")</f>
        <v/>
      </c>
      <c r="S1173" s="620" t="str">
        <f>IFERROR(RENTABILIDAD[[#This Row],[RENTABILIDAD E.A COP2]]*RENTABILIDAD[[#This Row],[PESOS COP]],"")</f>
        <v/>
      </c>
    </row>
    <row r="1174" spans="2:19">
      <c r="B1174" s="755" t="str">
        <f>IF('REGISTRO ACCIONES'!L1174="COMPRA",'REGISTRO ACCIONES'!J1174,"")</f>
        <v/>
      </c>
      <c r="C1174" s="756" t="str">
        <f>IF('REGISTRO ACCIONES'!L1174="COMPRA",'REGISTRO ACCIONES'!K1174,"")</f>
        <v/>
      </c>
      <c r="D117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74" s="757" t="str">
        <f>IF('REGISTRO ACCIONES'!L1174="COMPRA",'REGISTRO ACCIONES'!M1174,"")</f>
        <v/>
      </c>
      <c r="F1174" s="758" t="str">
        <f>IF(RENTABILIDAD[[#This Row],[PORTAFOLIO]]="","",IF('REGISTRO ACCIONES'!L1174="COMPRA",'REGISTRO ACCIONES'!P1174,""))</f>
        <v/>
      </c>
      <c r="G1174" s="759" t="str">
        <f>IF(RENTABILIDAD[[#This Row],[PORTAFOLIO]]="","",IF('REGISTRO ACCIONES'!L1174="COMPRA",'REGISTRO ACCIONES'!R1174,""))</f>
        <v/>
      </c>
      <c r="H117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74" s="760" t="str">
        <f>IF(RENTABILIDAD[[#This Row],[PORTAFOLIO]]="","",IF(RENTABILIDAD[[#This Row],[INSTRUMENTO]]="","",IFERROR((E1174*H1174),0)))</f>
        <v/>
      </c>
      <c r="J1174" s="761" t="str">
        <f>IF(RENTABILIDAD[[#This Row],[PORTAFOLIO]]="","",IF(RENTABILIDAD[[#This Row],[INSTRUMENTO]]="","",IFERROR((E1174*H1174)*$X$6,0)))</f>
        <v/>
      </c>
      <c r="K1174" s="762">
        <f>IF(RENTABILIDAD[[#This Row],[VALOR ACTUAL COP]]&gt;0,IFERROR((I1174-F1174)/F1174,0),"")</f>
        <v>0</v>
      </c>
      <c r="L1174" s="702">
        <f>IF(RENTABILIDAD[[#This Row],[VALOR ACTUAL COP]]&gt;0,IFERROR((J1174-G1174)/G1174,0),"")</f>
        <v>0</v>
      </c>
      <c r="M1174" s="763">
        <f t="shared" si="19"/>
        <v>0</v>
      </c>
      <c r="N1174" s="747" t="str">
        <f>IFERROR(IF(RENTABILIDAD[[#This Row],[AÑOS]]&gt;0.9999999,(1+K1174)^(1/M1174)-1,""),"")</f>
        <v/>
      </c>
      <c r="O1174" s="702" t="str">
        <f>IFERROR(IF(RENTABILIDAD[[#This Row],[AÑOS]]&gt;0.9999999,(1+L1174)^(1/M1174)-1,""),"")</f>
        <v/>
      </c>
      <c r="P1174" s="764" t="str">
        <f>IFERROR(IF(C:C=$U$7,RENTABILIDAD[[#This Row],[INVERSIÓN USD]]/$W$6,RENTABILIDAD[[#This Row],[INVERSIÓN USD]]/$W$7),"")</f>
        <v/>
      </c>
      <c r="Q1174" s="620" t="str">
        <f>IFERROR(IF(D:D=$U$6,RENTABILIDAD[[#This Row],[INVERSIÓN COP]]/$V$6,RENTABILIDAD[[#This Row],[INVERSIÓN COP]]/$V$7),"")</f>
        <v/>
      </c>
      <c r="R1174" s="764" t="str">
        <f>IFERROR(RENTABILIDAD[[#This Row],[RENTABILIDAD E.A USD]]*RENTABILIDAD[[#This Row],[PESOS COP]],"")</f>
        <v/>
      </c>
      <c r="S1174" s="620" t="str">
        <f>IFERROR(RENTABILIDAD[[#This Row],[RENTABILIDAD E.A COP2]]*RENTABILIDAD[[#This Row],[PESOS COP]],"")</f>
        <v/>
      </c>
    </row>
    <row r="1175" spans="2:19">
      <c r="B1175" s="755" t="str">
        <f>IF('REGISTRO ACCIONES'!L1175="COMPRA",'REGISTRO ACCIONES'!J1175,"")</f>
        <v/>
      </c>
      <c r="C1175" s="756" t="str">
        <f>IF('REGISTRO ACCIONES'!L1175="COMPRA",'REGISTRO ACCIONES'!K1175,"")</f>
        <v/>
      </c>
      <c r="D117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75" s="757" t="str">
        <f>IF('REGISTRO ACCIONES'!L1175="COMPRA",'REGISTRO ACCIONES'!M1175,"")</f>
        <v/>
      </c>
      <c r="F1175" s="758" t="str">
        <f>IF(RENTABILIDAD[[#This Row],[PORTAFOLIO]]="","",IF('REGISTRO ACCIONES'!L1175="COMPRA",'REGISTRO ACCIONES'!P1175,""))</f>
        <v/>
      </c>
      <c r="G1175" s="759" t="str">
        <f>IF(RENTABILIDAD[[#This Row],[PORTAFOLIO]]="","",IF('REGISTRO ACCIONES'!L1175="COMPRA",'REGISTRO ACCIONES'!R1175,""))</f>
        <v/>
      </c>
      <c r="H117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75" s="760" t="str">
        <f>IF(RENTABILIDAD[[#This Row],[PORTAFOLIO]]="","",IF(RENTABILIDAD[[#This Row],[INSTRUMENTO]]="","",IFERROR((E1175*H1175),0)))</f>
        <v/>
      </c>
      <c r="J1175" s="761" t="str">
        <f>IF(RENTABILIDAD[[#This Row],[PORTAFOLIO]]="","",IF(RENTABILIDAD[[#This Row],[INSTRUMENTO]]="","",IFERROR((E1175*H1175)*$X$6,0)))</f>
        <v/>
      </c>
      <c r="K1175" s="762">
        <f>IF(RENTABILIDAD[[#This Row],[VALOR ACTUAL COP]]&gt;0,IFERROR((I1175-F1175)/F1175,0),"")</f>
        <v>0</v>
      </c>
      <c r="L1175" s="702">
        <f>IF(RENTABILIDAD[[#This Row],[VALOR ACTUAL COP]]&gt;0,IFERROR((J1175-G1175)/G1175,0),"")</f>
        <v>0</v>
      </c>
      <c r="M1175" s="763">
        <f t="shared" si="19"/>
        <v>0</v>
      </c>
      <c r="N1175" s="747" t="str">
        <f>IFERROR(IF(RENTABILIDAD[[#This Row],[AÑOS]]&gt;0.9999999,(1+K1175)^(1/M1175)-1,""),"")</f>
        <v/>
      </c>
      <c r="O1175" s="702" t="str">
        <f>IFERROR(IF(RENTABILIDAD[[#This Row],[AÑOS]]&gt;0.9999999,(1+L1175)^(1/M1175)-1,""),"")</f>
        <v/>
      </c>
      <c r="P1175" s="764" t="str">
        <f>IFERROR(IF(C:C=$U$7,RENTABILIDAD[[#This Row],[INVERSIÓN USD]]/$W$6,RENTABILIDAD[[#This Row],[INVERSIÓN USD]]/$W$7),"")</f>
        <v/>
      </c>
      <c r="Q1175" s="620" t="str">
        <f>IFERROR(IF(D:D=$U$6,RENTABILIDAD[[#This Row],[INVERSIÓN COP]]/$V$6,RENTABILIDAD[[#This Row],[INVERSIÓN COP]]/$V$7),"")</f>
        <v/>
      </c>
      <c r="R1175" s="764" t="str">
        <f>IFERROR(RENTABILIDAD[[#This Row],[RENTABILIDAD E.A USD]]*RENTABILIDAD[[#This Row],[PESOS COP]],"")</f>
        <v/>
      </c>
      <c r="S1175" s="620" t="str">
        <f>IFERROR(RENTABILIDAD[[#This Row],[RENTABILIDAD E.A COP2]]*RENTABILIDAD[[#This Row],[PESOS COP]],"")</f>
        <v/>
      </c>
    </row>
    <row r="1176" spans="2:19">
      <c r="B1176" s="755" t="str">
        <f>IF('REGISTRO ACCIONES'!L1176="COMPRA",'REGISTRO ACCIONES'!J1176,"")</f>
        <v/>
      </c>
      <c r="C1176" s="756" t="str">
        <f>IF('REGISTRO ACCIONES'!L1176="COMPRA",'REGISTRO ACCIONES'!K1176,"")</f>
        <v/>
      </c>
      <c r="D117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76" s="757" t="str">
        <f>IF('REGISTRO ACCIONES'!L1176="COMPRA",'REGISTRO ACCIONES'!M1176,"")</f>
        <v/>
      </c>
      <c r="F1176" s="758" t="str">
        <f>IF(RENTABILIDAD[[#This Row],[PORTAFOLIO]]="","",IF('REGISTRO ACCIONES'!L1176="COMPRA",'REGISTRO ACCIONES'!P1176,""))</f>
        <v/>
      </c>
      <c r="G1176" s="759" t="str">
        <f>IF(RENTABILIDAD[[#This Row],[PORTAFOLIO]]="","",IF('REGISTRO ACCIONES'!L1176="COMPRA",'REGISTRO ACCIONES'!R1176,""))</f>
        <v/>
      </c>
      <c r="H117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76" s="760" t="str">
        <f>IF(RENTABILIDAD[[#This Row],[PORTAFOLIO]]="","",IF(RENTABILIDAD[[#This Row],[INSTRUMENTO]]="","",IFERROR((E1176*H1176),0)))</f>
        <v/>
      </c>
      <c r="J1176" s="761" t="str">
        <f>IF(RENTABILIDAD[[#This Row],[PORTAFOLIO]]="","",IF(RENTABILIDAD[[#This Row],[INSTRUMENTO]]="","",IFERROR((E1176*H1176)*$X$6,0)))</f>
        <v/>
      </c>
      <c r="K1176" s="762">
        <f>IF(RENTABILIDAD[[#This Row],[VALOR ACTUAL COP]]&gt;0,IFERROR((I1176-F1176)/F1176,0),"")</f>
        <v>0</v>
      </c>
      <c r="L1176" s="702">
        <f>IF(RENTABILIDAD[[#This Row],[VALOR ACTUAL COP]]&gt;0,IFERROR((J1176-G1176)/G1176,0),"")</f>
        <v>0</v>
      </c>
      <c r="M1176" s="763">
        <f t="shared" si="19"/>
        <v>0</v>
      </c>
      <c r="N1176" s="747" t="str">
        <f>IFERROR(IF(RENTABILIDAD[[#This Row],[AÑOS]]&gt;0.9999999,(1+K1176)^(1/M1176)-1,""),"")</f>
        <v/>
      </c>
      <c r="O1176" s="702" t="str">
        <f>IFERROR(IF(RENTABILIDAD[[#This Row],[AÑOS]]&gt;0.9999999,(1+L1176)^(1/M1176)-1,""),"")</f>
        <v/>
      </c>
      <c r="P1176" s="764" t="str">
        <f>IFERROR(IF(C:C=$U$7,RENTABILIDAD[[#This Row],[INVERSIÓN USD]]/$W$6,RENTABILIDAD[[#This Row],[INVERSIÓN USD]]/$W$7),"")</f>
        <v/>
      </c>
      <c r="Q1176" s="620" t="str">
        <f>IFERROR(IF(D:D=$U$6,RENTABILIDAD[[#This Row],[INVERSIÓN COP]]/$V$6,RENTABILIDAD[[#This Row],[INVERSIÓN COP]]/$V$7),"")</f>
        <v/>
      </c>
      <c r="R1176" s="764" t="str">
        <f>IFERROR(RENTABILIDAD[[#This Row],[RENTABILIDAD E.A USD]]*RENTABILIDAD[[#This Row],[PESOS COP]],"")</f>
        <v/>
      </c>
      <c r="S1176" s="620" t="str">
        <f>IFERROR(RENTABILIDAD[[#This Row],[RENTABILIDAD E.A COP2]]*RENTABILIDAD[[#This Row],[PESOS COP]],"")</f>
        <v/>
      </c>
    </row>
    <row r="1177" spans="2:19">
      <c r="B1177" s="755" t="str">
        <f>IF('REGISTRO ACCIONES'!L1177="COMPRA",'REGISTRO ACCIONES'!J1177,"")</f>
        <v/>
      </c>
      <c r="C1177" s="756" t="str">
        <f>IF('REGISTRO ACCIONES'!L1177="COMPRA",'REGISTRO ACCIONES'!K1177,"")</f>
        <v/>
      </c>
      <c r="D117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77" s="757" t="str">
        <f>IF('REGISTRO ACCIONES'!L1177="COMPRA",'REGISTRO ACCIONES'!M1177,"")</f>
        <v/>
      </c>
      <c r="F1177" s="758" t="str">
        <f>IF(RENTABILIDAD[[#This Row],[PORTAFOLIO]]="","",IF('REGISTRO ACCIONES'!L1177="COMPRA",'REGISTRO ACCIONES'!P1177,""))</f>
        <v/>
      </c>
      <c r="G1177" s="759" t="str">
        <f>IF(RENTABILIDAD[[#This Row],[PORTAFOLIO]]="","",IF('REGISTRO ACCIONES'!L1177="COMPRA",'REGISTRO ACCIONES'!R1177,""))</f>
        <v/>
      </c>
      <c r="H117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77" s="760" t="str">
        <f>IF(RENTABILIDAD[[#This Row],[PORTAFOLIO]]="","",IF(RENTABILIDAD[[#This Row],[INSTRUMENTO]]="","",IFERROR((E1177*H1177),0)))</f>
        <v/>
      </c>
      <c r="J1177" s="761" t="str">
        <f>IF(RENTABILIDAD[[#This Row],[PORTAFOLIO]]="","",IF(RENTABILIDAD[[#This Row],[INSTRUMENTO]]="","",IFERROR((E1177*H1177)*$X$6,0)))</f>
        <v/>
      </c>
      <c r="K1177" s="762">
        <f>IF(RENTABILIDAD[[#This Row],[VALOR ACTUAL COP]]&gt;0,IFERROR((I1177-F1177)/F1177,0),"")</f>
        <v>0</v>
      </c>
      <c r="L1177" s="702">
        <f>IF(RENTABILIDAD[[#This Row],[VALOR ACTUAL COP]]&gt;0,IFERROR((J1177-G1177)/G1177,0),"")</f>
        <v>0</v>
      </c>
      <c r="M1177" s="763">
        <f t="shared" si="19"/>
        <v>0</v>
      </c>
      <c r="N1177" s="747" t="str">
        <f>IFERROR(IF(RENTABILIDAD[[#This Row],[AÑOS]]&gt;0.9999999,(1+K1177)^(1/M1177)-1,""),"")</f>
        <v/>
      </c>
      <c r="O1177" s="702" t="str">
        <f>IFERROR(IF(RENTABILIDAD[[#This Row],[AÑOS]]&gt;0.9999999,(1+L1177)^(1/M1177)-1,""),"")</f>
        <v/>
      </c>
      <c r="P1177" s="764" t="str">
        <f>IFERROR(IF(C:C=$U$7,RENTABILIDAD[[#This Row],[INVERSIÓN USD]]/$W$6,RENTABILIDAD[[#This Row],[INVERSIÓN USD]]/$W$7),"")</f>
        <v/>
      </c>
      <c r="Q1177" s="620" t="str">
        <f>IFERROR(IF(D:D=$U$6,RENTABILIDAD[[#This Row],[INVERSIÓN COP]]/$V$6,RENTABILIDAD[[#This Row],[INVERSIÓN COP]]/$V$7),"")</f>
        <v/>
      </c>
      <c r="R1177" s="764" t="str">
        <f>IFERROR(RENTABILIDAD[[#This Row],[RENTABILIDAD E.A USD]]*RENTABILIDAD[[#This Row],[PESOS COP]],"")</f>
        <v/>
      </c>
      <c r="S1177" s="620" t="str">
        <f>IFERROR(RENTABILIDAD[[#This Row],[RENTABILIDAD E.A COP2]]*RENTABILIDAD[[#This Row],[PESOS COP]],"")</f>
        <v/>
      </c>
    </row>
    <row r="1178" spans="2:19">
      <c r="B1178" s="755" t="str">
        <f>IF('REGISTRO ACCIONES'!L1178="COMPRA",'REGISTRO ACCIONES'!J1178,"")</f>
        <v/>
      </c>
      <c r="C1178" s="756" t="str">
        <f>IF('REGISTRO ACCIONES'!L1178="COMPRA",'REGISTRO ACCIONES'!K1178,"")</f>
        <v/>
      </c>
      <c r="D117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78" s="757" t="str">
        <f>IF('REGISTRO ACCIONES'!L1178="COMPRA",'REGISTRO ACCIONES'!M1178,"")</f>
        <v/>
      </c>
      <c r="F1178" s="758" t="str">
        <f>IF(RENTABILIDAD[[#This Row],[PORTAFOLIO]]="","",IF('REGISTRO ACCIONES'!L1178="COMPRA",'REGISTRO ACCIONES'!P1178,""))</f>
        <v/>
      </c>
      <c r="G1178" s="759" t="str">
        <f>IF(RENTABILIDAD[[#This Row],[PORTAFOLIO]]="","",IF('REGISTRO ACCIONES'!L1178="COMPRA",'REGISTRO ACCIONES'!R1178,""))</f>
        <v/>
      </c>
      <c r="H117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78" s="760" t="str">
        <f>IF(RENTABILIDAD[[#This Row],[PORTAFOLIO]]="","",IF(RENTABILIDAD[[#This Row],[INSTRUMENTO]]="","",IFERROR((E1178*H1178),0)))</f>
        <v/>
      </c>
      <c r="J1178" s="761" t="str">
        <f>IF(RENTABILIDAD[[#This Row],[PORTAFOLIO]]="","",IF(RENTABILIDAD[[#This Row],[INSTRUMENTO]]="","",IFERROR((E1178*H1178)*$X$6,0)))</f>
        <v/>
      </c>
      <c r="K1178" s="762">
        <f>IF(RENTABILIDAD[[#This Row],[VALOR ACTUAL COP]]&gt;0,IFERROR((I1178-F1178)/F1178,0),"")</f>
        <v>0</v>
      </c>
      <c r="L1178" s="702">
        <f>IF(RENTABILIDAD[[#This Row],[VALOR ACTUAL COP]]&gt;0,IFERROR((J1178-G1178)/G1178,0),"")</f>
        <v>0</v>
      </c>
      <c r="M1178" s="763">
        <f t="shared" si="19"/>
        <v>0</v>
      </c>
      <c r="N1178" s="747" t="str">
        <f>IFERROR(IF(RENTABILIDAD[[#This Row],[AÑOS]]&gt;0.9999999,(1+K1178)^(1/M1178)-1,""),"")</f>
        <v/>
      </c>
      <c r="O1178" s="702" t="str">
        <f>IFERROR(IF(RENTABILIDAD[[#This Row],[AÑOS]]&gt;0.9999999,(1+L1178)^(1/M1178)-1,""),"")</f>
        <v/>
      </c>
      <c r="P1178" s="764" t="str">
        <f>IFERROR(IF(C:C=$U$7,RENTABILIDAD[[#This Row],[INVERSIÓN USD]]/$W$6,RENTABILIDAD[[#This Row],[INVERSIÓN USD]]/$W$7),"")</f>
        <v/>
      </c>
      <c r="Q1178" s="620" t="str">
        <f>IFERROR(IF(D:D=$U$6,RENTABILIDAD[[#This Row],[INVERSIÓN COP]]/$V$6,RENTABILIDAD[[#This Row],[INVERSIÓN COP]]/$V$7),"")</f>
        <v/>
      </c>
      <c r="R1178" s="764" t="str">
        <f>IFERROR(RENTABILIDAD[[#This Row],[RENTABILIDAD E.A USD]]*RENTABILIDAD[[#This Row],[PESOS COP]],"")</f>
        <v/>
      </c>
      <c r="S1178" s="620" t="str">
        <f>IFERROR(RENTABILIDAD[[#This Row],[RENTABILIDAD E.A COP2]]*RENTABILIDAD[[#This Row],[PESOS COP]],"")</f>
        <v/>
      </c>
    </row>
    <row r="1179" spans="2:19">
      <c r="B1179" s="755" t="str">
        <f>IF('REGISTRO ACCIONES'!L1179="COMPRA",'REGISTRO ACCIONES'!J1179,"")</f>
        <v/>
      </c>
      <c r="C1179" s="756" t="str">
        <f>IF('REGISTRO ACCIONES'!L1179="COMPRA",'REGISTRO ACCIONES'!K1179,"")</f>
        <v/>
      </c>
      <c r="D117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79" s="757" t="str">
        <f>IF('REGISTRO ACCIONES'!L1179="COMPRA",'REGISTRO ACCIONES'!M1179,"")</f>
        <v/>
      </c>
      <c r="F1179" s="758" t="str">
        <f>IF(RENTABILIDAD[[#This Row],[PORTAFOLIO]]="","",IF('REGISTRO ACCIONES'!L1179="COMPRA",'REGISTRO ACCIONES'!P1179,""))</f>
        <v/>
      </c>
      <c r="G1179" s="759" t="str">
        <f>IF(RENTABILIDAD[[#This Row],[PORTAFOLIO]]="","",IF('REGISTRO ACCIONES'!L1179="COMPRA",'REGISTRO ACCIONES'!R1179,""))</f>
        <v/>
      </c>
      <c r="H117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79" s="760" t="str">
        <f>IF(RENTABILIDAD[[#This Row],[PORTAFOLIO]]="","",IF(RENTABILIDAD[[#This Row],[INSTRUMENTO]]="","",IFERROR((E1179*H1179),0)))</f>
        <v/>
      </c>
      <c r="J1179" s="761" t="str">
        <f>IF(RENTABILIDAD[[#This Row],[PORTAFOLIO]]="","",IF(RENTABILIDAD[[#This Row],[INSTRUMENTO]]="","",IFERROR((E1179*H1179)*$X$6,0)))</f>
        <v/>
      </c>
      <c r="K1179" s="762">
        <f>IF(RENTABILIDAD[[#This Row],[VALOR ACTUAL COP]]&gt;0,IFERROR((I1179-F1179)/F1179,0),"")</f>
        <v>0</v>
      </c>
      <c r="L1179" s="702">
        <f>IF(RENTABILIDAD[[#This Row],[VALOR ACTUAL COP]]&gt;0,IFERROR((J1179-G1179)/G1179,0),"")</f>
        <v>0</v>
      </c>
      <c r="M1179" s="763">
        <f t="shared" si="19"/>
        <v>0</v>
      </c>
      <c r="N1179" s="747" t="str">
        <f>IFERROR(IF(RENTABILIDAD[[#This Row],[AÑOS]]&gt;0.9999999,(1+K1179)^(1/M1179)-1,""),"")</f>
        <v/>
      </c>
      <c r="O1179" s="702" t="str">
        <f>IFERROR(IF(RENTABILIDAD[[#This Row],[AÑOS]]&gt;0.9999999,(1+L1179)^(1/M1179)-1,""),"")</f>
        <v/>
      </c>
      <c r="P1179" s="764" t="str">
        <f>IFERROR(IF(C:C=$U$7,RENTABILIDAD[[#This Row],[INVERSIÓN USD]]/$W$6,RENTABILIDAD[[#This Row],[INVERSIÓN USD]]/$W$7),"")</f>
        <v/>
      </c>
      <c r="Q1179" s="620" t="str">
        <f>IFERROR(IF(D:D=$U$6,RENTABILIDAD[[#This Row],[INVERSIÓN COP]]/$V$6,RENTABILIDAD[[#This Row],[INVERSIÓN COP]]/$V$7),"")</f>
        <v/>
      </c>
      <c r="R1179" s="764" t="str">
        <f>IFERROR(RENTABILIDAD[[#This Row],[RENTABILIDAD E.A USD]]*RENTABILIDAD[[#This Row],[PESOS COP]],"")</f>
        <v/>
      </c>
      <c r="S1179" s="620" t="str">
        <f>IFERROR(RENTABILIDAD[[#This Row],[RENTABILIDAD E.A COP2]]*RENTABILIDAD[[#This Row],[PESOS COP]],"")</f>
        <v/>
      </c>
    </row>
    <row r="1180" spans="2:19">
      <c r="B1180" s="755" t="str">
        <f>IF('REGISTRO ACCIONES'!L1180="COMPRA",'REGISTRO ACCIONES'!J1180,"")</f>
        <v/>
      </c>
      <c r="C1180" s="756" t="str">
        <f>IF('REGISTRO ACCIONES'!L1180="COMPRA",'REGISTRO ACCIONES'!K1180,"")</f>
        <v/>
      </c>
      <c r="D118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80" s="757" t="str">
        <f>IF('REGISTRO ACCIONES'!L1180="COMPRA",'REGISTRO ACCIONES'!M1180,"")</f>
        <v/>
      </c>
      <c r="F1180" s="758" t="str">
        <f>IF(RENTABILIDAD[[#This Row],[PORTAFOLIO]]="","",IF('REGISTRO ACCIONES'!L1180="COMPRA",'REGISTRO ACCIONES'!P1180,""))</f>
        <v/>
      </c>
      <c r="G1180" s="759" t="str">
        <f>IF(RENTABILIDAD[[#This Row],[PORTAFOLIO]]="","",IF('REGISTRO ACCIONES'!L1180="COMPRA",'REGISTRO ACCIONES'!R1180,""))</f>
        <v/>
      </c>
      <c r="H118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80" s="760" t="str">
        <f>IF(RENTABILIDAD[[#This Row],[PORTAFOLIO]]="","",IF(RENTABILIDAD[[#This Row],[INSTRUMENTO]]="","",IFERROR((E1180*H1180),0)))</f>
        <v/>
      </c>
      <c r="J1180" s="761" t="str">
        <f>IF(RENTABILIDAD[[#This Row],[PORTAFOLIO]]="","",IF(RENTABILIDAD[[#This Row],[INSTRUMENTO]]="","",IFERROR((E1180*H1180)*$X$6,0)))</f>
        <v/>
      </c>
      <c r="K1180" s="762">
        <f>IF(RENTABILIDAD[[#This Row],[VALOR ACTUAL COP]]&gt;0,IFERROR((I1180-F1180)/F1180,0),"")</f>
        <v>0</v>
      </c>
      <c r="L1180" s="702">
        <f>IF(RENTABILIDAD[[#This Row],[VALOR ACTUAL COP]]&gt;0,IFERROR((J1180-G1180)/G1180,0),"")</f>
        <v>0</v>
      </c>
      <c r="M1180" s="763">
        <f t="shared" si="19"/>
        <v>0</v>
      </c>
      <c r="N1180" s="747" t="str">
        <f>IFERROR(IF(RENTABILIDAD[[#This Row],[AÑOS]]&gt;0.9999999,(1+K1180)^(1/M1180)-1,""),"")</f>
        <v/>
      </c>
      <c r="O1180" s="702" t="str">
        <f>IFERROR(IF(RENTABILIDAD[[#This Row],[AÑOS]]&gt;0.9999999,(1+L1180)^(1/M1180)-1,""),"")</f>
        <v/>
      </c>
      <c r="P1180" s="764" t="str">
        <f>IFERROR(IF(C:C=$U$7,RENTABILIDAD[[#This Row],[INVERSIÓN USD]]/$W$6,RENTABILIDAD[[#This Row],[INVERSIÓN USD]]/$W$7),"")</f>
        <v/>
      </c>
      <c r="Q1180" s="620" t="str">
        <f>IFERROR(IF(D:D=$U$6,RENTABILIDAD[[#This Row],[INVERSIÓN COP]]/$V$6,RENTABILIDAD[[#This Row],[INVERSIÓN COP]]/$V$7),"")</f>
        <v/>
      </c>
      <c r="R1180" s="764" t="str">
        <f>IFERROR(RENTABILIDAD[[#This Row],[RENTABILIDAD E.A USD]]*RENTABILIDAD[[#This Row],[PESOS COP]],"")</f>
        <v/>
      </c>
      <c r="S1180" s="620" t="str">
        <f>IFERROR(RENTABILIDAD[[#This Row],[RENTABILIDAD E.A COP2]]*RENTABILIDAD[[#This Row],[PESOS COP]],"")</f>
        <v/>
      </c>
    </row>
    <row r="1181" spans="2:19">
      <c r="B1181" s="755" t="str">
        <f>IF('REGISTRO ACCIONES'!L1181="COMPRA",'REGISTRO ACCIONES'!J1181,"")</f>
        <v/>
      </c>
      <c r="C1181" s="756" t="str">
        <f>IF('REGISTRO ACCIONES'!L1181="COMPRA",'REGISTRO ACCIONES'!K1181,"")</f>
        <v/>
      </c>
      <c r="D118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81" s="757" t="str">
        <f>IF('REGISTRO ACCIONES'!L1181="COMPRA",'REGISTRO ACCIONES'!M1181,"")</f>
        <v/>
      </c>
      <c r="F1181" s="758" t="str">
        <f>IF(RENTABILIDAD[[#This Row],[PORTAFOLIO]]="","",IF('REGISTRO ACCIONES'!L1181="COMPRA",'REGISTRO ACCIONES'!P1181,""))</f>
        <v/>
      </c>
      <c r="G1181" s="759" t="str">
        <f>IF(RENTABILIDAD[[#This Row],[PORTAFOLIO]]="","",IF('REGISTRO ACCIONES'!L1181="COMPRA",'REGISTRO ACCIONES'!R1181,""))</f>
        <v/>
      </c>
      <c r="H118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81" s="760" t="str">
        <f>IF(RENTABILIDAD[[#This Row],[PORTAFOLIO]]="","",IF(RENTABILIDAD[[#This Row],[INSTRUMENTO]]="","",IFERROR((E1181*H1181),0)))</f>
        <v/>
      </c>
      <c r="J1181" s="761" t="str">
        <f>IF(RENTABILIDAD[[#This Row],[PORTAFOLIO]]="","",IF(RENTABILIDAD[[#This Row],[INSTRUMENTO]]="","",IFERROR((E1181*H1181)*$X$6,0)))</f>
        <v/>
      </c>
      <c r="K1181" s="762">
        <f>IF(RENTABILIDAD[[#This Row],[VALOR ACTUAL COP]]&gt;0,IFERROR((I1181-F1181)/F1181,0),"")</f>
        <v>0</v>
      </c>
      <c r="L1181" s="702">
        <f>IF(RENTABILIDAD[[#This Row],[VALOR ACTUAL COP]]&gt;0,IFERROR((J1181-G1181)/G1181,0),"")</f>
        <v>0</v>
      </c>
      <c r="M1181" s="763">
        <f t="shared" si="19"/>
        <v>0</v>
      </c>
      <c r="N1181" s="747" t="str">
        <f>IFERROR(IF(RENTABILIDAD[[#This Row],[AÑOS]]&gt;0.9999999,(1+K1181)^(1/M1181)-1,""),"")</f>
        <v/>
      </c>
      <c r="O1181" s="702" t="str">
        <f>IFERROR(IF(RENTABILIDAD[[#This Row],[AÑOS]]&gt;0.9999999,(1+L1181)^(1/M1181)-1,""),"")</f>
        <v/>
      </c>
      <c r="P1181" s="764" t="str">
        <f>IFERROR(IF(C:C=$U$7,RENTABILIDAD[[#This Row],[INVERSIÓN USD]]/$W$6,RENTABILIDAD[[#This Row],[INVERSIÓN USD]]/$W$7),"")</f>
        <v/>
      </c>
      <c r="Q1181" s="620" t="str">
        <f>IFERROR(IF(D:D=$U$6,RENTABILIDAD[[#This Row],[INVERSIÓN COP]]/$V$6,RENTABILIDAD[[#This Row],[INVERSIÓN COP]]/$V$7),"")</f>
        <v/>
      </c>
      <c r="R1181" s="764" t="str">
        <f>IFERROR(RENTABILIDAD[[#This Row],[RENTABILIDAD E.A USD]]*RENTABILIDAD[[#This Row],[PESOS COP]],"")</f>
        <v/>
      </c>
      <c r="S1181" s="620" t="str">
        <f>IFERROR(RENTABILIDAD[[#This Row],[RENTABILIDAD E.A COP2]]*RENTABILIDAD[[#This Row],[PESOS COP]],"")</f>
        <v/>
      </c>
    </row>
    <row r="1182" spans="2:19">
      <c r="B1182" s="755" t="str">
        <f>IF('REGISTRO ACCIONES'!L1182="COMPRA",'REGISTRO ACCIONES'!J1182,"")</f>
        <v/>
      </c>
      <c r="C1182" s="756" t="str">
        <f>IF('REGISTRO ACCIONES'!L1182="COMPRA",'REGISTRO ACCIONES'!K1182,"")</f>
        <v/>
      </c>
      <c r="D118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82" s="757" t="str">
        <f>IF('REGISTRO ACCIONES'!L1182="COMPRA",'REGISTRO ACCIONES'!M1182,"")</f>
        <v/>
      </c>
      <c r="F1182" s="758" t="str">
        <f>IF(RENTABILIDAD[[#This Row],[PORTAFOLIO]]="","",IF('REGISTRO ACCIONES'!L1182="COMPRA",'REGISTRO ACCIONES'!P1182,""))</f>
        <v/>
      </c>
      <c r="G1182" s="759" t="str">
        <f>IF(RENTABILIDAD[[#This Row],[PORTAFOLIO]]="","",IF('REGISTRO ACCIONES'!L1182="COMPRA",'REGISTRO ACCIONES'!R1182,""))</f>
        <v/>
      </c>
      <c r="H118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82" s="760" t="str">
        <f>IF(RENTABILIDAD[[#This Row],[PORTAFOLIO]]="","",IF(RENTABILIDAD[[#This Row],[INSTRUMENTO]]="","",IFERROR((E1182*H1182),0)))</f>
        <v/>
      </c>
      <c r="J1182" s="761" t="str">
        <f>IF(RENTABILIDAD[[#This Row],[PORTAFOLIO]]="","",IF(RENTABILIDAD[[#This Row],[INSTRUMENTO]]="","",IFERROR((E1182*H1182)*$X$6,0)))</f>
        <v/>
      </c>
      <c r="K1182" s="762">
        <f>IF(RENTABILIDAD[[#This Row],[VALOR ACTUAL COP]]&gt;0,IFERROR((I1182-F1182)/F1182,0),"")</f>
        <v>0</v>
      </c>
      <c r="L1182" s="702">
        <f>IF(RENTABILIDAD[[#This Row],[VALOR ACTUAL COP]]&gt;0,IFERROR((J1182-G1182)/G1182,0),"")</f>
        <v>0</v>
      </c>
      <c r="M1182" s="763">
        <f t="shared" si="19"/>
        <v>0</v>
      </c>
      <c r="N1182" s="747" t="str">
        <f>IFERROR(IF(RENTABILIDAD[[#This Row],[AÑOS]]&gt;0.9999999,(1+K1182)^(1/M1182)-1,""),"")</f>
        <v/>
      </c>
      <c r="O1182" s="702" t="str">
        <f>IFERROR(IF(RENTABILIDAD[[#This Row],[AÑOS]]&gt;0.9999999,(1+L1182)^(1/M1182)-1,""),"")</f>
        <v/>
      </c>
      <c r="P1182" s="764" t="str">
        <f>IFERROR(IF(C:C=$U$7,RENTABILIDAD[[#This Row],[INVERSIÓN USD]]/$W$6,RENTABILIDAD[[#This Row],[INVERSIÓN USD]]/$W$7),"")</f>
        <v/>
      </c>
      <c r="Q1182" s="620" t="str">
        <f>IFERROR(IF(D:D=$U$6,RENTABILIDAD[[#This Row],[INVERSIÓN COP]]/$V$6,RENTABILIDAD[[#This Row],[INVERSIÓN COP]]/$V$7),"")</f>
        <v/>
      </c>
      <c r="R1182" s="764" t="str">
        <f>IFERROR(RENTABILIDAD[[#This Row],[RENTABILIDAD E.A USD]]*RENTABILIDAD[[#This Row],[PESOS COP]],"")</f>
        <v/>
      </c>
      <c r="S1182" s="620" t="str">
        <f>IFERROR(RENTABILIDAD[[#This Row],[RENTABILIDAD E.A COP2]]*RENTABILIDAD[[#This Row],[PESOS COP]],"")</f>
        <v/>
      </c>
    </row>
    <row r="1183" spans="2:19">
      <c r="B1183" s="755" t="str">
        <f>IF('REGISTRO ACCIONES'!L1183="COMPRA",'REGISTRO ACCIONES'!J1183,"")</f>
        <v/>
      </c>
      <c r="C1183" s="756" t="str">
        <f>IF('REGISTRO ACCIONES'!L1183="COMPRA",'REGISTRO ACCIONES'!K1183,"")</f>
        <v/>
      </c>
      <c r="D118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83" s="757" t="str">
        <f>IF('REGISTRO ACCIONES'!L1183="COMPRA",'REGISTRO ACCIONES'!M1183,"")</f>
        <v/>
      </c>
      <c r="F1183" s="758" t="str">
        <f>IF(RENTABILIDAD[[#This Row],[PORTAFOLIO]]="","",IF('REGISTRO ACCIONES'!L1183="COMPRA",'REGISTRO ACCIONES'!P1183,""))</f>
        <v/>
      </c>
      <c r="G1183" s="759" t="str">
        <f>IF(RENTABILIDAD[[#This Row],[PORTAFOLIO]]="","",IF('REGISTRO ACCIONES'!L1183="COMPRA",'REGISTRO ACCIONES'!R1183,""))</f>
        <v/>
      </c>
      <c r="H118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83" s="760" t="str">
        <f>IF(RENTABILIDAD[[#This Row],[PORTAFOLIO]]="","",IF(RENTABILIDAD[[#This Row],[INSTRUMENTO]]="","",IFERROR((E1183*H1183),0)))</f>
        <v/>
      </c>
      <c r="J1183" s="761" t="str">
        <f>IF(RENTABILIDAD[[#This Row],[PORTAFOLIO]]="","",IF(RENTABILIDAD[[#This Row],[INSTRUMENTO]]="","",IFERROR((E1183*H1183)*$X$6,0)))</f>
        <v/>
      </c>
      <c r="K1183" s="762">
        <f>IF(RENTABILIDAD[[#This Row],[VALOR ACTUAL COP]]&gt;0,IFERROR((I1183-F1183)/F1183,0),"")</f>
        <v>0</v>
      </c>
      <c r="L1183" s="702">
        <f>IF(RENTABILIDAD[[#This Row],[VALOR ACTUAL COP]]&gt;0,IFERROR((J1183-G1183)/G1183,0),"")</f>
        <v>0</v>
      </c>
      <c r="M1183" s="763">
        <f t="shared" si="19"/>
        <v>0</v>
      </c>
      <c r="N1183" s="747" t="str">
        <f>IFERROR(IF(RENTABILIDAD[[#This Row],[AÑOS]]&gt;0.9999999,(1+K1183)^(1/M1183)-1,""),"")</f>
        <v/>
      </c>
      <c r="O1183" s="702" t="str">
        <f>IFERROR(IF(RENTABILIDAD[[#This Row],[AÑOS]]&gt;0.9999999,(1+L1183)^(1/M1183)-1,""),"")</f>
        <v/>
      </c>
      <c r="P1183" s="764" t="str">
        <f>IFERROR(IF(C:C=$U$7,RENTABILIDAD[[#This Row],[INVERSIÓN USD]]/$W$6,RENTABILIDAD[[#This Row],[INVERSIÓN USD]]/$W$7),"")</f>
        <v/>
      </c>
      <c r="Q1183" s="620" t="str">
        <f>IFERROR(IF(D:D=$U$6,RENTABILIDAD[[#This Row],[INVERSIÓN COP]]/$V$6,RENTABILIDAD[[#This Row],[INVERSIÓN COP]]/$V$7),"")</f>
        <v/>
      </c>
      <c r="R1183" s="764" t="str">
        <f>IFERROR(RENTABILIDAD[[#This Row],[RENTABILIDAD E.A USD]]*RENTABILIDAD[[#This Row],[PESOS COP]],"")</f>
        <v/>
      </c>
      <c r="S1183" s="620" t="str">
        <f>IFERROR(RENTABILIDAD[[#This Row],[RENTABILIDAD E.A COP2]]*RENTABILIDAD[[#This Row],[PESOS COP]],"")</f>
        <v/>
      </c>
    </row>
    <row r="1184" spans="2:19">
      <c r="B1184" s="755" t="str">
        <f>IF('REGISTRO ACCIONES'!L1184="COMPRA",'REGISTRO ACCIONES'!J1184,"")</f>
        <v/>
      </c>
      <c r="C1184" s="756" t="str">
        <f>IF('REGISTRO ACCIONES'!L1184="COMPRA",'REGISTRO ACCIONES'!K1184,"")</f>
        <v/>
      </c>
      <c r="D118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84" s="757" t="str">
        <f>IF('REGISTRO ACCIONES'!L1184="COMPRA",'REGISTRO ACCIONES'!M1184,"")</f>
        <v/>
      </c>
      <c r="F1184" s="758" t="str">
        <f>IF(RENTABILIDAD[[#This Row],[PORTAFOLIO]]="","",IF('REGISTRO ACCIONES'!L1184="COMPRA",'REGISTRO ACCIONES'!P1184,""))</f>
        <v/>
      </c>
      <c r="G1184" s="759" t="str">
        <f>IF(RENTABILIDAD[[#This Row],[PORTAFOLIO]]="","",IF('REGISTRO ACCIONES'!L1184="COMPRA",'REGISTRO ACCIONES'!R1184,""))</f>
        <v/>
      </c>
      <c r="H118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84" s="760" t="str">
        <f>IF(RENTABILIDAD[[#This Row],[PORTAFOLIO]]="","",IF(RENTABILIDAD[[#This Row],[INSTRUMENTO]]="","",IFERROR((E1184*H1184),0)))</f>
        <v/>
      </c>
      <c r="J1184" s="761" t="str">
        <f>IF(RENTABILIDAD[[#This Row],[PORTAFOLIO]]="","",IF(RENTABILIDAD[[#This Row],[INSTRUMENTO]]="","",IFERROR((E1184*H1184)*$X$6,0)))</f>
        <v/>
      </c>
      <c r="K1184" s="762">
        <f>IF(RENTABILIDAD[[#This Row],[VALOR ACTUAL COP]]&gt;0,IFERROR((I1184-F1184)/F1184,0),"")</f>
        <v>0</v>
      </c>
      <c r="L1184" s="702">
        <f>IF(RENTABILIDAD[[#This Row],[VALOR ACTUAL COP]]&gt;0,IFERROR((J1184-G1184)/G1184,0),"")</f>
        <v>0</v>
      </c>
      <c r="M1184" s="763">
        <f t="shared" si="19"/>
        <v>0</v>
      </c>
      <c r="N1184" s="747" t="str">
        <f>IFERROR(IF(RENTABILIDAD[[#This Row],[AÑOS]]&gt;0.9999999,(1+K1184)^(1/M1184)-1,""),"")</f>
        <v/>
      </c>
      <c r="O1184" s="702" t="str">
        <f>IFERROR(IF(RENTABILIDAD[[#This Row],[AÑOS]]&gt;0.9999999,(1+L1184)^(1/M1184)-1,""),"")</f>
        <v/>
      </c>
      <c r="P1184" s="764" t="str">
        <f>IFERROR(IF(C:C=$U$7,RENTABILIDAD[[#This Row],[INVERSIÓN USD]]/$W$6,RENTABILIDAD[[#This Row],[INVERSIÓN USD]]/$W$7),"")</f>
        <v/>
      </c>
      <c r="Q1184" s="620" t="str">
        <f>IFERROR(IF(D:D=$U$6,RENTABILIDAD[[#This Row],[INVERSIÓN COP]]/$V$6,RENTABILIDAD[[#This Row],[INVERSIÓN COP]]/$V$7),"")</f>
        <v/>
      </c>
      <c r="R1184" s="764" t="str">
        <f>IFERROR(RENTABILIDAD[[#This Row],[RENTABILIDAD E.A USD]]*RENTABILIDAD[[#This Row],[PESOS COP]],"")</f>
        <v/>
      </c>
      <c r="S1184" s="620" t="str">
        <f>IFERROR(RENTABILIDAD[[#This Row],[RENTABILIDAD E.A COP2]]*RENTABILIDAD[[#This Row],[PESOS COP]],"")</f>
        <v/>
      </c>
    </row>
    <row r="1185" spans="2:19">
      <c r="B1185" s="755" t="str">
        <f>IF('REGISTRO ACCIONES'!L1185="COMPRA",'REGISTRO ACCIONES'!J1185,"")</f>
        <v/>
      </c>
      <c r="C1185" s="756" t="str">
        <f>IF('REGISTRO ACCIONES'!L1185="COMPRA",'REGISTRO ACCIONES'!K1185,"")</f>
        <v/>
      </c>
      <c r="D118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85" s="757" t="str">
        <f>IF('REGISTRO ACCIONES'!L1185="COMPRA",'REGISTRO ACCIONES'!M1185,"")</f>
        <v/>
      </c>
      <c r="F1185" s="758" t="str">
        <f>IF(RENTABILIDAD[[#This Row],[PORTAFOLIO]]="","",IF('REGISTRO ACCIONES'!L1185="COMPRA",'REGISTRO ACCIONES'!P1185,""))</f>
        <v/>
      </c>
      <c r="G1185" s="759" t="str">
        <f>IF(RENTABILIDAD[[#This Row],[PORTAFOLIO]]="","",IF('REGISTRO ACCIONES'!L1185="COMPRA",'REGISTRO ACCIONES'!R1185,""))</f>
        <v/>
      </c>
      <c r="H118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85" s="760" t="str">
        <f>IF(RENTABILIDAD[[#This Row],[PORTAFOLIO]]="","",IF(RENTABILIDAD[[#This Row],[INSTRUMENTO]]="","",IFERROR((E1185*H1185),0)))</f>
        <v/>
      </c>
      <c r="J1185" s="761" t="str">
        <f>IF(RENTABILIDAD[[#This Row],[PORTAFOLIO]]="","",IF(RENTABILIDAD[[#This Row],[INSTRUMENTO]]="","",IFERROR((E1185*H1185)*$X$6,0)))</f>
        <v/>
      </c>
      <c r="K1185" s="762">
        <f>IF(RENTABILIDAD[[#This Row],[VALOR ACTUAL COP]]&gt;0,IFERROR((I1185-F1185)/F1185,0),"")</f>
        <v>0</v>
      </c>
      <c r="L1185" s="702">
        <f>IF(RENTABILIDAD[[#This Row],[VALOR ACTUAL COP]]&gt;0,IFERROR((J1185-G1185)/G1185,0),"")</f>
        <v>0</v>
      </c>
      <c r="M1185" s="763">
        <f t="shared" si="19"/>
        <v>0</v>
      </c>
      <c r="N1185" s="747" t="str">
        <f>IFERROR(IF(RENTABILIDAD[[#This Row],[AÑOS]]&gt;0.9999999,(1+K1185)^(1/M1185)-1,""),"")</f>
        <v/>
      </c>
      <c r="O1185" s="702" t="str">
        <f>IFERROR(IF(RENTABILIDAD[[#This Row],[AÑOS]]&gt;0.9999999,(1+L1185)^(1/M1185)-1,""),"")</f>
        <v/>
      </c>
      <c r="P1185" s="764" t="str">
        <f>IFERROR(IF(C:C=$U$7,RENTABILIDAD[[#This Row],[INVERSIÓN USD]]/$W$6,RENTABILIDAD[[#This Row],[INVERSIÓN USD]]/$W$7),"")</f>
        <v/>
      </c>
      <c r="Q1185" s="620" t="str">
        <f>IFERROR(IF(D:D=$U$6,RENTABILIDAD[[#This Row],[INVERSIÓN COP]]/$V$6,RENTABILIDAD[[#This Row],[INVERSIÓN COP]]/$V$7),"")</f>
        <v/>
      </c>
      <c r="R1185" s="764" t="str">
        <f>IFERROR(RENTABILIDAD[[#This Row],[RENTABILIDAD E.A USD]]*RENTABILIDAD[[#This Row],[PESOS COP]],"")</f>
        <v/>
      </c>
      <c r="S1185" s="620" t="str">
        <f>IFERROR(RENTABILIDAD[[#This Row],[RENTABILIDAD E.A COP2]]*RENTABILIDAD[[#This Row],[PESOS COP]],"")</f>
        <v/>
      </c>
    </row>
    <row r="1186" spans="2:19">
      <c r="B1186" s="755" t="str">
        <f>IF('REGISTRO ACCIONES'!L1186="COMPRA",'REGISTRO ACCIONES'!J1186,"")</f>
        <v/>
      </c>
      <c r="C1186" s="756" t="str">
        <f>IF('REGISTRO ACCIONES'!L1186="COMPRA",'REGISTRO ACCIONES'!K1186,"")</f>
        <v/>
      </c>
      <c r="D118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86" s="757" t="str">
        <f>IF('REGISTRO ACCIONES'!L1186="COMPRA",'REGISTRO ACCIONES'!M1186,"")</f>
        <v/>
      </c>
      <c r="F1186" s="758" t="str">
        <f>IF(RENTABILIDAD[[#This Row],[PORTAFOLIO]]="","",IF('REGISTRO ACCIONES'!L1186="COMPRA",'REGISTRO ACCIONES'!P1186,""))</f>
        <v/>
      </c>
      <c r="G1186" s="759" t="str">
        <f>IF(RENTABILIDAD[[#This Row],[PORTAFOLIO]]="","",IF('REGISTRO ACCIONES'!L1186="COMPRA",'REGISTRO ACCIONES'!R1186,""))</f>
        <v/>
      </c>
      <c r="H118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86" s="760" t="str">
        <f>IF(RENTABILIDAD[[#This Row],[PORTAFOLIO]]="","",IF(RENTABILIDAD[[#This Row],[INSTRUMENTO]]="","",IFERROR((E1186*H1186),0)))</f>
        <v/>
      </c>
      <c r="J1186" s="761" t="str">
        <f>IF(RENTABILIDAD[[#This Row],[PORTAFOLIO]]="","",IF(RENTABILIDAD[[#This Row],[INSTRUMENTO]]="","",IFERROR((E1186*H1186)*$X$6,0)))</f>
        <v/>
      </c>
      <c r="K1186" s="762">
        <f>IF(RENTABILIDAD[[#This Row],[VALOR ACTUAL COP]]&gt;0,IFERROR((I1186-F1186)/F1186,0),"")</f>
        <v>0</v>
      </c>
      <c r="L1186" s="702">
        <f>IF(RENTABILIDAD[[#This Row],[VALOR ACTUAL COP]]&gt;0,IFERROR((J1186-G1186)/G1186,0),"")</f>
        <v>0</v>
      </c>
      <c r="M1186" s="763">
        <f t="shared" si="19"/>
        <v>0</v>
      </c>
      <c r="N1186" s="747" t="str">
        <f>IFERROR(IF(RENTABILIDAD[[#This Row],[AÑOS]]&gt;0.9999999,(1+K1186)^(1/M1186)-1,""),"")</f>
        <v/>
      </c>
      <c r="O1186" s="702" t="str">
        <f>IFERROR(IF(RENTABILIDAD[[#This Row],[AÑOS]]&gt;0.9999999,(1+L1186)^(1/M1186)-1,""),"")</f>
        <v/>
      </c>
      <c r="P1186" s="764" t="str">
        <f>IFERROR(IF(C:C=$U$7,RENTABILIDAD[[#This Row],[INVERSIÓN USD]]/$W$6,RENTABILIDAD[[#This Row],[INVERSIÓN USD]]/$W$7),"")</f>
        <v/>
      </c>
      <c r="Q1186" s="620" t="str">
        <f>IFERROR(IF(D:D=$U$6,RENTABILIDAD[[#This Row],[INVERSIÓN COP]]/$V$6,RENTABILIDAD[[#This Row],[INVERSIÓN COP]]/$V$7),"")</f>
        <v/>
      </c>
      <c r="R1186" s="764" t="str">
        <f>IFERROR(RENTABILIDAD[[#This Row],[RENTABILIDAD E.A USD]]*RENTABILIDAD[[#This Row],[PESOS COP]],"")</f>
        <v/>
      </c>
      <c r="S1186" s="620" t="str">
        <f>IFERROR(RENTABILIDAD[[#This Row],[RENTABILIDAD E.A COP2]]*RENTABILIDAD[[#This Row],[PESOS COP]],"")</f>
        <v/>
      </c>
    </row>
    <row r="1187" spans="2:19">
      <c r="B1187" s="755" t="str">
        <f>IF('REGISTRO ACCIONES'!L1187="COMPRA",'REGISTRO ACCIONES'!J1187,"")</f>
        <v/>
      </c>
      <c r="C1187" s="756" t="str">
        <f>IF('REGISTRO ACCIONES'!L1187="COMPRA",'REGISTRO ACCIONES'!K1187,"")</f>
        <v/>
      </c>
      <c r="D118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87" s="757" t="str">
        <f>IF('REGISTRO ACCIONES'!L1187="COMPRA",'REGISTRO ACCIONES'!M1187,"")</f>
        <v/>
      </c>
      <c r="F1187" s="758" t="str">
        <f>IF(RENTABILIDAD[[#This Row],[PORTAFOLIO]]="","",IF('REGISTRO ACCIONES'!L1187="COMPRA",'REGISTRO ACCIONES'!P1187,""))</f>
        <v/>
      </c>
      <c r="G1187" s="759" t="str">
        <f>IF(RENTABILIDAD[[#This Row],[PORTAFOLIO]]="","",IF('REGISTRO ACCIONES'!L1187="COMPRA",'REGISTRO ACCIONES'!R1187,""))</f>
        <v/>
      </c>
      <c r="H118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87" s="760" t="str">
        <f>IF(RENTABILIDAD[[#This Row],[PORTAFOLIO]]="","",IF(RENTABILIDAD[[#This Row],[INSTRUMENTO]]="","",IFERROR((E1187*H1187),0)))</f>
        <v/>
      </c>
      <c r="J1187" s="761" t="str">
        <f>IF(RENTABILIDAD[[#This Row],[PORTAFOLIO]]="","",IF(RENTABILIDAD[[#This Row],[INSTRUMENTO]]="","",IFERROR((E1187*H1187)*$X$6,0)))</f>
        <v/>
      </c>
      <c r="K1187" s="762">
        <f>IF(RENTABILIDAD[[#This Row],[VALOR ACTUAL COP]]&gt;0,IFERROR((I1187-F1187)/F1187,0),"")</f>
        <v>0</v>
      </c>
      <c r="L1187" s="702">
        <f>IF(RENTABILIDAD[[#This Row],[VALOR ACTUAL COP]]&gt;0,IFERROR((J1187-G1187)/G1187,0),"")</f>
        <v>0</v>
      </c>
      <c r="M1187" s="763">
        <f t="shared" si="19"/>
        <v>0</v>
      </c>
      <c r="N1187" s="747" t="str">
        <f>IFERROR(IF(RENTABILIDAD[[#This Row],[AÑOS]]&gt;0.9999999,(1+K1187)^(1/M1187)-1,""),"")</f>
        <v/>
      </c>
      <c r="O1187" s="702" t="str">
        <f>IFERROR(IF(RENTABILIDAD[[#This Row],[AÑOS]]&gt;0.9999999,(1+L1187)^(1/M1187)-1,""),"")</f>
        <v/>
      </c>
      <c r="P1187" s="764" t="str">
        <f>IFERROR(IF(C:C=$U$7,RENTABILIDAD[[#This Row],[INVERSIÓN USD]]/$W$6,RENTABILIDAD[[#This Row],[INVERSIÓN USD]]/$W$7),"")</f>
        <v/>
      </c>
      <c r="Q1187" s="620" t="str">
        <f>IFERROR(IF(D:D=$U$6,RENTABILIDAD[[#This Row],[INVERSIÓN COP]]/$V$6,RENTABILIDAD[[#This Row],[INVERSIÓN COP]]/$V$7),"")</f>
        <v/>
      </c>
      <c r="R1187" s="764" t="str">
        <f>IFERROR(RENTABILIDAD[[#This Row],[RENTABILIDAD E.A USD]]*RENTABILIDAD[[#This Row],[PESOS COP]],"")</f>
        <v/>
      </c>
      <c r="S1187" s="620" t="str">
        <f>IFERROR(RENTABILIDAD[[#This Row],[RENTABILIDAD E.A COP2]]*RENTABILIDAD[[#This Row],[PESOS COP]],"")</f>
        <v/>
      </c>
    </row>
    <row r="1188" spans="2:19">
      <c r="B1188" s="755" t="str">
        <f>IF('REGISTRO ACCIONES'!L1188="COMPRA",'REGISTRO ACCIONES'!J1188,"")</f>
        <v/>
      </c>
      <c r="C1188" s="756" t="str">
        <f>IF('REGISTRO ACCIONES'!L1188="COMPRA",'REGISTRO ACCIONES'!K1188,"")</f>
        <v/>
      </c>
      <c r="D118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88" s="757" t="str">
        <f>IF('REGISTRO ACCIONES'!L1188="COMPRA",'REGISTRO ACCIONES'!M1188,"")</f>
        <v/>
      </c>
      <c r="F1188" s="758" t="str">
        <f>IF(RENTABILIDAD[[#This Row],[PORTAFOLIO]]="","",IF('REGISTRO ACCIONES'!L1188="COMPRA",'REGISTRO ACCIONES'!P1188,""))</f>
        <v/>
      </c>
      <c r="G1188" s="759" t="str">
        <f>IF(RENTABILIDAD[[#This Row],[PORTAFOLIO]]="","",IF('REGISTRO ACCIONES'!L1188="COMPRA",'REGISTRO ACCIONES'!R1188,""))</f>
        <v/>
      </c>
      <c r="H118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88" s="760" t="str">
        <f>IF(RENTABILIDAD[[#This Row],[PORTAFOLIO]]="","",IF(RENTABILIDAD[[#This Row],[INSTRUMENTO]]="","",IFERROR((E1188*H1188),0)))</f>
        <v/>
      </c>
      <c r="J1188" s="761" t="str">
        <f>IF(RENTABILIDAD[[#This Row],[PORTAFOLIO]]="","",IF(RENTABILIDAD[[#This Row],[INSTRUMENTO]]="","",IFERROR((E1188*H1188)*$X$6,0)))</f>
        <v/>
      </c>
      <c r="K1188" s="762">
        <f>IF(RENTABILIDAD[[#This Row],[VALOR ACTUAL COP]]&gt;0,IFERROR((I1188-F1188)/F1188,0),"")</f>
        <v>0</v>
      </c>
      <c r="L1188" s="702">
        <f>IF(RENTABILIDAD[[#This Row],[VALOR ACTUAL COP]]&gt;0,IFERROR((J1188-G1188)/G1188,0),"")</f>
        <v>0</v>
      </c>
      <c r="M1188" s="763">
        <f t="shared" si="19"/>
        <v>0</v>
      </c>
      <c r="N1188" s="747" t="str">
        <f>IFERROR(IF(RENTABILIDAD[[#This Row],[AÑOS]]&gt;0.9999999,(1+K1188)^(1/M1188)-1,""),"")</f>
        <v/>
      </c>
      <c r="O1188" s="702" t="str">
        <f>IFERROR(IF(RENTABILIDAD[[#This Row],[AÑOS]]&gt;0.9999999,(1+L1188)^(1/M1188)-1,""),"")</f>
        <v/>
      </c>
      <c r="P1188" s="764" t="str">
        <f>IFERROR(IF(C:C=$U$7,RENTABILIDAD[[#This Row],[INVERSIÓN USD]]/$W$6,RENTABILIDAD[[#This Row],[INVERSIÓN USD]]/$W$7),"")</f>
        <v/>
      </c>
      <c r="Q1188" s="620" t="str">
        <f>IFERROR(IF(D:D=$U$6,RENTABILIDAD[[#This Row],[INVERSIÓN COP]]/$V$6,RENTABILIDAD[[#This Row],[INVERSIÓN COP]]/$V$7),"")</f>
        <v/>
      </c>
      <c r="R1188" s="764" t="str">
        <f>IFERROR(RENTABILIDAD[[#This Row],[RENTABILIDAD E.A USD]]*RENTABILIDAD[[#This Row],[PESOS COP]],"")</f>
        <v/>
      </c>
      <c r="S1188" s="620" t="str">
        <f>IFERROR(RENTABILIDAD[[#This Row],[RENTABILIDAD E.A COP2]]*RENTABILIDAD[[#This Row],[PESOS COP]],"")</f>
        <v/>
      </c>
    </row>
    <row r="1189" spans="2:19">
      <c r="B1189" s="755" t="str">
        <f>IF('REGISTRO ACCIONES'!L1189="COMPRA",'REGISTRO ACCIONES'!J1189,"")</f>
        <v/>
      </c>
      <c r="C1189" s="756" t="str">
        <f>IF('REGISTRO ACCIONES'!L1189="COMPRA",'REGISTRO ACCIONES'!K1189,"")</f>
        <v/>
      </c>
      <c r="D118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89" s="757" t="str">
        <f>IF('REGISTRO ACCIONES'!L1189="COMPRA",'REGISTRO ACCIONES'!M1189,"")</f>
        <v/>
      </c>
      <c r="F1189" s="758" t="str">
        <f>IF(RENTABILIDAD[[#This Row],[PORTAFOLIO]]="","",IF('REGISTRO ACCIONES'!L1189="COMPRA",'REGISTRO ACCIONES'!P1189,""))</f>
        <v/>
      </c>
      <c r="G1189" s="759" t="str">
        <f>IF(RENTABILIDAD[[#This Row],[PORTAFOLIO]]="","",IF('REGISTRO ACCIONES'!L1189="COMPRA",'REGISTRO ACCIONES'!R1189,""))</f>
        <v/>
      </c>
      <c r="H118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89" s="760" t="str">
        <f>IF(RENTABILIDAD[[#This Row],[PORTAFOLIO]]="","",IF(RENTABILIDAD[[#This Row],[INSTRUMENTO]]="","",IFERROR((E1189*H1189),0)))</f>
        <v/>
      </c>
      <c r="J1189" s="761" t="str">
        <f>IF(RENTABILIDAD[[#This Row],[PORTAFOLIO]]="","",IF(RENTABILIDAD[[#This Row],[INSTRUMENTO]]="","",IFERROR((E1189*H1189)*$X$6,0)))</f>
        <v/>
      </c>
      <c r="K1189" s="762">
        <f>IF(RENTABILIDAD[[#This Row],[VALOR ACTUAL COP]]&gt;0,IFERROR((I1189-F1189)/F1189,0),"")</f>
        <v>0</v>
      </c>
      <c r="L1189" s="702">
        <f>IF(RENTABILIDAD[[#This Row],[VALOR ACTUAL COP]]&gt;0,IFERROR((J1189-G1189)/G1189,0),"")</f>
        <v>0</v>
      </c>
      <c r="M1189" s="763">
        <f t="shared" si="19"/>
        <v>0</v>
      </c>
      <c r="N1189" s="747" t="str">
        <f>IFERROR(IF(RENTABILIDAD[[#This Row],[AÑOS]]&gt;0.9999999,(1+K1189)^(1/M1189)-1,""),"")</f>
        <v/>
      </c>
      <c r="O1189" s="702" t="str">
        <f>IFERROR(IF(RENTABILIDAD[[#This Row],[AÑOS]]&gt;0.9999999,(1+L1189)^(1/M1189)-1,""),"")</f>
        <v/>
      </c>
      <c r="P1189" s="764" t="str">
        <f>IFERROR(IF(C:C=$U$7,RENTABILIDAD[[#This Row],[INVERSIÓN USD]]/$W$6,RENTABILIDAD[[#This Row],[INVERSIÓN USD]]/$W$7),"")</f>
        <v/>
      </c>
      <c r="Q1189" s="620" t="str">
        <f>IFERROR(IF(D:D=$U$6,RENTABILIDAD[[#This Row],[INVERSIÓN COP]]/$V$6,RENTABILIDAD[[#This Row],[INVERSIÓN COP]]/$V$7),"")</f>
        <v/>
      </c>
      <c r="R1189" s="764" t="str">
        <f>IFERROR(RENTABILIDAD[[#This Row],[RENTABILIDAD E.A USD]]*RENTABILIDAD[[#This Row],[PESOS COP]],"")</f>
        <v/>
      </c>
      <c r="S1189" s="620" t="str">
        <f>IFERROR(RENTABILIDAD[[#This Row],[RENTABILIDAD E.A COP2]]*RENTABILIDAD[[#This Row],[PESOS COP]],"")</f>
        <v/>
      </c>
    </row>
    <row r="1190" spans="2:19">
      <c r="B1190" s="755" t="str">
        <f>IF('REGISTRO ACCIONES'!L1190="COMPRA",'REGISTRO ACCIONES'!J1190,"")</f>
        <v/>
      </c>
      <c r="C1190" s="756" t="str">
        <f>IF('REGISTRO ACCIONES'!L1190="COMPRA",'REGISTRO ACCIONES'!K1190,"")</f>
        <v/>
      </c>
      <c r="D119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90" s="757" t="str">
        <f>IF('REGISTRO ACCIONES'!L1190="COMPRA",'REGISTRO ACCIONES'!M1190,"")</f>
        <v/>
      </c>
      <c r="F1190" s="758" t="str">
        <f>IF(RENTABILIDAD[[#This Row],[PORTAFOLIO]]="","",IF('REGISTRO ACCIONES'!L1190="COMPRA",'REGISTRO ACCIONES'!P1190,""))</f>
        <v/>
      </c>
      <c r="G1190" s="759" t="str">
        <f>IF(RENTABILIDAD[[#This Row],[PORTAFOLIO]]="","",IF('REGISTRO ACCIONES'!L1190="COMPRA",'REGISTRO ACCIONES'!R1190,""))</f>
        <v/>
      </c>
      <c r="H119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90" s="760" t="str">
        <f>IF(RENTABILIDAD[[#This Row],[PORTAFOLIO]]="","",IF(RENTABILIDAD[[#This Row],[INSTRUMENTO]]="","",IFERROR((E1190*H1190),0)))</f>
        <v/>
      </c>
      <c r="J1190" s="761" t="str">
        <f>IF(RENTABILIDAD[[#This Row],[PORTAFOLIO]]="","",IF(RENTABILIDAD[[#This Row],[INSTRUMENTO]]="","",IFERROR((E1190*H1190)*$X$6,0)))</f>
        <v/>
      </c>
      <c r="K1190" s="762">
        <f>IF(RENTABILIDAD[[#This Row],[VALOR ACTUAL COP]]&gt;0,IFERROR((I1190-F1190)/F1190,0),"")</f>
        <v>0</v>
      </c>
      <c r="L1190" s="702">
        <f>IF(RENTABILIDAD[[#This Row],[VALOR ACTUAL COP]]&gt;0,IFERROR((J1190-G1190)/G1190,0),"")</f>
        <v>0</v>
      </c>
      <c r="M1190" s="763">
        <f t="shared" si="19"/>
        <v>0</v>
      </c>
      <c r="N1190" s="747" t="str">
        <f>IFERROR(IF(RENTABILIDAD[[#This Row],[AÑOS]]&gt;0.9999999,(1+K1190)^(1/M1190)-1,""),"")</f>
        <v/>
      </c>
      <c r="O1190" s="702" t="str">
        <f>IFERROR(IF(RENTABILIDAD[[#This Row],[AÑOS]]&gt;0.9999999,(1+L1190)^(1/M1190)-1,""),"")</f>
        <v/>
      </c>
      <c r="P1190" s="764" t="str">
        <f>IFERROR(IF(C:C=$U$7,RENTABILIDAD[[#This Row],[INVERSIÓN USD]]/$W$6,RENTABILIDAD[[#This Row],[INVERSIÓN USD]]/$W$7),"")</f>
        <v/>
      </c>
      <c r="Q1190" s="620" t="str">
        <f>IFERROR(IF(D:D=$U$6,RENTABILIDAD[[#This Row],[INVERSIÓN COP]]/$V$6,RENTABILIDAD[[#This Row],[INVERSIÓN COP]]/$V$7),"")</f>
        <v/>
      </c>
      <c r="R1190" s="764" t="str">
        <f>IFERROR(RENTABILIDAD[[#This Row],[RENTABILIDAD E.A USD]]*RENTABILIDAD[[#This Row],[PESOS COP]],"")</f>
        <v/>
      </c>
      <c r="S1190" s="620" t="str">
        <f>IFERROR(RENTABILIDAD[[#This Row],[RENTABILIDAD E.A COP2]]*RENTABILIDAD[[#This Row],[PESOS COP]],"")</f>
        <v/>
      </c>
    </row>
    <row r="1191" spans="2:19">
      <c r="B1191" s="755" t="str">
        <f>IF('REGISTRO ACCIONES'!L1191="COMPRA",'REGISTRO ACCIONES'!J1191,"")</f>
        <v/>
      </c>
      <c r="C1191" s="756" t="str">
        <f>IF('REGISTRO ACCIONES'!L1191="COMPRA",'REGISTRO ACCIONES'!K1191,"")</f>
        <v/>
      </c>
      <c r="D119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91" s="757" t="str">
        <f>IF('REGISTRO ACCIONES'!L1191="COMPRA",'REGISTRO ACCIONES'!M1191,"")</f>
        <v/>
      </c>
      <c r="F1191" s="758" t="str">
        <f>IF(RENTABILIDAD[[#This Row],[PORTAFOLIO]]="","",IF('REGISTRO ACCIONES'!L1191="COMPRA",'REGISTRO ACCIONES'!P1191,""))</f>
        <v/>
      </c>
      <c r="G1191" s="759" t="str">
        <f>IF(RENTABILIDAD[[#This Row],[PORTAFOLIO]]="","",IF('REGISTRO ACCIONES'!L1191="COMPRA",'REGISTRO ACCIONES'!R1191,""))</f>
        <v/>
      </c>
      <c r="H119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91" s="760" t="str">
        <f>IF(RENTABILIDAD[[#This Row],[PORTAFOLIO]]="","",IF(RENTABILIDAD[[#This Row],[INSTRUMENTO]]="","",IFERROR((E1191*H1191),0)))</f>
        <v/>
      </c>
      <c r="J1191" s="761" t="str">
        <f>IF(RENTABILIDAD[[#This Row],[PORTAFOLIO]]="","",IF(RENTABILIDAD[[#This Row],[INSTRUMENTO]]="","",IFERROR((E1191*H1191)*$X$6,0)))</f>
        <v/>
      </c>
      <c r="K1191" s="762">
        <f>IF(RENTABILIDAD[[#This Row],[VALOR ACTUAL COP]]&gt;0,IFERROR((I1191-F1191)/F1191,0),"")</f>
        <v>0</v>
      </c>
      <c r="L1191" s="702">
        <f>IF(RENTABILIDAD[[#This Row],[VALOR ACTUAL COP]]&gt;0,IFERROR((J1191-G1191)/G1191,0),"")</f>
        <v>0</v>
      </c>
      <c r="M1191" s="763">
        <f t="shared" si="19"/>
        <v>0</v>
      </c>
      <c r="N1191" s="747" t="str">
        <f>IFERROR(IF(RENTABILIDAD[[#This Row],[AÑOS]]&gt;0.9999999,(1+K1191)^(1/M1191)-1,""),"")</f>
        <v/>
      </c>
      <c r="O1191" s="702" t="str">
        <f>IFERROR(IF(RENTABILIDAD[[#This Row],[AÑOS]]&gt;0.9999999,(1+L1191)^(1/M1191)-1,""),"")</f>
        <v/>
      </c>
      <c r="P1191" s="764" t="str">
        <f>IFERROR(IF(C:C=$U$7,RENTABILIDAD[[#This Row],[INVERSIÓN USD]]/$W$6,RENTABILIDAD[[#This Row],[INVERSIÓN USD]]/$W$7),"")</f>
        <v/>
      </c>
      <c r="Q1191" s="620" t="str">
        <f>IFERROR(IF(D:D=$U$6,RENTABILIDAD[[#This Row],[INVERSIÓN COP]]/$V$6,RENTABILIDAD[[#This Row],[INVERSIÓN COP]]/$V$7),"")</f>
        <v/>
      </c>
      <c r="R1191" s="764" t="str">
        <f>IFERROR(RENTABILIDAD[[#This Row],[RENTABILIDAD E.A USD]]*RENTABILIDAD[[#This Row],[PESOS COP]],"")</f>
        <v/>
      </c>
      <c r="S1191" s="620" t="str">
        <f>IFERROR(RENTABILIDAD[[#This Row],[RENTABILIDAD E.A COP2]]*RENTABILIDAD[[#This Row],[PESOS COP]],"")</f>
        <v/>
      </c>
    </row>
    <row r="1192" spans="2:19">
      <c r="B1192" s="755" t="str">
        <f>IF('REGISTRO ACCIONES'!L1192="COMPRA",'REGISTRO ACCIONES'!J1192,"")</f>
        <v/>
      </c>
      <c r="C1192" s="756" t="str">
        <f>IF('REGISTRO ACCIONES'!L1192="COMPRA",'REGISTRO ACCIONES'!K1192,"")</f>
        <v/>
      </c>
      <c r="D119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92" s="757" t="str">
        <f>IF('REGISTRO ACCIONES'!L1192="COMPRA",'REGISTRO ACCIONES'!M1192,"")</f>
        <v/>
      </c>
      <c r="F1192" s="758" t="str">
        <f>IF(RENTABILIDAD[[#This Row],[PORTAFOLIO]]="","",IF('REGISTRO ACCIONES'!L1192="COMPRA",'REGISTRO ACCIONES'!P1192,""))</f>
        <v/>
      </c>
      <c r="G1192" s="759" t="str">
        <f>IF(RENTABILIDAD[[#This Row],[PORTAFOLIO]]="","",IF('REGISTRO ACCIONES'!L1192="COMPRA",'REGISTRO ACCIONES'!R1192,""))</f>
        <v/>
      </c>
      <c r="H119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92" s="760" t="str">
        <f>IF(RENTABILIDAD[[#This Row],[PORTAFOLIO]]="","",IF(RENTABILIDAD[[#This Row],[INSTRUMENTO]]="","",IFERROR((E1192*H1192),0)))</f>
        <v/>
      </c>
      <c r="J1192" s="761" t="str">
        <f>IF(RENTABILIDAD[[#This Row],[PORTAFOLIO]]="","",IF(RENTABILIDAD[[#This Row],[INSTRUMENTO]]="","",IFERROR((E1192*H1192)*$X$6,0)))</f>
        <v/>
      </c>
      <c r="K1192" s="762">
        <f>IF(RENTABILIDAD[[#This Row],[VALOR ACTUAL COP]]&gt;0,IFERROR((I1192-F1192)/F1192,0),"")</f>
        <v>0</v>
      </c>
      <c r="L1192" s="702">
        <f>IF(RENTABILIDAD[[#This Row],[VALOR ACTUAL COP]]&gt;0,IFERROR((J1192-G1192)/G1192,0),"")</f>
        <v>0</v>
      </c>
      <c r="M1192" s="763">
        <f t="shared" si="19"/>
        <v>0</v>
      </c>
      <c r="N1192" s="747" t="str">
        <f>IFERROR(IF(RENTABILIDAD[[#This Row],[AÑOS]]&gt;0.9999999,(1+K1192)^(1/M1192)-1,""),"")</f>
        <v/>
      </c>
      <c r="O1192" s="702" t="str">
        <f>IFERROR(IF(RENTABILIDAD[[#This Row],[AÑOS]]&gt;0.9999999,(1+L1192)^(1/M1192)-1,""),"")</f>
        <v/>
      </c>
      <c r="P1192" s="764" t="str">
        <f>IFERROR(IF(C:C=$U$7,RENTABILIDAD[[#This Row],[INVERSIÓN USD]]/$W$6,RENTABILIDAD[[#This Row],[INVERSIÓN USD]]/$W$7),"")</f>
        <v/>
      </c>
      <c r="Q1192" s="620" t="str">
        <f>IFERROR(IF(D:D=$U$6,RENTABILIDAD[[#This Row],[INVERSIÓN COP]]/$V$6,RENTABILIDAD[[#This Row],[INVERSIÓN COP]]/$V$7),"")</f>
        <v/>
      </c>
      <c r="R1192" s="764" t="str">
        <f>IFERROR(RENTABILIDAD[[#This Row],[RENTABILIDAD E.A USD]]*RENTABILIDAD[[#This Row],[PESOS COP]],"")</f>
        <v/>
      </c>
      <c r="S1192" s="620" t="str">
        <f>IFERROR(RENTABILIDAD[[#This Row],[RENTABILIDAD E.A COP2]]*RENTABILIDAD[[#This Row],[PESOS COP]],"")</f>
        <v/>
      </c>
    </row>
    <row r="1193" spans="2:19">
      <c r="B1193" s="755" t="str">
        <f>IF('REGISTRO ACCIONES'!L1193="COMPRA",'REGISTRO ACCIONES'!J1193,"")</f>
        <v/>
      </c>
      <c r="C1193" s="756" t="str">
        <f>IF('REGISTRO ACCIONES'!L1193="COMPRA",'REGISTRO ACCIONES'!K1193,"")</f>
        <v/>
      </c>
      <c r="D119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93" s="757" t="str">
        <f>IF('REGISTRO ACCIONES'!L1193="COMPRA",'REGISTRO ACCIONES'!M1193,"")</f>
        <v/>
      </c>
      <c r="F1193" s="758" t="str">
        <f>IF(RENTABILIDAD[[#This Row],[PORTAFOLIO]]="","",IF('REGISTRO ACCIONES'!L1193="COMPRA",'REGISTRO ACCIONES'!P1193,""))</f>
        <v/>
      </c>
      <c r="G1193" s="759" t="str">
        <f>IF(RENTABILIDAD[[#This Row],[PORTAFOLIO]]="","",IF('REGISTRO ACCIONES'!L1193="COMPRA",'REGISTRO ACCIONES'!R1193,""))</f>
        <v/>
      </c>
      <c r="H119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93" s="760" t="str">
        <f>IF(RENTABILIDAD[[#This Row],[PORTAFOLIO]]="","",IF(RENTABILIDAD[[#This Row],[INSTRUMENTO]]="","",IFERROR((E1193*H1193),0)))</f>
        <v/>
      </c>
      <c r="J1193" s="761" t="str">
        <f>IF(RENTABILIDAD[[#This Row],[PORTAFOLIO]]="","",IF(RENTABILIDAD[[#This Row],[INSTRUMENTO]]="","",IFERROR((E1193*H1193)*$X$6,0)))</f>
        <v/>
      </c>
      <c r="K1193" s="762">
        <f>IF(RENTABILIDAD[[#This Row],[VALOR ACTUAL COP]]&gt;0,IFERROR((I1193-F1193)/F1193,0),"")</f>
        <v>0</v>
      </c>
      <c r="L1193" s="702">
        <f>IF(RENTABILIDAD[[#This Row],[VALOR ACTUAL COP]]&gt;0,IFERROR((J1193-G1193)/G1193,0),"")</f>
        <v>0</v>
      </c>
      <c r="M1193" s="763">
        <f t="shared" si="19"/>
        <v>0</v>
      </c>
      <c r="N1193" s="747" t="str">
        <f>IFERROR(IF(RENTABILIDAD[[#This Row],[AÑOS]]&gt;0.9999999,(1+K1193)^(1/M1193)-1,""),"")</f>
        <v/>
      </c>
      <c r="O1193" s="702" t="str">
        <f>IFERROR(IF(RENTABILIDAD[[#This Row],[AÑOS]]&gt;0.9999999,(1+L1193)^(1/M1193)-1,""),"")</f>
        <v/>
      </c>
      <c r="P1193" s="764" t="str">
        <f>IFERROR(IF(C:C=$U$7,RENTABILIDAD[[#This Row],[INVERSIÓN USD]]/$W$6,RENTABILIDAD[[#This Row],[INVERSIÓN USD]]/$W$7),"")</f>
        <v/>
      </c>
      <c r="Q1193" s="620" t="str">
        <f>IFERROR(IF(D:D=$U$6,RENTABILIDAD[[#This Row],[INVERSIÓN COP]]/$V$6,RENTABILIDAD[[#This Row],[INVERSIÓN COP]]/$V$7),"")</f>
        <v/>
      </c>
      <c r="R1193" s="764" t="str">
        <f>IFERROR(RENTABILIDAD[[#This Row],[RENTABILIDAD E.A USD]]*RENTABILIDAD[[#This Row],[PESOS COP]],"")</f>
        <v/>
      </c>
      <c r="S1193" s="620" t="str">
        <f>IFERROR(RENTABILIDAD[[#This Row],[RENTABILIDAD E.A COP2]]*RENTABILIDAD[[#This Row],[PESOS COP]],"")</f>
        <v/>
      </c>
    </row>
    <row r="1194" spans="2:19">
      <c r="B1194" s="755" t="str">
        <f>IF('REGISTRO ACCIONES'!L1194="COMPRA",'REGISTRO ACCIONES'!J1194,"")</f>
        <v/>
      </c>
      <c r="C1194" s="756" t="str">
        <f>IF('REGISTRO ACCIONES'!L1194="COMPRA",'REGISTRO ACCIONES'!K1194,"")</f>
        <v/>
      </c>
      <c r="D119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94" s="757" t="str">
        <f>IF('REGISTRO ACCIONES'!L1194="COMPRA",'REGISTRO ACCIONES'!M1194,"")</f>
        <v/>
      </c>
      <c r="F1194" s="758" t="str">
        <f>IF(RENTABILIDAD[[#This Row],[PORTAFOLIO]]="","",IF('REGISTRO ACCIONES'!L1194="COMPRA",'REGISTRO ACCIONES'!P1194,""))</f>
        <v/>
      </c>
      <c r="G1194" s="759" t="str">
        <f>IF(RENTABILIDAD[[#This Row],[PORTAFOLIO]]="","",IF('REGISTRO ACCIONES'!L1194="COMPRA",'REGISTRO ACCIONES'!R1194,""))</f>
        <v/>
      </c>
      <c r="H119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94" s="760" t="str">
        <f>IF(RENTABILIDAD[[#This Row],[PORTAFOLIO]]="","",IF(RENTABILIDAD[[#This Row],[INSTRUMENTO]]="","",IFERROR((E1194*H1194),0)))</f>
        <v/>
      </c>
      <c r="J1194" s="761" t="str">
        <f>IF(RENTABILIDAD[[#This Row],[PORTAFOLIO]]="","",IF(RENTABILIDAD[[#This Row],[INSTRUMENTO]]="","",IFERROR((E1194*H1194)*$X$6,0)))</f>
        <v/>
      </c>
      <c r="K1194" s="762">
        <f>IF(RENTABILIDAD[[#This Row],[VALOR ACTUAL COP]]&gt;0,IFERROR((I1194-F1194)/F1194,0),"")</f>
        <v>0</v>
      </c>
      <c r="L1194" s="702">
        <f>IF(RENTABILIDAD[[#This Row],[VALOR ACTUAL COP]]&gt;0,IFERROR((J1194-G1194)/G1194,0),"")</f>
        <v>0</v>
      </c>
      <c r="M1194" s="763">
        <f t="shared" si="19"/>
        <v>0</v>
      </c>
      <c r="N1194" s="747" t="str">
        <f>IFERROR(IF(RENTABILIDAD[[#This Row],[AÑOS]]&gt;0.9999999,(1+K1194)^(1/M1194)-1,""),"")</f>
        <v/>
      </c>
      <c r="O1194" s="702" t="str">
        <f>IFERROR(IF(RENTABILIDAD[[#This Row],[AÑOS]]&gt;0.9999999,(1+L1194)^(1/M1194)-1,""),"")</f>
        <v/>
      </c>
      <c r="P1194" s="764" t="str">
        <f>IFERROR(IF(C:C=$U$7,RENTABILIDAD[[#This Row],[INVERSIÓN USD]]/$W$6,RENTABILIDAD[[#This Row],[INVERSIÓN USD]]/$W$7),"")</f>
        <v/>
      </c>
      <c r="Q1194" s="620" t="str">
        <f>IFERROR(IF(D:D=$U$6,RENTABILIDAD[[#This Row],[INVERSIÓN COP]]/$V$6,RENTABILIDAD[[#This Row],[INVERSIÓN COP]]/$V$7),"")</f>
        <v/>
      </c>
      <c r="R1194" s="764" t="str">
        <f>IFERROR(RENTABILIDAD[[#This Row],[RENTABILIDAD E.A USD]]*RENTABILIDAD[[#This Row],[PESOS COP]],"")</f>
        <v/>
      </c>
      <c r="S1194" s="620" t="str">
        <f>IFERROR(RENTABILIDAD[[#This Row],[RENTABILIDAD E.A COP2]]*RENTABILIDAD[[#This Row],[PESOS COP]],"")</f>
        <v/>
      </c>
    </row>
    <row r="1195" spans="2:19">
      <c r="B1195" s="755" t="str">
        <f>IF('REGISTRO ACCIONES'!L1195="COMPRA",'REGISTRO ACCIONES'!J1195,"")</f>
        <v/>
      </c>
      <c r="C1195" s="756" t="str">
        <f>IF('REGISTRO ACCIONES'!L1195="COMPRA",'REGISTRO ACCIONES'!K1195,"")</f>
        <v/>
      </c>
      <c r="D119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95" s="757" t="str">
        <f>IF('REGISTRO ACCIONES'!L1195="COMPRA",'REGISTRO ACCIONES'!M1195,"")</f>
        <v/>
      </c>
      <c r="F1195" s="758" t="str">
        <f>IF(RENTABILIDAD[[#This Row],[PORTAFOLIO]]="","",IF('REGISTRO ACCIONES'!L1195="COMPRA",'REGISTRO ACCIONES'!P1195,""))</f>
        <v/>
      </c>
      <c r="G1195" s="759" t="str">
        <f>IF(RENTABILIDAD[[#This Row],[PORTAFOLIO]]="","",IF('REGISTRO ACCIONES'!L1195="COMPRA",'REGISTRO ACCIONES'!R1195,""))</f>
        <v/>
      </c>
      <c r="H119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95" s="760" t="str">
        <f>IF(RENTABILIDAD[[#This Row],[PORTAFOLIO]]="","",IF(RENTABILIDAD[[#This Row],[INSTRUMENTO]]="","",IFERROR((E1195*H1195),0)))</f>
        <v/>
      </c>
      <c r="J1195" s="761" t="str">
        <f>IF(RENTABILIDAD[[#This Row],[PORTAFOLIO]]="","",IF(RENTABILIDAD[[#This Row],[INSTRUMENTO]]="","",IFERROR((E1195*H1195)*$X$6,0)))</f>
        <v/>
      </c>
      <c r="K1195" s="762">
        <f>IF(RENTABILIDAD[[#This Row],[VALOR ACTUAL COP]]&gt;0,IFERROR((I1195-F1195)/F1195,0),"")</f>
        <v>0</v>
      </c>
      <c r="L1195" s="702">
        <f>IF(RENTABILIDAD[[#This Row],[VALOR ACTUAL COP]]&gt;0,IFERROR((J1195-G1195)/G1195,0),"")</f>
        <v>0</v>
      </c>
      <c r="M1195" s="763">
        <f t="shared" si="19"/>
        <v>0</v>
      </c>
      <c r="N1195" s="747" t="str">
        <f>IFERROR(IF(RENTABILIDAD[[#This Row],[AÑOS]]&gt;0.9999999,(1+K1195)^(1/M1195)-1,""),"")</f>
        <v/>
      </c>
      <c r="O1195" s="702" t="str">
        <f>IFERROR(IF(RENTABILIDAD[[#This Row],[AÑOS]]&gt;0.9999999,(1+L1195)^(1/M1195)-1,""),"")</f>
        <v/>
      </c>
      <c r="P1195" s="764" t="str">
        <f>IFERROR(IF(C:C=$U$7,RENTABILIDAD[[#This Row],[INVERSIÓN USD]]/$W$6,RENTABILIDAD[[#This Row],[INVERSIÓN USD]]/$W$7),"")</f>
        <v/>
      </c>
      <c r="Q1195" s="620" t="str">
        <f>IFERROR(IF(D:D=$U$6,RENTABILIDAD[[#This Row],[INVERSIÓN COP]]/$V$6,RENTABILIDAD[[#This Row],[INVERSIÓN COP]]/$V$7),"")</f>
        <v/>
      </c>
      <c r="R1195" s="764" t="str">
        <f>IFERROR(RENTABILIDAD[[#This Row],[RENTABILIDAD E.A USD]]*RENTABILIDAD[[#This Row],[PESOS COP]],"")</f>
        <v/>
      </c>
      <c r="S1195" s="620" t="str">
        <f>IFERROR(RENTABILIDAD[[#This Row],[RENTABILIDAD E.A COP2]]*RENTABILIDAD[[#This Row],[PESOS COP]],"")</f>
        <v/>
      </c>
    </row>
    <row r="1196" spans="2:19">
      <c r="B1196" s="755" t="str">
        <f>IF('REGISTRO ACCIONES'!L1196="COMPRA",'REGISTRO ACCIONES'!J1196,"")</f>
        <v/>
      </c>
      <c r="C1196" s="756" t="str">
        <f>IF('REGISTRO ACCIONES'!L1196="COMPRA",'REGISTRO ACCIONES'!K1196,"")</f>
        <v/>
      </c>
      <c r="D119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96" s="757" t="str">
        <f>IF('REGISTRO ACCIONES'!L1196="COMPRA",'REGISTRO ACCIONES'!M1196,"")</f>
        <v/>
      </c>
      <c r="F1196" s="758" t="str">
        <f>IF(RENTABILIDAD[[#This Row],[PORTAFOLIO]]="","",IF('REGISTRO ACCIONES'!L1196="COMPRA",'REGISTRO ACCIONES'!P1196,""))</f>
        <v/>
      </c>
      <c r="G1196" s="759" t="str">
        <f>IF(RENTABILIDAD[[#This Row],[PORTAFOLIO]]="","",IF('REGISTRO ACCIONES'!L1196="COMPRA",'REGISTRO ACCIONES'!R1196,""))</f>
        <v/>
      </c>
      <c r="H119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96" s="760" t="str">
        <f>IF(RENTABILIDAD[[#This Row],[PORTAFOLIO]]="","",IF(RENTABILIDAD[[#This Row],[INSTRUMENTO]]="","",IFERROR((E1196*H1196),0)))</f>
        <v/>
      </c>
      <c r="J1196" s="761" t="str">
        <f>IF(RENTABILIDAD[[#This Row],[PORTAFOLIO]]="","",IF(RENTABILIDAD[[#This Row],[INSTRUMENTO]]="","",IFERROR((E1196*H1196)*$X$6,0)))</f>
        <v/>
      </c>
      <c r="K1196" s="762">
        <f>IF(RENTABILIDAD[[#This Row],[VALOR ACTUAL COP]]&gt;0,IFERROR((I1196-F1196)/F1196,0),"")</f>
        <v>0</v>
      </c>
      <c r="L1196" s="702">
        <f>IF(RENTABILIDAD[[#This Row],[VALOR ACTUAL COP]]&gt;0,IFERROR((J1196-G1196)/G1196,0),"")</f>
        <v>0</v>
      </c>
      <c r="M1196" s="763">
        <f t="shared" si="19"/>
        <v>0</v>
      </c>
      <c r="N1196" s="747" t="str">
        <f>IFERROR(IF(RENTABILIDAD[[#This Row],[AÑOS]]&gt;0.9999999,(1+K1196)^(1/M1196)-1,""),"")</f>
        <v/>
      </c>
      <c r="O1196" s="702" t="str">
        <f>IFERROR(IF(RENTABILIDAD[[#This Row],[AÑOS]]&gt;0.9999999,(1+L1196)^(1/M1196)-1,""),"")</f>
        <v/>
      </c>
      <c r="P1196" s="764" t="str">
        <f>IFERROR(IF(C:C=$U$7,RENTABILIDAD[[#This Row],[INVERSIÓN USD]]/$W$6,RENTABILIDAD[[#This Row],[INVERSIÓN USD]]/$W$7),"")</f>
        <v/>
      </c>
      <c r="Q1196" s="620" t="str">
        <f>IFERROR(IF(D:D=$U$6,RENTABILIDAD[[#This Row],[INVERSIÓN COP]]/$V$6,RENTABILIDAD[[#This Row],[INVERSIÓN COP]]/$V$7),"")</f>
        <v/>
      </c>
      <c r="R1196" s="764" t="str">
        <f>IFERROR(RENTABILIDAD[[#This Row],[RENTABILIDAD E.A USD]]*RENTABILIDAD[[#This Row],[PESOS COP]],"")</f>
        <v/>
      </c>
      <c r="S1196" s="620" t="str">
        <f>IFERROR(RENTABILIDAD[[#This Row],[RENTABILIDAD E.A COP2]]*RENTABILIDAD[[#This Row],[PESOS COP]],"")</f>
        <v/>
      </c>
    </row>
    <row r="1197" spans="2:19">
      <c r="B1197" s="755" t="str">
        <f>IF('REGISTRO ACCIONES'!L1197="COMPRA",'REGISTRO ACCIONES'!J1197,"")</f>
        <v/>
      </c>
      <c r="C1197" s="756" t="str">
        <f>IF('REGISTRO ACCIONES'!L1197="COMPRA",'REGISTRO ACCIONES'!K1197,"")</f>
        <v/>
      </c>
      <c r="D119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97" s="757" t="str">
        <f>IF('REGISTRO ACCIONES'!L1197="COMPRA",'REGISTRO ACCIONES'!M1197,"")</f>
        <v/>
      </c>
      <c r="F1197" s="758" t="str">
        <f>IF(RENTABILIDAD[[#This Row],[PORTAFOLIO]]="","",IF('REGISTRO ACCIONES'!L1197="COMPRA",'REGISTRO ACCIONES'!P1197,""))</f>
        <v/>
      </c>
      <c r="G1197" s="759" t="str">
        <f>IF(RENTABILIDAD[[#This Row],[PORTAFOLIO]]="","",IF('REGISTRO ACCIONES'!L1197="COMPRA",'REGISTRO ACCIONES'!R1197,""))</f>
        <v/>
      </c>
      <c r="H119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97" s="760" t="str">
        <f>IF(RENTABILIDAD[[#This Row],[PORTAFOLIO]]="","",IF(RENTABILIDAD[[#This Row],[INSTRUMENTO]]="","",IFERROR((E1197*H1197),0)))</f>
        <v/>
      </c>
      <c r="J1197" s="761" t="str">
        <f>IF(RENTABILIDAD[[#This Row],[PORTAFOLIO]]="","",IF(RENTABILIDAD[[#This Row],[INSTRUMENTO]]="","",IFERROR((E1197*H1197)*$X$6,0)))</f>
        <v/>
      </c>
      <c r="K1197" s="762">
        <f>IF(RENTABILIDAD[[#This Row],[VALOR ACTUAL COP]]&gt;0,IFERROR((I1197-F1197)/F1197,0),"")</f>
        <v>0</v>
      </c>
      <c r="L1197" s="702">
        <f>IF(RENTABILIDAD[[#This Row],[VALOR ACTUAL COP]]&gt;0,IFERROR((J1197-G1197)/G1197,0),"")</f>
        <v>0</v>
      </c>
      <c r="M1197" s="763">
        <f t="shared" si="19"/>
        <v>0</v>
      </c>
      <c r="N1197" s="747" t="str">
        <f>IFERROR(IF(RENTABILIDAD[[#This Row],[AÑOS]]&gt;0.9999999,(1+K1197)^(1/M1197)-1,""),"")</f>
        <v/>
      </c>
      <c r="O1197" s="702" t="str">
        <f>IFERROR(IF(RENTABILIDAD[[#This Row],[AÑOS]]&gt;0.9999999,(1+L1197)^(1/M1197)-1,""),"")</f>
        <v/>
      </c>
      <c r="P1197" s="764" t="str">
        <f>IFERROR(IF(C:C=$U$7,RENTABILIDAD[[#This Row],[INVERSIÓN USD]]/$W$6,RENTABILIDAD[[#This Row],[INVERSIÓN USD]]/$W$7),"")</f>
        <v/>
      </c>
      <c r="Q1197" s="620" t="str">
        <f>IFERROR(IF(D:D=$U$6,RENTABILIDAD[[#This Row],[INVERSIÓN COP]]/$V$6,RENTABILIDAD[[#This Row],[INVERSIÓN COP]]/$V$7),"")</f>
        <v/>
      </c>
      <c r="R1197" s="764" t="str">
        <f>IFERROR(RENTABILIDAD[[#This Row],[RENTABILIDAD E.A USD]]*RENTABILIDAD[[#This Row],[PESOS COP]],"")</f>
        <v/>
      </c>
      <c r="S1197" s="620" t="str">
        <f>IFERROR(RENTABILIDAD[[#This Row],[RENTABILIDAD E.A COP2]]*RENTABILIDAD[[#This Row],[PESOS COP]],"")</f>
        <v/>
      </c>
    </row>
    <row r="1198" spans="2:19">
      <c r="B1198" s="755" t="str">
        <f>IF('REGISTRO ACCIONES'!L1198="COMPRA",'REGISTRO ACCIONES'!J1198,"")</f>
        <v/>
      </c>
      <c r="C1198" s="756" t="str">
        <f>IF('REGISTRO ACCIONES'!L1198="COMPRA",'REGISTRO ACCIONES'!K1198,"")</f>
        <v/>
      </c>
      <c r="D119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98" s="757" t="str">
        <f>IF('REGISTRO ACCIONES'!L1198="COMPRA",'REGISTRO ACCIONES'!M1198,"")</f>
        <v/>
      </c>
      <c r="F1198" s="758" t="str">
        <f>IF(RENTABILIDAD[[#This Row],[PORTAFOLIO]]="","",IF('REGISTRO ACCIONES'!L1198="COMPRA",'REGISTRO ACCIONES'!P1198,""))</f>
        <v/>
      </c>
      <c r="G1198" s="759" t="str">
        <f>IF(RENTABILIDAD[[#This Row],[PORTAFOLIO]]="","",IF('REGISTRO ACCIONES'!L1198="COMPRA",'REGISTRO ACCIONES'!R1198,""))</f>
        <v/>
      </c>
      <c r="H119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98" s="760" t="str">
        <f>IF(RENTABILIDAD[[#This Row],[PORTAFOLIO]]="","",IF(RENTABILIDAD[[#This Row],[INSTRUMENTO]]="","",IFERROR((E1198*H1198),0)))</f>
        <v/>
      </c>
      <c r="J1198" s="761" t="str">
        <f>IF(RENTABILIDAD[[#This Row],[PORTAFOLIO]]="","",IF(RENTABILIDAD[[#This Row],[INSTRUMENTO]]="","",IFERROR((E1198*H1198)*$X$6,0)))</f>
        <v/>
      </c>
      <c r="K1198" s="762">
        <f>IF(RENTABILIDAD[[#This Row],[VALOR ACTUAL COP]]&gt;0,IFERROR((I1198-F1198)/F1198,0),"")</f>
        <v>0</v>
      </c>
      <c r="L1198" s="702">
        <f>IF(RENTABILIDAD[[#This Row],[VALOR ACTUAL COP]]&gt;0,IFERROR((J1198-G1198)/G1198,0),"")</f>
        <v>0</v>
      </c>
      <c r="M1198" s="763">
        <f t="shared" si="19"/>
        <v>0</v>
      </c>
      <c r="N1198" s="747" t="str">
        <f>IFERROR(IF(RENTABILIDAD[[#This Row],[AÑOS]]&gt;0.9999999,(1+K1198)^(1/M1198)-1,""),"")</f>
        <v/>
      </c>
      <c r="O1198" s="702" t="str">
        <f>IFERROR(IF(RENTABILIDAD[[#This Row],[AÑOS]]&gt;0.9999999,(1+L1198)^(1/M1198)-1,""),"")</f>
        <v/>
      </c>
      <c r="P1198" s="764" t="str">
        <f>IFERROR(IF(C:C=$U$7,RENTABILIDAD[[#This Row],[INVERSIÓN USD]]/$W$6,RENTABILIDAD[[#This Row],[INVERSIÓN USD]]/$W$7),"")</f>
        <v/>
      </c>
      <c r="Q1198" s="620" t="str">
        <f>IFERROR(IF(D:D=$U$6,RENTABILIDAD[[#This Row],[INVERSIÓN COP]]/$V$6,RENTABILIDAD[[#This Row],[INVERSIÓN COP]]/$V$7),"")</f>
        <v/>
      </c>
      <c r="R1198" s="764" t="str">
        <f>IFERROR(RENTABILIDAD[[#This Row],[RENTABILIDAD E.A USD]]*RENTABILIDAD[[#This Row],[PESOS COP]],"")</f>
        <v/>
      </c>
      <c r="S1198" s="620" t="str">
        <f>IFERROR(RENTABILIDAD[[#This Row],[RENTABILIDAD E.A COP2]]*RENTABILIDAD[[#This Row],[PESOS COP]],"")</f>
        <v/>
      </c>
    </row>
    <row r="1199" spans="2:19">
      <c r="B1199" s="755" t="str">
        <f>IF('REGISTRO ACCIONES'!L1199="COMPRA",'REGISTRO ACCIONES'!J1199,"")</f>
        <v/>
      </c>
      <c r="C1199" s="756" t="str">
        <f>IF('REGISTRO ACCIONES'!L1199="COMPRA",'REGISTRO ACCIONES'!K1199,"")</f>
        <v/>
      </c>
      <c r="D119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199" s="757" t="str">
        <f>IF('REGISTRO ACCIONES'!L1199="COMPRA",'REGISTRO ACCIONES'!M1199,"")</f>
        <v/>
      </c>
      <c r="F1199" s="758" t="str">
        <f>IF(RENTABILIDAD[[#This Row],[PORTAFOLIO]]="","",IF('REGISTRO ACCIONES'!L1199="COMPRA",'REGISTRO ACCIONES'!P1199,""))</f>
        <v/>
      </c>
      <c r="G1199" s="759" t="str">
        <f>IF(RENTABILIDAD[[#This Row],[PORTAFOLIO]]="","",IF('REGISTRO ACCIONES'!L1199="COMPRA",'REGISTRO ACCIONES'!R1199,""))</f>
        <v/>
      </c>
      <c r="H119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199" s="760" t="str">
        <f>IF(RENTABILIDAD[[#This Row],[PORTAFOLIO]]="","",IF(RENTABILIDAD[[#This Row],[INSTRUMENTO]]="","",IFERROR((E1199*H1199),0)))</f>
        <v/>
      </c>
      <c r="J1199" s="761" t="str">
        <f>IF(RENTABILIDAD[[#This Row],[PORTAFOLIO]]="","",IF(RENTABILIDAD[[#This Row],[INSTRUMENTO]]="","",IFERROR((E1199*H1199)*$X$6,0)))</f>
        <v/>
      </c>
      <c r="K1199" s="762">
        <f>IF(RENTABILIDAD[[#This Row],[VALOR ACTUAL COP]]&gt;0,IFERROR((I1199-F1199)/F1199,0),"")</f>
        <v>0</v>
      </c>
      <c r="L1199" s="702">
        <f>IF(RENTABILIDAD[[#This Row],[VALOR ACTUAL COP]]&gt;0,IFERROR((J1199-G1199)/G1199,0),"")</f>
        <v>0</v>
      </c>
      <c r="M1199" s="763">
        <f t="shared" si="19"/>
        <v>0</v>
      </c>
      <c r="N1199" s="747" t="str">
        <f>IFERROR(IF(RENTABILIDAD[[#This Row],[AÑOS]]&gt;0.9999999,(1+K1199)^(1/M1199)-1,""),"")</f>
        <v/>
      </c>
      <c r="O1199" s="702" t="str">
        <f>IFERROR(IF(RENTABILIDAD[[#This Row],[AÑOS]]&gt;0.9999999,(1+L1199)^(1/M1199)-1,""),"")</f>
        <v/>
      </c>
      <c r="P1199" s="764" t="str">
        <f>IFERROR(IF(C:C=$U$7,RENTABILIDAD[[#This Row],[INVERSIÓN USD]]/$W$6,RENTABILIDAD[[#This Row],[INVERSIÓN USD]]/$W$7),"")</f>
        <v/>
      </c>
      <c r="Q1199" s="620" t="str">
        <f>IFERROR(IF(D:D=$U$6,RENTABILIDAD[[#This Row],[INVERSIÓN COP]]/$V$6,RENTABILIDAD[[#This Row],[INVERSIÓN COP]]/$V$7),"")</f>
        <v/>
      </c>
      <c r="R1199" s="764" t="str">
        <f>IFERROR(RENTABILIDAD[[#This Row],[RENTABILIDAD E.A USD]]*RENTABILIDAD[[#This Row],[PESOS COP]],"")</f>
        <v/>
      </c>
      <c r="S1199" s="620" t="str">
        <f>IFERROR(RENTABILIDAD[[#This Row],[RENTABILIDAD E.A COP2]]*RENTABILIDAD[[#This Row],[PESOS COP]],"")</f>
        <v/>
      </c>
    </row>
    <row r="1200" spans="2:19">
      <c r="B1200" s="755" t="str">
        <f>IF('REGISTRO ACCIONES'!L1200="COMPRA",'REGISTRO ACCIONES'!J1200,"")</f>
        <v/>
      </c>
      <c r="C1200" s="756" t="str">
        <f>IF('REGISTRO ACCIONES'!L1200="COMPRA",'REGISTRO ACCIONES'!K1200,"")</f>
        <v/>
      </c>
      <c r="D120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00" s="757" t="str">
        <f>IF('REGISTRO ACCIONES'!L1200="COMPRA",'REGISTRO ACCIONES'!M1200,"")</f>
        <v/>
      </c>
      <c r="F1200" s="758" t="str">
        <f>IF(RENTABILIDAD[[#This Row],[PORTAFOLIO]]="","",IF('REGISTRO ACCIONES'!L1200="COMPRA",'REGISTRO ACCIONES'!P1200,""))</f>
        <v/>
      </c>
      <c r="G1200" s="759" t="str">
        <f>IF(RENTABILIDAD[[#This Row],[PORTAFOLIO]]="","",IF('REGISTRO ACCIONES'!L1200="COMPRA",'REGISTRO ACCIONES'!R1200,""))</f>
        <v/>
      </c>
      <c r="H120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00" s="760" t="str">
        <f>IF(RENTABILIDAD[[#This Row],[PORTAFOLIO]]="","",IF(RENTABILIDAD[[#This Row],[INSTRUMENTO]]="","",IFERROR((E1200*H1200),0)))</f>
        <v/>
      </c>
      <c r="J1200" s="761" t="str">
        <f>IF(RENTABILIDAD[[#This Row],[PORTAFOLIO]]="","",IF(RENTABILIDAD[[#This Row],[INSTRUMENTO]]="","",IFERROR((E1200*H1200)*$X$6,0)))</f>
        <v/>
      </c>
      <c r="K1200" s="762">
        <f>IF(RENTABILIDAD[[#This Row],[VALOR ACTUAL COP]]&gt;0,IFERROR((I1200-F1200)/F1200,0),"")</f>
        <v>0</v>
      </c>
      <c r="L1200" s="702">
        <f>IF(RENTABILIDAD[[#This Row],[VALOR ACTUAL COP]]&gt;0,IFERROR((J1200-G1200)/G1200,0),"")</f>
        <v>0</v>
      </c>
      <c r="M1200" s="763">
        <f t="shared" si="19"/>
        <v>0</v>
      </c>
      <c r="N1200" s="747" t="str">
        <f>IFERROR(IF(RENTABILIDAD[[#This Row],[AÑOS]]&gt;0.9999999,(1+K1200)^(1/M1200)-1,""),"")</f>
        <v/>
      </c>
      <c r="O1200" s="702" t="str">
        <f>IFERROR(IF(RENTABILIDAD[[#This Row],[AÑOS]]&gt;0.9999999,(1+L1200)^(1/M1200)-1,""),"")</f>
        <v/>
      </c>
      <c r="P1200" s="764" t="str">
        <f>IFERROR(IF(C:C=$U$7,RENTABILIDAD[[#This Row],[INVERSIÓN USD]]/$W$6,RENTABILIDAD[[#This Row],[INVERSIÓN USD]]/$W$7),"")</f>
        <v/>
      </c>
      <c r="Q1200" s="620" t="str">
        <f>IFERROR(IF(D:D=$U$6,RENTABILIDAD[[#This Row],[INVERSIÓN COP]]/$V$6,RENTABILIDAD[[#This Row],[INVERSIÓN COP]]/$V$7),"")</f>
        <v/>
      </c>
      <c r="R1200" s="764" t="str">
        <f>IFERROR(RENTABILIDAD[[#This Row],[RENTABILIDAD E.A USD]]*RENTABILIDAD[[#This Row],[PESOS COP]],"")</f>
        <v/>
      </c>
      <c r="S1200" s="620" t="str">
        <f>IFERROR(RENTABILIDAD[[#This Row],[RENTABILIDAD E.A COP2]]*RENTABILIDAD[[#This Row],[PESOS COP]],"")</f>
        <v/>
      </c>
    </row>
    <row r="1201" spans="2:19">
      <c r="B1201" s="755" t="str">
        <f>IF('REGISTRO ACCIONES'!L1201="COMPRA",'REGISTRO ACCIONES'!J1201,"")</f>
        <v/>
      </c>
      <c r="C1201" s="756" t="str">
        <f>IF('REGISTRO ACCIONES'!L1201="COMPRA",'REGISTRO ACCIONES'!K1201,"")</f>
        <v/>
      </c>
      <c r="D120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01" s="757" t="str">
        <f>IF('REGISTRO ACCIONES'!L1201="COMPRA",'REGISTRO ACCIONES'!M1201,"")</f>
        <v/>
      </c>
      <c r="F1201" s="758" t="str">
        <f>IF(RENTABILIDAD[[#This Row],[PORTAFOLIO]]="","",IF('REGISTRO ACCIONES'!L1201="COMPRA",'REGISTRO ACCIONES'!P1201,""))</f>
        <v/>
      </c>
      <c r="G1201" s="759" t="str">
        <f>IF(RENTABILIDAD[[#This Row],[PORTAFOLIO]]="","",IF('REGISTRO ACCIONES'!L1201="COMPRA",'REGISTRO ACCIONES'!R1201,""))</f>
        <v/>
      </c>
      <c r="H120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01" s="760" t="str">
        <f>IF(RENTABILIDAD[[#This Row],[PORTAFOLIO]]="","",IF(RENTABILIDAD[[#This Row],[INSTRUMENTO]]="","",IFERROR((E1201*H1201),0)))</f>
        <v/>
      </c>
      <c r="J1201" s="761" t="str">
        <f>IF(RENTABILIDAD[[#This Row],[PORTAFOLIO]]="","",IF(RENTABILIDAD[[#This Row],[INSTRUMENTO]]="","",IFERROR((E1201*H1201)*$X$6,0)))</f>
        <v/>
      </c>
      <c r="K1201" s="762">
        <f>IF(RENTABILIDAD[[#This Row],[VALOR ACTUAL COP]]&gt;0,IFERROR((I1201-F1201)/F1201,0),"")</f>
        <v>0</v>
      </c>
      <c r="L1201" s="702">
        <f>IF(RENTABILIDAD[[#This Row],[VALOR ACTUAL COP]]&gt;0,IFERROR((J1201-G1201)/G1201,0),"")</f>
        <v>0</v>
      </c>
      <c r="M1201" s="763">
        <f t="shared" si="19"/>
        <v>0</v>
      </c>
      <c r="N1201" s="747" t="str">
        <f>IFERROR(IF(RENTABILIDAD[[#This Row],[AÑOS]]&gt;0.9999999,(1+K1201)^(1/M1201)-1,""),"")</f>
        <v/>
      </c>
      <c r="O1201" s="702" t="str">
        <f>IFERROR(IF(RENTABILIDAD[[#This Row],[AÑOS]]&gt;0.9999999,(1+L1201)^(1/M1201)-1,""),"")</f>
        <v/>
      </c>
      <c r="P1201" s="764" t="str">
        <f>IFERROR(IF(C:C=$U$7,RENTABILIDAD[[#This Row],[INVERSIÓN USD]]/$W$6,RENTABILIDAD[[#This Row],[INVERSIÓN USD]]/$W$7),"")</f>
        <v/>
      </c>
      <c r="Q1201" s="620" t="str">
        <f>IFERROR(IF(D:D=$U$6,RENTABILIDAD[[#This Row],[INVERSIÓN COP]]/$V$6,RENTABILIDAD[[#This Row],[INVERSIÓN COP]]/$V$7),"")</f>
        <v/>
      </c>
      <c r="R1201" s="764" t="str">
        <f>IFERROR(RENTABILIDAD[[#This Row],[RENTABILIDAD E.A USD]]*RENTABILIDAD[[#This Row],[PESOS COP]],"")</f>
        <v/>
      </c>
      <c r="S1201" s="620" t="str">
        <f>IFERROR(RENTABILIDAD[[#This Row],[RENTABILIDAD E.A COP2]]*RENTABILIDAD[[#This Row],[PESOS COP]],"")</f>
        <v/>
      </c>
    </row>
    <row r="1202" spans="2:19">
      <c r="B1202" s="755" t="str">
        <f>IF('REGISTRO ACCIONES'!L1202="COMPRA",'REGISTRO ACCIONES'!J1202,"")</f>
        <v/>
      </c>
      <c r="C1202" s="756" t="str">
        <f>IF('REGISTRO ACCIONES'!L1202="COMPRA",'REGISTRO ACCIONES'!K1202,"")</f>
        <v/>
      </c>
      <c r="D120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02" s="757" t="str">
        <f>IF('REGISTRO ACCIONES'!L1202="COMPRA",'REGISTRO ACCIONES'!M1202,"")</f>
        <v/>
      </c>
      <c r="F1202" s="758" t="str">
        <f>IF(RENTABILIDAD[[#This Row],[PORTAFOLIO]]="","",IF('REGISTRO ACCIONES'!L1202="COMPRA",'REGISTRO ACCIONES'!P1202,""))</f>
        <v/>
      </c>
      <c r="G1202" s="759" t="str">
        <f>IF(RENTABILIDAD[[#This Row],[PORTAFOLIO]]="","",IF('REGISTRO ACCIONES'!L1202="COMPRA",'REGISTRO ACCIONES'!R1202,""))</f>
        <v/>
      </c>
      <c r="H120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02" s="760" t="str">
        <f>IF(RENTABILIDAD[[#This Row],[PORTAFOLIO]]="","",IF(RENTABILIDAD[[#This Row],[INSTRUMENTO]]="","",IFERROR((E1202*H1202),0)))</f>
        <v/>
      </c>
      <c r="J1202" s="761" t="str">
        <f>IF(RENTABILIDAD[[#This Row],[PORTAFOLIO]]="","",IF(RENTABILIDAD[[#This Row],[INSTRUMENTO]]="","",IFERROR((E1202*H1202)*$X$6,0)))</f>
        <v/>
      </c>
      <c r="K1202" s="762">
        <f>IF(RENTABILIDAD[[#This Row],[VALOR ACTUAL COP]]&gt;0,IFERROR((I1202-F1202)/F1202,0),"")</f>
        <v>0</v>
      </c>
      <c r="L1202" s="702">
        <f>IF(RENTABILIDAD[[#This Row],[VALOR ACTUAL COP]]&gt;0,IFERROR((J1202-G1202)/G1202,0),"")</f>
        <v>0</v>
      </c>
      <c r="M1202" s="763">
        <f t="shared" si="19"/>
        <v>0</v>
      </c>
      <c r="N1202" s="747" t="str">
        <f>IFERROR(IF(RENTABILIDAD[[#This Row],[AÑOS]]&gt;0.9999999,(1+K1202)^(1/M1202)-1,""),"")</f>
        <v/>
      </c>
      <c r="O1202" s="702" t="str">
        <f>IFERROR(IF(RENTABILIDAD[[#This Row],[AÑOS]]&gt;0.9999999,(1+L1202)^(1/M1202)-1,""),"")</f>
        <v/>
      </c>
      <c r="P1202" s="764" t="str">
        <f>IFERROR(IF(C:C=$U$7,RENTABILIDAD[[#This Row],[INVERSIÓN USD]]/$W$6,RENTABILIDAD[[#This Row],[INVERSIÓN USD]]/$W$7),"")</f>
        <v/>
      </c>
      <c r="Q1202" s="620" t="str">
        <f>IFERROR(IF(D:D=$U$6,RENTABILIDAD[[#This Row],[INVERSIÓN COP]]/$V$6,RENTABILIDAD[[#This Row],[INVERSIÓN COP]]/$V$7),"")</f>
        <v/>
      </c>
      <c r="R1202" s="764" t="str">
        <f>IFERROR(RENTABILIDAD[[#This Row],[RENTABILIDAD E.A USD]]*RENTABILIDAD[[#This Row],[PESOS COP]],"")</f>
        <v/>
      </c>
      <c r="S1202" s="620" t="str">
        <f>IFERROR(RENTABILIDAD[[#This Row],[RENTABILIDAD E.A COP2]]*RENTABILIDAD[[#This Row],[PESOS COP]],"")</f>
        <v/>
      </c>
    </row>
    <row r="1203" spans="2:19">
      <c r="B1203" s="755" t="str">
        <f>IF('REGISTRO ACCIONES'!L1203="COMPRA",'REGISTRO ACCIONES'!J1203,"")</f>
        <v/>
      </c>
      <c r="C1203" s="756" t="str">
        <f>IF('REGISTRO ACCIONES'!L1203="COMPRA",'REGISTRO ACCIONES'!K1203,"")</f>
        <v/>
      </c>
      <c r="D120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03" s="757" t="str">
        <f>IF('REGISTRO ACCIONES'!L1203="COMPRA",'REGISTRO ACCIONES'!M1203,"")</f>
        <v/>
      </c>
      <c r="F1203" s="758" t="str">
        <f>IF(RENTABILIDAD[[#This Row],[PORTAFOLIO]]="","",IF('REGISTRO ACCIONES'!L1203="COMPRA",'REGISTRO ACCIONES'!P1203,""))</f>
        <v/>
      </c>
      <c r="G1203" s="759" t="str">
        <f>IF(RENTABILIDAD[[#This Row],[PORTAFOLIO]]="","",IF('REGISTRO ACCIONES'!L1203="COMPRA",'REGISTRO ACCIONES'!R1203,""))</f>
        <v/>
      </c>
      <c r="H120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03" s="760" t="str">
        <f>IF(RENTABILIDAD[[#This Row],[PORTAFOLIO]]="","",IF(RENTABILIDAD[[#This Row],[INSTRUMENTO]]="","",IFERROR((E1203*H1203),0)))</f>
        <v/>
      </c>
      <c r="J1203" s="761" t="str">
        <f>IF(RENTABILIDAD[[#This Row],[PORTAFOLIO]]="","",IF(RENTABILIDAD[[#This Row],[INSTRUMENTO]]="","",IFERROR((E1203*H1203)*$X$6,0)))</f>
        <v/>
      </c>
      <c r="K1203" s="762">
        <f>IF(RENTABILIDAD[[#This Row],[VALOR ACTUAL COP]]&gt;0,IFERROR((I1203-F1203)/F1203,0),"")</f>
        <v>0</v>
      </c>
      <c r="L1203" s="702">
        <f>IF(RENTABILIDAD[[#This Row],[VALOR ACTUAL COP]]&gt;0,IFERROR((J1203-G1203)/G1203,0),"")</f>
        <v>0</v>
      </c>
      <c r="M1203" s="763">
        <f t="shared" si="19"/>
        <v>0</v>
      </c>
      <c r="N1203" s="747" t="str">
        <f>IFERROR(IF(RENTABILIDAD[[#This Row],[AÑOS]]&gt;0.9999999,(1+K1203)^(1/M1203)-1,""),"")</f>
        <v/>
      </c>
      <c r="O1203" s="702" t="str">
        <f>IFERROR(IF(RENTABILIDAD[[#This Row],[AÑOS]]&gt;0.9999999,(1+L1203)^(1/M1203)-1,""),"")</f>
        <v/>
      </c>
      <c r="P1203" s="764" t="str">
        <f>IFERROR(IF(C:C=$U$7,RENTABILIDAD[[#This Row],[INVERSIÓN USD]]/$W$6,RENTABILIDAD[[#This Row],[INVERSIÓN USD]]/$W$7),"")</f>
        <v/>
      </c>
      <c r="Q1203" s="620" t="str">
        <f>IFERROR(IF(D:D=$U$6,RENTABILIDAD[[#This Row],[INVERSIÓN COP]]/$V$6,RENTABILIDAD[[#This Row],[INVERSIÓN COP]]/$V$7),"")</f>
        <v/>
      </c>
      <c r="R1203" s="764" t="str">
        <f>IFERROR(RENTABILIDAD[[#This Row],[RENTABILIDAD E.A USD]]*RENTABILIDAD[[#This Row],[PESOS COP]],"")</f>
        <v/>
      </c>
      <c r="S1203" s="620" t="str">
        <f>IFERROR(RENTABILIDAD[[#This Row],[RENTABILIDAD E.A COP2]]*RENTABILIDAD[[#This Row],[PESOS COP]],"")</f>
        <v/>
      </c>
    </row>
    <row r="1204" spans="2:19">
      <c r="B1204" s="755" t="str">
        <f>IF('REGISTRO ACCIONES'!L1204="COMPRA",'REGISTRO ACCIONES'!J1204,"")</f>
        <v/>
      </c>
      <c r="C1204" s="756" t="str">
        <f>IF('REGISTRO ACCIONES'!L1204="COMPRA",'REGISTRO ACCIONES'!K1204,"")</f>
        <v/>
      </c>
      <c r="D120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04" s="757" t="str">
        <f>IF('REGISTRO ACCIONES'!L1204="COMPRA",'REGISTRO ACCIONES'!M1204,"")</f>
        <v/>
      </c>
      <c r="F1204" s="758" t="str">
        <f>IF(RENTABILIDAD[[#This Row],[PORTAFOLIO]]="","",IF('REGISTRO ACCIONES'!L1204="COMPRA",'REGISTRO ACCIONES'!P1204,""))</f>
        <v/>
      </c>
      <c r="G1204" s="759" t="str">
        <f>IF(RENTABILIDAD[[#This Row],[PORTAFOLIO]]="","",IF('REGISTRO ACCIONES'!L1204="COMPRA",'REGISTRO ACCIONES'!R1204,""))</f>
        <v/>
      </c>
      <c r="H120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04" s="760" t="str">
        <f>IF(RENTABILIDAD[[#This Row],[PORTAFOLIO]]="","",IF(RENTABILIDAD[[#This Row],[INSTRUMENTO]]="","",IFERROR((E1204*H1204),0)))</f>
        <v/>
      </c>
      <c r="J1204" s="761" t="str">
        <f>IF(RENTABILIDAD[[#This Row],[PORTAFOLIO]]="","",IF(RENTABILIDAD[[#This Row],[INSTRUMENTO]]="","",IFERROR((E1204*H1204)*$X$6,0)))</f>
        <v/>
      </c>
      <c r="K1204" s="762">
        <f>IF(RENTABILIDAD[[#This Row],[VALOR ACTUAL COP]]&gt;0,IFERROR((I1204-F1204)/F1204,0),"")</f>
        <v>0</v>
      </c>
      <c r="L1204" s="702">
        <f>IF(RENTABILIDAD[[#This Row],[VALOR ACTUAL COP]]&gt;0,IFERROR((J1204-G1204)/G1204,0),"")</f>
        <v>0</v>
      </c>
      <c r="M1204" s="763">
        <f t="shared" si="19"/>
        <v>0</v>
      </c>
      <c r="N1204" s="747" t="str">
        <f>IFERROR(IF(RENTABILIDAD[[#This Row],[AÑOS]]&gt;0.9999999,(1+K1204)^(1/M1204)-1,""),"")</f>
        <v/>
      </c>
      <c r="O1204" s="702" t="str">
        <f>IFERROR(IF(RENTABILIDAD[[#This Row],[AÑOS]]&gt;0.9999999,(1+L1204)^(1/M1204)-1,""),"")</f>
        <v/>
      </c>
      <c r="P1204" s="764" t="str">
        <f>IFERROR(IF(C:C=$U$7,RENTABILIDAD[[#This Row],[INVERSIÓN USD]]/$W$6,RENTABILIDAD[[#This Row],[INVERSIÓN USD]]/$W$7),"")</f>
        <v/>
      </c>
      <c r="Q1204" s="620" t="str">
        <f>IFERROR(IF(D:D=$U$6,RENTABILIDAD[[#This Row],[INVERSIÓN COP]]/$V$6,RENTABILIDAD[[#This Row],[INVERSIÓN COP]]/$V$7),"")</f>
        <v/>
      </c>
      <c r="R1204" s="764" t="str">
        <f>IFERROR(RENTABILIDAD[[#This Row],[RENTABILIDAD E.A USD]]*RENTABILIDAD[[#This Row],[PESOS COP]],"")</f>
        <v/>
      </c>
      <c r="S1204" s="620" t="str">
        <f>IFERROR(RENTABILIDAD[[#This Row],[RENTABILIDAD E.A COP2]]*RENTABILIDAD[[#This Row],[PESOS COP]],"")</f>
        <v/>
      </c>
    </row>
    <row r="1205" spans="2:19">
      <c r="B1205" s="755" t="str">
        <f>IF('REGISTRO ACCIONES'!L1205="COMPRA",'REGISTRO ACCIONES'!J1205,"")</f>
        <v/>
      </c>
      <c r="C1205" s="756" t="str">
        <f>IF('REGISTRO ACCIONES'!L1205="COMPRA",'REGISTRO ACCIONES'!K1205,"")</f>
        <v/>
      </c>
      <c r="D120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05" s="757" t="str">
        <f>IF('REGISTRO ACCIONES'!L1205="COMPRA",'REGISTRO ACCIONES'!M1205,"")</f>
        <v/>
      </c>
      <c r="F1205" s="758" t="str">
        <f>IF(RENTABILIDAD[[#This Row],[PORTAFOLIO]]="","",IF('REGISTRO ACCIONES'!L1205="COMPRA",'REGISTRO ACCIONES'!P1205,""))</f>
        <v/>
      </c>
      <c r="G1205" s="759" t="str">
        <f>IF(RENTABILIDAD[[#This Row],[PORTAFOLIO]]="","",IF('REGISTRO ACCIONES'!L1205="COMPRA",'REGISTRO ACCIONES'!R1205,""))</f>
        <v/>
      </c>
      <c r="H120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05" s="760" t="str">
        <f>IF(RENTABILIDAD[[#This Row],[PORTAFOLIO]]="","",IF(RENTABILIDAD[[#This Row],[INSTRUMENTO]]="","",IFERROR((E1205*H1205),0)))</f>
        <v/>
      </c>
      <c r="J1205" s="761" t="str">
        <f>IF(RENTABILIDAD[[#This Row],[PORTAFOLIO]]="","",IF(RENTABILIDAD[[#This Row],[INSTRUMENTO]]="","",IFERROR((E1205*H1205)*$X$6,0)))</f>
        <v/>
      </c>
      <c r="K1205" s="762">
        <f>IF(RENTABILIDAD[[#This Row],[VALOR ACTUAL COP]]&gt;0,IFERROR((I1205-F1205)/F1205,0),"")</f>
        <v>0</v>
      </c>
      <c r="L1205" s="702">
        <f>IF(RENTABILIDAD[[#This Row],[VALOR ACTUAL COP]]&gt;0,IFERROR((J1205-G1205)/G1205,0),"")</f>
        <v>0</v>
      </c>
      <c r="M1205" s="763">
        <f t="shared" si="19"/>
        <v>0</v>
      </c>
      <c r="N1205" s="747" t="str">
        <f>IFERROR(IF(RENTABILIDAD[[#This Row],[AÑOS]]&gt;0.9999999,(1+K1205)^(1/M1205)-1,""),"")</f>
        <v/>
      </c>
      <c r="O1205" s="702" t="str">
        <f>IFERROR(IF(RENTABILIDAD[[#This Row],[AÑOS]]&gt;0.9999999,(1+L1205)^(1/M1205)-1,""),"")</f>
        <v/>
      </c>
      <c r="P1205" s="764" t="str">
        <f>IFERROR(IF(C:C=$U$7,RENTABILIDAD[[#This Row],[INVERSIÓN USD]]/$W$6,RENTABILIDAD[[#This Row],[INVERSIÓN USD]]/$W$7),"")</f>
        <v/>
      </c>
      <c r="Q1205" s="620" t="str">
        <f>IFERROR(IF(D:D=$U$6,RENTABILIDAD[[#This Row],[INVERSIÓN COP]]/$V$6,RENTABILIDAD[[#This Row],[INVERSIÓN COP]]/$V$7),"")</f>
        <v/>
      </c>
      <c r="R1205" s="764" t="str">
        <f>IFERROR(RENTABILIDAD[[#This Row],[RENTABILIDAD E.A USD]]*RENTABILIDAD[[#This Row],[PESOS COP]],"")</f>
        <v/>
      </c>
      <c r="S1205" s="620" t="str">
        <f>IFERROR(RENTABILIDAD[[#This Row],[RENTABILIDAD E.A COP2]]*RENTABILIDAD[[#This Row],[PESOS COP]],"")</f>
        <v/>
      </c>
    </row>
    <row r="1206" spans="2:19">
      <c r="B1206" s="755" t="str">
        <f>IF('REGISTRO ACCIONES'!L1206="COMPRA",'REGISTRO ACCIONES'!J1206,"")</f>
        <v/>
      </c>
      <c r="C1206" s="756" t="str">
        <f>IF('REGISTRO ACCIONES'!L1206="COMPRA",'REGISTRO ACCIONES'!K1206,"")</f>
        <v/>
      </c>
      <c r="D120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06" s="757" t="str">
        <f>IF('REGISTRO ACCIONES'!L1206="COMPRA",'REGISTRO ACCIONES'!M1206,"")</f>
        <v/>
      </c>
      <c r="F1206" s="758" t="str">
        <f>IF(RENTABILIDAD[[#This Row],[PORTAFOLIO]]="","",IF('REGISTRO ACCIONES'!L1206="COMPRA",'REGISTRO ACCIONES'!P1206,""))</f>
        <v/>
      </c>
      <c r="G1206" s="759" t="str">
        <f>IF(RENTABILIDAD[[#This Row],[PORTAFOLIO]]="","",IF('REGISTRO ACCIONES'!L1206="COMPRA",'REGISTRO ACCIONES'!R1206,""))</f>
        <v/>
      </c>
      <c r="H120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06" s="760" t="str">
        <f>IF(RENTABILIDAD[[#This Row],[PORTAFOLIO]]="","",IF(RENTABILIDAD[[#This Row],[INSTRUMENTO]]="","",IFERROR((E1206*H1206),0)))</f>
        <v/>
      </c>
      <c r="J1206" s="761" t="str">
        <f>IF(RENTABILIDAD[[#This Row],[PORTAFOLIO]]="","",IF(RENTABILIDAD[[#This Row],[INSTRUMENTO]]="","",IFERROR((E1206*H1206)*$X$6,0)))</f>
        <v/>
      </c>
      <c r="K1206" s="762">
        <f>IF(RENTABILIDAD[[#This Row],[VALOR ACTUAL COP]]&gt;0,IFERROR((I1206-F1206)/F1206,0),"")</f>
        <v>0</v>
      </c>
      <c r="L1206" s="702">
        <f>IF(RENTABILIDAD[[#This Row],[VALOR ACTUAL COP]]&gt;0,IFERROR((J1206-G1206)/G1206,0),"")</f>
        <v>0</v>
      </c>
      <c r="M1206" s="763">
        <f t="shared" si="19"/>
        <v>0</v>
      </c>
      <c r="N1206" s="747" t="str">
        <f>IFERROR(IF(RENTABILIDAD[[#This Row],[AÑOS]]&gt;0.9999999,(1+K1206)^(1/M1206)-1,""),"")</f>
        <v/>
      </c>
      <c r="O1206" s="702" t="str">
        <f>IFERROR(IF(RENTABILIDAD[[#This Row],[AÑOS]]&gt;0.9999999,(1+L1206)^(1/M1206)-1,""),"")</f>
        <v/>
      </c>
      <c r="P1206" s="764" t="str">
        <f>IFERROR(IF(C:C=$U$7,RENTABILIDAD[[#This Row],[INVERSIÓN USD]]/$W$6,RENTABILIDAD[[#This Row],[INVERSIÓN USD]]/$W$7),"")</f>
        <v/>
      </c>
      <c r="Q1206" s="620" t="str">
        <f>IFERROR(IF(D:D=$U$6,RENTABILIDAD[[#This Row],[INVERSIÓN COP]]/$V$6,RENTABILIDAD[[#This Row],[INVERSIÓN COP]]/$V$7),"")</f>
        <v/>
      </c>
      <c r="R1206" s="764" t="str">
        <f>IFERROR(RENTABILIDAD[[#This Row],[RENTABILIDAD E.A USD]]*RENTABILIDAD[[#This Row],[PESOS COP]],"")</f>
        <v/>
      </c>
      <c r="S1206" s="620" t="str">
        <f>IFERROR(RENTABILIDAD[[#This Row],[RENTABILIDAD E.A COP2]]*RENTABILIDAD[[#This Row],[PESOS COP]],"")</f>
        <v/>
      </c>
    </row>
    <row r="1207" spans="2:19">
      <c r="B1207" s="755" t="str">
        <f>IF('REGISTRO ACCIONES'!L1207="COMPRA",'REGISTRO ACCIONES'!J1207,"")</f>
        <v/>
      </c>
      <c r="C1207" s="756" t="str">
        <f>IF('REGISTRO ACCIONES'!L1207="COMPRA",'REGISTRO ACCIONES'!K1207,"")</f>
        <v/>
      </c>
      <c r="D120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07" s="757" t="str">
        <f>IF('REGISTRO ACCIONES'!L1207="COMPRA",'REGISTRO ACCIONES'!M1207,"")</f>
        <v/>
      </c>
      <c r="F1207" s="758" t="str">
        <f>IF(RENTABILIDAD[[#This Row],[PORTAFOLIO]]="","",IF('REGISTRO ACCIONES'!L1207="COMPRA",'REGISTRO ACCIONES'!P1207,""))</f>
        <v/>
      </c>
      <c r="G1207" s="759" t="str">
        <f>IF(RENTABILIDAD[[#This Row],[PORTAFOLIO]]="","",IF('REGISTRO ACCIONES'!L1207="COMPRA",'REGISTRO ACCIONES'!R1207,""))</f>
        <v/>
      </c>
      <c r="H120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07" s="760" t="str">
        <f>IF(RENTABILIDAD[[#This Row],[PORTAFOLIO]]="","",IF(RENTABILIDAD[[#This Row],[INSTRUMENTO]]="","",IFERROR((E1207*H1207),0)))</f>
        <v/>
      </c>
      <c r="J1207" s="761" t="str">
        <f>IF(RENTABILIDAD[[#This Row],[PORTAFOLIO]]="","",IF(RENTABILIDAD[[#This Row],[INSTRUMENTO]]="","",IFERROR((E1207*H1207)*$X$6,0)))</f>
        <v/>
      </c>
      <c r="K1207" s="762">
        <f>IF(RENTABILIDAD[[#This Row],[VALOR ACTUAL COP]]&gt;0,IFERROR((I1207-F1207)/F1207,0),"")</f>
        <v>0</v>
      </c>
      <c r="L1207" s="702">
        <f>IF(RENTABILIDAD[[#This Row],[VALOR ACTUAL COP]]&gt;0,IFERROR((J1207-G1207)/G1207,0),"")</f>
        <v>0</v>
      </c>
      <c r="M1207" s="763">
        <f t="shared" si="19"/>
        <v>0</v>
      </c>
      <c r="N1207" s="747" t="str">
        <f>IFERROR(IF(RENTABILIDAD[[#This Row],[AÑOS]]&gt;0.9999999,(1+K1207)^(1/M1207)-1,""),"")</f>
        <v/>
      </c>
      <c r="O1207" s="702" t="str">
        <f>IFERROR(IF(RENTABILIDAD[[#This Row],[AÑOS]]&gt;0.9999999,(1+L1207)^(1/M1207)-1,""),"")</f>
        <v/>
      </c>
      <c r="P1207" s="764" t="str">
        <f>IFERROR(IF(C:C=$U$7,RENTABILIDAD[[#This Row],[INVERSIÓN USD]]/$W$6,RENTABILIDAD[[#This Row],[INVERSIÓN USD]]/$W$7),"")</f>
        <v/>
      </c>
      <c r="Q1207" s="620" t="str">
        <f>IFERROR(IF(D:D=$U$6,RENTABILIDAD[[#This Row],[INVERSIÓN COP]]/$V$6,RENTABILIDAD[[#This Row],[INVERSIÓN COP]]/$V$7),"")</f>
        <v/>
      </c>
      <c r="R1207" s="764" t="str">
        <f>IFERROR(RENTABILIDAD[[#This Row],[RENTABILIDAD E.A USD]]*RENTABILIDAD[[#This Row],[PESOS COP]],"")</f>
        <v/>
      </c>
      <c r="S1207" s="620" t="str">
        <f>IFERROR(RENTABILIDAD[[#This Row],[RENTABILIDAD E.A COP2]]*RENTABILIDAD[[#This Row],[PESOS COP]],"")</f>
        <v/>
      </c>
    </row>
    <row r="1208" spans="2:19">
      <c r="B1208" s="755" t="str">
        <f>IF('REGISTRO ACCIONES'!L1208="COMPRA",'REGISTRO ACCIONES'!J1208,"")</f>
        <v/>
      </c>
      <c r="C1208" s="756" t="str">
        <f>IF('REGISTRO ACCIONES'!L1208="COMPRA",'REGISTRO ACCIONES'!K1208,"")</f>
        <v/>
      </c>
      <c r="D120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08" s="757" t="str">
        <f>IF('REGISTRO ACCIONES'!L1208="COMPRA",'REGISTRO ACCIONES'!M1208,"")</f>
        <v/>
      </c>
      <c r="F1208" s="758" t="str">
        <f>IF(RENTABILIDAD[[#This Row],[PORTAFOLIO]]="","",IF('REGISTRO ACCIONES'!L1208="COMPRA",'REGISTRO ACCIONES'!P1208,""))</f>
        <v/>
      </c>
      <c r="G1208" s="759" t="str">
        <f>IF(RENTABILIDAD[[#This Row],[PORTAFOLIO]]="","",IF('REGISTRO ACCIONES'!L1208="COMPRA",'REGISTRO ACCIONES'!R1208,""))</f>
        <v/>
      </c>
      <c r="H120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08" s="760" t="str">
        <f>IF(RENTABILIDAD[[#This Row],[PORTAFOLIO]]="","",IF(RENTABILIDAD[[#This Row],[INSTRUMENTO]]="","",IFERROR((E1208*H1208),0)))</f>
        <v/>
      </c>
      <c r="J1208" s="761" t="str">
        <f>IF(RENTABILIDAD[[#This Row],[PORTAFOLIO]]="","",IF(RENTABILIDAD[[#This Row],[INSTRUMENTO]]="","",IFERROR((E1208*H1208)*$X$6,0)))</f>
        <v/>
      </c>
      <c r="K1208" s="762">
        <f>IF(RENTABILIDAD[[#This Row],[VALOR ACTUAL COP]]&gt;0,IFERROR((I1208-F1208)/F1208,0),"")</f>
        <v>0</v>
      </c>
      <c r="L1208" s="702">
        <f>IF(RENTABILIDAD[[#This Row],[VALOR ACTUAL COP]]&gt;0,IFERROR((J1208-G1208)/G1208,0),"")</f>
        <v>0</v>
      </c>
      <c r="M1208" s="763">
        <f t="shared" si="19"/>
        <v>0</v>
      </c>
      <c r="N1208" s="747" t="str">
        <f>IFERROR(IF(RENTABILIDAD[[#This Row],[AÑOS]]&gt;0.9999999,(1+K1208)^(1/M1208)-1,""),"")</f>
        <v/>
      </c>
      <c r="O1208" s="702" t="str">
        <f>IFERROR(IF(RENTABILIDAD[[#This Row],[AÑOS]]&gt;0.9999999,(1+L1208)^(1/M1208)-1,""),"")</f>
        <v/>
      </c>
      <c r="P1208" s="764" t="str">
        <f>IFERROR(IF(C:C=$U$7,RENTABILIDAD[[#This Row],[INVERSIÓN USD]]/$W$6,RENTABILIDAD[[#This Row],[INVERSIÓN USD]]/$W$7),"")</f>
        <v/>
      </c>
      <c r="Q1208" s="620" t="str">
        <f>IFERROR(IF(D:D=$U$6,RENTABILIDAD[[#This Row],[INVERSIÓN COP]]/$V$6,RENTABILIDAD[[#This Row],[INVERSIÓN COP]]/$V$7),"")</f>
        <v/>
      </c>
      <c r="R1208" s="764" t="str">
        <f>IFERROR(RENTABILIDAD[[#This Row],[RENTABILIDAD E.A USD]]*RENTABILIDAD[[#This Row],[PESOS COP]],"")</f>
        <v/>
      </c>
      <c r="S1208" s="620" t="str">
        <f>IFERROR(RENTABILIDAD[[#This Row],[RENTABILIDAD E.A COP2]]*RENTABILIDAD[[#This Row],[PESOS COP]],"")</f>
        <v/>
      </c>
    </row>
    <row r="1209" spans="2:19">
      <c r="B1209" s="755" t="str">
        <f>IF('REGISTRO ACCIONES'!L1209="COMPRA",'REGISTRO ACCIONES'!J1209,"")</f>
        <v/>
      </c>
      <c r="C1209" s="756" t="str">
        <f>IF('REGISTRO ACCIONES'!L1209="COMPRA",'REGISTRO ACCIONES'!K1209,"")</f>
        <v/>
      </c>
      <c r="D120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09" s="757" t="str">
        <f>IF('REGISTRO ACCIONES'!L1209="COMPRA",'REGISTRO ACCIONES'!M1209,"")</f>
        <v/>
      </c>
      <c r="F1209" s="758" t="str">
        <f>IF(RENTABILIDAD[[#This Row],[PORTAFOLIO]]="","",IF('REGISTRO ACCIONES'!L1209="COMPRA",'REGISTRO ACCIONES'!P1209,""))</f>
        <v/>
      </c>
      <c r="G1209" s="759" t="str">
        <f>IF(RENTABILIDAD[[#This Row],[PORTAFOLIO]]="","",IF('REGISTRO ACCIONES'!L1209="COMPRA",'REGISTRO ACCIONES'!R1209,""))</f>
        <v/>
      </c>
      <c r="H120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09" s="760" t="str">
        <f>IF(RENTABILIDAD[[#This Row],[PORTAFOLIO]]="","",IF(RENTABILIDAD[[#This Row],[INSTRUMENTO]]="","",IFERROR((E1209*H1209),0)))</f>
        <v/>
      </c>
      <c r="J1209" s="761" t="str">
        <f>IF(RENTABILIDAD[[#This Row],[PORTAFOLIO]]="","",IF(RENTABILIDAD[[#This Row],[INSTRUMENTO]]="","",IFERROR((E1209*H1209)*$X$6,0)))</f>
        <v/>
      </c>
      <c r="K1209" s="762">
        <f>IF(RENTABILIDAD[[#This Row],[VALOR ACTUAL COP]]&gt;0,IFERROR((I1209-F1209)/F1209,0),"")</f>
        <v>0</v>
      </c>
      <c r="L1209" s="702">
        <f>IF(RENTABILIDAD[[#This Row],[VALOR ACTUAL COP]]&gt;0,IFERROR((J1209-G1209)/G1209,0),"")</f>
        <v>0</v>
      </c>
      <c r="M1209" s="763">
        <f t="shared" si="19"/>
        <v>0</v>
      </c>
      <c r="N1209" s="747" t="str">
        <f>IFERROR(IF(RENTABILIDAD[[#This Row],[AÑOS]]&gt;0.9999999,(1+K1209)^(1/M1209)-1,""),"")</f>
        <v/>
      </c>
      <c r="O1209" s="702" t="str">
        <f>IFERROR(IF(RENTABILIDAD[[#This Row],[AÑOS]]&gt;0.9999999,(1+L1209)^(1/M1209)-1,""),"")</f>
        <v/>
      </c>
      <c r="P1209" s="764" t="str">
        <f>IFERROR(IF(C:C=$U$7,RENTABILIDAD[[#This Row],[INVERSIÓN USD]]/$W$6,RENTABILIDAD[[#This Row],[INVERSIÓN USD]]/$W$7),"")</f>
        <v/>
      </c>
      <c r="Q1209" s="620" t="str">
        <f>IFERROR(IF(D:D=$U$6,RENTABILIDAD[[#This Row],[INVERSIÓN COP]]/$V$6,RENTABILIDAD[[#This Row],[INVERSIÓN COP]]/$V$7),"")</f>
        <v/>
      </c>
      <c r="R1209" s="764" t="str">
        <f>IFERROR(RENTABILIDAD[[#This Row],[RENTABILIDAD E.A USD]]*RENTABILIDAD[[#This Row],[PESOS COP]],"")</f>
        <v/>
      </c>
      <c r="S1209" s="620" t="str">
        <f>IFERROR(RENTABILIDAD[[#This Row],[RENTABILIDAD E.A COP2]]*RENTABILIDAD[[#This Row],[PESOS COP]],"")</f>
        <v/>
      </c>
    </row>
    <row r="1210" spans="2:19">
      <c r="B1210" s="755" t="str">
        <f>IF('REGISTRO ACCIONES'!L1210="COMPRA",'REGISTRO ACCIONES'!J1210,"")</f>
        <v/>
      </c>
      <c r="C1210" s="756" t="str">
        <f>IF('REGISTRO ACCIONES'!L1210="COMPRA",'REGISTRO ACCIONES'!K1210,"")</f>
        <v/>
      </c>
      <c r="D121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10" s="757" t="str">
        <f>IF('REGISTRO ACCIONES'!L1210="COMPRA",'REGISTRO ACCIONES'!M1210,"")</f>
        <v/>
      </c>
      <c r="F1210" s="758" t="str">
        <f>IF(RENTABILIDAD[[#This Row],[PORTAFOLIO]]="","",IF('REGISTRO ACCIONES'!L1210="COMPRA",'REGISTRO ACCIONES'!P1210,""))</f>
        <v/>
      </c>
      <c r="G1210" s="759" t="str">
        <f>IF(RENTABILIDAD[[#This Row],[PORTAFOLIO]]="","",IF('REGISTRO ACCIONES'!L1210="COMPRA",'REGISTRO ACCIONES'!R1210,""))</f>
        <v/>
      </c>
      <c r="H121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10" s="760" t="str">
        <f>IF(RENTABILIDAD[[#This Row],[PORTAFOLIO]]="","",IF(RENTABILIDAD[[#This Row],[INSTRUMENTO]]="","",IFERROR((E1210*H1210),0)))</f>
        <v/>
      </c>
      <c r="J1210" s="761" t="str">
        <f>IF(RENTABILIDAD[[#This Row],[PORTAFOLIO]]="","",IF(RENTABILIDAD[[#This Row],[INSTRUMENTO]]="","",IFERROR((E1210*H1210)*$X$6,0)))</f>
        <v/>
      </c>
      <c r="K1210" s="762">
        <f>IF(RENTABILIDAD[[#This Row],[VALOR ACTUAL COP]]&gt;0,IFERROR((I1210-F1210)/F1210,0),"")</f>
        <v>0</v>
      </c>
      <c r="L1210" s="702">
        <f>IF(RENTABILIDAD[[#This Row],[VALOR ACTUAL COP]]&gt;0,IFERROR((J1210-G1210)/G1210,0),"")</f>
        <v>0</v>
      </c>
      <c r="M1210" s="763">
        <f t="shared" si="19"/>
        <v>0</v>
      </c>
      <c r="N1210" s="747" t="str">
        <f>IFERROR(IF(RENTABILIDAD[[#This Row],[AÑOS]]&gt;0.9999999,(1+K1210)^(1/M1210)-1,""),"")</f>
        <v/>
      </c>
      <c r="O1210" s="702" t="str">
        <f>IFERROR(IF(RENTABILIDAD[[#This Row],[AÑOS]]&gt;0.9999999,(1+L1210)^(1/M1210)-1,""),"")</f>
        <v/>
      </c>
      <c r="P1210" s="764" t="str">
        <f>IFERROR(IF(C:C=$U$7,RENTABILIDAD[[#This Row],[INVERSIÓN USD]]/$W$6,RENTABILIDAD[[#This Row],[INVERSIÓN USD]]/$W$7),"")</f>
        <v/>
      </c>
      <c r="Q1210" s="620" t="str">
        <f>IFERROR(IF(D:D=$U$6,RENTABILIDAD[[#This Row],[INVERSIÓN COP]]/$V$6,RENTABILIDAD[[#This Row],[INVERSIÓN COP]]/$V$7),"")</f>
        <v/>
      </c>
      <c r="R1210" s="764" t="str">
        <f>IFERROR(RENTABILIDAD[[#This Row],[RENTABILIDAD E.A USD]]*RENTABILIDAD[[#This Row],[PESOS COP]],"")</f>
        <v/>
      </c>
      <c r="S1210" s="620" t="str">
        <f>IFERROR(RENTABILIDAD[[#This Row],[RENTABILIDAD E.A COP2]]*RENTABILIDAD[[#This Row],[PESOS COP]],"")</f>
        <v/>
      </c>
    </row>
    <row r="1211" spans="2:19">
      <c r="B1211" s="755" t="str">
        <f>IF('REGISTRO ACCIONES'!L1211="COMPRA",'REGISTRO ACCIONES'!J1211,"")</f>
        <v/>
      </c>
      <c r="C1211" s="756" t="str">
        <f>IF('REGISTRO ACCIONES'!L1211="COMPRA",'REGISTRO ACCIONES'!K1211,"")</f>
        <v/>
      </c>
      <c r="D121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11" s="757" t="str">
        <f>IF('REGISTRO ACCIONES'!L1211="COMPRA",'REGISTRO ACCIONES'!M1211,"")</f>
        <v/>
      </c>
      <c r="F1211" s="758" t="str">
        <f>IF(RENTABILIDAD[[#This Row],[PORTAFOLIO]]="","",IF('REGISTRO ACCIONES'!L1211="COMPRA",'REGISTRO ACCIONES'!P1211,""))</f>
        <v/>
      </c>
      <c r="G1211" s="759" t="str">
        <f>IF(RENTABILIDAD[[#This Row],[PORTAFOLIO]]="","",IF('REGISTRO ACCIONES'!L1211="COMPRA",'REGISTRO ACCIONES'!R1211,""))</f>
        <v/>
      </c>
      <c r="H121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11" s="760" t="str">
        <f>IF(RENTABILIDAD[[#This Row],[PORTAFOLIO]]="","",IF(RENTABILIDAD[[#This Row],[INSTRUMENTO]]="","",IFERROR((E1211*H1211),0)))</f>
        <v/>
      </c>
      <c r="J1211" s="761" t="str">
        <f>IF(RENTABILIDAD[[#This Row],[PORTAFOLIO]]="","",IF(RENTABILIDAD[[#This Row],[INSTRUMENTO]]="","",IFERROR((E1211*H1211)*$X$6,0)))</f>
        <v/>
      </c>
      <c r="K1211" s="762">
        <f>IF(RENTABILIDAD[[#This Row],[VALOR ACTUAL COP]]&gt;0,IFERROR((I1211-F1211)/F1211,0),"")</f>
        <v>0</v>
      </c>
      <c r="L1211" s="702">
        <f>IF(RENTABILIDAD[[#This Row],[VALOR ACTUAL COP]]&gt;0,IFERROR((J1211-G1211)/G1211,0),"")</f>
        <v>0</v>
      </c>
      <c r="M1211" s="763">
        <f t="shared" si="19"/>
        <v>0</v>
      </c>
      <c r="N1211" s="747" t="str">
        <f>IFERROR(IF(RENTABILIDAD[[#This Row],[AÑOS]]&gt;0.9999999,(1+K1211)^(1/M1211)-1,""),"")</f>
        <v/>
      </c>
      <c r="O1211" s="702" t="str">
        <f>IFERROR(IF(RENTABILIDAD[[#This Row],[AÑOS]]&gt;0.9999999,(1+L1211)^(1/M1211)-1,""),"")</f>
        <v/>
      </c>
      <c r="P1211" s="764" t="str">
        <f>IFERROR(IF(C:C=$U$7,RENTABILIDAD[[#This Row],[INVERSIÓN USD]]/$W$6,RENTABILIDAD[[#This Row],[INVERSIÓN USD]]/$W$7),"")</f>
        <v/>
      </c>
      <c r="Q1211" s="620" t="str">
        <f>IFERROR(IF(D:D=$U$6,RENTABILIDAD[[#This Row],[INVERSIÓN COP]]/$V$6,RENTABILIDAD[[#This Row],[INVERSIÓN COP]]/$V$7),"")</f>
        <v/>
      </c>
      <c r="R1211" s="764" t="str">
        <f>IFERROR(RENTABILIDAD[[#This Row],[RENTABILIDAD E.A USD]]*RENTABILIDAD[[#This Row],[PESOS COP]],"")</f>
        <v/>
      </c>
      <c r="S1211" s="620" t="str">
        <f>IFERROR(RENTABILIDAD[[#This Row],[RENTABILIDAD E.A COP2]]*RENTABILIDAD[[#This Row],[PESOS COP]],"")</f>
        <v/>
      </c>
    </row>
    <row r="1212" spans="2:19">
      <c r="B1212" s="755" t="str">
        <f>IF('REGISTRO ACCIONES'!L1212="COMPRA",'REGISTRO ACCIONES'!J1212,"")</f>
        <v/>
      </c>
      <c r="C1212" s="756" t="str">
        <f>IF('REGISTRO ACCIONES'!L1212="COMPRA",'REGISTRO ACCIONES'!K1212,"")</f>
        <v/>
      </c>
      <c r="D121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12" s="757" t="str">
        <f>IF('REGISTRO ACCIONES'!L1212="COMPRA",'REGISTRO ACCIONES'!M1212,"")</f>
        <v/>
      </c>
      <c r="F1212" s="758" t="str">
        <f>IF(RENTABILIDAD[[#This Row],[PORTAFOLIO]]="","",IF('REGISTRO ACCIONES'!L1212="COMPRA",'REGISTRO ACCIONES'!P1212,""))</f>
        <v/>
      </c>
      <c r="G1212" s="759" t="str">
        <f>IF(RENTABILIDAD[[#This Row],[PORTAFOLIO]]="","",IF('REGISTRO ACCIONES'!L1212="COMPRA",'REGISTRO ACCIONES'!R1212,""))</f>
        <v/>
      </c>
      <c r="H121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12" s="760" t="str">
        <f>IF(RENTABILIDAD[[#This Row],[PORTAFOLIO]]="","",IF(RENTABILIDAD[[#This Row],[INSTRUMENTO]]="","",IFERROR((E1212*H1212),0)))</f>
        <v/>
      </c>
      <c r="J1212" s="761" t="str">
        <f>IF(RENTABILIDAD[[#This Row],[PORTAFOLIO]]="","",IF(RENTABILIDAD[[#This Row],[INSTRUMENTO]]="","",IFERROR((E1212*H1212)*$X$6,0)))</f>
        <v/>
      </c>
      <c r="K1212" s="762">
        <f>IF(RENTABILIDAD[[#This Row],[VALOR ACTUAL COP]]&gt;0,IFERROR((I1212-F1212)/F1212,0),"")</f>
        <v>0</v>
      </c>
      <c r="L1212" s="702">
        <f>IF(RENTABILIDAD[[#This Row],[VALOR ACTUAL COP]]&gt;0,IFERROR((J1212-G1212)/G1212,0),"")</f>
        <v>0</v>
      </c>
      <c r="M1212" s="763">
        <f t="shared" si="19"/>
        <v>0</v>
      </c>
      <c r="N1212" s="747" t="str">
        <f>IFERROR(IF(RENTABILIDAD[[#This Row],[AÑOS]]&gt;0.9999999,(1+K1212)^(1/M1212)-1,""),"")</f>
        <v/>
      </c>
      <c r="O1212" s="702" t="str">
        <f>IFERROR(IF(RENTABILIDAD[[#This Row],[AÑOS]]&gt;0.9999999,(1+L1212)^(1/M1212)-1,""),"")</f>
        <v/>
      </c>
      <c r="P1212" s="764" t="str">
        <f>IFERROR(IF(C:C=$U$7,RENTABILIDAD[[#This Row],[INVERSIÓN USD]]/$W$6,RENTABILIDAD[[#This Row],[INVERSIÓN USD]]/$W$7),"")</f>
        <v/>
      </c>
      <c r="Q1212" s="620" t="str">
        <f>IFERROR(IF(D:D=$U$6,RENTABILIDAD[[#This Row],[INVERSIÓN COP]]/$V$6,RENTABILIDAD[[#This Row],[INVERSIÓN COP]]/$V$7),"")</f>
        <v/>
      </c>
      <c r="R1212" s="764" t="str">
        <f>IFERROR(RENTABILIDAD[[#This Row],[RENTABILIDAD E.A USD]]*RENTABILIDAD[[#This Row],[PESOS COP]],"")</f>
        <v/>
      </c>
      <c r="S1212" s="620" t="str">
        <f>IFERROR(RENTABILIDAD[[#This Row],[RENTABILIDAD E.A COP2]]*RENTABILIDAD[[#This Row],[PESOS COP]],"")</f>
        <v/>
      </c>
    </row>
    <row r="1213" spans="2:19">
      <c r="B1213" s="755" t="str">
        <f>IF('REGISTRO ACCIONES'!L1213="COMPRA",'REGISTRO ACCIONES'!J1213,"")</f>
        <v/>
      </c>
      <c r="C1213" s="756" t="str">
        <f>IF('REGISTRO ACCIONES'!L1213="COMPRA",'REGISTRO ACCIONES'!K1213,"")</f>
        <v/>
      </c>
      <c r="D121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13" s="757" t="str">
        <f>IF('REGISTRO ACCIONES'!L1213="COMPRA",'REGISTRO ACCIONES'!M1213,"")</f>
        <v/>
      </c>
      <c r="F1213" s="758" t="str">
        <f>IF(RENTABILIDAD[[#This Row],[PORTAFOLIO]]="","",IF('REGISTRO ACCIONES'!L1213="COMPRA",'REGISTRO ACCIONES'!P1213,""))</f>
        <v/>
      </c>
      <c r="G1213" s="759" t="str">
        <f>IF(RENTABILIDAD[[#This Row],[PORTAFOLIO]]="","",IF('REGISTRO ACCIONES'!L1213="COMPRA",'REGISTRO ACCIONES'!R1213,""))</f>
        <v/>
      </c>
      <c r="H121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13" s="760" t="str">
        <f>IF(RENTABILIDAD[[#This Row],[PORTAFOLIO]]="","",IF(RENTABILIDAD[[#This Row],[INSTRUMENTO]]="","",IFERROR((E1213*H1213),0)))</f>
        <v/>
      </c>
      <c r="J1213" s="761" t="str">
        <f>IF(RENTABILIDAD[[#This Row],[PORTAFOLIO]]="","",IF(RENTABILIDAD[[#This Row],[INSTRUMENTO]]="","",IFERROR((E1213*H1213)*$X$6,0)))</f>
        <v/>
      </c>
      <c r="K1213" s="762">
        <f>IF(RENTABILIDAD[[#This Row],[VALOR ACTUAL COP]]&gt;0,IFERROR((I1213-F1213)/F1213,0),"")</f>
        <v>0</v>
      </c>
      <c r="L1213" s="702">
        <f>IF(RENTABILIDAD[[#This Row],[VALOR ACTUAL COP]]&gt;0,IFERROR((J1213-G1213)/G1213,0),"")</f>
        <v>0</v>
      </c>
      <c r="M1213" s="763">
        <f t="shared" si="19"/>
        <v>0</v>
      </c>
      <c r="N1213" s="747" t="str">
        <f>IFERROR(IF(RENTABILIDAD[[#This Row],[AÑOS]]&gt;0.9999999,(1+K1213)^(1/M1213)-1,""),"")</f>
        <v/>
      </c>
      <c r="O1213" s="702" t="str">
        <f>IFERROR(IF(RENTABILIDAD[[#This Row],[AÑOS]]&gt;0.9999999,(1+L1213)^(1/M1213)-1,""),"")</f>
        <v/>
      </c>
      <c r="P1213" s="764" t="str">
        <f>IFERROR(IF(C:C=$U$7,RENTABILIDAD[[#This Row],[INVERSIÓN USD]]/$W$6,RENTABILIDAD[[#This Row],[INVERSIÓN USD]]/$W$7),"")</f>
        <v/>
      </c>
      <c r="Q1213" s="620" t="str">
        <f>IFERROR(IF(D:D=$U$6,RENTABILIDAD[[#This Row],[INVERSIÓN COP]]/$V$6,RENTABILIDAD[[#This Row],[INVERSIÓN COP]]/$V$7),"")</f>
        <v/>
      </c>
      <c r="R1213" s="764" t="str">
        <f>IFERROR(RENTABILIDAD[[#This Row],[RENTABILIDAD E.A USD]]*RENTABILIDAD[[#This Row],[PESOS COP]],"")</f>
        <v/>
      </c>
      <c r="S1213" s="620" t="str">
        <f>IFERROR(RENTABILIDAD[[#This Row],[RENTABILIDAD E.A COP2]]*RENTABILIDAD[[#This Row],[PESOS COP]],"")</f>
        <v/>
      </c>
    </row>
    <row r="1214" spans="2:19">
      <c r="B1214" s="755" t="str">
        <f>IF('REGISTRO ACCIONES'!L1214="COMPRA",'REGISTRO ACCIONES'!J1214,"")</f>
        <v/>
      </c>
      <c r="C1214" s="756" t="str">
        <f>IF('REGISTRO ACCIONES'!L1214="COMPRA",'REGISTRO ACCIONES'!K1214,"")</f>
        <v/>
      </c>
      <c r="D121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14" s="757" t="str">
        <f>IF('REGISTRO ACCIONES'!L1214="COMPRA",'REGISTRO ACCIONES'!M1214,"")</f>
        <v/>
      </c>
      <c r="F1214" s="758" t="str">
        <f>IF(RENTABILIDAD[[#This Row],[PORTAFOLIO]]="","",IF('REGISTRO ACCIONES'!L1214="COMPRA",'REGISTRO ACCIONES'!P1214,""))</f>
        <v/>
      </c>
      <c r="G1214" s="759" t="str">
        <f>IF(RENTABILIDAD[[#This Row],[PORTAFOLIO]]="","",IF('REGISTRO ACCIONES'!L1214="COMPRA",'REGISTRO ACCIONES'!R1214,""))</f>
        <v/>
      </c>
      <c r="H121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14" s="760" t="str">
        <f>IF(RENTABILIDAD[[#This Row],[PORTAFOLIO]]="","",IF(RENTABILIDAD[[#This Row],[INSTRUMENTO]]="","",IFERROR((E1214*H1214),0)))</f>
        <v/>
      </c>
      <c r="J1214" s="761" t="str">
        <f>IF(RENTABILIDAD[[#This Row],[PORTAFOLIO]]="","",IF(RENTABILIDAD[[#This Row],[INSTRUMENTO]]="","",IFERROR((E1214*H1214)*$X$6,0)))</f>
        <v/>
      </c>
      <c r="K1214" s="762">
        <f>IF(RENTABILIDAD[[#This Row],[VALOR ACTUAL COP]]&gt;0,IFERROR((I1214-F1214)/F1214,0),"")</f>
        <v>0</v>
      </c>
      <c r="L1214" s="702">
        <f>IF(RENTABILIDAD[[#This Row],[VALOR ACTUAL COP]]&gt;0,IFERROR((J1214-G1214)/G1214,0),"")</f>
        <v>0</v>
      </c>
      <c r="M1214" s="763">
        <f t="shared" si="19"/>
        <v>0</v>
      </c>
      <c r="N1214" s="747" t="str">
        <f>IFERROR(IF(RENTABILIDAD[[#This Row],[AÑOS]]&gt;0.9999999,(1+K1214)^(1/M1214)-1,""),"")</f>
        <v/>
      </c>
      <c r="O1214" s="702" t="str">
        <f>IFERROR(IF(RENTABILIDAD[[#This Row],[AÑOS]]&gt;0.9999999,(1+L1214)^(1/M1214)-1,""),"")</f>
        <v/>
      </c>
      <c r="P1214" s="764" t="str">
        <f>IFERROR(IF(C:C=$U$7,RENTABILIDAD[[#This Row],[INVERSIÓN USD]]/$W$6,RENTABILIDAD[[#This Row],[INVERSIÓN USD]]/$W$7),"")</f>
        <v/>
      </c>
      <c r="Q1214" s="620" t="str">
        <f>IFERROR(IF(D:D=$U$6,RENTABILIDAD[[#This Row],[INVERSIÓN COP]]/$V$6,RENTABILIDAD[[#This Row],[INVERSIÓN COP]]/$V$7),"")</f>
        <v/>
      </c>
      <c r="R1214" s="764" t="str">
        <f>IFERROR(RENTABILIDAD[[#This Row],[RENTABILIDAD E.A USD]]*RENTABILIDAD[[#This Row],[PESOS COP]],"")</f>
        <v/>
      </c>
      <c r="S1214" s="620" t="str">
        <f>IFERROR(RENTABILIDAD[[#This Row],[RENTABILIDAD E.A COP2]]*RENTABILIDAD[[#This Row],[PESOS COP]],"")</f>
        <v/>
      </c>
    </row>
    <row r="1215" spans="2:19">
      <c r="B1215" s="755" t="str">
        <f>IF('REGISTRO ACCIONES'!L1215="COMPRA",'REGISTRO ACCIONES'!J1215,"")</f>
        <v/>
      </c>
      <c r="C1215" s="756" t="str">
        <f>IF('REGISTRO ACCIONES'!L1215="COMPRA",'REGISTRO ACCIONES'!K1215,"")</f>
        <v/>
      </c>
      <c r="D121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15" s="757" t="str">
        <f>IF('REGISTRO ACCIONES'!L1215="COMPRA",'REGISTRO ACCIONES'!M1215,"")</f>
        <v/>
      </c>
      <c r="F1215" s="758" t="str">
        <f>IF(RENTABILIDAD[[#This Row],[PORTAFOLIO]]="","",IF('REGISTRO ACCIONES'!L1215="COMPRA",'REGISTRO ACCIONES'!P1215,""))</f>
        <v/>
      </c>
      <c r="G1215" s="759" t="str">
        <f>IF(RENTABILIDAD[[#This Row],[PORTAFOLIO]]="","",IF('REGISTRO ACCIONES'!L1215="COMPRA",'REGISTRO ACCIONES'!R1215,""))</f>
        <v/>
      </c>
      <c r="H121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15" s="760" t="str">
        <f>IF(RENTABILIDAD[[#This Row],[PORTAFOLIO]]="","",IF(RENTABILIDAD[[#This Row],[INSTRUMENTO]]="","",IFERROR((E1215*H1215),0)))</f>
        <v/>
      </c>
      <c r="J1215" s="761" t="str">
        <f>IF(RENTABILIDAD[[#This Row],[PORTAFOLIO]]="","",IF(RENTABILIDAD[[#This Row],[INSTRUMENTO]]="","",IFERROR((E1215*H1215)*$X$6,0)))</f>
        <v/>
      </c>
      <c r="K1215" s="762">
        <f>IF(RENTABILIDAD[[#This Row],[VALOR ACTUAL COP]]&gt;0,IFERROR((I1215-F1215)/F1215,0),"")</f>
        <v>0</v>
      </c>
      <c r="L1215" s="702">
        <f>IF(RENTABILIDAD[[#This Row],[VALOR ACTUAL COP]]&gt;0,IFERROR((J1215-G1215)/G1215,0),"")</f>
        <v>0</v>
      </c>
      <c r="M1215" s="763">
        <f t="shared" si="19"/>
        <v>0</v>
      </c>
      <c r="N1215" s="747" t="str">
        <f>IFERROR(IF(RENTABILIDAD[[#This Row],[AÑOS]]&gt;0.9999999,(1+K1215)^(1/M1215)-1,""),"")</f>
        <v/>
      </c>
      <c r="O1215" s="702" t="str">
        <f>IFERROR(IF(RENTABILIDAD[[#This Row],[AÑOS]]&gt;0.9999999,(1+L1215)^(1/M1215)-1,""),"")</f>
        <v/>
      </c>
      <c r="P1215" s="764" t="str">
        <f>IFERROR(IF(C:C=$U$7,RENTABILIDAD[[#This Row],[INVERSIÓN USD]]/$W$6,RENTABILIDAD[[#This Row],[INVERSIÓN USD]]/$W$7),"")</f>
        <v/>
      </c>
      <c r="Q1215" s="620" t="str">
        <f>IFERROR(IF(D:D=$U$6,RENTABILIDAD[[#This Row],[INVERSIÓN COP]]/$V$6,RENTABILIDAD[[#This Row],[INVERSIÓN COP]]/$V$7),"")</f>
        <v/>
      </c>
      <c r="R1215" s="764" t="str">
        <f>IFERROR(RENTABILIDAD[[#This Row],[RENTABILIDAD E.A USD]]*RENTABILIDAD[[#This Row],[PESOS COP]],"")</f>
        <v/>
      </c>
      <c r="S1215" s="620" t="str">
        <f>IFERROR(RENTABILIDAD[[#This Row],[RENTABILIDAD E.A COP2]]*RENTABILIDAD[[#This Row],[PESOS COP]],"")</f>
        <v/>
      </c>
    </row>
    <row r="1216" spans="2:19">
      <c r="B1216" s="755" t="str">
        <f>IF('REGISTRO ACCIONES'!L1216="COMPRA",'REGISTRO ACCIONES'!J1216,"")</f>
        <v/>
      </c>
      <c r="C1216" s="756" t="str">
        <f>IF('REGISTRO ACCIONES'!L1216="COMPRA",'REGISTRO ACCIONES'!K1216,"")</f>
        <v/>
      </c>
      <c r="D121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16" s="757" t="str">
        <f>IF('REGISTRO ACCIONES'!L1216="COMPRA",'REGISTRO ACCIONES'!M1216,"")</f>
        <v/>
      </c>
      <c r="F1216" s="758" t="str">
        <f>IF(RENTABILIDAD[[#This Row],[PORTAFOLIO]]="","",IF('REGISTRO ACCIONES'!L1216="COMPRA",'REGISTRO ACCIONES'!P1216,""))</f>
        <v/>
      </c>
      <c r="G1216" s="759" t="str">
        <f>IF(RENTABILIDAD[[#This Row],[PORTAFOLIO]]="","",IF('REGISTRO ACCIONES'!L1216="COMPRA",'REGISTRO ACCIONES'!R1216,""))</f>
        <v/>
      </c>
      <c r="H121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16" s="760" t="str">
        <f>IF(RENTABILIDAD[[#This Row],[PORTAFOLIO]]="","",IF(RENTABILIDAD[[#This Row],[INSTRUMENTO]]="","",IFERROR((E1216*H1216),0)))</f>
        <v/>
      </c>
      <c r="J1216" s="761" t="str">
        <f>IF(RENTABILIDAD[[#This Row],[PORTAFOLIO]]="","",IF(RENTABILIDAD[[#This Row],[INSTRUMENTO]]="","",IFERROR((E1216*H1216)*$X$6,0)))</f>
        <v/>
      </c>
      <c r="K1216" s="762">
        <f>IF(RENTABILIDAD[[#This Row],[VALOR ACTUAL COP]]&gt;0,IFERROR((I1216-F1216)/F1216,0),"")</f>
        <v>0</v>
      </c>
      <c r="L1216" s="702">
        <f>IF(RENTABILIDAD[[#This Row],[VALOR ACTUAL COP]]&gt;0,IFERROR((J1216-G1216)/G1216,0),"")</f>
        <v>0</v>
      </c>
      <c r="M1216" s="763">
        <f t="shared" si="19"/>
        <v>0</v>
      </c>
      <c r="N1216" s="747" t="str">
        <f>IFERROR(IF(RENTABILIDAD[[#This Row],[AÑOS]]&gt;0.9999999,(1+K1216)^(1/M1216)-1,""),"")</f>
        <v/>
      </c>
      <c r="O1216" s="702" t="str">
        <f>IFERROR(IF(RENTABILIDAD[[#This Row],[AÑOS]]&gt;0.9999999,(1+L1216)^(1/M1216)-1,""),"")</f>
        <v/>
      </c>
      <c r="P1216" s="764" t="str">
        <f>IFERROR(IF(C:C=$U$7,RENTABILIDAD[[#This Row],[INVERSIÓN USD]]/$W$6,RENTABILIDAD[[#This Row],[INVERSIÓN USD]]/$W$7),"")</f>
        <v/>
      </c>
      <c r="Q1216" s="620" t="str">
        <f>IFERROR(IF(D:D=$U$6,RENTABILIDAD[[#This Row],[INVERSIÓN COP]]/$V$6,RENTABILIDAD[[#This Row],[INVERSIÓN COP]]/$V$7),"")</f>
        <v/>
      </c>
      <c r="R1216" s="764" t="str">
        <f>IFERROR(RENTABILIDAD[[#This Row],[RENTABILIDAD E.A USD]]*RENTABILIDAD[[#This Row],[PESOS COP]],"")</f>
        <v/>
      </c>
      <c r="S1216" s="620" t="str">
        <f>IFERROR(RENTABILIDAD[[#This Row],[RENTABILIDAD E.A COP2]]*RENTABILIDAD[[#This Row],[PESOS COP]],"")</f>
        <v/>
      </c>
    </row>
    <row r="1217" spans="2:19">
      <c r="B1217" s="755" t="str">
        <f>IF('REGISTRO ACCIONES'!L1217="COMPRA",'REGISTRO ACCIONES'!J1217,"")</f>
        <v/>
      </c>
      <c r="C1217" s="756" t="str">
        <f>IF('REGISTRO ACCIONES'!L1217="COMPRA",'REGISTRO ACCIONES'!K1217,"")</f>
        <v/>
      </c>
      <c r="D121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17" s="757" t="str">
        <f>IF('REGISTRO ACCIONES'!L1217="COMPRA",'REGISTRO ACCIONES'!M1217,"")</f>
        <v/>
      </c>
      <c r="F1217" s="758" t="str">
        <f>IF(RENTABILIDAD[[#This Row],[PORTAFOLIO]]="","",IF('REGISTRO ACCIONES'!L1217="COMPRA",'REGISTRO ACCIONES'!P1217,""))</f>
        <v/>
      </c>
      <c r="G1217" s="759" t="str">
        <f>IF(RENTABILIDAD[[#This Row],[PORTAFOLIO]]="","",IF('REGISTRO ACCIONES'!L1217="COMPRA",'REGISTRO ACCIONES'!R1217,""))</f>
        <v/>
      </c>
      <c r="H121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17" s="760" t="str">
        <f>IF(RENTABILIDAD[[#This Row],[PORTAFOLIO]]="","",IF(RENTABILIDAD[[#This Row],[INSTRUMENTO]]="","",IFERROR((E1217*H1217),0)))</f>
        <v/>
      </c>
      <c r="J1217" s="761" t="str">
        <f>IF(RENTABILIDAD[[#This Row],[PORTAFOLIO]]="","",IF(RENTABILIDAD[[#This Row],[INSTRUMENTO]]="","",IFERROR((E1217*H1217)*$X$6,0)))</f>
        <v/>
      </c>
      <c r="K1217" s="762">
        <f>IF(RENTABILIDAD[[#This Row],[VALOR ACTUAL COP]]&gt;0,IFERROR((I1217-F1217)/F1217,0),"")</f>
        <v>0</v>
      </c>
      <c r="L1217" s="702">
        <f>IF(RENTABILIDAD[[#This Row],[VALOR ACTUAL COP]]&gt;0,IFERROR((J1217-G1217)/G1217,0),"")</f>
        <v>0</v>
      </c>
      <c r="M1217" s="763">
        <f t="shared" ref="M1217:M1280" si="20">IFERROR(($Y$6-B1217)/365,0)</f>
        <v>0</v>
      </c>
      <c r="N1217" s="747" t="str">
        <f>IFERROR(IF(RENTABILIDAD[[#This Row],[AÑOS]]&gt;0.9999999,(1+K1217)^(1/M1217)-1,""),"")</f>
        <v/>
      </c>
      <c r="O1217" s="702" t="str">
        <f>IFERROR(IF(RENTABILIDAD[[#This Row],[AÑOS]]&gt;0.9999999,(1+L1217)^(1/M1217)-1,""),"")</f>
        <v/>
      </c>
      <c r="P1217" s="764" t="str">
        <f>IFERROR(IF(C:C=$U$7,RENTABILIDAD[[#This Row],[INVERSIÓN USD]]/$W$6,RENTABILIDAD[[#This Row],[INVERSIÓN USD]]/$W$7),"")</f>
        <v/>
      </c>
      <c r="Q1217" s="620" t="str">
        <f>IFERROR(IF(D:D=$U$6,RENTABILIDAD[[#This Row],[INVERSIÓN COP]]/$V$6,RENTABILIDAD[[#This Row],[INVERSIÓN COP]]/$V$7),"")</f>
        <v/>
      </c>
      <c r="R1217" s="764" t="str">
        <f>IFERROR(RENTABILIDAD[[#This Row],[RENTABILIDAD E.A USD]]*RENTABILIDAD[[#This Row],[PESOS COP]],"")</f>
        <v/>
      </c>
      <c r="S1217" s="620" t="str">
        <f>IFERROR(RENTABILIDAD[[#This Row],[RENTABILIDAD E.A COP2]]*RENTABILIDAD[[#This Row],[PESOS COP]],"")</f>
        <v/>
      </c>
    </row>
    <row r="1218" spans="2:19">
      <c r="B1218" s="755" t="str">
        <f>IF('REGISTRO ACCIONES'!L1218="COMPRA",'REGISTRO ACCIONES'!J1218,"")</f>
        <v/>
      </c>
      <c r="C1218" s="756" t="str">
        <f>IF('REGISTRO ACCIONES'!L1218="COMPRA",'REGISTRO ACCIONES'!K1218,"")</f>
        <v/>
      </c>
      <c r="D121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18" s="757" t="str">
        <f>IF('REGISTRO ACCIONES'!L1218="COMPRA",'REGISTRO ACCIONES'!M1218,"")</f>
        <v/>
      </c>
      <c r="F1218" s="758" t="str">
        <f>IF(RENTABILIDAD[[#This Row],[PORTAFOLIO]]="","",IF('REGISTRO ACCIONES'!L1218="COMPRA",'REGISTRO ACCIONES'!P1218,""))</f>
        <v/>
      </c>
      <c r="G1218" s="759" t="str">
        <f>IF(RENTABILIDAD[[#This Row],[PORTAFOLIO]]="","",IF('REGISTRO ACCIONES'!L1218="COMPRA",'REGISTRO ACCIONES'!R1218,""))</f>
        <v/>
      </c>
      <c r="H121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18" s="760" t="str">
        <f>IF(RENTABILIDAD[[#This Row],[PORTAFOLIO]]="","",IF(RENTABILIDAD[[#This Row],[INSTRUMENTO]]="","",IFERROR((E1218*H1218),0)))</f>
        <v/>
      </c>
      <c r="J1218" s="761" t="str">
        <f>IF(RENTABILIDAD[[#This Row],[PORTAFOLIO]]="","",IF(RENTABILIDAD[[#This Row],[INSTRUMENTO]]="","",IFERROR((E1218*H1218)*$X$6,0)))</f>
        <v/>
      </c>
      <c r="K1218" s="762">
        <f>IF(RENTABILIDAD[[#This Row],[VALOR ACTUAL COP]]&gt;0,IFERROR((I1218-F1218)/F1218,0),"")</f>
        <v>0</v>
      </c>
      <c r="L1218" s="702">
        <f>IF(RENTABILIDAD[[#This Row],[VALOR ACTUAL COP]]&gt;0,IFERROR((J1218-G1218)/G1218,0),"")</f>
        <v>0</v>
      </c>
      <c r="M1218" s="763">
        <f t="shared" si="20"/>
        <v>0</v>
      </c>
      <c r="N1218" s="747" t="str">
        <f>IFERROR(IF(RENTABILIDAD[[#This Row],[AÑOS]]&gt;0.9999999,(1+K1218)^(1/M1218)-1,""),"")</f>
        <v/>
      </c>
      <c r="O1218" s="702" t="str">
        <f>IFERROR(IF(RENTABILIDAD[[#This Row],[AÑOS]]&gt;0.9999999,(1+L1218)^(1/M1218)-1,""),"")</f>
        <v/>
      </c>
      <c r="P1218" s="764" t="str">
        <f>IFERROR(IF(C:C=$U$7,RENTABILIDAD[[#This Row],[INVERSIÓN USD]]/$W$6,RENTABILIDAD[[#This Row],[INVERSIÓN USD]]/$W$7),"")</f>
        <v/>
      </c>
      <c r="Q1218" s="620" t="str">
        <f>IFERROR(IF(D:D=$U$6,RENTABILIDAD[[#This Row],[INVERSIÓN COP]]/$V$6,RENTABILIDAD[[#This Row],[INVERSIÓN COP]]/$V$7),"")</f>
        <v/>
      </c>
      <c r="R1218" s="764" t="str">
        <f>IFERROR(RENTABILIDAD[[#This Row],[RENTABILIDAD E.A USD]]*RENTABILIDAD[[#This Row],[PESOS COP]],"")</f>
        <v/>
      </c>
      <c r="S1218" s="620" t="str">
        <f>IFERROR(RENTABILIDAD[[#This Row],[RENTABILIDAD E.A COP2]]*RENTABILIDAD[[#This Row],[PESOS COP]],"")</f>
        <v/>
      </c>
    </row>
    <row r="1219" spans="2:19">
      <c r="B1219" s="755" t="str">
        <f>IF('REGISTRO ACCIONES'!L1219="COMPRA",'REGISTRO ACCIONES'!J1219,"")</f>
        <v/>
      </c>
      <c r="C1219" s="756" t="str">
        <f>IF('REGISTRO ACCIONES'!L1219="COMPRA",'REGISTRO ACCIONES'!K1219,"")</f>
        <v/>
      </c>
      <c r="D121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19" s="757" t="str">
        <f>IF('REGISTRO ACCIONES'!L1219="COMPRA",'REGISTRO ACCIONES'!M1219,"")</f>
        <v/>
      </c>
      <c r="F1219" s="758" t="str">
        <f>IF(RENTABILIDAD[[#This Row],[PORTAFOLIO]]="","",IF('REGISTRO ACCIONES'!L1219="COMPRA",'REGISTRO ACCIONES'!P1219,""))</f>
        <v/>
      </c>
      <c r="G1219" s="759" t="str">
        <f>IF(RENTABILIDAD[[#This Row],[PORTAFOLIO]]="","",IF('REGISTRO ACCIONES'!L1219="COMPRA",'REGISTRO ACCIONES'!R1219,""))</f>
        <v/>
      </c>
      <c r="H121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19" s="760" t="str">
        <f>IF(RENTABILIDAD[[#This Row],[PORTAFOLIO]]="","",IF(RENTABILIDAD[[#This Row],[INSTRUMENTO]]="","",IFERROR((E1219*H1219),0)))</f>
        <v/>
      </c>
      <c r="J1219" s="761" t="str">
        <f>IF(RENTABILIDAD[[#This Row],[PORTAFOLIO]]="","",IF(RENTABILIDAD[[#This Row],[INSTRUMENTO]]="","",IFERROR((E1219*H1219)*$X$6,0)))</f>
        <v/>
      </c>
      <c r="K1219" s="762">
        <f>IF(RENTABILIDAD[[#This Row],[VALOR ACTUAL COP]]&gt;0,IFERROR((I1219-F1219)/F1219,0),"")</f>
        <v>0</v>
      </c>
      <c r="L1219" s="702">
        <f>IF(RENTABILIDAD[[#This Row],[VALOR ACTUAL COP]]&gt;0,IFERROR((J1219-G1219)/G1219,0),"")</f>
        <v>0</v>
      </c>
      <c r="M1219" s="763">
        <f t="shared" si="20"/>
        <v>0</v>
      </c>
      <c r="N1219" s="747" t="str">
        <f>IFERROR(IF(RENTABILIDAD[[#This Row],[AÑOS]]&gt;0.9999999,(1+K1219)^(1/M1219)-1,""),"")</f>
        <v/>
      </c>
      <c r="O1219" s="702" t="str">
        <f>IFERROR(IF(RENTABILIDAD[[#This Row],[AÑOS]]&gt;0.9999999,(1+L1219)^(1/M1219)-1,""),"")</f>
        <v/>
      </c>
      <c r="P1219" s="764" t="str">
        <f>IFERROR(IF(C:C=$U$7,RENTABILIDAD[[#This Row],[INVERSIÓN USD]]/$W$6,RENTABILIDAD[[#This Row],[INVERSIÓN USD]]/$W$7),"")</f>
        <v/>
      </c>
      <c r="Q1219" s="620" t="str">
        <f>IFERROR(IF(D:D=$U$6,RENTABILIDAD[[#This Row],[INVERSIÓN COP]]/$V$6,RENTABILIDAD[[#This Row],[INVERSIÓN COP]]/$V$7),"")</f>
        <v/>
      </c>
      <c r="R1219" s="764" t="str">
        <f>IFERROR(RENTABILIDAD[[#This Row],[RENTABILIDAD E.A USD]]*RENTABILIDAD[[#This Row],[PESOS COP]],"")</f>
        <v/>
      </c>
      <c r="S1219" s="620" t="str">
        <f>IFERROR(RENTABILIDAD[[#This Row],[RENTABILIDAD E.A COP2]]*RENTABILIDAD[[#This Row],[PESOS COP]],"")</f>
        <v/>
      </c>
    </row>
    <row r="1220" spans="2:19">
      <c r="B1220" s="755" t="str">
        <f>IF('REGISTRO ACCIONES'!L1220="COMPRA",'REGISTRO ACCIONES'!J1220,"")</f>
        <v/>
      </c>
      <c r="C1220" s="756" t="str">
        <f>IF('REGISTRO ACCIONES'!L1220="COMPRA",'REGISTRO ACCIONES'!K1220,"")</f>
        <v/>
      </c>
      <c r="D122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20" s="757" t="str">
        <f>IF('REGISTRO ACCIONES'!L1220="COMPRA",'REGISTRO ACCIONES'!M1220,"")</f>
        <v/>
      </c>
      <c r="F1220" s="758" t="str">
        <f>IF(RENTABILIDAD[[#This Row],[PORTAFOLIO]]="","",IF('REGISTRO ACCIONES'!L1220="COMPRA",'REGISTRO ACCIONES'!P1220,""))</f>
        <v/>
      </c>
      <c r="G1220" s="759" t="str">
        <f>IF(RENTABILIDAD[[#This Row],[PORTAFOLIO]]="","",IF('REGISTRO ACCIONES'!L1220="COMPRA",'REGISTRO ACCIONES'!R1220,""))</f>
        <v/>
      </c>
      <c r="H122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20" s="760" t="str">
        <f>IF(RENTABILIDAD[[#This Row],[PORTAFOLIO]]="","",IF(RENTABILIDAD[[#This Row],[INSTRUMENTO]]="","",IFERROR((E1220*H1220),0)))</f>
        <v/>
      </c>
      <c r="J1220" s="761" t="str">
        <f>IF(RENTABILIDAD[[#This Row],[PORTAFOLIO]]="","",IF(RENTABILIDAD[[#This Row],[INSTRUMENTO]]="","",IFERROR((E1220*H1220)*$X$6,0)))</f>
        <v/>
      </c>
      <c r="K1220" s="762">
        <f>IF(RENTABILIDAD[[#This Row],[VALOR ACTUAL COP]]&gt;0,IFERROR((I1220-F1220)/F1220,0),"")</f>
        <v>0</v>
      </c>
      <c r="L1220" s="702">
        <f>IF(RENTABILIDAD[[#This Row],[VALOR ACTUAL COP]]&gt;0,IFERROR((J1220-G1220)/G1220,0),"")</f>
        <v>0</v>
      </c>
      <c r="M1220" s="763">
        <f t="shared" si="20"/>
        <v>0</v>
      </c>
      <c r="N1220" s="747" t="str">
        <f>IFERROR(IF(RENTABILIDAD[[#This Row],[AÑOS]]&gt;0.9999999,(1+K1220)^(1/M1220)-1,""),"")</f>
        <v/>
      </c>
      <c r="O1220" s="702" t="str">
        <f>IFERROR(IF(RENTABILIDAD[[#This Row],[AÑOS]]&gt;0.9999999,(1+L1220)^(1/M1220)-1,""),"")</f>
        <v/>
      </c>
      <c r="P1220" s="764" t="str">
        <f>IFERROR(IF(C:C=$U$7,RENTABILIDAD[[#This Row],[INVERSIÓN USD]]/$W$6,RENTABILIDAD[[#This Row],[INVERSIÓN USD]]/$W$7),"")</f>
        <v/>
      </c>
      <c r="Q1220" s="620" t="str">
        <f>IFERROR(IF(D:D=$U$6,RENTABILIDAD[[#This Row],[INVERSIÓN COP]]/$V$6,RENTABILIDAD[[#This Row],[INVERSIÓN COP]]/$V$7),"")</f>
        <v/>
      </c>
      <c r="R1220" s="764" t="str">
        <f>IFERROR(RENTABILIDAD[[#This Row],[RENTABILIDAD E.A USD]]*RENTABILIDAD[[#This Row],[PESOS COP]],"")</f>
        <v/>
      </c>
      <c r="S1220" s="620" t="str">
        <f>IFERROR(RENTABILIDAD[[#This Row],[RENTABILIDAD E.A COP2]]*RENTABILIDAD[[#This Row],[PESOS COP]],"")</f>
        <v/>
      </c>
    </row>
    <row r="1221" spans="2:19">
      <c r="B1221" s="755" t="str">
        <f>IF('REGISTRO ACCIONES'!L1221="COMPRA",'REGISTRO ACCIONES'!J1221,"")</f>
        <v/>
      </c>
      <c r="C1221" s="756" t="str">
        <f>IF('REGISTRO ACCIONES'!L1221="COMPRA",'REGISTRO ACCIONES'!K1221,"")</f>
        <v/>
      </c>
      <c r="D122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21" s="757" t="str">
        <f>IF('REGISTRO ACCIONES'!L1221="COMPRA",'REGISTRO ACCIONES'!M1221,"")</f>
        <v/>
      </c>
      <c r="F1221" s="758" t="str">
        <f>IF(RENTABILIDAD[[#This Row],[PORTAFOLIO]]="","",IF('REGISTRO ACCIONES'!L1221="COMPRA",'REGISTRO ACCIONES'!P1221,""))</f>
        <v/>
      </c>
      <c r="G1221" s="759" t="str">
        <f>IF(RENTABILIDAD[[#This Row],[PORTAFOLIO]]="","",IF('REGISTRO ACCIONES'!L1221="COMPRA",'REGISTRO ACCIONES'!R1221,""))</f>
        <v/>
      </c>
      <c r="H122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21" s="760" t="str">
        <f>IF(RENTABILIDAD[[#This Row],[PORTAFOLIO]]="","",IF(RENTABILIDAD[[#This Row],[INSTRUMENTO]]="","",IFERROR((E1221*H1221),0)))</f>
        <v/>
      </c>
      <c r="J1221" s="761" t="str">
        <f>IF(RENTABILIDAD[[#This Row],[PORTAFOLIO]]="","",IF(RENTABILIDAD[[#This Row],[INSTRUMENTO]]="","",IFERROR((E1221*H1221)*$X$6,0)))</f>
        <v/>
      </c>
      <c r="K1221" s="762">
        <f>IF(RENTABILIDAD[[#This Row],[VALOR ACTUAL COP]]&gt;0,IFERROR((I1221-F1221)/F1221,0),"")</f>
        <v>0</v>
      </c>
      <c r="L1221" s="702">
        <f>IF(RENTABILIDAD[[#This Row],[VALOR ACTUAL COP]]&gt;0,IFERROR((J1221-G1221)/G1221,0),"")</f>
        <v>0</v>
      </c>
      <c r="M1221" s="763">
        <f t="shared" si="20"/>
        <v>0</v>
      </c>
      <c r="N1221" s="747" t="str">
        <f>IFERROR(IF(RENTABILIDAD[[#This Row],[AÑOS]]&gt;0.9999999,(1+K1221)^(1/M1221)-1,""),"")</f>
        <v/>
      </c>
      <c r="O1221" s="702" t="str">
        <f>IFERROR(IF(RENTABILIDAD[[#This Row],[AÑOS]]&gt;0.9999999,(1+L1221)^(1/M1221)-1,""),"")</f>
        <v/>
      </c>
      <c r="P1221" s="764" t="str">
        <f>IFERROR(IF(C:C=$U$7,RENTABILIDAD[[#This Row],[INVERSIÓN USD]]/$W$6,RENTABILIDAD[[#This Row],[INVERSIÓN USD]]/$W$7),"")</f>
        <v/>
      </c>
      <c r="Q1221" s="620" t="str">
        <f>IFERROR(IF(D:D=$U$6,RENTABILIDAD[[#This Row],[INVERSIÓN COP]]/$V$6,RENTABILIDAD[[#This Row],[INVERSIÓN COP]]/$V$7),"")</f>
        <v/>
      </c>
      <c r="R1221" s="764" t="str">
        <f>IFERROR(RENTABILIDAD[[#This Row],[RENTABILIDAD E.A USD]]*RENTABILIDAD[[#This Row],[PESOS COP]],"")</f>
        <v/>
      </c>
      <c r="S1221" s="620" t="str">
        <f>IFERROR(RENTABILIDAD[[#This Row],[RENTABILIDAD E.A COP2]]*RENTABILIDAD[[#This Row],[PESOS COP]],"")</f>
        <v/>
      </c>
    </row>
    <row r="1222" spans="2:19">
      <c r="B1222" s="755" t="str">
        <f>IF('REGISTRO ACCIONES'!L1222="COMPRA",'REGISTRO ACCIONES'!J1222,"")</f>
        <v/>
      </c>
      <c r="C1222" s="756" t="str">
        <f>IF('REGISTRO ACCIONES'!L1222="COMPRA",'REGISTRO ACCIONES'!K1222,"")</f>
        <v/>
      </c>
      <c r="D122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22" s="757" t="str">
        <f>IF('REGISTRO ACCIONES'!L1222="COMPRA",'REGISTRO ACCIONES'!M1222,"")</f>
        <v/>
      </c>
      <c r="F1222" s="758" t="str">
        <f>IF(RENTABILIDAD[[#This Row],[PORTAFOLIO]]="","",IF('REGISTRO ACCIONES'!L1222="COMPRA",'REGISTRO ACCIONES'!P1222,""))</f>
        <v/>
      </c>
      <c r="G1222" s="759" t="str">
        <f>IF(RENTABILIDAD[[#This Row],[PORTAFOLIO]]="","",IF('REGISTRO ACCIONES'!L1222="COMPRA",'REGISTRO ACCIONES'!R1222,""))</f>
        <v/>
      </c>
      <c r="H122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22" s="760" t="str">
        <f>IF(RENTABILIDAD[[#This Row],[PORTAFOLIO]]="","",IF(RENTABILIDAD[[#This Row],[INSTRUMENTO]]="","",IFERROR((E1222*H1222),0)))</f>
        <v/>
      </c>
      <c r="J1222" s="761" t="str">
        <f>IF(RENTABILIDAD[[#This Row],[PORTAFOLIO]]="","",IF(RENTABILIDAD[[#This Row],[INSTRUMENTO]]="","",IFERROR((E1222*H1222)*$X$6,0)))</f>
        <v/>
      </c>
      <c r="K1222" s="762">
        <f>IF(RENTABILIDAD[[#This Row],[VALOR ACTUAL COP]]&gt;0,IFERROR((I1222-F1222)/F1222,0),"")</f>
        <v>0</v>
      </c>
      <c r="L1222" s="702">
        <f>IF(RENTABILIDAD[[#This Row],[VALOR ACTUAL COP]]&gt;0,IFERROR((J1222-G1222)/G1222,0),"")</f>
        <v>0</v>
      </c>
      <c r="M1222" s="763">
        <f t="shared" si="20"/>
        <v>0</v>
      </c>
      <c r="N1222" s="747" t="str">
        <f>IFERROR(IF(RENTABILIDAD[[#This Row],[AÑOS]]&gt;0.9999999,(1+K1222)^(1/M1222)-1,""),"")</f>
        <v/>
      </c>
      <c r="O1222" s="702" t="str">
        <f>IFERROR(IF(RENTABILIDAD[[#This Row],[AÑOS]]&gt;0.9999999,(1+L1222)^(1/M1222)-1,""),"")</f>
        <v/>
      </c>
      <c r="P1222" s="764" t="str">
        <f>IFERROR(IF(C:C=$U$7,RENTABILIDAD[[#This Row],[INVERSIÓN USD]]/$W$6,RENTABILIDAD[[#This Row],[INVERSIÓN USD]]/$W$7),"")</f>
        <v/>
      </c>
      <c r="Q1222" s="620" t="str">
        <f>IFERROR(IF(D:D=$U$6,RENTABILIDAD[[#This Row],[INVERSIÓN COP]]/$V$6,RENTABILIDAD[[#This Row],[INVERSIÓN COP]]/$V$7),"")</f>
        <v/>
      </c>
      <c r="R1222" s="764" t="str">
        <f>IFERROR(RENTABILIDAD[[#This Row],[RENTABILIDAD E.A USD]]*RENTABILIDAD[[#This Row],[PESOS COP]],"")</f>
        <v/>
      </c>
      <c r="S1222" s="620" t="str">
        <f>IFERROR(RENTABILIDAD[[#This Row],[RENTABILIDAD E.A COP2]]*RENTABILIDAD[[#This Row],[PESOS COP]],"")</f>
        <v/>
      </c>
    </row>
    <row r="1223" spans="2:19">
      <c r="B1223" s="755" t="str">
        <f>IF('REGISTRO ACCIONES'!L1223="COMPRA",'REGISTRO ACCIONES'!J1223,"")</f>
        <v/>
      </c>
      <c r="C1223" s="756" t="str">
        <f>IF('REGISTRO ACCIONES'!L1223="COMPRA",'REGISTRO ACCIONES'!K1223,"")</f>
        <v/>
      </c>
      <c r="D122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23" s="757" t="str">
        <f>IF('REGISTRO ACCIONES'!L1223="COMPRA",'REGISTRO ACCIONES'!M1223,"")</f>
        <v/>
      </c>
      <c r="F1223" s="758" t="str">
        <f>IF(RENTABILIDAD[[#This Row],[PORTAFOLIO]]="","",IF('REGISTRO ACCIONES'!L1223="COMPRA",'REGISTRO ACCIONES'!P1223,""))</f>
        <v/>
      </c>
      <c r="G1223" s="759" t="str">
        <f>IF(RENTABILIDAD[[#This Row],[PORTAFOLIO]]="","",IF('REGISTRO ACCIONES'!L1223="COMPRA",'REGISTRO ACCIONES'!R1223,""))</f>
        <v/>
      </c>
      <c r="H122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23" s="760" t="str">
        <f>IF(RENTABILIDAD[[#This Row],[PORTAFOLIO]]="","",IF(RENTABILIDAD[[#This Row],[INSTRUMENTO]]="","",IFERROR((E1223*H1223),0)))</f>
        <v/>
      </c>
      <c r="J1223" s="761" t="str">
        <f>IF(RENTABILIDAD[[#This Row],[PORTAFOLIO]]="","",IF(RENTABILIDAD[[#This Row],[INSTRUMENTO]]="","",IFERROR((E1223*H1223)*$X$6,0)))</f>
        <v/>
      </c>
      <c r="K1223" s="762">
        <f>IF(RENTABILIDAD[[#This Row],[VALOR ACTUAL COP]]&gt;0,IFERROR((I1223-F1223)/F1223,0),"")</f>
        <v>0</v>
      </c>
      <c r="L1223" s="702">
        <f>IF(RENTABILIDAD[[#This Row],[VALOR ACTUAL COP]]&gt;0,IFERROR((J1223-G1223)/G1223,0),"")</f>
        <v>0</v>
      </c>
      <c r="M1223" s="763">
        <f t="shared" si="20"/>
        <v>0</v>
      </c>
      <c r="N1223" s="747" t="str">
        <f>IFERROR(IF(RENTABILIDAD[[#This Row],[AÑOS]]&gt;0.9999999,(1+K1223)^(1/M1223)-1,""),"")</f>
        <v/>
      </c>
      <c r="O1223" s="702" t="str">
        <f>IFERROR(IF(RENTABILIDAD[[#This Row],[AÑOS]]&gt;0.9999999,(1+L1223)^(1/M1223)-1,""),"")</f>
        <v/>
      </c>
      <c r="P1223" s="764" t="str">
        <f>IFERROR(IF(C:C=$U$7,RENTABILIDAD[[#This Row],[INVERSIÓN USD]]/$W$6,RENTABILIDAD[[#This Row],[INVERSIÓN USD]]/$W$7),"")</f>
        <v/>
      </c>
      <c r="Q1223" s="620" t="str">
        <f>IFERROR(IF(D:D=$U$6,RENTABILIDAD[[#This Row],[INVERSIÓN COP]]/$V$6,RENTABILIDAD[[#This Row],[INVERSIÓN COP]]/$V$7),"")</f>
        <v/>
      </c>
      <c r="R1223" s="764" t="str">
        <f>IFERROR(RENTABILIDAD[[#This Row],[RENTABILIDAD E.A USD]]*RENTABILIDAD[[#This Row],[PESOS COP]],"")</f>
        <v/>
      </c>
      <c r="S1223" s="620" t="str">
        <f>IFERROR(RENTABILIDAD[[#This Row],[RENTABILIDAD E.A COP2]]*RENTABILIDAD[[#This Row],[PESOS COP]],"")</f>
        <v/>
      </c>
    </row>
    <row r="1224" spans="2:19">
      <c r="B1224" s="755" t="str">
        <f>IF('REGISTRO ACCIONES'!L1224="COMPRA",'REGISTRO ACCIONES'!J1224,"")</f>
        <v/>
      </c>
      <c r="C1224" s="756" t="str">
        <f>IF('REGISTRO ACCIONES'!L1224="COMPRA",'REGISTRO ACCIONES'!K1224,"")</f>
        <v/>
      </c>
      <c r="D122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24" s="757" t="str">
        <f>IF('REGISTRO ACCIONES'!L1224="COMPRA",'REGISTRO ACCIONES'!M1224,"")</f>
        <v/>
      </c>
      <c r="F1224" s="758" t="str">
        <f>IF(RENTABILIDAD[[#This Row],[PORTAFOLIO]]="","",IF('REGISTRO ACCIONES'!L1224="COMPRA",'REGISTRO ACCIONES'!P1224,""))</f>
        <v/>
      </c>
      <c r="G1224" s="759" t="str">
        <f>IF(RENTABILIDAD[[#This Row],[PORTAFOLIO]]="","",IF('REGISTRO ACCIONES'!L1224="COMPRA",'REGISTRO ACCIONES'!R1224,""))</f>
        <v/>
      </c>
      <c r="H122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24" s="760" t="str">
        <f>IF(RENTABILIDAD[[#This Row],[PORTAFOLIO]]="","",IF(RENTABILIDAD[[#This Row],[INSTRUMENTO]]="","",IFERROR((E1224*H1224),0)))</f>
        <v/>
      </c>
      <c r="J1224" s="761" t="str">
        <f>IF(RENTABILIDAD[[#This Row],[PORTAFOLIO]]="","",IF(RENTABILIDAD[[#This Row],[INSTRUMENTO]]="","",IFERROR((E1224*H1224)*$X$6,0)))</f>
        <v/>
      </c>
      <c r="K1224" s="762">
        <f>IF(RENTABILIDAD[[#This Row],[VALOR ACTUAL COP]]&gt;0,IFERROR((I1224-F1224)/F1224,0),"")</f>
        <v>0</v>
      </c>
      <c r="L1224" s="702">
        <f>IF(RENTABILIDAD[[#This Row],[VALOR ACTUAL COP]]&gt;0,IFERROR((J1224-G1224)/G1224,0),"")</f>
        <v>0</v>
      </c>
      <c r="M1224" s="763">
        <f t="shared" si="20"/>
        <v>0</v>
      </c>
      <c r="N1224" s="747" t="str">
        <f>IFERROR(IF(RENTABILIDAD[[#This Row],[AÑOS]]&gt;0.9999999,(1+K1224)^(1/M1224)-1,""),"")</f>
        <v/>
      </c>
      <c r="O1224" s="702" t="str">
        <f>IFERROR(IF(RENTABILIDAD[[#This Row],[AÑOS]]&gt;0.9999999,(1+L1224)^(1/M1224)-1,""),"")</f>
        <v/>
      </c>
      <c r="P1224" s="764" t="str">
        <f>IFERROR(IF(C:C=$U$7,RENTABILIDAD[[#This Row],[INVERSIÓN USD]]/$W$6,RENTABILIDAD[[#This Row],[INVERSIÓN USD]]/$W$7),"")</f>
        <v/>
      </c>
      <c r="Q1224" s="620" t="str">
        <f>IFERROR(IF(D:D=$U$6,RENTABILIDAD[[#This Row],[INVERSIÓN COP]]/$V$6,RENTABILIDAD[[#This Row],[INVERSIÓN COP]]/$V$7),"")</f>
        <v/>
      </c>
      <c r="R1224" s="764" t="str">
        <f>IFERROR(RENTABILIDAD[[#This Row],[RENTABILIDAD E.A USD]]*RENTABILIDAD[[#This Row],[PESOS COP]],"")</f>
        <v/>
      </c>
      <c r="S1224" s="620" t="str">
        <f>IFERROR(RENTABILIDAD[[#This Row],[RENTABILIDAD E.A COP2]]*RENTABILIDAD[[#This Row],[PESOS COP]],"")</f>
        <v/>
      </c>
    </row>
    <row r="1225" spans="2:19">
      <c r="B1225" s="755" t="str">
        <f>IF('REGISTRO ACCIONES'!L1225="COMPRA",'REGISTRO ACCIONES'!J1225,"")</f>
        <v/>
      </c>
      <c r="C1225" s="756" t="str">
        <f>IF('REGISTRO ACCIONES'!L1225="COMPRA",'REGISTRO ACCIONES'!K1225,"")</f>
        <v/>
      </c>
      <c r="D122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25" s="757" t="str">
        <f>IF('REGISTRO ACCIONES'!L1225="COMPRA",'REGISTRO ACCIONES'!M1225,"")</f>
        <v/>
      </c>
      <c r="F1225" s="758" t="str">
        <f>IF(RENTABILIDAD[[#This Row],[PORTAFOLIO]]="","",IF('REGISTRO ACCIONES'!L1225="COMPRA",'REGISTRO ACCIONES'!P1225,""))</f>
        <v/>
      </c>
      <c r="G1225" s="759" t="str">
        <f>IF(RENTABILIDAD[[#This Row],[PORTAFOLIO]]="","",IF('REGISTRO ACCIONES'!L1225="COMPRA",'REGISTRO ACCIONES'!R1225,""))</f>
        <v/>
      </c>
      <c r="H122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25" s="760" t="str">
        <f>IF(RENTABILIDAD[[#This Row],[PORTAFOLIO]]="","",IF(RENTABILIDAD[[#This Row],[INSTRUMENTO]]="","",IFERROR((E1225*H1225),0)))</f>
        <v/>
      </c>
      <c r="J1225" s="761" t="str">
        <f>IF(RENTABILIDAD[[#This Row],[PORTAFOLIO]]="","",IF(RENTABILIDAD[[#This Row],[INSTRUMENTO]]="","",IFERROR((E1225*H1225)*$X$6,0)))</f>
        <v/>
      </c>
      <c r="K1225" s="762">
        <f>IF(RENTABILIDAD[[#This Row],[VALOR ACTUAL COP]]&gt;0,IFERROR((I1225-F1225)/F1225,0),"")</f>
        <v>0</v>
      </c>
      <c r="L1225" s="702">
        <f>IF(RENTABILIDAD[[#This Row],[VALOR ACTUAL COP]]&gt;0,IFERROR((J1225-G1225)/G1225,0),"")</f>
        <v>0</v>
      </c>
      <c r="M1225" s="763">
        <f t="shared" si="20"/>
        <v>0</v>
      </c>
      <c r="N1225" s="747" t="str">
        <f>IFERROR(IF(RENTABILIDAD[[#This Row],[AÑOS]]&gt;0.9999999,(1+K1225)^(1/M1225)-1,""),"")</f>
        <v/>
      </c>
      <c r="O1225" s="702" t="str">
        <f>IFERROR(IF(RENTABILIDAD[[#This Row],[AÑOS]]&gt;0.9999999,(1+L1225)^(1/M1225)-1,""),"")</f>
        <v/>
      </c>
      <c r="P1225" s="764" t="str">
        <f>IFERROR(IF(C:C=$U$7,RENTABILIDAD[[#This Row],[INVERSIÓN USD]]/$W$6,RENTABILIDAD[[#This Row],[INVERSIÓN USD]]/$W$7),"")</f>
        <v/>
      </c>
      <c r="Q1225" s="620" t="str">
        <f>IFERROR(IF(D:D=$U$6,RENTABILIDAD[[#This Row],[INVERSIÓN COP]]/$V$6,RENTABILIDAD[[#This Row],[INVERSIÓN COP]]/$V$7),"")</f>
        <v/>
      </c>
      <c r="R1225" s="764" t="str">
        <f>IFERROR(RENTABILIDAD[[#This Row],[RENTABILIDAD E.A USD]]*RENTABILIDAD[[#This Row],[PESOS COP]],"")</f>
        <v/>
      </c>
      <c r="S1225" s="620" t="str">
        <f>IFERROR(RENTABILIDAD[[#This Row],[RENTABILIDAD E.A COP2]]*RENTABILIDAD[[#This Row],[PESOS COP]],"")</f>
        <v/>
      </c>
    </row>
    <row r="1226" spans="2:19">
      <c r="B1226" s="755" t="str">
        <f>IF('REGISTRO ACCIONES'!L1226="COMPRA",'REGISTRO ACCIONES'!J1226,"")</f>
        <v/>
      </c>
      <c r="C1226" s="756" t="str">
        <f>IF('REGISTRO ACCIONES'!L1226="COMPRA",'REGISTRO ACCIONES'!K1226,"")</f>
        <v/>
      </c>
      <c r="D122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26" s="757" t="str">
        <f>IF('REGISTRO ACCIONES'!L1226="COMPRA",'REGISTRO ACCIONES'!M1226,"")</f>
        <v/>
      </c>
      <c r="F1226" s="758" t="str">
        <f>IF(RENTABILIDAD[[#This Row],[PORTAFOLIO]]="","",IF('REGISTRO ACCIONES'!L1226="COMPRA",'REGISTRO ACCIONES'!P1226,""))</f>
        <v/>
      </c>
      <c r="G1226" s="759" t="str">
        <f>IF(RENTABILIDAD[[#This Row],[PORTAFOLIO]]="","",IF('REGISTRO ACCIONES'!L1226="COMPRA",'REGISTRO ACCIONES'!R1226,""))</f>
        <v/>
      </c>
      <c r="H122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26" s="760" t="str">
        <f>IF(RENTABILIDAD[[#This Row],[PORTAFOLIO]]="","",IF(RENTABILIDAD[[#This Row],[INSTRUMENTO]]="","",IFERROR((E1226*H1226),0)))</f>
        <v/>
      </c>
      <c r="J1226" s="761" t="str">
        <f>IF(RENTABILIDAD[[#This Row],[PORTAFOLIO]]="","",IF(RENTABILIDAD[[#This Row],[INSTRUMENTO]]="","",IFERROR((E1226*H1226)*$X$6,0)))</f>
        <v/>
      </c>
      <c r="K1226" s="762">
        <f>IF(RENTABILIDAD[[#This Row],[VALOR ACTUAL COP]]&gt;0,IFERROR((I1226-F1226)/F1226,0),"")</f>
        <v>0</v>
      </c>
      <c r="L1226" s="702">
        <f>IF(RENTABILIDAD[[#This Row],[VALOR ACTUAL COP]]&gt;0,IFERROR((J1226-G1226)/G1226,0),"")</f>
        <v>0</v>
      </c>
      <c r="M1226" s="763">
        <f t="shared" si="20"/>
        <v>0</v>
      </c>
      <c r="N1226" s="747" t="str">
        <f>IFERROR(IF(RENTABILIDAD[[#This Row],[AÑOS]]&gt;0.9999999,(1+K1226)^(1/M1226)-1,""),"")</f>
        <v/>
      </c>
      <c r="O1226" s="702" t="str">
        <f>IFERROR(IF(RENTABILIDAD[[#This Row],[AÑOS]]&gt;0.9999999,(1+L1226)^(1/M1226)-1,""),"")</f>
        <v/>
      </c>
      <c r="P1226" s="764" t="str">
        <f>IFERROR(IF(C:C=$U$7,RENTABILIDAD[[#This Row],[INVERSIÓN USD]]/$W$6,RENTABILIDAD[[#This Row],[INVERSIÓN USD]]/$W$7),"")</f>
        <v/>
      </c>
      <c r="Q1226" s="620" t="str">
        <f>IFERROR(IF(D:D=$U$6,RENTABILIDAD[[#This Row],[INVERSIÓN COP]]/$V$6,RENTABILIDAD[[#This Row],[INVERSIÓN COP]]/$V$7),"")</f>
        <v/>
      </c>
      <c r="R1226" s="764" t="str">
        <f>IFERROR(RENTABILIDAD[[#This Row],[RENTABILIDAD E.A USD]]*RENTABILIDAD[[#This Row],[PESOS COP]],"")</f>
        <v/>
      </c>
      <c r="S1226" s="620" t="str">
        <f>IFERROR(RENTABILIDAD[[#This Row],[RENTABILIDAD E.A COP2]]*RENTABILIDAD[[#This Row],[PESOS COP]],"")</f>
        <v/>
      </c>
    </row>
    <row r="1227" spans="2:19">
      <c r="B1227" s="755" t="str">
        <f>IF('REGISTRO ACCIONES'!L1227="COMPRA",'REGISTRO ACCIONES'!J1227,"")</f>
        <v/>
      </c>
      <c r="C1227" s="756" t="str">
        <f>IF('REGISTRO ACCIONES'!L1227="COMPRA",'REGISTRO ACCIONES'!K1227,"")</f>
        <v/>
      </c>
      <c r="D122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27" s="757" t="str">
        <f>IF('REGISTRO ACCIONES'!L1227="COMPRA",'REGISTRO ACCIONES'!M1227,"")</f>
        <v/>
      </c>
      <c r="F1227" s="758" t="str">
        <f>IF(RENTABILIDAD[[#This Row],[PORTAFOLIO]]="","",IF('REGISTRO ACCIONES'!L1227="COMPRA",'REGISTRO ACCIONES'!P1227,""))</f>
        <v/>
      </c>
      <c r="G1227" s="759" t="str">
        <f>IF(RENTABILIDAD[[#This Row],[PORTAFOLIO]]="","",IF('REGISTRO ACCIONES'!L1227="COMPRA",'REGISTRO ACCIONES'!R1227,""))</f>
        <v/>
      </c>
      <c r="H122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27" s="760" t="str">
        <f>IF(RENTABILIDAD[[#This Row],[PORTAFOLIO]]="","",IF(RENTABILIDAD[[#This Row],[INSTRUMENTO]]="","",IFERROR((E1227*H1227),0)))</f>
        <v/>
      </c>
      <c r="J1227" s="761" t="str">
        <f>IF(RENTABILIDAD[[#This Row],[PORTAFOLIO]]="","",IF(RENTABILIDAD[[#This Row],[INSTRUMENTO]]="","",IFERROR((E1227*H1227)*$X$6,0)))</f>
        <v/>
      </c>
      <c r="K1227" s="762">
        <f>IF(RENTABILIDAD[[#This Row],[VALOR ACTUAL COP]]&gt;0,IFERROR((I1227-F1227)/F1227,0),"")</f>
        <v>0</v>
      </c>
      <c r="L1227" s="702">
        <f>IF(RENTABILIDAD[[#This Row],[VALOR ACTUAL COP]]&gt;0,IFERROR((J1227-G1227)/G1227,0),"")</f>
        <v>0</v>
      </c>
      <c r="M1227" s="763">
        <f t="shared" si="20"/>
        <v>0</v>
      </c>
      <c r="N1227" s="747" t="str">
        <f>IFERROR(IF(RENTABILIDAD[[#This Row],[AÑOS]]&gt;0.9999999,(1+K1227)^(1/M1227)-1,""),"")</f>
        <v/>
      </c>
      <c r="O1227" s="702" t="str">
        <f>IFERROR(IF(RENTABILIDAD[[#This Row],[AÑOS]]&gt;0.9999999,(1+L1227)^(1/M1227)-1,""),"")</f>
        <v/>
      </c>
      <c r="P1227" s="764" t="str">
        <f>IFERROR(IF(C:C=$U$7,RENTABILIDAD[[#This Row],[INVERSIÓN USD]]/$W$6,RENTABILIDAD[[#This Row],[INVERSIÓN USD]]/$W$7),"")</f>
        <v/>
      </c>
      <c r="Q1227" s="620" t="str">
        <f>IFERROR(IF(D:D=$U$6,RENTABILIDAD[[#This Row],[INVERSIÓN COP]]/$V$6,RENTABILIDAD[[#This Row],[INVERSIÓN COP]]/$V$7),"")</f>
        <v/>
      </c>
      <c r="R1227" s="764" t="str">
        <f>IFERROR(RENTABILIDAD[[#This Row],[RENTABILIDAD E.A USD]]*RENTABILIDAD[[#This Row],[PESOS COP]],"")</f>
        <v/>
      </c>
      <c r="S1227" s="620" t="str">
        <f>IFERROR(RENTABILIDAD[[#This Row],[RENTABILIDAD E.A COP2]]*RENTABILIDAD[[#This Row],[PESOS COP]],"")</f>
        <v/>
      </c>
    </row>
    <row r="1228" spans="2:19">
      <c r="B1228" s="755" t="str">
        <f>IF('REGISTRO ACCIONES'!L1228="COMPRA",'REGISTRO ACCIONES'!J1228,"")</f>
        <v/>
      </c>
      <c r="C1228" s="756" t="str">
        <f>IF('REGISTRO ACCIONES'!L1228="COMPRA",'REGISTRO ACCIONES'!K1228,"")</f>
        <v/>
      </c>
      <c r="D122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28" s="757" t="str">
        <f>IF('REGISTRO ACCIONES'!L1228="COMPRA",'REGISTRO ACCIONES'!M1228,"")</f>
        <v/>
      </c>
      <c r="F1228" s="758" t="str">
        <f>IF(RENTABILIDAD[[#This Row],[PORTAFOLIO]]="","",IF('REGISTRO ACCIONES'!L1228="COMPRA",'REGISTRO ACCIONES'!P1228,""))</f>
        <v/>
      </c>
      <c r="G1228" s="759" t="str">
        <f>IF(RENTABILIDAD[[#This Row],[PORTAFOLIO]]="","",IF('REGISTRO ACCIONES'!L1228="COMPRA",'REGISTRO ACCIONES'!R1228,""))</f>
        <v/>
      </c>
      <c r="H122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28" s="760" t="str">
        <f>IF(RENTABILIDAD[[#This Row],[PORTAFOLIO]]="","",IF(RENTABILIDAD[[#This Row],[INSTRUMENTO]]="","",IFERROR((E1228*H1228),0)))</f>
        <v/>
      </c>
      <c r="J1228" s="761" t="str">
        <f>IF(RENTABILIDAD[[#This Row],[PORTAFOLIO]]="","",IF(RENTABILIDAD[[#This Row],[INSTRUMENTO]]="","",IFERROR((E1228*H1228)*$X$6,0)))</f>
        <v/>
      </c>
      <c r="K1228" s="762">
        <f>IF(RENTABILIDAD[[#This Row],[VALOR ACTUAL COP]]&gt;0,IFERROR((I1228-F1228)/F1228,0),"")</f>
        <v>0</v>
      </c>
      <c r="L1228" s="702">
        <f>IF(RENTABILIDAD[[#This Row],[VALOR ACTUAL COP]]&gt;0,IFERROR((J1228-G1228)/G1228,0),"")</f>
        <v>0</v>
      </c>
      <c r="M1228" s="763">
        <f t="shared" si="20"/>
        <v>0</v>
      </c>
      <c r="N1228" s="747" t="str">
        <f>IFERROR(IF(RENTABILIDAD[[#This Row],[AÑOS]]&gt;0.9999999,(1+K1228)^(1/M1228)-1,""),"")</f>
        <v/>
      </c>
      <c r="O1228" s="702" t="str">
        <f>IFERROR(IF(RENTABILIDAD[[#This Row],[AÑOS]]&gt;0.9999999,(1+L1228)^(1/M1228)-1,""),"")</f>
        <v/>
      </c>
      <c r="P1228" s="764" t="str">
        <f>IFERROR(IF(C:C=$U$7,RENTABILIDAD[[#This Row],[INVERSIÓN USD]]/$W$6,RENTABILIDAD[[#This Row],[INVERSIÓN USD]]/$W$7),"")</f>
        <v/>
      </c>
      <c r="Q1228" s="620" t="str">
        <f>IFERROR(IF(D:D=$U$6,RENTABILIDAD[[#This Row],[INVERSIÓN COP]]/$V$6,RENTABILIDAD[[#This Row],[INVERSIÓN COP]]/$V$7),"")</f>
        <v/>
      </c>
      <c r="R1228" s="764" t="str">
        <f>IFERROR(RENTABILIDAD[[#This Row],[RENTABILIDAD E.A USD]]*RENTABILIDAD[[#This Row],[PESOS COP]],"")</f>
        <v/>
      </c>
      <c r="S1228" s="620" t="str">
        <f>IFERROR(RENTABILIDAD[[#This Row],[RENTABILIDAD E.A COP2]]*RENTABILIDAD[[#This Row],[PESOS COP]],"")</f>
        <v/>
      </c>
    </row>
    <row r="1229" spans="2:19">
      <c r="B1229" s="755" t="str">
        <f>IF('REGISTRO ACCIONES'!L1229="COMPRA",'REGISTRO ACCIONES'!J1229,"")</f>
        <v/>
      </c>
      <c r="C1229" s="756" t="str">
        <f>IF('REGISTRO ACCIONES'!L1229="COMPRA",'REGISTRO ACCIONES'!K1229,"")</f>
        <v/>
      </c>
      <c r="D122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29" s="757" t="str">
        <f>IF('REGISTRO ACCIONES'!L1229="COMPRA",'REGISTRO ACCIONES'!M1229,"")</f>
        <v/>
      </c>
      <c r="F1229" s="758" t="str">
        <f>IF(RENTABILIDAD[[#This Row],[PORTAFOLIO]]="","",IF('REGISTRO ACCIONES'!L1229="COMPRA",'REGISTRO ACCIONES'!P1229,""))</f>
        <v/>
      </c>
      <c r="G1229" s="759" t="str">
        <f>IF(RENTABILIDAD[[#This Row],[PORTAFOLIO]]="","",IF('REGISTRO ACCIONES'!L1229="COMPRA",'REGISTRO ACCIONES'!R1229,""))</f>
        <v/>
      </c>
      <c r="H122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29" s="760" t="str">
        <f>IF(RENTABILIDAD[[#This Row],[PORTAFOLIO]]="","",IF(RENTABILIDAD[[#This Row],[INSTRUMENTO]]="","",IFERROR((E1229*H1229),0)))</f>
        <v/>
      </c>
      <c r="J1229" s="761" t="str">
        <f>IF(RENTABILIDAD[[#This Row],[PORTAFOLIO]]="","",IF(RENTABILIDAD[[#This Row],[INSTRUMENTO]]="","",IFERROR((E1229*H1229)*$X$6,0)))</f>
        <v/>
      </c>
      <c r="K1229" s="762">
        <f>IF(RENTABILIDAD[[#This Row],[VALOR ACTUAL COP]]&gt;0,IFERROR((I1229-F1229)/F1229,0),"")</f>
        <v>0</v>
      </c>
      <c r="L1229" s="702">
        <f>IF(RENTABILIDAD[[#This Row],[VALOR ACTUAL COP]]&gt;0,IFERROR((J1229-G1229)/G1229,0),"")</f>
        <v>0</v>
      </c>
      <c r="M1229" s="763">
        <f t="shared" si="20"/>
        <v>0</v>
      </c>
      <c r="N1229" s="747" t="str">
        <f>IFERROR(IF(RENTABILIDAD[[#This Row],[AÑOS]]&gt;0.9999999,(1+K1229)^(1/M1229)-1,""),"")</f>
        <v/>
      </c>
      <c r="O1229" s="702" t="str">
        <f>IFERROR(IF(RENTABILIDAD[[#This Row],[AÑOS]]&gt;0.9999999,(1+L1229)^(1/M1229)-1,""),"")</f>
        <v/>
      </c>
      <c r="P1229" s="764" t="str">
        <f>IFERROR(IF(C:C=$U$7,RENTABILIDAD[[#This Row],[INVERSIÓN USD]]/$W$6,RENTABILIDAD[[#This Row],[INVERSIÓN USD]]/$W$7),"")</f>
        <v/>
      </c>
      <c r="Q1229" s="620" t="str">
        <f>IFERROR(IF(D:D=$U$6,RENTABILIDAD[[#This Row],[INVERSIÓN COP]]/$V$6,RENTABILIDAD[[#This Row],[INVERSIÓN COP]]/$V$7),"")</f>
        <v/>
      </c>
      <c r="R1229" s="764" t="str">
        <f>IFERROR(RENTABILIDAD[[#This Row],[RENTABILIDAD E.A USD]]*RENTABILIDAD[[#This Row],[PESOS COP]],"")</f>
        <v/>
      </c>
      <c r="S1229" s="620" t="str">
        <f>IFERROR(RENTABILIDAD[[#This Row],[RENTABILIDAD E.A COP2]]*RENTABILIDAD[[#This Row],[PESOS COP]],"")</f>
        <v/>
      </c>
    </row>
    <row r="1230" spans="2:19">
      <c r="B1230" s="755" t="str">
        <f>IF('REGISTRO ACCIONES'!L1230="COMPRA",'REGISTRO ACCIONES'!J1230,"")</f>
        <v/>
      </c>
      <c r="C1230" s="756" t="str">
        <f>IF('REGISTRO ACCIONES'!L1230="COMPRA",'REGISTRO ACCIONES'!K1230,"")</f>
        <v/>
      </c>
      <c r="D123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30" s="757" t="str">
        <f>IF('REGISTRO ACCIONES'!L1230="COMPRA",'REGISTRO ACCIONES'!M1230,"")</f>
        <v/>
      </c>
      <c r="F1230" s="758" t="str">
        <f>IF(RENTABILIDAD[[#This Row],[PORTAFOLIO]]="","",IF('REGISTRO ACCIONES'!L1230="COMPRA",'REGISTRO ACCIONES'!P1230,""))</f>
        <v/>
      </c>
      <c r="G1230" s="759" t="str">
        <f>IF(RENTABILIDAD[[#This Row],[PORTAFOLIO]]="","",IF('REGISTRO ACCIONES'!L1230="COMPRA",'REGISTRO ACCIONES'!R1230,""))</f>
        <v/>
      </c>
      <c r="H123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30" s="760" t="str">
        <f>IF(RENTABILIDAD[[#This Row],[PORTAFOLIO]]="","",IF(RENTABILIDAD[[#This Row],[INSTRUMENTO]]="","",IFERROR((E1230*H1230),0)))</f>
        <v/>
      </c>
      <c r="J1230" s="761" t="str">
        <f>IF(RENTABILIDAD[[#This Row],[PORTAFOLIO]]="","",IF(RENTABILIDAD[[#This Row],[INSTRUMENTO]]="","",IFERROR((E1230*H1230)*$X$6,0)))</f>
        <v/>
      </c>
      <c r="K1230" s="762">
        <f>IF(RENTABILIDAD[[#This Row],[VALOR ACTUAL COP]]&gt;0,IFERROR((I1230-F1230)/F1230,0),"")</f>
        <v>0</v>
      </c>
      <c r="L1230" s="702">
        <f>IF(RENTABILIDAD[[#This Row],[VALOR ACTUAL COP]]&gt;0,IFERROR((J1230-G1230)/G1230,0),"")</f>
        <v>0</v>
      </c>
      <c r="M1230" s="763">
        <f t="shared" si="20"/>
        <v>0</v>
      </c>
      <c r="N1230" s="747" t="str">
        <f>IFERROR(IF(RENTABILIDAD[[#This Row],[AÑOS]]&gt;0.9999999,(1+K1230)^(1/M1230)-1,""),"")</f>
        <v/>
      </c>
      <c r="O1230" s="702" t="str">
        <f>IFERROR(IF(RENTABILIDAD[[#This Row],[AÑOS]]&gt;0.9999999,(1+L1230)^(1/M1230)-1,""),"")</f>
        <v/>
      </c>
      <c r="P1230" s="764" t="str">
        <f>IFERROR(IF(C:C=$U$7,RENTABILIDAD[[#This Row],[INVERSIÓN USD]]/$W$6,RENTABILIDAD[[#This Row],[INVERSIÓN USD]]/$W$7),"")</f>
        <v/>
      </c>
      <c r="Q1230" s="620" t="str">
        <f>IFERROR(IF(D:D=$U$6,RENTABILIDAD[[#This Row],[INVERSIÓN COP]]/$V$6,RENTABILIDAD[[#This Row],[INVERSIÓN COP]]/$V$7),"")</f>
        <v/>
      </c>
      <c r="R1230" s="764" t="str">
        <f>IFERROR(RENTABILIDAD[[#This Row],[RENTABILIDAD E.A USD]]*RENTABILIDAD[[#This Row],[PESOS COP]],"")</f>
        <v/>
      </c>
      <c r="S1230" s="620" t="str">
        <f>IFERROR(RENTABILIDAD[[#This Row],[RENTABILIDAD E.A COP2]]*RENTABILIDAD[[#This Row],[PESOS COP]],"")</f>
        <v/>
      </c>
    </row>
    <row r="1231" spans="2:19">
      <c r="B1231" s="755" t="str">
        <f>IF('REGISTRO ACCIONES'!L1231="COMPRA",'REGISTRO ACCIONES'!J1231,"")</f>
        <v/>
      </c>
      <c r="C1231" s="756" t="str">
        <f>IF('REGISTRO ACCIONES'!L1231="COMPRA",'REGISTRO ACCIONES'!K1231,"")</f>
        <v/>
      </c>
      <c r="D123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31" s="757" t="str">
        <f>IF('REGISTRO ACCIONES'!L1231="COMPRA",'REGISTRO ACCIONES'!M1231,"")</f>
        <v/>
      </c>
      <c r="F1231" s="758" t="str">
        <f>IF(RENTABILIDAD[[#This Row],[PORTAFOLIO]]="","",IF('REGISTRO ACCIONES'!L1231="COMPRA",'REGISTRO ACCIONES'!P1231,""))</f>
        <v/>
      </c>
      <c r="G1231" s="759" t="str">
        <f>IF(RENTABILIDAD[[#This Row],[PORTAFOLIO]]="","",IF('REGISTRO ACCIONES'!L1231="COMPRA",'REGISTRO ACCIONES'!R1231,""))</f>
        <v/>
      </c>
      <c r="H123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31" s="760" t="str">
        <f>IF(RENTABILIDAD[[#This Row],[PORTAFOLIO]]="","",IF(RENTABILIDAD[[#This Row],[INSTRUMENTO]]="","",IFERROR((E1231*H1231),0)))</f>
        <v/>
      </c>
      <c r="J1231" s="761" t="str">
        <f>IF(RENTABILIDAD[[#This Row],[PORTAFOLIO]]="","",IF(RENTABILIDAD[[#This Row],[INSTRUMENTO]]="","",IFERROR((E1231*H1231)*$X$6,0)))</f>
        <v/>
      </c>
      <c r="K1231" s="762">
        <f>IF(RENTABILIDAD[[#This Row],[VALOR ACTUAL COP]]&gt;0,IFERROR((I1231-F1231)/F1231,0),"")</f>
        <v>0</v>
      </c>
      <c r="L1231" s="702">
        <f>IF(RENTABILIDAD[[#This Row],[VALOR ACTUAL COP]]&gt;0,IFERROR((J1231-G1231)/G1231,0),"")</f>
        <v>0</v>
      </c>
      <c r="M1231" s="763">
        <f t="shared" si="20"/>
        <v>0</v>
      </c>
      <c r="N1231" s="747" t="str">
        <f>IFERROR(IF(RENTABILIDAD[[#This Row],[AÑOS]]&gt;0.9999999,(1+K1231)^(1/M1231)-1,""),"")</f>
        <v/>
      </c>
      <c r="O1231" s="702" t="str">
        <f>IFERROR(IF(RENTABILIDAD[[#This Row],[AÑOS]]&gt;0.9999999,(1+L1231)^(1/M1231)-1,""),"")</f>
        <v/>
      </c>
      <c r="P1231" s="764" t="str">
        <f>IFERROR(IF(C:C=$U$7,RENTABILIDAD[[#This Row],[INVERSIÓN USD]]/$W$6,RENTABILIDAD[[#This Row],[INVERSIÓN USD]]/$W$7),"")</f>
        <v/>
      </c>
      <c r="Q1231" s="620" t="str">
        <f>IFERROR(IF(D:D=$U$6,RENTABILIDAD[[#This Row],[INVERSIÓN COP]]/$V$6,RENTABILIDAD[[#This Row],[INVERSIÓN COP]]/$V$7),"")</f>
        <v/>
      </c>
      <c r="R1231" s="764" t="str">
        <f>IFERROR(RENTABILIDAD[[#This Row],[RENTABILIDAD E.A USD]]*RENTABILIDAD[[#This Row],[PESOS COP]],"")</f>
        <v/>
      </c>
      <c r="S1231" s="620" t="str">
        <f>IFERROR(RENTABILIDAD[[#This Row],[RENTABILIDAD E.A COP2]]*RENTABILIDAD[[#This Row],[PESOS COP]],"")</f>
        <v/>
      </c>
    </row>
    <row r="1232" spans="2:19">
      <c r="B1232" s="755" t="str">
        <f>IF('REGISTRO ACCIONES'!L1232="COMPRA",'REGISTRO ACCIONES'!J1232,"")</f>
        <v/>
      </c>
      <c r="C1232" s="756" t="str">
        <f>IF('REGISTRO ACCIONES'!L1232="COMPRA",'REGISTRO ACCIONES'!K1232,"")</f>
        <v/>
      </c>
      <c r="D123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32" s="757" t="str">
        <f>IF('REGISTRO ACCIONES'!L1232="COMPRA",'REGISTRO ACCIONES'!M1232,"")</f>
        <v/>
      </c>
      <c r="F1232" s="758" t="str">
        <f>IF(RENTABILIDAD[[#This Row],[PORTAFOLIO]]="","",IF('REGISTRO ACCIONES'!L1232="COMPRA",'REGISTRO ACCIONES'!P1232,""))</f>
        <v/>
      </c>
      <c r="G1232" s="759" t="str">
        <f>IF(RENTABILIDAD[[#This Row],[PORTAFOLIO]]="","",IF('REGISTRO ACCIONES'!L1232="COMPRA",'REGISTRO ACCIONES'!R1232,""))</f>
        <v/>
      </c>
      <c r="H123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32" s="760" t="str">
        <f>IF(RENTABILIDAD[[#This Row],[PORTAFOLIO]]="","",IF(RENTABILIDAD[[#This Row],[INSTRUMENTO]]="","",IFERROR((E1232*H1232),0)))</f>
        <v/>
      </c>
      <c r="J1232" s="761" t="str">
        <f>IF(RENTABILIDAD[[#This Row],[PORTAFOLIO]]="","",IF(RENTABILIDAD[[#This Row],[INSTRUMENTO]]="","",IFERROR((E1232*H1232)*$X$6,0)))</f>
        <v/>
      </c>
      <c r="K1232" s="762">
        <f>IF(RENTABILIDAD[[#This Row],[VALOR ACTUAL COP]]&gt;0,IFERROR((I1232-F1232)/F1232,0),"")</f>
        <v>0</v>
      </c>
      <c r="L1232" s="702">
        <f>IF(RENTABILIDAD[[#This Row],[VALOR ACTUAL COP]]&gt;0,IFERROR((J1232-G1232)/G1232,0),"")</f>
        <v>0</v>
      </c>
      <c r="M1232" s="763">
        <f t="shared" si="20"/>
        <v>0</v>
      </c>
      <c r="N1232" s="747" t="str">
        <f>IFERROR(IF(RENTABILIDAD[[#This Row],[AÑOS]]&gt;0.9999999,(1+K1232)^(1/M1232)-1,""),"")</f>
        <v/>
      </c>
      <c r="O1232" s="702" t="str">
        <f>IFERROR(IF(RENTABILIDAD[[#This Row],[AÑOS]]&gt;0.9999999,(1+L1232)^(1/M1232)-1,""),"")</f>
        <v/>
      </c>
      <c r="P1232" s="764" t="str">
        <f>IFERROR(IF(C:C=$U$7,RENTABILIDAD[[#This Row],[INVERSIÓN USD]]/$W$6,RENTABILIDAD[[#This Row],[INVERSIÓN USD]]/$W$7),"")</f>
        <v/>
      </c>
      <c r="Q1232" s="620" t="str">
        <f>IFERROR(IF(D:D=$U$6,RENTABILIDAD[[#This Row],[INVERSIÓN COP]]/$V$6,RENTABILIDAD[[#This Row],[INVERSIÓN COP]]/$V$7),"")</f>
        <v/>
      </c>
      <c r="R1232" s="764" t="str">
        <f>IFERROR(RENTABILIDAD[[#This Row],[RENTABILIDAD E.A USD]]*RENTABILIDAD[[#This Row],[PESOS COP]],"")</f>
        <v/>
      </c>
      <c r="S1232" s="620" t="str">
        <f>IFERROR(RENTABILIDAD[[#This Row],[RENTABILIDAD E.A COP2]]*RENTABILIDAD[[#This Row],[PESOS COP]],"")</f>
        <v/>
      </c>
    </row>
    <row r="1233" spans="2:19">
      <c r="B1233" s="755" t="str">
        <f>IF('REGISTRO ACCIONES'!L1233="COMPRA",'REGISTRO ACCIONES'!J1233,"")</f>
        <v/>
      </c>
      <c r="C1233" s="756" t="str">
        <f>IF('REGISTRO ACCIONES'!L1233="COMPRA",'REGISTRO ACCIONES'!K1233,"")</f>
        <v/>
      </c>
      <c r="D123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33" s="757" t="str">
        <f>IF('REGISTRO ACCIONES'!L1233="COMPRA",'REGISTRO ACCIONES'!M1233,"")</f>
        <v/>
      </c>
      <c r="F1233" s="758" t="str">
        <f>IF(RENTABILIDAD[[#This Row],[PORTAFOLIO]]="","",IF('REGISTRO ACCIONES'!L1233="COMPRA",'REGISTRO ACCIONES'!P1233,""))</f>
        <v/>
      </c>
      <c r="G1233" s="759" t="str">
        <f>IF(RENTABILIDAD[[#This Row],[PORTAFOLIO]]="","",IF('REGISTRO ACCIONES'!L1233="COMPRA",'REGISTRO ACCIONES'!R1233,""))</f>
        <v/>
      </c>
      <c r="H123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33" s="760" t="str">
        <f>IF(RENTABILIDAD[[#This Row],[PORTAFOLIO]]="","",IF(RENTABILIDAD[[#This Row],[INSTRUMENTO]]="","",IFERROR((E1233*H1233),0)))</f>
        <v/>
      </c>
      <c r="J1233" s="761" t="str">
        <f>IF(RENTABILIDAD[[#This Row],[PORTAFOLIO]]="","",IF(RENTABILIDAD[[#This Row],[INSTRUMENTO]]="","",IFERROR((E1233*H1233)*$X$6,0)))</f>
        <v/>
      </c>
      <c r="K1233" s="762">
        <f>IF(RENTABILIDAD[[#This Row],[VALOR ACTUAL COP]]&gt;0,IFERROR((I1233-F1233)/F1233,0),"")</f>
        <v>0</v>
      </c>
      <c r="L1233" s="702">
        <f>IF(RENTABILIDAD[[#This Row],[VALOR ACTUAL COP]]&gt;0,IFERROR((J1233-G1233)/G1233,0),"")</f>
        <v>0</v>
      </c>
      <c r="M1233" s="763">
        <f t="shared" si="20"/>
        <v>0</v>
      </c>
      <c r="N1233" s="747" t="str">
        <f>IFERROR(IF(RENTABILIDAD[[#This Row],[AÑOS]]&gt;0.9999999,(1+K1233)^(1/M1233)-1,""),"")</f>
        <v/>
      </c>
      <c r="O1233" s="702" t="str">
        <f>IFERROR(IF(RENTABILIDAD[[#This Row],[AÑOS]]&gt;0.9999999,(1+L1233)^(1/M1233)-1,""),"")</f>
        <v/>
      </c>
      <c r="P1233" s="764" t="str">
        <f>IFERROR(IF(C:C=$U$7,RENTABILIDAD[[#This Row],[INVERSIÓN USD]]/$W$6,RENTABILIDAD[[#This Row],[INVERSIÓN USD]]/$W$7),"")</f>
        <v/>
      </c>
      <c r="Q1233" s="620" t="str">
        <f>IFERROR(IF(D:D=$U$6,RENTABILIDAD[[#This Row],[INVERSIÓN COP]]/$V$6,RENTABILIDAD[[#This Row],[INVERSIÓN COP]]/$V$7),"")</f>
        <v/>
      </c>
      <c r="R1233" s="764" t="str">
        <f>IFERROR(RENTABILIDAD[[#This Row],[RENTABILIDAD E.A USD]]*RENTABILIDAD[[#This Row],[PESOS COP]],"")</f>
        <v/>
      </c>
      <c r="S1233" s="620" t="str">
        <f>IFERROR(RENTABILIDAD[[#This Row],[RENTABILIDAD E.A COP2]]*RENTABILIDAD[[#This Row],[PESOS COP]],"")</f>
        <v/>
      </c>
    </row>
    <row r="1234" spans="2:19">
      <c r="B1234" s="755" t="str">
        <f>IF('REGISTRO ACCIONES'!L1234="COMPRA",'REGISTRO ACCIONES'!J1234,"")</f>
        <v/>
      </c>
      <c r="C1234" s="756" t="str">
        <f>IF('REGISTRO ACCIONES'!L1234="COMPRA",'REGISTRO ACCIONES'!K1234,"")</f>
        <v/>
      </c>
      <c r="D123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34" s="757" t="str">
        <f>IF('REGISTRO ACCIONES'!L1234="COMPRA",'REGISTRO ACCIONES'!M1234,"")</f>
        <v/>
      </c>
      <c r="F1234" s="758" t="str">
        <f>IF(RENTABILIDAD[[#This Row],[PORTAFOLIO]]="","",IF('REGISTRO ACCIONES'!L1234="COMPRA",'REGISTRO ACCIONES'!P1234,""))</f>
        <v/>
      </c>
      <c r="G1234" s="759" t="str">
        <f>IF(RENTABILIDAD[[#This Row],[PORTAFOLIO]]="","",IF('REGISTRO ACCIONES'!L1234="COMPRA",'REGISTRO ACCIONES'!R1234,""))</f>
        <v/>
      </c>
      <c r="H123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34" s="760" t="str">
        <f>IF(RENTABILIDAD[[#This Row],[PORTAFOLIO]]="","",IF(RENTABILIDAD[[#This Row],[INSTRUMENTO]]="","",IFERROR((E1234*H1234),0)))</f>
        <v/>
      </c>
      <c r="J1234" s="761" t="str">
        <f>IF(RENTABILIDAD[[#This Row],[PORTAFOLIO]]="","",IF(RENTABILIDAD[[#This Row],[INSTRUMENTO]]="","",IFERROR((E1234*H1234)*$X$6,0)))</f>
        <v/>
      </c>
      <c r="K1234" s="762">
        <f>IF(RENTABILIDAD[[#This Row],[VALOR ACTUAL COP]]&gt;0,IFERROR((I1234-F1234)/F1234,0),"")</f>
        <v>0</v>
      </c>
      <c r="L1234" s="702">
        <f>IF(RENTABILIDAD[[#This Row],[VALOR ACTUAL COP]]&gt;0,IFERROR((J1234-G1234)/G1234,0),"")</f>
        <v>0</v>
      </c>
      <c r="M1234" s="763">
        <f t="shared" si="20"/>
        <v>0</v>
      </c>
      <c r="N1234" s="747" t="str">
        <f>IFERROR(IF(RENTABILIDAD[[#This Row],[AÑOS]]&gt;0.9999999,(1+K1234)^(1/M1234)-1,""),"")</f>
        <v/>
      </c>
      <c r="O1234" s="702" t="str">
        <f>IFERROR(IF(RENTABILIDAD[[#This Row],[AÑOS]]&gt;0.9999999,(1+L1234)^(1/M1234)-1,""),"")</f>
        <v/>
      </c>
      <c r="P1234" s="764" t="str">
        <f>IFERROR(IF(C:C=$U$7,RENTABILIDAD[[#This Row],[INVERSIÓN USD]]/$W$6,RENTABILIDAD[[#This Row],[INVERSIÓN USD]]/$W$7),"")</f>
        <v/>
      </c>
      <c r="Q1234" s="620" t="str">
        <f>IFERROR(IF(D:D=$U$6,RENTABILIDAD[[#This Row],[INVERSIÓN COP]]/$V$6,RENTABILIDAD[[#This Row],[INVERSIÓN COP]]/$V$7),"")</f>
        <v/>
      </c>
      <c r="R1234" s="764" t="str">
        <f>IFERROR(RENTABILIDAD[[#This Row],[RENTABILIDAD E.A USD]]*RENTABILIDAD[[#This Row],[PESOS COP]],"")</f>
        <v/>
      </c>
      <c r="S1234" s="620" t="str">
        <f>IFERROR(RENTABILIDAD[[#This Row],[RENTABILIDAD E.A COP2]]*RENTABILIDAD[[#This Row],[PESOS COP]],"")</f>
        <v/>
      </c>
    </row>
    <row r="1235" spans="2:19">
      <c r="B1235" s="755" t="str">
        <f>IF('REGISTRO ACCIONES'!L1235="COMPRA",'REGISTRO ACCIONES'!J1235,"")</f>
        <v/>
      </c>
      <c r="C1235" s="756" t="str">
        <f>IF('REGISTRO ACCIONES'!L1235="COMPRA",'REGISTRO ACCIONES'!K1235,"")</f>
        <v/>
      </c>
      <c r="D123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35" s="757" t="str">
        <f>IF('REGISTRO ACCIONES'!L1235="COMPRA",'REGISTRO ACCIONES'!M1235,"")</f>
        <v/>
      </c>
      <c r="F1235" s="758" t="str">
        <f>IF(RENTABILIDAD[[#This Row],[PORTAFOLIO]]="","",IF('REGISTRO ACCIONES'!L1235="COMPRA",'REGISTRO ACCIONES'!P1235,""))</f>
        <v/>
      </c>
      <c r="G1235" s="759" t="str">
        <f>IF(RENTABILIDAD[[#This Row],[PORTAFOLIO]]="","",IF('REGISTRO ACCIONES'!L1235="COMPRA",'REGISTRO ACCIONES'!R1235,""))</f>
        <v/>
      </c>
      <c r="H123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35" s="760" t="str">
        <f>IF(RENTABILIDAD[[#This Row],[PORTAFOLIO]]="","",IF(RENTABILIDAD[[#This Row],[INSTRUMENTO]]="","",IFERROR((E1235*H1235),0)))</f>
        <v/>
      </c>
      <c r="J1235" s="761" t="str">
        <f>IF(RENTABILIDAD[[#This Row],[PORTAFOLIO]]="","",IF(RENTABILIDAD[[#This Row],[INSTRUMENTO]]="","",IFERROR((E1235*H1235)*$X$6,0)))</f>
        <v/>
      </c>
      <c r="K1235" s="762">
        <f>IF(RENTABILIDAD[[#This Row],[VALOR ACTUAL COP]]&gt;0,IFERROR((I1235-F1235)/F1235,0),"")</f>
        <v>0</v>
      </c>
      <c r="L1235" s="702">
        <f>IF(RENTABILIDAD[[#This Row],[VALOR ACTUAL COP]]&gt;0,IFERROR((J1235-G1235)/G1235,0),"")</f>
        <v>0</v>
      </c>
      <c r="M1235" s="763">
        <f t="shared" si="20"/>
        <v>0</v>
      </c>
      <c r="N1235" s="747" t="str">
        <f>IFERROR(IF(RENTABILIDAD[[#This Row],[AÑOS]]&gt;0.9999999,(1+K1235)^(1/M1235)-1,""),"")</f>
        <v/>
      </c>
      <c r="O1235" s="702" t="str">
        <f>IFERROR(IF(RENTABILIDAD[[#This Row],[AÑOS]]&gt;0.9999999,(1+L1235)^(1/M1235)-1,""),"")</f>
        <v/>
      </c>
      <c r="P1235" s="764" t="str">
        <f>IFERROR(IF(C:C=$U$7,RENTABILIDAD[[#This Row],[INVERSIÓN USD]]/$W$6,RENTABILIDAD[[#This Row],[INVERSIÓN USD]]/$W$7),"")</f>
        <v/>
      </c>
      <c r="Q1235" s="620" t="str">
        <f>IFERROR(IF(D:D=$U$6,RENTABILIDAD[[#This Row],[INVERSIÓN COP]]/$V$6,RENTABILIDAD[[#This Row],[INVERSIÓN COP]]/$V$7),"")</f>
        <v/>
      </c>
      <c r="R1235" s="764" t="str">
        <f>IFERROR(RENTABILIDAD[[#This Row],[RENTABILIDAD E.A USD]]*RENTABILIDAD[[#This Row],[PESOS COP]],"")</f>
        <v/>
      </c>
      <c r="S1235" s="620" t="str">
        <f>IFERROR(RENTABILIDAD[[#This Row],[RENTABILIDAD E.A COP2]]*RENTABILIDAD[[#This Row],[PESOS COP]],"")</f>
        <v/>
      </c>
    </row>
    <row r="1236" spans="2:19">
      <c r="B1236" s="755" t="str">
        <f>IF('REGISTRO ACCIONES'!L1236="COMPRA",'REGISTRO ACCIONES'!J1236,"")</f>
        <v/>
      </c>
      <c r="C1236" s="756" t="str">
        <f>IF('REGISTRO ACCIONES'!L1236="COMPRA",'REGISTRO ACCIONES'!K1236,"")</f>
        <v/>
      </c>
      <c r="D123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36" s="757" t="str">
        <f>IF('REGISTRO ACCIONES'!L1236="COMPRA",'REGISTRO ACCIONES'!M1236,"")</f>
        <v/>
      </c>
      <c r="F1236" s="758" t="str">
        <f>IF(RENTABILIDAD[[#This Row],[PORTAFOLIO]]="","",IF('REGISTRO ACCIONES'!L1236="COMPRA",'REGISTRO ACCIONES'!P1236,""))</f>
        <v/>
      </c>
      <c r="G1236" s="759" t="str">
        <f>IF(RENTABILIDAD[[#This Row],[PORTAFOLIO]]="","",IF('REGISTRO ACCIONES'!L1236="COMPRA",'REGISTRO ACCIONES'!R1236,""))</f>
        <v/>
      </c>
      <c r="H123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36" s="760" t="str">
        <f>IF(RENTABILIDAD[[#This Row],[PORTAFOLIO]]="","",IF(RENTABILIDAD[[#This Row],[INSTRUMENTO]]="","",IFERROR((E1236*H1236),0)))</f>
        <v/>
      </c>
      <c r="J1236" s="761" t="str">
        <f>IF(RENTABILIDAD[[#This Row],[PORTAFOLIO]]="","",IF(RENTABILIDAD[[#This Row],[INSTRUMENTO]]="","",IFERROR((E1236*H1236)*$X$6,0)))</f>
        <v/>
      </c>
      <c r="K1236" s="762">
        <f>IF(RENTABILIDAD[[#This Row],[VALOR ACTUAL COP]]&gt;0,IFERROR((I1236-F1236)/F1236,0),"")</f>
        <v>0</v>
      </c>
      <c r="L1236" s="702">
        <f>IF(RENTABILIDAD[[#This Row],[VALOR ACTUAL COP]]&gt;0,IFERROR((J1236-G1236)/G1236,0),"")</f>
        <v>0</v>
      </c>
      <c r="M1236" s="763">
        <f t="shared" si="20"/>
        <v>0</v>
      </c>
      <c r="N1236" s="747" t="str">
        <f>IFERROR(IF(RENTABILIDAD[[#This Row],[AÑOS]]&gt;0.9999999,(1+K1236)^(1/M1236)-1,""),"")</f>
        <v/>
      </c>
      <c r="O1236" s="702" t="str">
        <f>IFERROR(IF(RENTABILIDAD[[#This Row],[AÑOS]]&gt;0.9999999,(1+L1236)^(1/M1236)-1,""),"")</f>
        <v/>
      </c>
      <c r="P1236" s="764" t="str">
        <f>IFERROR(IF(C:C=$U$7,RENTABILIDAD[[#This Row],[INVERSIÓN USD]]/$W$6,RENTABILIDAD[[#This Row],[INVERSIÓN USD]]/$W$7),"")</f>
        <v/>
      </c>
      <c r="Q1236" s="620" t="str">
        <f>IFERROR(IF(D:D=$U$6,RENTABILIDAD[[#This Row],[INVERSIÓN COP]]/$V$6,RENTABILIDAD[[#This Row],[INVERSIÓN COP]]/$V$7),"")</f>
        <v/>
      </c>
      <c r="R1236" s="764" t="str">
        <f>IFERROR(RENTABILIDAD[[#This Row],[RENTABILIDAD E.A USD]]*RENTABILIDAD[[#This Row],[PESOS COP]],"")</f>
        <v/>
      </c>
      <c r="S1236" s="620" t="str">
        <f>IFERROR(RENTABILIDAD[[#This Row],[RENTABILIDAD E.A COP2]]*RENTABILIDAD[[#This Row],[PESOS COP]],"")</f>
        <v/>
      </c>
    </row>
    <row r="1237" spans="2:19">
      <c r="B1237" s="755" t="str">
        <f>IF('REGISTRO ACCIONES'!L1237="COMPRA",'REGISTRO ACCIONES'!J1237,"")</f>
        <v/>
      </c>
      <c r="C1237" s="756" t="str">
        <f>IF('REGISTRO ACCIONES'!L1237="COMPRA",'REGISTRO ACCIONES'!K1237,"")</f>
        <v/>
      </c>
      <c r="D123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37" s="757" t="str">
        <f>IF('REGISTRO ACCIONES'!L1237="COMPRA",'REGISTRO ACCIONES'!M1237,"")</f>
        <v/>
      </c>
      <c r="F1237" s="758" t="str">
        <f>IF(RENTABILIDAD[[#This Row],[PORTAFOLIO]]="","",IF('REGISTRO ACCIONES'!L1237="COMPRA",'REGISTRO ACCIONES'!P1237,""))</f>
        <v/>
      </c>
      <c r="G1237" s="759" t="str">
        <f>IF(RENTABILIDAD[[#This Row],[PORTAFOLIO]]="","",IF('REGISTRO ACCIONES'!L1237="COMPRA",'REGISTRO ACCIONES'!R1237,""))</f>
        <v/>
      </c>
      <c r="H123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37" s="760" t="str">
        <f>IF(RENTABILIDAD[[#This Row],[PORTAFOLIO]]="","",IF(RENTABILIDAD[[#This Row],[INSTRUMENTO]]="","",IFERROR((E1237*H1237),0)))</f>
        <v/>
      </c>
      <c r="J1237" s="761" t="str">
        <f>IF(RENTABILIDAD[[#This Row],[PORTAFOLIO]]="","",IF(RENTABILIDAD[[#This Row],[INSTRUMENTO]]="","",IFERROR((E1237*H1237)*$X$6,0)))</f>
        <v/>
      </c>
      <c r="K1237" s="762">
        <f>IF(RENTABILIDAD[[#This Row],[VALOR ACTUAL COP]]&gt;0,IFERROR((I1237-F1237)/F1237,0),"")</f>
        <v>0</v>
      </c>
      <c r="L1237" s="702">
        <f>IF(RENTABILIDAD[[#This Row],[VALOR ACTUAL COP]]&gt;0,IFERROR((J1237-G1237)/G1237,0),"")</f>
        <v>0</v>
      </c>
      <c r="M1237" s="763">
        <f t="shared" si="20"/>
        <v>0</v>
      </c>
      <c r="N1237" s="747" t="str">
        <f>IFERROR(IF(RENTABILIDAD[[#This Row],[AÑOS]]&gt;0.9999999,(1+K1237)^(1/M1237)-1,""),"")</f>
        <v/>
      </c>
      <c r="O1237" s="702" t="str">
        <f>IFERROR(IF(RENTABILIDAD[[#This Row],[AÑOS]]&gt;0.9999999,(1+L1237)^(1/M1237)-1,""),"")</f>
        <v/>
      </c>
      <c r="P1237" s="764" t="str">
        <f>IFERROR(IF(C:C=$U$7,RENTABILIDAD[[#This Row],[INVERSIÓN USD]]/$W$6,RENTABILIDAD[[#This Row],[INVERSIÓN USD]]/$W$7),"")</f>
        <v/>
      </c>
      <c r="Q1237" s="620" t="str">
        <f>IFERROR(IF(D:D=$U$6,RENTABILIDAD[[#This Row],[INVERSIÓN COP]]/$V$6,RENTABILIDAD[[#This Row],[INVERSIÓN COP]]/$V$7),"")</f>
        <v/>
      </c>
      <c r="R1237" s="764" t="str">
        <f>IFERROR(RENTABILIDAD[[#This Row],[RENTABILIDAD E.A USD]]*RENTABILIDAD[[#This Row],[PESOS COP]],"")</f>
        <v/>
      </c>
      <c r="S1237" s="620" t="str">
        <f>IFERROR(RENTABILIDAD[[#This Row],[RENTABILIDAD E.A COP2]]*RENTABILIDAD[[#This Row],[PESOS COP]],"")</f>
        <v/>
      </c>
    </row>
    <row r="1238" spans="2:19">
      <c r="B1238" s="755" t="str">
        <f>IF('REGISTRO ACCIONES'!L1238="COMPRA",'REGISTRO ACCIONES'!J1238,"")</f>
        <v/>
      </c>
      <c r="C1238" s="756" t="str">
        <f>IF('REGISTRO ACCIONES'!L1238="COMPRA",'REGISTRO ACCIONES'!K1238,"")</f>
        <v/>
      </c>
      <c r="D123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38" s="757" t="str">
        <f>IF('REGISTRO ACCIONES'!L1238="COMPRA",'REGISTRO ACCIONES'!M1238,"")</f>
        <v/>
      </c>
      <c r="F1238" s="758" t="str">
        <f>IF(RENTABILIDAD[[#This Row],[PORTAFOLIO]]="","",IF('REGISTRO ACCIONES'!L1238="COMPRA",'REGISTRO ACCIONES'!P1238,""))</f>
        <v/>
      </c>
      <c r="G1238" s="759" t="str">
        <f>IF(RENTABILIDAD[[#This Row],[PORTAFOLIO]]="","",IF('REGISTRO ACCIONES'!L1238="COMPRA",'REGISTRO ACCIONES'!R1238,""))</f>
        <v/>
      </c>
      <c r="H123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38" s="760" t="str">
        <f>IF(RENTABILIDAD[[#This Row],[PORTAFOLIO]]="","",IF(RENTABILIDAD[[#This Row],[INSTRUMENTO]]="","",IFERROR((E1238*H1238),0)))</f>
        <v/>
      </c>
      <c r="J1238" s="761" t="str">
        <f>IF(RENTABILIDAD[[#This Row],[PORTAFOLIO]]="","",IF(RENTABILIDAD[[#This Row],[INSTRUMENTO]]="","",IFERROR((E1238*H1238)*$X$6,0)))</f>
        <v/>
      </c>
      <c r="K1238" s="762">
        <f>IF(RENTABILIDAD[[#This Row],[VALOR ACTUAL COP]]&gt;0,IFERROR((I1238-F1238)/F1238,0),"")</f>
        <v>0</v>
      </c>
      <c r="L1238" s="702">
        <f>IF(RENTABILIDAD[[#This Row],[VALOR ACTUAL COP]]&gt;0,IFERROR((J1238-G1238)/G1238,0),"")</f>
        <v>0</v>
      </c>
      <c r="M1238" s="763">
        <f t="shared" si="20"/>
        <v>0</v>
      </c>
      <c r="N1238" s="747" t="str">
        <f>IFERROR(IF(RENTABILIDAD[[#This Row],[AÑOS]]&gt;0.9999999,(1+K1238)^(1/M1238)-1,""),"")</f>
        <v/>
      </c>
      <c r="O1238" s="702" t="str">
        <f>IFERROR(IF(RENTABILIDAD[[#This Row],[AÑOS]]&gt;0.9999999,(1+L1238)^(1/M1238)-1,""),"")</f>
        <v/>
      </c>
      <c r="P1238" s="764" t="str">
        <f>IFERROR(IF(C:C=$U$7,RENTABILIDAD[[#This Row],[INVERSIÓN USD]]/$W$6,RENTABILIDAD[[#This Row],[INVERSIÓN USD]]/$W$7),"")</f>
        <v/>
      </c>
      <c r="Q1238" s="620" t="str">
        <f>IFERROR(IF(D:D=$U$6,RENTABILIDAD[[#This Row],[INVERSIÓN COP]]/$V$6,RENTABILIDAD[[#This Row],[INVERSIÓN COP]]/$V$7),"")</f>
        <v/>
      </c>
      <c r="R1238" s="764" t="str">
        <f>IFERROR(RENTABILIDAD[[#This Row],[RENTABILIDAD E.A USD]]*RENTABILIDAD[[#This Row],[PESOS COP]],"")</f>
        <v/>
      </c>
      <c r="S1238" s="620" t="str">
        <f>IFERROR(RENTABILIDAD[[#This Row],[RENTABILIDAD E.A COP2]]*RENTABILIDAD[[#This Row],[PESOS COP]],"")</f>
        <v/>
      </c>
    </row>
    <row r="1239" spans="2:19">
      <c r="B1239" s="755" t="str">
        <f>IF('REGISTRO ACCIONES'!L1239="COMPRA",'REGISTRO ACCIONES'!J1239,"")</f>
        <v/>
      </c>
      <c r="C1239" s="756" t="str">
        <f>IF('REGISTRO ACCIONES'!L1239="COMPRA",'REGISTRO ACCIONES'!K1239,"")</f>
        <v/>
      </c>
      <c r="D123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39" s="757" t="str">
        <f>IF('REGISTRO ACCIONES'!L1239="COMPRA",'REGISTRO ACCIONES'!M1239,"")</f>
        <v/>
      </c>
      <c r="F1239" s="758" t="str">
        <f>IF(RENTABILIDAD[[#This Row],[PORTAFOLIO]]="","",IF('REGISTRO ACCIONES'!L1239="COMPRA",'REGISTRO ACCIONES'!P1239,""))</f>
        <v/>
      </c>
      <c r="G1239" s="759" t="str">
        <f>IF(RENTABILIDAD[[#This Row],[PORTAFOLIO]]="","",IF('REGISTRO ACCIONES'!L1239="COMPRA",'REGISTRO ACCIONES'!R1239,""))</f>
        <v/>
      </c>
      <c r="H123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39" s="760" t="str">
        <f>IF(RENTABILIDAD[[#This Row],[PORTAFOLIO]]="","",IF(RENTABILIDAD[[#This Row],[INSTRUMENTO]]="","",IFERROR((E1239*H1239),0)))</f>
        <v/>
      </c>
      <c r="J1239" s="761" t="str">
        <f>IF(RENTABILIDAD[[#This Row],[PORTAFOLIO]]="","",IF(RENTABILIDAD[[#This Row],[INSTRUMENTO]]="","",IFERROR((E1239*H1239)*$X$6,0)))</f>
        <v/>
      </c>
      <c r="K1239" s="762">
        <f>IF(RENTABILIDAD[[#This Row],[VALOR ACTUAL COP]]&gt;0,IFERROR((I1239-F1239)/F1239,0),"")</f>
        <v>0</v>
      </c>
      <c r="L1239" s="702">
        <f>IF(RENTABILIDAD[[#This Row],[VALOR ACTUAL COP]]&gt;0,IFERROR((J1239-G1239)/G1239,0),"")</f>
        <v>0</v>
      </c>
      <c r="M1239" s="763">
        <f t="shared" si="20"/>
        <v>0</v>
      </c>
      <c r="N1239" s="747" t="str">
        <f>IFERROR(IF(RENTABILIDAD[[#This Row],[AÑOS]]&gt;0.9999999,(1+K1239)^(1/M1239)-1,""),"")</f>
        <v/>
      </c>
      <c r="O1239" s="702" t="str">
        <f>IFERROR(IF(RENTABILIDAD[[#This Row],[AÑOS]]&gt;0.9999999,(1+L1239)^(1/M1239)-1,""),"")</f>
        <v/>
      </c>
      <c r="P1239" s="764" t="str">
        <f>IFERROR(IF(C:C=$U$7,RENTABILIDAD[[#This Row],[INVERSIÓN USD]]/$W$6,RENTABILIDAD[[#This Row],[INVERSIÓN USD]]/$W$7),"")</f>
        <v/>
      </c>
      <c r="Q1239" s="620" t="str">
        <f>IFERROR(IF(D:D=$U$6,RENTABILIDAD[[#This Row],[INVERSIÓN COP]]/$V$6,RENTABILIDAD[[#This Row],[INVERSIÓN COP]]/$V$7),"")</f>
        <v/>
      </c>
      <c r="R1239" s="764" t="str">
        <f>IFERROR(RENTABILIDAD[[#This Row],[RENTABILIDAD E.A USD]]*RENTABILIDAD[[#This Row],[PESOS COP]],"")</f>
        <v/>
      </c>
      <c r="S1239" s="620" t="str">
        <f>IFERROR(RENTABILIDAD[[#This Row],[RENTABILIDAD E.A COP2]]*RENTABILIDAD[[#This Row],[PESOS COP]],"")</f>
        <v/>
      </c>
    </row>
    <row r="1240" spans="2:19">
      <c r="B1240" s="755" t="str">
        <f>IF('REGISTRO ACCIONES'!L1240="COMPRA",'REGISTRO ACCIONES'!J1240,"")</f>
        <v/>
      </c>
      <c r="C1240" s="756" t="str">
        <f>IF('REGISTRO ACCIONES'!L1240="COMPRA",'REGISTRO ACCIONES'!K1240,"")</f>
        <v/>
      </c>
      <c r="D124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40" s="757" t="str">
        <f>IF('REGISTRO ACCIONES'!L1240="COMPRA",'REGISTRO ACCIONES'!M1240,"")</f>
        <v/>
      </c>
      <c r="F1240" s="758" t="str">
        <f>IF(RENTABILIDAD[[#This Row],[PORTAFOLIO]]="","",IF('REGISTRO ACCIONES'!L1240="COMPRA",'REGISTRO ACCIONES'!P1240,""))</f>
        <v/>
      </c>
      <c r="G1240" s="759" t="str">
        <f>IF(RENTABILIDAD[[#This Row],[PORTAFOLIO]]="","",IF('REGISTRO ACCIONES'!L1240="COMPRA",'REGISTRO ACCIONES'!R1240,""))</f>
        <v/>
      </c>
      <c r="H124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40" s="760" t="str">
        <f>IF(RENTABILIDAD[[#This Row],[PORTAFOLIO]]="","",IF(RENTABILIDAD[[#This Row],[INSTRUMENTO]]="","",IFERROR((E1240*H1240),0)))</f>
        <v/>
      </c>
      <c r="J1240" s="761" t="str">
        <f>IF(RENTABILIDAD[[#This Row],[PORTAFOLIO]]="","",IF(RENTABILIDAD[[#This Row],[INSTRUMENTO]]="","",IFERROR((E1240*H1240)*$X$6,0)))</f>
        <v/>
      </c>
      <c r="K1240" s="762">
        <f>IF(RENTABILIDAD[[#This Row],[VALOR ACTUAL COP]]&gt;0,IFERROR((I1240-F1240)/F1240,0),"")</f>
        <v>0</v>
      </c>
      <c r="L1240" s="702">
        <f>IF(RENTABILIDAD[[#This Row],[VALOR ACTUAL COP]]&gt;0,IFERROR((J1240-G1240)/G1240,0),"")</f>
        <v>0</v>
      </c>
      <c r="M1240" s="763">
        <f t="shared" si="20"/>
        <v>0</v>
      </c>
      <c r="N1240" s="747" t="str">
        <f>IFERROR(IF(RENTABILIDAD[[#This Row],[AÑOS]]&gt;0.9999999,(1+K1240)^(1/M1240)-1,""),"")</f>
        <v/>
      </c>
      <c r="O1240" s="702" t="str">
        <f>IFERROR(IF(RENTABILIDAD[[#This Row],[AÑOS]]&gt;0.9999999,(1+L1240)^(1/M1240)-1,""),"")</f>
        <v/>
      </c>
      <c r="P1240" s="764" t="str">
        <f>IFERROR(IF(C:C=$U$7,RENTABILIDAD[[#This Row],[INVERSIÓN USD]]/$W$6,RENTABILIDAD[[#This Row],[INVERSIÓN USD]]/$W$7),"")</f>
        <v/>
      </c>
      <c r="Q1240" s="620" t="str">
        <f>IFERROR(IF(D:D=$U$6,RENTABILIDAD[[#This Row],[INVERSIÓN COP]]/$V$6,RENTABILIDAD[[#This Row],[INVERSIÓN COP]]/$V$7),"")</f>
        <v/>
      </c>
      <c r="R1240" s="764" t="str">
        <f>IFERROR(RENTABILIDAD[[#This Row],[RENTABILIDAD E.A USD]]*RENTABILIDAD[[#This Row],[PESOS COP]],"")</f>
        <v/>
      </c>
      <c r="S1240" s="620" t="str">
        <f>IFERROR(RENTABILIDAD[[#This Row],[RENTABILIDAD E.A COP2]]*RENTABILIDAD[[#This Row],[PESOS COP]],"")</f>
        <v/>
      </c>
    </row>
    <row r="1241" spans="2:19">
      <c r="B1241" s="755" t="str">
        <f>IF('REGISTRO ACCIONES'!L1241="COMPRA",'REGISTRO ACCIONES'!J1241,"")</f>
        <v/>
      </c>
      <c r="C1241" s="756" t="str">
        <f>IF('REGISTRO ACCIONES'!L1241="COMPRA",'REGISTRO ACCIONES'!K1241,"")</f>
        <v/>
      </c>
      <c r="D124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41" s="757" t="str">
        <f>IF('REGISTRO ACCIONES'!L1241="COMPRA",'REGISTRO ACCIONES'!M1241,"")</f>
        <v/>
      </c>
      <c r="F1241" s="758" t="str">
        <f>IF(RENTABILIDAD[[#This Row],[PORTAFOLIO]]="","",IF('REGISTRO ACCIONES'!L1241="COMPRA",'REGISTRO ACCIONES'!P1241,""))</f>
        <v/>
      </c>
      <c r="G1241" s="759" t="str">
        <f>IF(RENTABILIDAD[[#This Row],[PORTAFOLIO]]="","",IF('REGISTRO ACCIONES'!L1241="COMPRA",'REGISTRO ACCIONES'!R1241,""))</f>
        <v/>
      </c>
      <c r="H124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41" s="760" t="str">
        <f>IF(RENTABILIDAD[[#This Row],[PORTAFOLIO]]="","",IF(RENTABILIDAD[[#This Row],[INSTRUMENTO]]="","",IFERROR((E1241*H1241),0)))</f>
        <v/>
      </c>
      <c r="J1241" s="761" t="str">
        <f>IF(RENTABILIDAD[[#This Row],[PORTAFOLIO]]="","",IF(RENTABILIDAD[[#This Row],[INSTRUMENTO]]="","",IFERROR((E1241*H1241)*$X$6,0)))</f>
        <v/>
      </c>
      <c r="K1241" s="762">
        <f>IF(RENTABILIDAD[[#This Row],[VALOR ACTUAL COP]]&gt;0,IFERROR((I1241-F1241)/F1241,0),"")</f>
        <v>0</v>
      </c>
      <c r="L1241" s="702">
        <f>IF(RENTABILIDAD[[#This Row],[VALOR ACTUAL COP]]&gt;0,IFERROR((J1241-G1241)/G1241,0),"")</f>
        <v>0</v>
      </c>
      <c r="M1241" s="763">
        <f t="shared" si="20"/>
        <v>0</v>
      </c>
      <c r="N1241" s="747" t="str">
        <f>IFERROR(IF(RENTABILIDAD[[#This Row],[AÑOS]]&gt;0.9999999,(1+K1241)^(1/M1241)-1,""),"")</f>
        <v/>
      </c>
      <c r="O1241" s="702" t="str">
        <f>IFERROR(IF(RENTABILIDAD[[#This Row],[AÑOS]]&gt;0.9999999,(1+L1241)^(1/M1241)-1,""),"")</f>
        <v/>
      </c>
      <c r="P1241" s="764" t="str">
        <f>IFERROR(IF(C:C=$U$7,RENTABILIDAD[[#This Row],[INVERSIÓN USD]]/$W$6,RENTABILIDAD[[#This Row],[INVERSIÓN USD]]/$W$7),"")</f>
        <v/>
      </c>
      <c r="Q1241" s="620" t="str">
        <f>IFERROR(IF(D:D=$U$6,RENTABILIDAD[[#This Row],[INVERSIÓN COP]]/$V$6,RENTABILIDAD[[#This Row],[INVERSIÓN COP]]/$V$7),"")</f>
        <v/>
      </c>
      <c r="R1241" s="764" t="str">
        <f>IFERROR(RENTABILIDAD[[#This Row],[RENTABILIDAD E.A USD]]*RENTABILIDAD[[#This Row],[PESOS COP]],"")</f>
        <v/>
      </c>
      <c r="S1241" s="620" t="str">
        <f>IFERROR(RENTABILIDAD[[#This Row],[RENTABILIDAD E.A COP2]]*RENTABILIDAD[[#This Row],[PESOS COP]],"")</f>
        <v/>
      </c>
    </row>
    <row r="1242" spans="2:19">
      <c r="B1242" s="755" t="str">
        <f>IF('REGISTRO ACCIONES'!L1242="COMPRA",'REGISTRO ACCIONES'!J1242,"")</f>
        <v/>
      </c>
      <c r="C1242" s="756" t="str">
        <f>IF('REGISTRO ACCIONES'!L1242="COMPRA",'REGISTRO ACCIONES'!K1242,"")</f>
        <v/>
      </c>
      <c r="D124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42" s="757" t="str">
        <f>IF('REGISTRO ACCIONES'!L1242="COMPRA",'REGISTRO ACCIONES'!M1242,"")</f>
        <v/>
      </c>
      <c r="F1242" s="758" t="str">
        <f>IF(RENTABILIDAD[[#This Row],[PORTAFOLIO]]="","",IF('REGISTRO ACCIONES'!L1242="COMPRA",'REGISTRO ACCIONES'!P1242,""))</f>
        <v/>
      </c>
      <c r="G1242" s="759" t="str">
        <f>IF(RENTABILIDAD[[#This Row],[PORTAFOLIO]]="","",IF('REGISTRO ACCIONES'!L1242="COMPRA",'REGISTRO ACCIONES'!R1242,""))</f>
        <v/>
      </c>
      <c r="H124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42" s="760" t="str">
        <f>IF(RENTABILIDAD[[#This Row],[PORTAFOLIO]]="","",IF(RENTABILIDAD[[#This Row],[INSTRUMENTO]]="","",IFERROR((E1242*H1242),0)))</f>
        <v/>
      </c>
      <c r="J1242" s="761" t="str">
        <f>IF(RENTABILIDAD[[#This Row],[PORTAFOLIO]]="","",IF(RENTABILIDAD[[#This Row],[INSTRUMENTO]]="","",IFERROR((E1242*H1242)*$X$6,0)))</f>
        <v/>
      </c>
      <c r="K1242" s="762">
        <f>IF(RENTABILIDAD[[#This Row],[VALOR ACTUAL COP]]&gt;0,IFERROR((I1242-F1242)/F1242,0),"")</f>
        <v>0</v>
      </c>
      <c r="L1242" s="702">
        <f>IF(RENTABILIDAD[[#This Row],[VALOR ACTUAL COP]]&gt;0,IFERROR((J1242-G1242)/G1242,0),"")</f>
        <v>0</v>
      </c>
      <c r="M1242" s="763">
        <f t="shared" si="20"/>
        <v>0</v>
      </c>
      <c r="N1242" s="747" t="str">
        <f>IFERROR(IF(RENTABILIDAD[[#This Row],[AÑOS]]&gt;0.9999999,(1+K1242)^(1/M1242)-1,""),"")</f>
        <v/>
      </c>
      <c r="O1242" s="702" t="str">
        <f>IFERROR(IF(RENTABILIDAD[[#This Row],[AÑOS]]&gt;0.9999999,(1+L1242)^(1/M1242)-1,""),"")</f>
        <v/>
      </c>
      <c r="P1242" s="764" t="str">
        <f>IFERROR(IF(C:C=$U$7,RENTABILIDAD[[#This Row],[INVERSIÓN USD]]/$W$6,RENTABILIDAD[[#This Row],[INVERSIÓN USD]]/$W$7),"")</f>
        <v/>
      </c>
      <c r="Q1242" s="620" t="str">
        <f>IFERROR(IF(D:D=$U$6,RENTABILIDAD[[#This Row],[INVERSIÓN COP]]/$V$6,RENTABILIDAD[[#This Row],[INVERSIÓN COP]]/$V$7),"")</f>
        <v/>
      </c>
      <c r="R1242" s="764" t="str">
        <f>IFERROR(RENTABILIDAD[[#This Row],[RENTABILIDAD E.A USD]]*RENTABILIDAD[[#This Row],[PESOS COP]],"")</f>
        <v/>
      </c>
      <c r="S1242" s="620" t="str">
        <f>IFERROR(RENTABILIDAD[[#This Row],[RENTABILIDAD E.A COP2]]*RENTABILIDAD[[#This Row],[PESOS COP]],"")</f>
        <v/>
      </c>
    </row>
    <row r="1243" spans="2:19">
      <c r="B1243" s="755" t="str">
        <f>IF('REGISTRO ACCIONES'!L1243="COMPRA",'REGISTRO ACCIONES'!J1243,"")</f>
        <v/>
      </c>
      <c r="C1243" s="756" t="str">
        <f>IF('REGISTRO ACCIONES'!L1243="COMPRA",'REGISTRO ACCIONES'!K1243,"")</f>
        <v/>
      </c>
      <c r="D124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43" s="757" t="str">
        <f>IF('REGISTRO ACCIONES'!L1243="COMPRA",'REGISTRO ACCIONES'!M1243,"")</f>
        <v/>
      </c>
      <c r="F1243" s="758" t="str">
        <f>IF(RENTABILIDAD[[#This Row],[PORTAFOLIO]]="","",IF('REGISTRO ACCIONES'!L1243="COMPRA",'REGISTRO ACCIONES'!P1243,""))</f>
        <v/>
      </c>
      <c r="G1243" s="759" t="str">
        <f>IF(RENTABILIDAD[[#This Row],[PORTAFOLIO]]="","",IF('REGISTRO ACCIONES'!L1243="COMPRA",'REGISTRO ACCIONES'!R1243,""))</f>
        <v/>
      </c>
      <c r="H124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43" s="760" t="str">
        <f>IF(RENTABILIDAD[[#This Row],[PORTAFOLIO]]="","",IF(RENTABILIDAD[[#This Row],[INSTRUMENTO]]="","",IFERROR((E1243*H1243),0)))</f>
        <v/>
      </c>
      <c r="J1243" s="761" t="str">
        <f>IF(RENTABILIDAD[[#This Row],[PORTAFOLIO]]="","",IF(RENTABILIDAD[[#This Row],[INSTRUMENTO]]="","",IFERROR((E1243*H1243)*$X$6,0)))</f>
        <v/>
      </c>
      <c r="K1243" s="762">
        <f>IF(RENTABILIDAD[[#This Row],[VALOR ACTUAL COP]]&gt;0,IFERROR((I1243-F1243)/F1243,0),"")</f>
        <v>0</v>
      </c>
      <c r="L1243" s="702">
        <f>IF(RENTABILIDAD[[#This Row],[VALOR ACTUAL COP]]&gt;0,IFERROR((J1243-G1243)/G1243,0),"")</f>
        <v>0</v>
      </c>
      <c r="M1243" s="763">
        <f t="shared" si="20"/>
        <v>0</v>
      </c>
      <c r="N1243" s="747" t="str">
        <f>IFERROR(IF(RENTABILIDAD[[#This Row],[AÑOS]]&gt;0.9999999,(1+K1243)^(1/M1243)-1,""),"")</f>
        <v/>
      </c>
      <c r="O1243" s="702" t="str">
        <f>IFERROR(IF(RENTABILIDAD[[#This Row],[AÑOS]]&gt;0.9999999,(1+L1243)^(1/M1243)-1,""),"")</f>
        <v/>
      </c>
      <c r="P1243" s="764" t="str">
        <f>IFERROR(IF(C:C=$U$7,RENTABILIDAD[[#This Row],[INVERSIÓN USD]]/$W$6,RENTABILIDAD[[#This Row],[INVERSIÓN USD]]/$W$7),"")</f>
        <v/>
      </c>
      <c r="Q1243" s="620" t="str">
        <f>IFERROR(IF(D:D=$U$6,RENTABILIDAD[[#This Row],[INVERSIÓN COP]]/$V$6,RENTABILIDAD[[#This Row],[INVERSIÓN COP]]/$V$7),"")</f>
        <v/>
      </c>
      <c r="R1243" s="764" t="str">
        <f>IFERROR(RENTABILIDAD[[#This Row],[RENTABILIDAD E.A USD]]*RENTABILIDAD[[#This Row],[PESOS COP]],"")</f>
        <v/>
      </c>
      <c r="S1243" s="620" t="str">
        <f>IFERROR(RENTABILIDAD[[#This Row],[RENTABILIDAD E.A COP2]]*RENTABILIDAD[[#This Row],[PESOS COP]],"")</f>
        <v/>
      </c>
    </row>
    <row r="1244" spans="2:19">
      <c r="B1244" s="755" t="str">
        <f>IF('REGISTRO ACCIONES'!L1244="COMPRA",'REGISTRO ACCIONES'!J1244,"")</f>
        <v/>
      </c>
      <c r="C1244" s="756" t="str">
        <f>IF('REGISTRO ACCIONES'!L1244="COMPRA",'REGISTRO ACCIONES'!K1244,"")</f>
        <v/>
      </c>
      <c r="D124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44" s="757" t="str">
        <f>IF('REGISTRO ACCIONES'!L1244="COMPRA",'REGISTRO ACCIONES'!M1244,"")</f>
        <v/>
      </c>
      <c r="F1244" s="758" t="str">
        <f>IF(RENTABILIDAD[[#This Row],[PORTAFOLIO]]="","",IF('REGISTRO ACCIONES'!L1244="COMPRA",'REGISTRO ACCIONES'!P1244,""))</f>
        <v/>
      </c>
      <c r="G1244" s="759" t="str">
        <f>IF(RENTABILIDAD[[#This Row],[PORTAFOLIO]]="","",IF('REGISTRO ACCIONES'!L1244="COMPRA",'REGISTRO ACCIONES'!R1244,""))</f>
        <v/>
      </c>
      <c r="H124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44" s="760" t="str">
        <f>IF(RENTABILIDAD[[#This Row],[PORTAFOLIO]]="","",IF(RENTABILIDAD[[#This Row],[INSTRUMENTO]]="","",IFERROR((E1244*H1244),0)))</f>
        <v/>
      </c>
      <c r="J1244" s="761" t="str">
        <f>IF(RENTABILIDAD[[#This Row],[PORTAFOLIO]]="","",IF(RENTABILIDAD[[#This Row],[INSTRUMENTO]]="","",IFERROR((E1244*H1244)*$X$6,0)))</f>
        <v/>
      </c>
      <c r="K1244" s="762">
        <f>IF(RENTABILIDAD[[#This Row],[VALOR ACTUAL COP]]&gt;0,IFERROR((I1244-F1244)/F1244,0),"")</f>
        <v>0</v>
      </c>
      <c r="L1244" s="702">
        <f>IF(RENTABILIDAD[[#This Row],[VALOR ACTUAL COP]]&gt;0,IFERROR((J1244-G1244)/G1244,0),"")</f>
        <v>0</v>
      </c>
      <c r="M1244" s="763">
        <f t="shared" si="20"/>
        <v>0</v>
      </c>
      <c r="N1244" s="747" t="str">
        <f>IFERROR(IF(RENTABILIDAD[[#This Row],[AÑOS]]&gt;0.9999999,(1+K1244)^(1/M1244)-1,""),"")</f>
        <v/>
      </c>
      <c r="O1244" s="702" t="str">
        <f>IFERROR(IF(RENTABILIDAD[[#This Row],[AÑOS]]&gt;0.9999999,(1+L1244)^(1/M1244)-1,""),"")</f>
        <v/>
      </c>
      <c r="P1244" s="764" t="str">
        <f>IFERROR(IF(C:C=$U$7,RENTABILIDAD[[#This Row],[INVERSIÓN USD]]/$W$6,RENTABILIDAD[[#This Row],[INVERSIÓN USD]]/$W$7),"")</f>
        <v/>
      </c>
      <c r="Q1244" s="620" t="str">
        <f>IFERROR(IF(D:D=$U$6,RENTABILIDAD[[#This Row],[INVERSIÓN COP]]/$V$6,RENTABILIDAD[[#This Row],[INVERSIÓN COP]]/$V$7),"")</f>
        <v/>
      </c>
      <c r="R1244" s="764" t="str">
        <f>IFERROR(RENTABILIDAD[[#This Row],[RENTABILIDAD E.A USD]]*RENTABILIDAD[[#This Row],[PESOS COP]],"")</f>
        <v/>
      </c>
      <c r="S1244" s="620" t="str">
        <f>IFERROR(RENTABILIDAD[[#This Row],[RENTABILIDAD E.A COP2]]*RENTABILIDAD[[#This Row],[PESOS COP]],"")</f>
        <v/>
      </c>
    </row>
    <row r="1245" spans="2:19">
      <c r="B1245" s="755" t="str">
        <f>IF('REGISTRO ACCIONES'!L1245="COMPRA",'REGISTRO ACCIONES'!J1245,"")</f>
        <v/>
      </c>
      <c r="C1245" s="756" t="str">
        <f>IF('REGISTRO ACCIONES'!L1245="COMPRA",'REGISTRO ACCIONES'!K1245,"")</f>
        <v/>
      </c>
      <c r="D124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45" s="757" t="str">
        <f>IF('REGISTRO ACCIONES'!L1245="COMPRA",'REGISTRO ACCIONES'!M1245,"")</f>
        <v/>
      </c>
      <c r="F1245" s="758" t="str">
        <f>IF(RENTABILIDAD[[#This Row],[PORTAFOLIO]]="","",IF('REGISTRO ACCIONES'!L1245="COMPRA",'REGISTRO ACCIONES'!P1245,""))</f>
        <v/>
      </c>
      <c r="G1245" s="759" t="str">
        <f>IF(RENTABILIDAD[[#This Row],[PORTAFOLIO]]="","",IF('REGISTRO ACCIONES'!L1245="COMPRA",'REGISTRO ACCIONES'!R1245,""))</f>
        <v/>
      </c>
      <c r="H124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45" s="760" t="str">
        <f>IF(RENTABILIDAD[[#This Row],[PORTAFOLIO]]="","",IF(RENTABILIDAD[[#This Row],[INSTRUMENTO]]="","",IFERROR((E1245*H1245),0)))</f>
        <v/>
      </c>
      <c r="J1245" s="761" t="str">
        <f>IF(RENTABILIDAD[[#This Row],[PORTAFOLIO]]="","",IF(RENTABILIDAD[[#This Row],[INSTRUMENTO]]="","",IFERROR((E1245*H1245)*$X$6,0)))</f>
        <v/>
      </c>
      <c r="K1245" s="762">
        <f>IF(RENTABILIDAD[[#This Row],[VALOR ACTUAL COP]]&gt;0,IFERROR((I1245-F1245)/F1245,0),"")</f>
        <v>0</v>
      </c>
      <c r="L1245" s="702">
        <f>IF(RENTABILIDAD[[#This Row],[VALOR ACTUAL COP]]&gt;0,IFERROR((J1245-G1245)/G1245,0),"")</f>
        <v>0</v>
      </c>
      <c r="M1245" s="763">
        <f t="shared" si="20"/>
        <v>0</v>
      </c>
      <c r="N1245" s="747" t="str">
        <f>IFERROR(IF(RENTABILIDAD[[#This Row],[AÑOS]]&gt;0.9999999,(1+K1245)^(1/M1245)-1,""),"")</f>
        <v/>
      </c>
      <c r="O1245" s="702" t="str">
        <f>IFERROR(IF(RENTABILIDAD[[#This Row],[AÑOS]]&gt;0.9999999,(1+L1245)^(1/M1245)-1,""),"")</f>
        <v/>
      </c>
      <c r="P1245" s="764" t="str">
        <f>IFERROR(IF(C:C=$U$7,RENTABILIDAD[[#This Row],[INVERSIÓN USD]]/$W$6,RENTABILIDAD[[#This Row],[INVERSIÓN USD]]/$W$7),"")</f>
        <v/>
      </c>
      <c r="Q1245" s="620" t="str">
        <f>IFERROR(IF(D:D=$U$6,RENTABILIDAD[[#This Row],[INVERSIÓN COP]]/$V$6,RENTABILIDAD[[#This Row],[INVERSIÓN COP]]/$V$7),"")</f>
        <v/>
      </c>
      <c r="R1245" s="764" t="str">
        <f>IFERROR(RENTABILIDAD[[#This Row],[RENTABILIDAD E.A USD]]*RENTABILIDAD[[#This Row],[PESOS COP]],"")</f>
        <v/>
      </c>
      <c r="S1245" s="620" t="str">
        <f>IFERROR(RENTABILIDAD[[#This Row],[RENTABILIDAD E.A COP2]]*RENTABILIDAD[[#This Row],[PESOS COP]],"")</f>
        <v/>
      </c>
    </row>
    <row r="1246" spans="2:19">
      <c r="B1246" s="755" t="str">
        <f>IF('REGISTRO ACCIONES'!L1246="COMPRA",'REGISTRO ACCIONES'!J1246,"")</f>
        <v/>
      </c>
      <c r="C1246" s="756" t="str">
        <f>IF('REGISTRO ACCIONES'!L1246="COMPRA",'REGISTRO ACCIONES'!K1246,"")</f>
        <v/>
      </c>
      <c r="D124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46" s="757" t="str">
        <f>IF('REGISTRO ACCIONES'!L1246="COMPRA",'REGISTRO ACCIONES'!M1246,"")</f>
        <v/>
      </c>
      <c r="F1246" s="758" t="str">
        <f>IF(RENTABILIDAD[[#This Row],[PORTAFOLIO]]="","",IF('REGISTRO ACCIONES'!L1246="COMPRA",'REGISTRO ACCIONES'!P1246,""))</f>
        <v/>
      </c>
      <c r="G1246" s="759" t="str">
        <f>IF(RENTABILIDAD[[#This Row],[PORTAFOLIO]]="","",IF('REGISTRO ACCIONES'!L1246="COMPRA",'REGISTRO ACCIONES'!R1246,""))</f>
        <v/>
      </c>
      <c r="H124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46" s="760" t="str">
        <f>IF(RENTABILIDAD[[#This Row],[PORTAFOLIO]]="","",IF(RENTABILIDAD[[#This Row],[INSTRUMENTO]]="","",IFERROR((E1246*H1246),0)))</f>
        <v/>
      </c>
      <c r="J1246" s="761" t="str">
        <f>IF(RENTABILIDAD[[#This Row],[PORTAFOLIO]]="","",IF(RENTABILIDAD[[#This Row],[INSTRUMENTO]]="","",IFERROR((E1246*H1246)*$X$6,0)))</f>
        <v/>
      </c>
      <c r="K1246" s="762">
        <f>IF(RENTABILIDAD[[#This Row],[VALOR ACTUAL COP]]&gt;0,IFERROR((I1246-F1246)/F1246,0),"")</f>
        <v>0</v>
      </c>
      <c r="L1246" s="702">
        <f>IF(RENTABILIDAD[[#This Row],[VALOR ACTUAL COP]]&gt;0,IFERROR((J1246-G1246)/G1246,0),"")</f>
        <v>0</v>
      </c>
      <c r="M1246" s="763">
        <f t="shared" si="20"/>
        <v>0</v>
      </c>
      <c r="N1246" s="747" t="str">
        <f>IFERROR(IF(RENTABILIDAD[[#This Row],[AÑOS]]&gt;0.9999999,(1+K1246)^(1/M1246)-1,""),"")</f>
        <v/>
      </c>
      <c r="O1246" s="702" t="str">
        <f>IFERROR(IF(RENTABILIDAD[[#This Row],[AÑOS]]&gt;0.9999999,(1+L1246)^(1/M1246)-1,""),"")</f>
        <v/>
      </c>
      <c r="P1246" s="764" t="str">
        <f>IFERROR(IF(C:C=$U$7,RENTABILIDAD[[#This Row],[INVERSIÓN USD]]/$W$6,RENTABILIDAD[[#This Row],[INVERSIÓN USD]]/$W$7),"")</f>
        <v/>
      </c>
      <c r="Q1246" s="620" t="str">
        <f>IFERROR(IF(D:D=$U$6,RENTABILIDAD[[#This Row],[INVERSIÓN COP]]/$V$6,RENTABILIDAD[[#This Row],[INVERSIÓN COP]]/$V$7),"")</f>
        <v/>
      </c>
      <c r="R1246" s="764" t="str">
        <f>IFERROR(RENTABILIDAD[[#This Row],[RENTABILIDAD E.A USD]]*RENTABILIDAD[[#This Row],[PESOS COP]],"")</f>
        <v/>
      </c>
      <c r="S1246" s="620" t="str">
        <f>IFERROR(RENTABILIDAD[[#This Row],[RENTABILIDAD E.A COP2]]*RENTABILIDAD[[#This Row],[PESOS COP]],"")</f>
        <v/>
      </c>
    </row>
    <row r="1247" spans="2:19">
      <c r="B1247" s="755" t="str">
        <f>IF('REGISTRO ACCIONES'!L1247="COMPRA",'REGISTRO ACCIONES'!J1247,"")</f>
        <v/>
      </c>
      <c r="C1247" s="756" t="str">
        <f>IF('REGISTRO ACCIONES'!L1247="COMPRA",'REGISTRO ACCIONES'!K1247,"")</f>
        <v/>
      </c>
      <c r="D124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47" s="757" t="str">
        <f>IF('REGISTRO ACCIONES'!L1247="COMPRA",'REGISTRO ACCIONES'!M1247,"")</f>
        <v/>
      </c>
      <c r="F1247" s="758" t="str">
        <f>IF(RENTABILIDAD[[#This Row],[PORTAFOLIO]]="","",IF('REGISTRO ACCIONES'!L1247="COMPRA",'REGISTRO ACCIONES'!P1247,""))</f>
        <v/>
      </c>
      <c r="G1247" s="759" t="str">
        <f>IF(RENTABILIDAD[[#This Row],[PORTAFOLIO]]="","",IF('REGISTRO ACCIONES'!L1247="COMPRA",'REGISTRO ACCIONES'!R1247,""))</f>
        <v/>
      </c>
      <c r="H124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47" s="760" t="str">
        <f>IF(RENTABILIDAD[[#This Row],[PORTAFOLIO]]="","",IF(RENTABILIDAD[[#This Row],[INSTRUMENTO]]="","",IFERROR((E1247*H1247),0)))</f>
        <v/>
      </c>
      <c r="J1247" s="761" t="str">
        <f>IF(RENTABILIDAD[[#This Row],[PORTAFOLIO]]="","",IF(RENTABILIDAD[[#This Row],[INSTRUMENTO]]="","",IFERROR((E1247*H1247)*$X$6,0)))</f>
        <v/>
      </c>
      <c r="K1247" s="762">
        <f>IF(RENTABILIDAD[[#This Row],[VALOR ACTUAL COP]]&gt;0,IFERROR((I1247-F1247)/F1247,0),"")</f>
        <v>0</v>
      </c>
      <c r="L1247" s="702">
        <f>IF(RENTABILIDAD[[#This Row],[VALOR ACTUAL COP]]&gt;0,IFERROR((J1247-G1247)/G1247,0),"")</f>
        <v>0</v>
      </c>
      <c r="M1247" s="763">
        <f t="shared" si="20"/>
        <v>0</v>
      </c>
      <c r="N1247" s="747" t="str">
        <f>IFERROR(IF(RENTABILIDAD[[#This Row],[AÑOS]]&gt;0.9999999,(1+K1247)^(1/M1247)-1,""),"")</f>
        <v/>
      </c>
      <c r="O1247" s="702" t="str">
        <f>IFERROR(IF(RENTABILIDAD[[#This Row],[AÑOS]]&gt;0.9999999,(1+L1247)^(1/M1247)-1,""),"")</f>
        <v/>
      </c>
      <c r="P1247" s="764" t="str">
        <f>IFERROR(IF(C:C=$U$7,RENTABILIDAD[[#This Row],[INVERSIÓN USD]]/$W$6,RENTABILIDAD[[#This Row],[INVERSIÓN USD]]/$W$7),"")</f>
        <v/>
      </c>
      <c r="Q1247" s="620" t="str">
        <f>IFERROR(IF(D:D=$U$6,RENTABILIDAD[[#This Row],[INVERSIÓN COP]]/$V$6,RENTABILIDAD[[#This Row],[INVERSIÓN COP]]/$V$7),"")</f>
        <v/>
      </c>
      <c r="R1247" s="764" t="str">
        <f>IFERROR(RENTABILIDAD[[#This Row],[RENTABILIDAD E.A USD]]*RENTABILIDAD[[#This Row],[PESOS COP]],"")</f>
        <v/>
      </c>
      <c r="S1247" s="620" t="str">
        <f>IFERROR(RENTABILIDAD[[#This Row],[RENTABILIDAD E.A COP2]]*RENTABILIDAD[[#This Row],[PESOS COP]],"")</f>
        <v/>
      </c>
    </row>
    <row r="1248" spans="2:19">
      <c r="B1248" s="755" t="str">
        <f>IF('REGISTRO ACCIONES'!L1248="COMPRA",'REGISTRO ACCIONES'!J1248,"")</f>
        <v/>
      </c>
      <c r="C1248" s="756" t="str">
        <f>IF('REGISTRO ACCIONES'!L1248="COMPRA",'REGISTRO ACCIONES'!K1248,"")</f>
        <v/>
      </c>
      <c r="D124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48" s="757" t="str">
        <f>IF('REGISTRO ACCIONES'!L1248="COMPRA",'REGISTRO ACCIONES'!M1248,"")</f>
        <v/>
      </c>
      <c r="F1248" s="758" t="str">
        <f>IF(RENTABILIDAD[[#This Row],[PORTAFOLIO]]="","",IF('REGISTRO ACCIONES'!L1248="COMPRA",'REGISTRO ACCIONES'!P1248,""))</f>
        <v/>
      </c>
      <c r="G1248" s="759" t="str">
        <f>IF(RENTABILIDAD[[#This Row],[PORTAFOLIO]]="","",IF('REGISTRO ACCIONES'!L1248="COMPRA",'REGISTRO ACCIONES'!R1248,""))</f>
        <v/>
      </c>
      <c r="H124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48" s="760" t="str">
        <f>IF(RENTABILIDAD[[#This Row],[PORTAFOLIO]]="","",IF(RENTABILIDAD[[#This Row],[INSTRUMENTO]]="","",IFERROR((E1248*H1248),0)))</f>
        <v/>
      </c>
      <c r="J1248" s="761" t="str">
        <f>IF(RENTABILIDAD[[#This Row],[PORTAFOLIO]]="","",IF(RENTABILIDAD[[#This Row],[INSTRUMENTO]]="","",IFERROR((E1248*H1248)*$X$6,0)))</f>
        <v/>
      </c>
      <c r="K1248" s="762">
        <f>IF(RENTABILIDAD[[#This Row],[VALOR ACTUAL COP]]&gt;0,IFERROR((I1248-F1248)/F1248,0),"")</f>
        <v>0</v>
      </c>
      <c r="L1248" s="702">
        <f>IF(RENTABILIDAD[[#This Row],[VALOR ACTUAL COP]]&gt;0,IFERROR((J1248-G1248)/G1248,0),"")</f>
        <v>0</v>
      </c>
      <c r="M1248" s="763">
        <f t="shared" si="20"/>
        <v>0</v>
      </c>
      <c r="N1248" s="747" t="str">
        <f>IFERROR(IF(RENTABILIDAD[[#This Row],[AÑOS]]&gt;0.9999999,(1+K1248)^(1/M1248)-1,""),"")</f>
        <v/>
      </c>
      <c r="O1248" s="702" t="str">
        <f>IFERROR(IF(RENTABILIDAD[[#This Row],[AÑOS]]&gt;0.9999999,(1+L1248)^(1/M1248)-1,""),"")</f>
        <v/>
      </c>
      <c r="P1248" s="764" t="str">
        <f>IFERROR(IF(C:C=$U$7,RENTABILIDAD[[#This Row],[INVERSIÓN USD]]/$W$6,RENTABILIDAD[[#This Row],[INVERSIÓN USD]]/$W$7),"")</f>
        <v/>
      </c>
      <c r="Q1248" s="620" t="str">
        <f>IFERROR(IF(D:D=$U$6,RENTABILIDAD[[#This Row],[INVERSIÓN COP]]/$V$6,RENTABILIDAD[[#This Row],[INVERSIÓN COP]]/$V$7),"")</f>
        <v/>
      </c>
      <c r="R1248" s="764" t="str">
        <f>IFERROR(RENTABILIDAD[[#This Row],[RENTABILIDAD E.A USD]]*RENTABILIDAD[[#This Row],[PESOS COP]],"")</f>
        <v/>
      </c>
      <c r="S1248" s="620" t="str">
        <f>IFERROR(RENTABILIDAD[[#This Row],[RENTABILIDAD E.A COP2]]*RENTABILIDAD[[#This Row],[PESOS COP]],"")</f>
        <v/>
      </c>
    </row>
    <row r="1249" spans="2:19">
      <c r="B1249" s="755" t="str">
        <f>IF('REGISTRO ACCIONES'!L1249="COMPRA",'REGISTRO ACCIONES'!J1249,"")</f>
        <v/>
      </c>
      <c r="C1249" s="756" t="str">
        <f>IF('REGISTRO ACCIONES'!L1249="COMPRA",'REGISTRO ACCIONES'!K1249,"")</f>
        <v/>
      </c>
      <c r="D124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49" s="757" t="str">
        <f>IF('REGISTRO ACCIONES'!L1249="COMPRA",'REGISTRO ACCIONES'!M1249,"")</f>
        <v/>
      </c>
      <c r="F1249" s="758" t="str">
        <f>IF(RENTABILIDAD[[#This Row],[PORTAFOLIO]]="","",IF('REGISTRO ACCIONES'!L1249="COMPRA",'REGISTRO ACCIONES'!P1249,""))</f>
        <v/>
      </c>
      <c r="G1249" s="759" t="str">
        <f>IF(RENTABILIDAD[[#This Row],[PORTAFOLIO]]="","",IF('REGISTRO ACCIONES'!L1249="COMPRA",'REGISTRO ACCIONES'!R1249,""))</f>
        <v/>
      </c>
      <c r="H124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49" s="760" t="str">
        <f>IF(RENTABILIDAD[[#This Row],[PORTAFOLIO]]="","",IF(RENTABILIDAD[[#This Row],[INSTRUMENTO]]="","",IFERROR((E1249*H1249),0)))</f>
        <v/>
      </c>
      <c r="J1249" s="761" t="str">
        <f>IF(RENTABILIDAD[[#This Row],[PORTAFOLIO]]="","",IF(RENTABILIDAD[[#This Row],[INSTRUMENTO]]="","",IFERROR((E1249*H1249)*$X$6,0)))</f>
        <v/>
      </c>
      <c r="K1249" s="762">
        <f>IF(RENTABILIDAD[[#This Row],[VALOR ACTUAL COP]]&gt;0,IFERROR((I1249-F1249)/F1249,0),"")</f>
        <v>0</v>
      </c>
      <c r="L1249" s="702">
        <f>IF(RENTABILIDAD[[#This Row],[VALOR ACTUAL COP]]&gt;0,IFERROR((J1249-G1249)/G1249,0),"")</f>
        <v>0</v>
      </c>
      <c r="M1249" s="763">
        <f t="shared" si="20"/>
        <v>0</v>
      </c>
      <c r="N1249" s="747" t="str">
        <f>IFERROR(IF(RENTABILIDAD[[#This Row],[AÑOS]]&gt;0.9999999,(1+K1249)^(1/M1249)-1,""),"")</f>
        <v/>
      </c>
      <c r="O1249" s="702" t="str">
        <f>IFERROR(IF(RENTABILIDAD[[#This Row],[AÑOS]]&gt;0.9999999,(1+L1249)^(1/M1249)-1,""),"")</f>
        <v/>
      </c>
      <c r="P1249" s="764" t="str">
        <f>IFERROR(IF(C:C=$U$7,RENTABILIDAD[[#This Row],[INVERSIÓN USD]]/$W$6,RENTABILIDAD[[#This Row],[INVERSIÓN USD]]/$W$7),"")</f>
        <v/>
      </c>
      <c r="Q1249" s="620" t="str">
        <f>IFERROR(IF(D:D=$U$6,RENTABILIDAD[[#This Row],[INVERSIÓN COP]]/$V$6,RENTABILIDAD[[#This Row],[INVERSIÓN COP]]/$V$7),"")</f>
        <v/>
      </c>
      <c r="R1249" s="764" t="str">
        <f>IFERROR(RENTABILIDAD[[#This Row],[RENTABILIDAD E.A USD]]*RENTABILIDAD[[#This Row],[PESOS COP]],"")</f>
        <v/>
      </c>
      <c r="S1249" s="620" t="str">
        <f>IFERROR(RENTABILIDAD[[#This Row],[RENTABILIDAD E.A COP2]]*RENTABILIDAD[[#This Row],[PESOS COP]],"")</f>
        <v/>
      </c>
    </row>
    <row r="1250" spans="2:19">
      <c r="B1250" s="755" t="str">
        <f>IF('REGISTRO ACCIONES'!L1250="COMPRA",'REGISTRO ACCIONES'!J1250,"")</f>
        <v/>
      </c>
      <c r="C1250" s="756" t="str">
        <f>IF('REGISTRO ACCIONES'!L1250="COMPRA",'REGISTRO ACCIONES'!K1250,"")</f>
        <v/>
      </c>
      <c r="D125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50" s="757" t="str">
        <f>IF('REGISTRO ACCIONES'!L1250="COMPRA",'REGISTRO ACCIONES'!M1250,"")</f>
        <v/>
      </c>
      <c r="F1250" s="758" t="str">
        <f>IF(RENTABILIDAD[[#This Row],[PORTAFOLIO]]="","",IF('REGISTRO ACCIONES'!L1250="COMPRA",'REGISTRO ACCIONES'!P1250,""))</f>
        <v/>
      </c>
      <c r="G1250" s="759" t="str">
        <f>IF(RENTABILIDAD[[#This Row],[PORTAFOLIO]]="","",IF('REGISTRO ACCIONES'!L1250="COMPRA",'REGISTRO ACCIONES'!R1250,""))</f>
        <v/>
      </c>
      <c r="H125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50" s="760" t="str">
        <f>IF(RENTABILIDAD[[#This Row],[PORTAFOLIO]]="","",IF(RENTABILIDAD[[#This Row],[INSTRUMENTO]]="","",IFERROR((E1250*H1250),0)))</f>
        <v/>
      </c>
      <c r="J1250" s="761" t="str">
        <f>IF(RENTABILIDAD[[#This Row],[PORTAFOLIO]]="","",IF(RENTABILIDAD[[#This Row],[INSTRUMENTO]]="","",IFERROR((E1250*H1250)*$X$6,0)))</f>
        <v/>
      </c>
      <c r="K1250" s="762">
        <f>IF(RENTABILIDAD[[#This Row],[VALOR ACTUAL COP]]&gt;0,IFERROR((I1250-F1250)/F1250,0),"")</f>
        <v>0</v>
      </c>
      <c r="L1250" s="702">
        <f>IF(RENTABILIDAD[[#This Row],[VALOR ACTUAL COP]]&gt;0,IFERROR((J1250-G1250)/G1250,0),"")</f>
        <v>0</v>
      </c>
      <c r="M1250" s="763">
        <f t="shared" si="20"/>
        <v>0</v>
      </c>
      <c r="N1250" s="747" t="str">
        <f>IFERROR(IF(RENTABILIDAD[[#This Row],[AÑOS]]&gt;0.9999999,(1+K1250)^(1/M1250)-1,""),"")</f>
        <v/>
      </c>
      <c r="O1250" s="702" t="str">
        <f>IFERROR(IF(RENTABILIDAD[[#This Row],[AÑOS]]&gt;0.9999999,(1+L1250)^(1/M1250)-1,""),"")</f>
        <v/>
      </c>
      <c r="P1250" s="764" t="str">
        <f>IFERROR(IF(C:C=$U$7,RENTABILIDAD[[#This Row],[INVERSIÓN USD]]/$W$6,RENTABILIDAD[[#This Row],[INVERSIÓN USD]]/$W$7),"")</f>
        <v/>
      </c>
      <c r="Q1250" s="620" t="str">
        <f>IFERROR(IF(D:D=$U$6,RENTABILIDAD[[#This Row],[INVERSIÓN COP]]/$V$6,RENTABILIDAD[[#This Row],[INVERSIÓN COP]]/$V$7),"")</f>
        <v/>
      </c>
      <c r="R1250" s="764" t="str">
        <f>IFERROR(RENTABILIDAD[[#This Row],[RENTABILIDAD E.A USD]]*RENTABILIDAD[[#This Row],[PESOS COP]],"")</f>
        <v/>
      </c>
      <c r="S1250" s="620" t="str">
        <f>IFERROR(RENTABILIDAD[[#This Row],[RENTABILIDAD E.A COP2]]*RENTABILIDAD[[#This Row],[PESOS COP]],"")</f>
        <v/>
      </c>
    </row>
    <row r="1251" spans="2:19">
      <c r="B1251" s="755" t="str">
        <f>IF('REGISTRO ACCIONES'!L1251="COMPRA",'REGISTRO ACCIONES'!J1251,"")</f>
        <v/>
      </c>
      <c r="C1251" s="756" t="str">
        <f>IF('REGISTRO ACCIONES'!L1251="COMPRA",'REGISTRO ACCIONES'!K1251,"")</f>
        <v/>
      </c>
      <c r="D125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51" s="757" t="str">
        <f>IF('REGISTRO ACCIONES'!L1251="COMPRA",'REGISTRO ACCIONES'!M1251,"")</f>
        <v/>
      </c>
      <c r="F1251" s="758" t="str">
        <f>IF(RENTABILIDAD[[#This Row],[PORTAFOLIO]]="","",IF('REGISTRO ACCIONES'!L1251="COMPRA",'REGISTRO ACCIONES'!P1251,""))</f>
        <v/>
      </c>
      <c r="G1251" s="759" t="str">
        <f>IF(RENTABILIDAD[[#This Row],[PORTAFOLIO]]="","",IF('REGISTRO ACCIONES'!L1251="COMPRA",'REGISTRO ACCIONES'!R1251,""))</f>
        <v/>
      </c>
      <c r="H125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51" s="760" t="str">
        <f>IF(RENTABILIDAD[[#This Row],[PORTAFOLIO]]="","",IF(RENTABILIDAD[[#This Row],[INSTRUMENTO]]="","",IFERROR((E1251*H1251),0)))</f>
        <v/>
      </c>
      <c r="J1251" s="761" t="str">
        <f>IF(RENTABILIDAD[[#This Row],[PORTAFOLIO]]="","",IF(RENTABILIDAD[[#This Row],[INSTRUMENTO]]="","",IFERROR((E1251*H1251)*$X$6,0)))</f>
        <v/>
      </c>
      <c r="K1251" s="762">
        <f>IF(RENTABILIDAD[[#This Row],[VALOR ACTUAL COP]]&gt;0,IFERROR((I1251-F1251)/F1251,0),"")</f>
        <v>0</v>
      </c>
      <c r="L1251" s="702">
        <f>IF(RENTABILIDAD[[#This Row],[VALOR ACTUAL COP]]&gt;0,IFERROR((J1251-G1251)/G1251,0),"")</f>
        <v>0</v>
      </c>
      <c r="M1251" s="763">
        <f t="shared" si="20"/>
        <v>0</v>
      </c>
      <c r="N1251" s="747" t="str">
        <f>IFERROR(IF(RENTABILIDAD[[#This Row],[AÑOS]]&gt;0.9999999,(1+K1251)^(1/M1251)-1,""),"")</f>
        <v/>
      </c>
      <c r="O1251" s="702" t="str">
        <f>IFERROR(IF(RENTABILIDAD[[#This Row],[AÑOS]]&gt;0.9999999,(1+L1251)^(1/M1251)-1,""),"")</f>
        <v/>
      </c>
      <c r="P1251" s="764" t="str">
        <f>IFERROR(IF(C:C=$U$7,RENTABILIDAD[[#This Row],[INVERSIÓN USD]]/$W$6,RENTABILIDAD[[#This Row],[INVERSIÓN USD]]/$W$7),"")</f>
        <v/>
      </c>
      <c r="Q1251" s="620" t="str">
        <f>IFERROR(IF(D:D=$U$6,RENTABILIDAD[[#This Row],[INVERSIÓN COP]]/$V$6,RENTABILIDAD[[#This Row],[INVERSIÓN COP]]/$V$7),"")</f>
        <v/>
      </c>
      <c r="R1251" s="764" t="str">
        <f>IFERROR(RENTABILIDAD[[#This Row],[RENTABILIDAD E.A USD]]*RENTABILIDAD[[#This Row],[PESOS COP]],"")</f>
        <v/>
      </c>
      <c r="S1251" s="620" t="str">
        <f>IFERROR(RENTABILIDAD[[#This Row],[RENTABILIDAD E.A COP2]]*RENTABILIDAD[[#This Row],[PESOS COP]],"")</f>
        <v/>
      </c>
    </row>
    <row r="1252" spans="2:19">
      <c r="B1252" s="755" t="str">
        <f>IF('REGISTRO ACCIONES'!L1252="COMPRA",'REGISTRO ACCIONES'!J1252,"")</f>
        <v/>
      </c>
      <c r="C1252" s="756" t="str">
        <f>IF('REGISTRO ACCIONES'!L1252="COMPRA",'REGISTRO ACCIONES'!K1252,"")</f>
        <v/>
      </c>
      <c r="D125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52" s="757" t="str">
        <f>IF('REGISTRO ACCIONES'!L1252="COMPRA",'REGISTRO ACCIONES'!M1252,"")</f>
        <v/>
      </c>
      <c r="F1252" s="758" t="str">
        <f>IF(RENTABILIDAD[[#This Row],[PORTAFOLIO]]="","",IF('REGISTRO ACCIONES'!L1252="COMPRA",'REGISTRO ACCIONES'!P1252,""))</f>
        <v/>
      </c>
      <c r="G1252" s="759" t="str">
        <f>IF(RENTABILIDAD[[#This Row],[PORTAFOLIO]]="","",IF('REGISTRO ACCIONES'!L1252="COMPRA",'REGISTRO ACCIONES'!R1252,""))</f>
        <v/>
      </c>
      <c r="H125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52" s="760" t="str">
        <f>IF(RENTABILIDAD[[#This Row],[PORTAFOLIO]]="","",IF(RENTABILIDAD[[#This Row],[INSTRUMENTO]]="","",IFERROR((E1252*H1252),0)))</f>
        <v/>
      </c>
      <c r="J1252" s="761" t="str">
        <f>IF(RENTABILIDAD[[#This Row],[PORTAFOLIO]]="","",IF(RENTABILIDAD[[#This Row],[INSTRUMENTO]]="","",IFERROR((E1252*H1252)*$X$6,0)))</f>
        <v/>
      </c>
      <c r="K1252" s="762">
        <f>IF(RENTABILIDAD[[#This Row],[VALOR ACTUAL COP]]&gt;0,IFERROR((I1252-F1252)/F1252,0),"")</f>
        <v>0</v>
      </c>
      <c r="L1252" s="702">
        <f>IF(RENTABILIDAD[[#This Row],[VALOR ACTUAL COP]]&gt;0,IFERROR((J1252-G1252)/G1252,0),"")</f>
        <v>0</v>
      </c>
      <c r="M1252" s="763">
        <f t="shared" si="20"/>
        <v>0</v>
      </c>
      <c r="N1252" s="747" t="str">
        <f>IFERROR(IF(RENTABILIDAD[[#This Row],[AÑOS]]&gt;0.9999999,(1+K1252)^(1/M1252)-1,""),"")</f>
        <v/>
      </c>
      <c r="O1252" s="702" t="str">
        <f>IFERROR(IF(RENTABILIDAD[[#This Row],[AÑOS]]&gt;0.9999999,(1+L1252)^(1/M1252)-1,""),"")</f>
        <v/>
      </c>
      <c r="P1252" s="764" t="str">
        <f>IFERROR(IF(C:C=$U$7,RENTABILIDAD[[#This Row],[INVERSIÓN USD]]/$W$6,RENTABILIDAD[[#This Row],[INVERSIÓN USD]]/$W$7),"")</f>
        <v/>
      </c>
      <c r="Q1252" s="620" t="str">
        <f>IFERROR(IF(D:D=$U$6,RENTABILIDAD[[#This Row],[INVERSIÓN COP]]/$V$6,RENTABILIDAD[[#This Row],[INVERSIÓN COP]]/$V$7),"")</f>
        <v/>
      </c>
      <c r="R1252" s="764" t="str">
        <f>IFERROR(RENTABILIDAD[[#This Row],[RENTABILIDAD E.A USD]]*RENTABILIDAD[[#This Row],[PESOS COP]],"")</f>
        <v/>
      </c>
      <c r="S1252" s="620" t="str">
        <f>IFERROR(RENTABILIDAD[[#This Row],[RENTABILIDAD E.A COP2]]*RENTABILIDAD[[#This Row],[PESOS COP]],"")</f>
        <v/>
      </c>
    </row>
    <row r="1253" spans="2:19">
      <c r="B1253" s="755" t="str">
        <f>IF('REGISTRO ACCIONES'!L1253="COMPRA",'REGISTRO ACCIONES'!J1253,"")</f>
        <v/>
      </c>
      <c r="C1253" s="756" t="str">
        <f>IF('REGISTRO ACCIONES'!L1253="COMPRA",'REGISTRO ACCIONES'!K1253,"")</f>
        <v/>
      </c>
      <c r="D125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53" s="757" t="str">
        <f>IF('REGISTRO ACCIONES'!L1253="COMPRA",'REGISTRO ACCIONES'!M1253,"")</f>
        <v/>
      </c>
      <c r="F1253" s="758" t="str">
        <f>IF(RENTABILIDAD[[#This Row],[PORTAFOLIO]]="","",IF('REGISTRO ACCIONES'!L1253="COMPRA",'REGISTRO ACCIONES'!P1253,""))</f>
        <v/>
      </c>
      <c r="G1253" s="759" t="str">
        <f>IF(RENTABILIDAD[[#This Row],[PORTAFOLIO]]="","",IF('REGISTRO ACCIONES'!L1253="COMPRA",'REGISTRO ACCIONES'!R1253,""))</f>
        <v/>
      </c>
      <c r="H125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53" s="760" t="str">
        <f>IF(RENTABILIDAD[[#This Row],[PORTAFOLIO]]="","",IF(RENTABILIDAD[[#This Row],[INSTRUMENTO]]="","",IFERROR((E1253*H1253),0)))</f>
        <v/>
      </c>
      <c r="J1253" s="761" t="str">
        <f>IF(RENTABILIDAD[[#This Row],[PORTAFOLIO]]="","",IF(RENTABILIDAD[[#This Row],[INSTRUMENTO]]="","",IFERROR((E1253*H1253)*$X$6,0)))</f>
        <v/>
      </c>
      <c r="K1253" s="762">
        <f>IF(RENTABILIDAD[[#This Row],[VALOR ACTUAL COP]]&gt;0,IFERROR((I1253-F1253)/F1253,0),"")</f>
        <v>0</v>
      </c>
      <c r="L1253" s="702">
        <f>IF(RENTABILIDAD[[#This Row],[VALOR ACTUAL COP]]&gt;0,IFERROR((J1253-G1253)/G1253,0),"")</f>
        <v>0</v>
      </c>
      <c r="M1253" s="763">
        <f t="shared" si="20"/>
        <v>0</v>
      </c>
      <c r="N1253" s="747" t="str">
        <f>IFERROR(IF(RENTABILIDAD[[#This Row],[AÑOS]]&gt;0.9999999,(1+K1253)^(1/M1253)-1,""),"")</f>
        <v/>
      </c>
      <c r="O1253" s="702" t="str">
        <f>IFERROR(IF(RENTABILIDAD[[#This Row],[AÑOS]]&gt;0.9999999,(1+L1253)^(1/M1253)-1,""),"")</f>
        <v/>
      </c>
      <c r="P1253" s="764" t="str">
        <f>IFERROR(IF(C:C=$U$7,RENTABILIDAD[[#This Row],[INVERSIÓN USD]]/$W$6,RENTABILIDAD[[#This Row],[INVERSIÓN USD]]/$W$7),"")</f>
        <v/>
      </c>
      <c r="Q1253" s="620" t="str">
        <f>IFERROR(IF(D:D=$U$6,RENTABILIDAD[[#This Row],[INVERSIÓN COP]]/$V$6,RENTABILIDAD[[#This Row],[INVERSIÓN COP]]/$V$7),"")</f>
        <v/>
      </c>
      <c r="R1253" s="764" t="str">
        <f>IFERROR(RENTABILIDAD[[#This Row],[RENTABILIDAD E.A USD]]*RENTABILIDAD[[#This Row],[PESOS COP]],"")</f>
        <v/>
      </c>
      <c r="S1253" s="620" t="str">
        <f>IFERROR(RENTABILIDAD[[#This Row],[RENTABILIDAD E.A COP2]]*RENTABILIDAD[[#This Row],[PESOS COP]],"")</f>
        <v/>
      </c>
    </row>
    <row r="1254" spans="2:19">
      <c r="B1254" s="755" t="str">
        <f>IF('REGISTRO ACCIONES'!L1254="COMPRA",'REGISTRO ACCIONES'!J1254,"")</f>
        <v/>
      </c>
      <c r="C1254" s="756" t="str">
        <f>IF('REGISTRO ACCIONES'!L1254="COMPRA",'REGISTRO ACCIONES'!K1254,"")</f>
        <v/>
      </c>
      <c r="D125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54" s="757" t="str">
        <f>IF('REGISTRO ACCIONES'!L1254="COMPRA",'REGISTRO ACCIONES'!M1254,"")</f>
        <v/>
      </c>
      <c r="F1254" s="758" t="str">
        <f>IF(RENTABILIDAD[[#This Row],[PORTAFOLIO]]="","",IF('REGISTRO ACCIONES'!L1254="COMPRA",'REGISTRO ACCIONES'!P1254,""))</f>
        <v/>
      </c>
      <c r="G1254" s="759" t="str">
        <f>IF(RENTABILIDAD[[#This Row],[PORTAFOLIO]]="","",IF('REGISTRO ACCIONES'!L1254="COMPRA",'REGISTRO ACCIONES'!R1254,""))</f>
        <v/>
      </c>
      <c r="H125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54" s="760" t="str">
        <f>IF(RENTABILIDAD[[#This Row],[PORTAFOLIO]]="","",IF(RENTABILIDAD[[#This Row],[INSTRUMENTO]]="","",IFERROR((E1254*H1254),0)))</f>
        <v/>
      </c>
      <c r="J1254" s="761" t="str">
        <f>IF(RENTABILIDAD[[#This Row],[PORTAFOLIO]]="","",IF(RENTABILIDAD[[#This Row],[INSTRUMENTO]]="","",IFERROR((E1254*H1254)*$X$6,0)))</f>
        <v/>
      </c>
      <c r="K1254" s="762">
        <f>IF(RENTABILIDAD[[#This Row],[VALOR ACTUAL COP]]&gt;0,IFERROR((I1254-F1254)/F1254,0),"")</f>
        <v>0</v>
      </c>
      <c r="L1254" s="702">
        <f>IF(RENTABILIDAD[[#This Row],[VALOR ACTUAL COP]]&gt;0,IFERROR((J1254-G1254)/G1254,0),"")</f>
        <v>0</v>
      </c>
      <c r="M1254" s="763">
        <f t="shared" si="20"/>
        <v>0</v>
      </c>
      <c r="N1254" s="747" t="str">
        <f>IFERROR(IF(RENTABILIDAD[[#This Row],[AÑOS]]&gt;0.9999999,(1+K1254)^(1/M1254)-1,""),"")</f>
        <v/>
      </c>
      <c r="O1254" s="702" t="str">
        <f>IFERROR(IF(RENTABILIDAD[[#This Row],[AÑOS]]&gt;0.9999999,(1+L1254)^(1/M1254)-1,""),"")</f>
        <v/>
      </c>
      <c r="P1254" s="764" t="str">
        <f>IFERROR(IF(C:C=$U$7,RENTABILIDAD[[#This Row],[INVERSIÓN USD]]/$W$6,RENTABILIDAD[[#This Row],[INVERSIÓN USD]]/$W$7),"")</f>
        <v/>
      </c>
      <c r="Q1254" s="620" t="str">
        <f>IFERROR(IF(D:D=$U$6,RENTABILIDAD[[#This Row],[INVERSIÓN COP]]/$V$6,RENTABILIDAD[[#This Row],[INVERSIÓN COP]]/$V$7),"")</f>
        <v/>
      </c>
      <c r="R1254" s="764" t="str">
        <f>IFERROR(RENTABILIDAD[[#This Row],[RENTABILIDAD E.A USD]]*RENTABILIDAD[[#This Row],[PESOS COP]],"")</f>
        <v/>
      </c>
      <c r="S1254" s="620" t="str">
        <f>IFERROR(RENTABILIDAD[[#This Row],[RENTABILIDAD E.A COP2]]*RENTABILIDAD[[#This Row],[PESOS COP]],"")</f>
        <v/>
      </c>
    </row>
    <row r="1255" spans="2:19">
      <c r="B1255" s="755" t="str">
        <f>IF('REGISTRO ACCIONES'!L1255="COMPRA",'REGISTRO ACCIONES'!J1255,"")</f>
        <v/>
      </c>
      <c r="C1255" s="756" t="str">
        <f>IF('REGISTRO ACCIONES'!L1255="COMPRA",'REGISTRO ACCIONES'!K1255,"")</f>
        <v/>
      </c>
      <c r="D125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55" s="757" t="str">
        <f>IF('REGISTRO ACCIONES'!L1255="COMPRA",'REGISTRO ACCIONES'!M1255,"")</f>
        <v/>
      </c>
      <c r="F1255" s="758" t="str">
        <f>IF(RENTABILIDAD[[#This Row],[PORTAFOLIO]]="","",IF('REGISTRO ACCIONES'!L1255="COMPRA",'REGISTRO ACCIONES'!P1255,""))</f>
        <v/>
      </c>
      <c r="G1255" s="759" t="str">
        <f>IF(RENTABILIDAD[[#This Row],[PORTAFOLIO]]="","",IF('REGISTRO ACCIONES'!L1255="COMPRA",'REGISTRO ACCIONES'!R1255,""))</f>
        <v/>
      </c>
      <c r="H125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55" s="760" t="str">
        <f>IF(RENTABILIDAD[[#This Row],[PORTAFOLIO]]="","",IF(RENTABILIDAD[[#This Row],[INSTRUMENTO]]="","",IFERROR((E1255*H1255),0)))</f>
        <v/>
      </c>
      <c r="J1255" s="761" t="str">
        <f>IF(RENTABILIDAD[[#This Row],[PORTAFOLIO]]="","",IF(RENTABILIDAD[[#This Row],[INSTRUMENTO]]="","",IFERROR((E1255*H1255)*$X$6,0)))</f>
        <v/>
      </c>
      <c r="K1255" s="762">
        <f>IF(RENTABILIDAD[[#This Row],[VALOR ACTUAL COP]]&gt;0,IFERROR((I1255-F1255)/F1255,0),"")</f>
        <v>0</v>
      </c>
      <c r="L1255" s="702">
        <f>IF(RENTABILIDAD[[#This Row],[VALOR ACTUAL COP]]&gt;0,IFERROR((J1255-G1255)/G1255,0),"")</f>
        <v>0</v>
      </c>
      <c r="M1255" s="763">
        <f t="shared" si="20"/>
        <v>0</v>
      </c>
      <c r="N1255" s="747" t="str">
        <f>IFERROR(IF(RENTABILIDAD[[#This Row],[AÑOS]]&gt;0.9999999,(1+K1255)^(1/M1255)-1,""),"")</f>
        <v/>
      </c>
      <c r="O1255" s="702" t="str">
        <f>IFERROR(IF(RENTABILIDAD[[#This Row],[AÑOS]]&gt;0.9999999,(1+L1255)^(1/M1255)-1,""),"")</f>
        <v/>
      </c>
      <c r="P1255" s="764" t="str">
        <f>IFERROR(IF(C:C=$U$7,RENTABILIDAD[[#This Row],[INVERSIÓN USD]]/$W$6,RENTABILIDAD[[#This Row],[INVERSIÓN USD]]/$W$7),"")</f>
        <v/>
      </c>
      <c r="Q1255" s="620" t="str">
        <f>IFERROR(IF(D:D=$U$6,RENTABILIDAD[[#This Row],[INVERSIÓN COP]]/$V$6,RENTABILIDAD[[#This Row],[INVERSIÓN COP]]/$V$7),"")</f>
        <v/>
      </c>
      <c r="R1255" s="764" t="str">
        <f>IFERROR(RENTABILIDAD[[#This Row],[RENTABILIDAD E.A USD]]*RENTABILIDAD[[#This Row],[PESOS COP]],"")</f>
        <v/>
      </c>
      <c r="S1255" s="620" t="str">
        <f>IFERROR(RENTABILIDAD[[#This Row],[RENTABILIDAD E.A COP2]]*RENTABILIDAD[[#This Row],[PESOS COP]],"")</f>
        <v/>
      </c>
    </row>
    <row r="1256" spans="2:19">
      <c r="B1256" s="755" t="str">
        <f>IF('REGISTRO ACCIONES'!L1256="COMPRA",'REGISTRO ACCIONES'!J1256,"")</f>
        <v/>
      </c>
      <c r="C1256" s="756" t="str">
        <f>IF('REGISTRO ACCIONES'!L1256="COMPRA",'REGISTRO ACCIONES'!K1256,"")</f>
        <v/>
      </c>
      <c r="D125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56" s="757" t="str">
        <f>IF('REGISTRO ACCIONES'!L1256="COMPRA",'REGISTRO ACCIONES'!M1256,"")</f>
        <v/>
      </c>
      <c r="F1256" s="758" t="str">
        <f>IF(RENTABILIDAD[[#This Row],[PORTAFOLIO]]="","",IF('REGISTRO ACCIONES'!L1256="COMPRA",'REGISTRO ACCIONES'!P1256,""))</f>
        <v/>
      </c>
      <c r="G1256" s="759" t="str">
        <f>IF(RENTABILIDAD[[#This Row],[PORTAFOLIO]]="","",IF('REGISTRO ACCIONES'!L1256="COMPRA",'REGISTRO ACCIONES'!R1256,""))</f>
        <v/>
      </c>
      <c r="H125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56" s="760" t="str">
        <f>IF(RENTABILIDAD[[#This Row],[PORTAFOLIO]]="","",IF(RENTABILIDAD[[#This Row],[INSTRUMENTO]]="","",IFERROR((E1256*H1256),0)))</f>
        <v/>
      </c>
      <c r="J1256" s="761" t="str">
        <f>IF(RENTABILIDAD[[#This Row],[PORTAFOLIO]]="","",IF(RENTABILIDAD[[#This Row],[INSTRUMENTO]]="","",IFERROR((E1256*H1256)*$X$6,0)))</f>
        <v/>
      </c>
      <c r="K1256" s="762">
        <f>IF(RENTABILIDAD[[#This Row],[VALOR ACTUAL COP]]&gt;0,IFERROR((I1256-F1256)/F1256,0),"")</f>
        <v>0</v>
      </c>
      <c r="L1256" s="702">
        <f>IF(RENTABILIDAD[[#This Row],[VALOR ACTUAL COP]]&gt;0,IFERROR((J1256-G1256)/G1256,0),"")</f>
        <v>0</v>
      </c>
      <c r="M1256" s="763">
        <f t="shared" si="20"/>
        <v>0</v>
      </c>
      <c r="N1256" s="747" t="str">
        <f>IFERROR(IF(RENTABILIDAD[[#This Row],[AÑOS]]&gt;0.9999999,(1+K1256)^(1/M1256)-1,""),"")</f>
        <v/>
      </c>
      <c r="O1256" s="702" t="str">
        <f>IFERROR(IF(RENTABILIDAD[[#This Row],[AÑOS]]&gt;0.9999999,(1+L1256)^(1/M1256)-1,""),"")</f>
        <v/>
      </c>
      <c r="P1256" s="764" t="str">
        <f>IFERROR(IF(C:C=$U$7,RENTABILIDAD[[#This Row],[INVERSIÓN USD]]/$W$6,RENTABILIDAD[[#This Row],[INVERSIÓN USD]]/$W$7),"")</f>
        <v/>
      </c>
      <c r="Q1256" s="620" t="str">
        <f>IFERROR(IF(D:D=$U$6,RENTABILIDAD[[#This Row],[INVERSIÓN COP]]/$V$6,RENTABILIDAD[[#This Row],[INVERSIÓN COP]]/$V$7),"")</f>
        <v/>
      </c>
      <c r="R1256" s="764" t="str">
        <f>IFERROR(RENTABILIDAD[[#This Row],[RENTABILIDAD E.A USD]]*RENTABILIDAD[[#This Row],[PESOS COP]],"")</f>
        <v/>
      </c>
      <c r="S1256" s="620" t="str">
        <f>IFERROR(RENTABILIDAD[[#This Row],[RENTABILIDAD E.A COP2]]*RENTABILIDAD[[#This Row],[PESOS COP]],"")</f>
        <v/>
      </c>
    </row>
    <row r="1257" spans="2:19">
      <c r="B1257" s="755" t="str">
        <f>IF('REGISTRO ACCIONES'!L1257="COMPRA",'REGISTRO ACCIONES'!J1257,"")</f>
        <v/>
      </c>
      <c r="C1257" s="756" t="str">
        <f>IF('REGISTRO ACCIONES'!L1257="COMPRA",'REGISTRO ACCIONES'!K1257,"")</f>
        <v/>
      </c>
      <c r="D125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57" s="757" t="str">
        <f>IF('REGISTRO ACCIONES'!L1257="COMPRA",'REGISTRO ACCIONES'!M1257,"")</f>
        <v/>
      </c>
      <c r="F1257" s="758" t="str">
        <f>IF(RENTABILIDAD[[#This Row],[PORTAFOLIO]]="","",IF('REGISTRO ACCIONES'!L1257="COMPRA",'REGISTRO ACCIONES'!P1257,""))</f>
        <v/>
      </c>
      <c r="G1257" s="759" t="str">
        <f>IF(RENTABILIDAD[[#This Row],[PORTAFOLIO]]="","",IF('REGISTRO ACCIONES'!L1257="COMPRA",'REGISTRO ACCIONES'!R1257,""))</f>
        <v/>
      </c>
      <c r="H125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57" s="760" t="str">
        <f>IF(RENTABILIDAD[[#This Row],[PORTAFOLIO]]="","",IF(RENTABILIDAD[[#This Row],[INSTRUMENTO]]="","",IFERROR((E1257*H1257),0)))</f>
        <v/>
      </c>
      <c r="J1257" s="761" t="str">
        <f>IF(RENTABILIDAD[[#This Row],[PORTAFOLIO]]="","",IF(RENTABILIDAD[[#This Row],[INSTRUMENTO]]="","",IFERROR((E1257*H1257)*$X$6,0)))</f>
        <v/>
      </c>
      <c r="K1257" s="762">
        <f>IF(RENTABILIDAD[[#This Row],[VALOR ACTUAL COP]]&gt;0,IFERROR((I1257-F1257)/F1257,0),"")</f>
        <v>0</v>
      </c>
      <c r="L1257" s="702">
        <f>IF(RENTABILIDAD[[#This Row],[VALOR ACTUAL COP]]&gt;0,IFERROR((J1257-G1257)/G1257,0),"")</f>
        <v>0</v>
      </c>
      <c r="M1257" s="763">
        <f t="shared" si="20"/>
        <v>0</v>
      </c>
      <c r="N1257" s="747" t="str">
        <f>IFERROR(IF(RENTABILIDAD[[#This Row],[AÑOS]]&gt;0.9999999,(1+K1257)^(1/M1257)-1,""),"")</f>
        <v/>
      </c>
      <c r="O1257" s="702" t="str">
        <f>IFERROR(IF(RENTABILIDAD[[#This Row],[AÑOS]]&gt;0.9999999,(1+L1257)^(1/M1257)-1,""),"")</f>
        <v/>
      </c>
      <c r="P1257" s="764" t="str">
        <f>IFERROR(IF(C:C=$U$7,RENTABILIDAD[[#This Row],[INVERSIÓN USD]]/$W$6,RENTABILIDAD[[#This Row],[INVERSIÓN USD]]/$W$7),"")</f>
        <v/>
      </c>
      <c r="Q1257" s="620" t="str">
        <f>IFERROR(IF(D:D=$U$6,RENTABILIDAD[[#This Row],[INVERSIÓN COP]]/$V$6,RENTABILIDAD[[#This Row],[INVERSIÓN COP]]/$V$7),"")</f>
        <v/>
      </c>
      <c r="R1257" s="764" t="str">
        <f>IFERROR(RENTABILIDAD[[#This Row],[RENTABILIDAD E.A USD]]*RENTABILIDAD[[#This Row],[PESOS COP]],"")</f>
        <v/>
      </c>
      <c r="S1257" s="620" t="str">
        <f>IFERROR(RENTABILIDAD[[#This Row],[RENTABILIDAD E.A COP2]]*RENTABILIDAD[[#This Row],[PESOS COP]],"")</f>
        <v/>
      </c>
    </row>
    <row r="1258" spans="2:19">
      <c r="B1258" s="755" t="str">
        <f>IF('REGISTRO ACCIONES'!L1258="COMPRA",'REGISTRO ACCIONES'!J1258,"")</f>
        <v/>
      </c>
      <c r="C1258" s="756" t="str">
        <f>IF('REGISTRO ACCIONES'!L1258="COMPRA",'REGISTRO ACCIONES'!K1258,"")</f>
        <v/>
      </c>
      <c r="D125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58" s="757" t="str">
        <f>IF('REGISTRO ACCIONES'!L1258="COMPRA",'REGISTRO ACCIONES'!M1258,"")</f>
        <v/>
      </c>
      <c r="F1258" s="758" t="str">
        <f>IF(RENTABILIDAD[[#This Row],[PORTAFOLIO]]="","",IF('REGISTRO ACCIONES'!L1258="COMPRA",'REGISTRO ACCIONES'!P1258,""))</f>
        <v/>
      </c>
      <c r="G1258" s="759" t="str">
        <f>IF(RENTABILIDAD[[#This Row],[PORTAFOLIO]]="","",IF('REGISTRO ACCIONES'!L1258="COMPRA",'REGISTRO ACCIONES'!R1258,""))</f>
        <v/>
      </c>
      <c r="H125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58" s="760" t="str">
        <f>IF(RENTABILIDAD[[#This Row],[PORTAFOLIO]]="","",IF(RENTABILIDAD[[#This Row],[INSTRUMENTO]]="","",IFERROR((E1258*H1258),0)))</f>
        <v/>
      </c>
      <c r="J1258" s="761" t="str">
        <f>IF(RENTABILIDAD[[#This Row],[PORTAFOLIO]]="","",IF(RENTABILIDAD[[#This Row],[INSTRUMENTO]]="","",IFERROR((E1258*H1258)*$X$6,0)))</f>
        <v/>
      </c>
      <c r="K1258" s="762">
        <f>IF(RENTABILIDAD[[#This Row],[VALOR ACTUAL COP]]&gt;0,IFERROR((I1258-F1258)/F1258,0),"")</f>
        <v>0</v>
      </c>
      <c r="L1258" s="702">
        <f>IF(RENTABILIDAD[[#This Row],[VALOR ACTUAL COP]]&gt;0,IFERROR((J1258-G1258)/G1258,0),"")</f>
        <v>0</v>
      </c>
      <c r="M1258" s="763">
        <f t="shared" si="20"/>
        <v>0</v>
      </c>
      <c r="N1258" s="747" t="str">
        <f>IFERROR(IF(RENTABILIDAD[[#This Row],[AÑOS]]&gt;0.9999999,(1+K1258)^(1/M1258)-1,""),"")</f>
        <v/>
      </c>
      <c r="O1258" s="702" t="str">
        <f>IFERROR(IF(RENTABILIDAD[[#This Row],[AÑOS]]&gt;0.9999999,(1+L1258)^(1/M1258)-1,""),"")</f>
        <v/>
      </c>
      <c r="P1258" s="764" t="str">
        <f>IFERROR(IF(C:C=$U$7,RENTABILIDAD[[#This Row],[INVERSIÓN USD]]/$W$6,RENTABILIDAD[[#This Row],[INVERSIÓN USD]]/$W$7),"")</f>
        <v/>
      </c>
      <c r="Q1258" s="620" t="str">
        <f>IFERROR(IF(D:D=$U$6,RENTABILIDAD[[#This Row],[INVERSIÓN COP]]/$V$6,RENTABILIDAD[[#This Row],[INVERSIÓN COP]]/$V$7),"")</f>
        <v/>
      </c>
      <c r="R1258" s="764" t="str">
        <f>IFERROR(RENTABILIDAD[[#This Row],[RENTABILIDAD E.A USD]]*RENTABILIDAD[[#This Row],[PESOS COP]],"")</f>
        <v/>
      </c>
      <c r="S1258" s="620" t="str">
        <f>IFERROR(RENTABILIDAD[[#This Row],[RENTABILIDAD E.A COP2]]*RENTABILIDAD[[#This Row],[PESOS COP]],"")</f>
        <v/>
      </c>
    </row>
    <row r="1259" spans="2:19">
      <c r="B1259" s="755" t="str">
        <f>IF('REGISTRO ACCIONES'!L1259="COMPRA",'REGISTRO ACCIONES'!J1259,"")</f>
        <v/>
      </c>
      <c r="C1259" s="756" t="str">
        <f>IF('REGISTRO ACCIONES'!L1259="COMPRA",'REGISTRO ACCIONES'!K1259,"")</f>
        <v/>
      </c>
      <c r="D125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59" s="757" t="str">
        <f>IF('REGISTRO ACCIONES'!L1259="COMPRA",'REGISTRO ACCIONES'!M1259,"")</f>
        <v/>
      </c>
      <c r="F1259" s="758" t="str">
        <f>IF(RENTABILIDAD[[#This Row],[PORTAFOLIO]]="","",IF('REGISTRO ACCIONES'!L1259="COMPRA",'REGISTRO ACCIONES'!P1259,""))</f>
        <v/>
      </c>
      <c r="G1259" s="759" t="str">
        <f>IF(RENTABILIDAD[[#This Row],[PORTAFOLIO]]="","",IF('REGISTRO ACCIONES'!L1259="COMPRA",'REGISTRO ACCIONES'!R1259,""))</f>
        <v/>
      </c>
      <c r="H125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59" s="760" t="str">
        <f>IF(RENTABILIDAD[[#This Row],[PORTAFOLIO]]="","",IF(RENTABILIDAD[[#This Row],[INSTRUMENTO]]="","",IFERROR((E1259*H1259),0)))</f>
        <v/>
      </c>
      <c r="J1259" s="761" t="str">
        <f>IF(RENTABILIDAD[[#This Row],[PORTAFOLIO]]="","",IF(RENTABILIDAD[[#This Row],[INSTRUMENTO]]="","",IFERROR((E1259*H1259)*$X$6,0)))</f>
        <v/>
      </c>
      <c r="K1259" s="762">
        <f>IF(RENTABILIDAD[[#This Row],[VALOR ACTUAL COP]]&gt;0,IFERROR((I1259-F1259)/F1259,0),"")</f>
        <v>0</v>
      </c>
      <c r="L1259" s="702">
        <f>IF(RENTABILIDAD[[#This Row],[VALOR ACTUAL COP]]&gt;0,IFERROR((J1259-G1259)/G1259,0),"")</f>
        <v>0</v>
      </c>
      <c r="M1259" s="763">
        <f t="shared" si="20"/>
        <v>0</v>
      </c>
      <c r="N1259" s="747" t="str">
        <f>IFERROR(IF(RENTABILIDAD[[#This Row],[AÑOS]]&gt;0.9999999,(1+K1259)^(1/M1259)-1,""),"")</f>
        <v/>
      </c>
      <c r="O1259" s="702" t="str">
        <f>IFERROR(IF(RENTABILIDAD[[#This Row],[AÑOS]]&gt;0.9999999,(1+L1259)^(1/M1259)-1,""),"")</f>
        <v/>
      </c>
      <c r="P1259" s="764" t="str">
        <f>IFERROR(IF(C:C=$U$7,RENTABILIDAD[[#This Row],[INVERSIÓN USD]]/$W$6,RENTABILIDAD[[#This Row],[INVERSIÓN USD]]/$W$7),"")</f>
        <v/>
      </c>
      <c r="Q1259" s="620" t="str">
        <f>IFERROR(IF(D:D=$U$6,RENTABILIDAD[[#This Row],[INVERSIÓN COP]]/$V$6,RENTABILIDAD[[#This Row],[INVERSIÓN COP]]/$V$7),"")</f>
        <v/>
      </c>
      <c r="R1259" s="764" t="str">
        <f>IFERROR(RENTABILIDAD[[#This Row],[RENTABILIDAD E.A USD]]*RENTABILIDAD[[#This Row],[PESOS COP]],"")</f>
        <v/>
      </c>
      <c r="S1259" s="620" t="str">
        <f>IFERROR(RENTABILIDAD[[#This Row],[RENTABILIDAD E.A COP2]]*RENTABILIDAD[[#This Row],[PESOS COP]],"")</f>
        <v/>
      </c>
    </row>
    <row r="1260" spans="2:19">
      <c r="B1260" s="755" t="str">
        <f>IF('REGISTRO ACCIONES'!L1260="COMPRA",'REGISTRO ACCIONES'!J1260,"")</f>
        <v/>
      </c>
      <c r="C1260" s="756" t="str">
        <f>IF('REGISTRO ACCIONES'!L1260="COMPRA",'REGISTRO ACCIONES'!K1260,"")</f>
        <v/>
      </c>
      <c r="D126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60" s="757" t="str">
        <f>IF('REGISTRO ACCIONES'!L1260="COMPRA",'REGISTRO ACCIONES'!M1260,"")</f>
        <v/>
      </c>
      <c r="F1260" s="758" t="str">
        <f>IF(RENTABILIDAD[[#This Row],[PORTAFOLIO]]="","",IF('REGISTRO ACCIONES'!L1260="COMPRA",'REGISTRO ACCIONES'!P1260,""))</f>
        <v/>
      </c>
      <c r="G1260" s="759" t="str">
        <f>IF(RENTABILIDAD[[#This Row],[PORTAFOLIO]]="","",IF('REGISTRO ACCIONES'!L1260="COMPRA",'REGISTRO ACCIONES'!R1260,""))</f>
        <v/>
      </c>
      <c r="H126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60" s="760" t="str">
        <f>IF(RENTABILIDAD[[#This Row],[PORTAFOLIO]]="","",IF(RENTABILIDAD[[#This Row],[INSTRUMENTO]]="","",IFERROR((E1260*H1260),0)))</f>
        <v/>
      </c>
      <c r="J1260" s="761" t="str">
        <f>IF(RENTABILIDAD[[#This Row],[PORTAFOLIO]]="","",IF(RENTABILIDAD[[#This Row],[INSTRUMENTO]]="","",IFERROR((E1260*H1260)*$X$6,0)))</f>
        <v/>
      </c>
      <c r="K1260" s="762">
        <f>IF(RENTABILIDAD[[#This Row],[VALOR ACTUAL COP]]&gt;0,IFERROR((I1260-F1260)/F1260,0),"")</f>
        <v>0</v>
      </c>
      <c r="L1260" s="702">
        <f>IF(RENTABILIDAD[[#This Row],[VALOR ACTUAL COP]]&gt;0,IFERROR((J1260-G1260)/G1260,0),"")</f>
        <v>0</v>
      </c>
      <c r="M1260" s="763">
        <f t="shared" si="20"/>
        <v>0</v>
      </c>
      <c r="N1260" s="747" t="str">
        <f>IFERROR(IF(RENTABILIDAD[[#This Row],[AÑOS]]&gt;0.9999999,(1+K1260)^(1/M1260)-1,""),"")</f>
        <v/>
      </c>
      <c r="O1260" s="702" t="str">
        <f>IFERROR(IF(RENTABILIDAD[[#This Row],[AÑOS]]&gt;0.9999999,(1+L1260)^(1/M1260)-1,""),"")</f>
        <v/>
      </c>
      <c r="P1260" s="764" t="str">
        <f>IFERROR(IF(C:C=$U$7,RENTABILIDAD[[#This Row],[INVERSIÓN USD]]/$W$6,RENTABILIDAD[[#This Row],[INVERSIÓN USD]]/$W$7),"")</f>
        <v/>
      </c>
      <c r="Q1260" s="620" t="str">
        <f>IFERROR(IF(D:D=$U$6,RENTABILIDAD[[#This Row],[INVERSIÓN COP]]/$V$6,RENTABILIDAD[[#This Row],[INVERSIÓN COP]]/$V$7),"")</f>
        <v/>
      </c>
      <c r="R1260" s="764" t="str">
        <f>IFERROR(RENTABILIDAD[[#This Row],[RENTABILIDAD E.A USD]]*RENTABILIDAD[[#This Row],[PESOS COP]],"")</f>
        <v/>
      </c>
      <c r="S1260" s="620" t="str">
        <f>IFERROR(RENTABILIDAD[[#This Row],[RENTABILIDAD E.A COP2]]*RENTABILIDAD[[#This Row],[PESOS COP]],"")</f>
        <v/>
      </c>
    </row>
    <row r="1261" spans="2:19">
      <c r="B1261" s="755" t="str">
        <f>IF('REGISTRO ACCIONES'!L1261="COMPRA",'REGISTRO ACCIONES'!J1261,"")</f>
        <v/>
      </c>
      <c r="C1261" s="756" t="str">
        <f>IF('REGISTRO ACCIONES'!L1261="COMPRA",'REGISTRO ACCIONES'!K1261,"")</f>
        <v/>
      </c>
      <c r="D126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61" s="757" t="str">
        <f>IF('REGISTRO ACCIONES'!L1261="COMPRA",'REGISTRO ACCIONES'!M1261,"")</f>
        <v/>
      </c>
      <c r="F1261" s="758" t="str">
        <f>IF(RENTABILIDAD[[#This Row],[PORTAFOLIO]]="","",IF('REGISTRO ACCIONES'!L1261="COMPRA",'REGISTRO ACCIONES'!P1261,""))</f>
        <v/>
      </c>
      <c r="G1261" s="759" t="str">
        <f>IF(RENTABILIDAD[[#This Row],[PORTAFOLIO]]="","",IF('REGISTRO ACCIONES'!L1261="COMPRA",'REGISTRO ACCIONES'!R1261,""))</f>
        <v/>
      </c>
      <c r="H126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61" s="760" t="str">
        <f>IF(RENTABILIDAD[[#This Row],[PORTAFOLIO]]="","",IF(RENTABILIDAD[[#This Row],[INSTRUMENTO]]="","",IFERROR((E1261*H1261),0)))</f>
        <v/>
      </c>
      <c r="J1261" s="761" t="str">
        <f>IF(RENTABILIDAD[[#This Row],[PORTAFOLIO]]="","",IF(RENTABILIDAD[[#This Row],[INSTRUMENTO]]="","",IFERROR((E1261*H1261)*$X$6,0)))</f>
        <v/>
      </c>
      <c r="K1261" s="762">
        <f>IF(RENTABILIDAD[[#This Row],[VALOR ACTUAL COP]]&gt;0,IFERROR((I1261-F1261)/F1261,0),"")</f>
        <v>0</v>
      </c>
      <c r="L1261" s="702">
        <f>IF(RENTABILIDAD[[#This Row],[VALOR ACTUAL COP]]&gt;0,IFERROR((J1261-G1261)/G1261,0),"")</f>
        <v>0</v>
      </c>
      <c r="M1261" s="763">
        <f t="shared" si="20"/>
        <v>0</v>
      </c>
      <c r="N1261" s="747" t="str">
        <f>IFERROR(IF(RENTABILIDAD[[#This Row],[AÑOS]]&gt;0.9999999,(1+K1261)^(1/M1261)-1,""),"")</f>
        <v/>
      </c>
      <c r="O1261" s="702" t="str">
        <f>IFERROR(IF(RENTABILIDAD[[#This Row],[AÑOS]]&gt;0.9999999,(1+L1261)^(1/M1261)-1,""),"")</f>
        <v/>
      </c>
      <c r="P1261" s="764" t="str">
        <f>IFERROR(IF(C:C=$U$7,RENTABILIDAD[[#This Row],[INVERSIÓN USD]]/$W$6,RENTABILIDAD[[#This Row],[INVERSIÓN USD]]/$W$7),"")</f>
        <v/>
      </c>
      <c r="Q1261" s="620" t="str">
        <f>IFERROR(IF(D:D=$U$6,RENTABILIDAD[[#This Row],[INVERSIÓN COP]]/$V$6,RENTABILIDAD[[#This Row],[INVERSIÓN COP]]/$V$7),"")</f>
        <v/>
      </c>
      <c r="R1261" s="764" t="str">
        <f>IFERROR(RENTABILIDAD[[#This Row],[RENTABILIDAD E.A USD]]*RENTABILIDAD[[#This Row],[PESOS COP]],"")</f>
        <v/>
      </c>
      <c r="S1261" s="620" t="str">
        <f>IFERROR(RENTABILIDAD[[#This Row],[RENTABILIDAD E.A COP2]]*RENTABILIDAD[[#This Row],[PESOS COP]],"")</f>
        <v/>
      </c>
    </row>
    <row r="1262" spans="2:19">
      <c r="B1262" s="755" t="str">
        <f>IF('REGISTRO ACCIONES'!L1262="COMPRA",'REGISTRO ACCIONES'!J1262,"")</f>
        <v/>
      </c>
      <c r="C1262" s="756" t="str">
        <f>IF('REGISTRO ACCIONES'!L1262="COMPRA",'REGISTRO ACCIONES'!K1262,"")</f>
        <v/>
      </c>
      <c r="D126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62" s="757" t="str">
        <f>IF('REGISTRO ACCIONES'!L1262="COMPRA",'REGISTRO ACCIONES'!M1262,"")</f>
        <v/>
      </c>
      <c r="F1262" s="758" t="str">
        <f>IF(RENTABILIDAD[[#This Row],[PORTAFOLIO]]="","",IF('REGISTRO ACCIONES'!L1262="COMPRA",'REGISTRO ACCIONES'!P1262,""))</f>
        <v/>
      </c>
      <c r="G1262" s="759" t="str">
        <f>IF(RENTABILIDAD[[#This Row],[PORTAFOLIO]]="","",IF('REGISTRO ACCIONES'!L1262="COMPRA",'REGISTRO ACCIONES'!R1262,""))</f>
        <v/>
      </c>
      <c r="H126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62" s="760" t="str">
        <f>IF(RENTABILIDAD[[#This Row],[PORTAFOLIO]]="","",IF(RENTABILIDAD[[#This Row],[INSTRUMENTO]]="","",IFERROR((E1262*H1262),0)))</f>
        <v/>
      </c>
      <c r="J1262" s="761" t="str">
        <f>IF(RENTABILIDAD[[#This Row],[PORTAFOLIO]]="","",IF(RENTABILIDAD[[#This Row],[INSTRUMENTO]]="","",IFERROR((E1262*H1262)*$X$6,0)))</f>
        <v/>
      </c>
      <c r="K1262" s="762">
        <f>IF(RENTABILIDAD[[#This Row],[VALOR ACTUAL COP]]&gt;0,IFERROR((I1262-F1262)/F1262,0),"")</f>
        <v>0</v>
      </c>
      <c r="L1262" s="702">
        <f>IF(RENTABILIDAD[[#This Row],[VALOR ACTUAL COP]]&gt;0,IFERROR((J1262-G1262)/G1262,0),"")</f>
        <v>0</v>
      </c>
      <c r="M1262" s="763">
        <f t="shared" si="20"/>
        <v>0</v>
      </c>
      <c r="N1262" s="747" t="str">
        <f>IFERROR(IF(RENTABILIDAD[[#This Row],[AÑOS]]&gt;0.9999999,(1+K1262)^(1/M1262)-1,""),"")</f>
        <v/>
      </c>
      <c r="O1262" s="702" t="str">
        <f>IFERROR(IF(RENTABILIDAD[[#This Row],[AÑOS]]&gt;0.9999999,(1+L1262)^(1/M1262)-1,""),"")</f>
        <v/>
      </c>
      <c r="P1262" s="764" t="str">
        <f>IFERROR(IF(C:C=$U$7,RENTABILIDAD[[#This Row],[INVERSIÓN USD]]/$W$6,RENTABILIDAD[[#This Row],[INVERSIÓN USD]]/$W$7),"")</f>
        <v/>
      </c>
      <c r="Q1262" s="620" t="str">
        <f>IFERROR(IF(D:D=$U$6,RENTABILIDAD[[#This Row],[INVERSIÓN COP]]/$V$6,RENTABILIDAD[[#This Row],[INVERSIÓN COP]]/$V$7),"")</f>
        <v/>
      </c>
      <c r="R1262" s="764" t="str">
        <f>IFERROR(RENTABILIDAD[[#This Row],[RENTABILIDAD E.A USD]]*RENTABILIDAD[[#This Row],[PESOS COP]],"")</f>
        <v/>
      </c>
      <c r="S1262" s="620" t="str">
        <f>IFERROR(RENTABILIDAD[[#This Row],[RENTABILIDAD E.A COP2]]*RENTABILIDAD[[#This Row],[PESOS COP]],"")</f>
        <v/>
      </c>
    </row>
    <row r="1263" spans="2:19">
      <c r="B1263" s="755" t="str">
        <f>IF('REGISTRO ACCIONES'!L1263="COMPRA",'REGISTRO ACCIONES'!J1263,"")</f>
        <v/>
      </c>
      <c r="C1263" s="756" t="str">
        <f>IF('REGISTRO ACCIONES'!L1263="COMPRA",'REGISTRO ACCIONES'!K1263,"")</f>
        <v/>
      </c>
      <c r="D126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63" s="757" t="str">
        <f>IF('REGISTRO ACCIONES'!L1263="COMPRA",'REGISTRO ACCIONES'!M1263,"")</f>
        <v/>
      </c>
      <c r="F1263" s="758" t="str">
        <f>IF(RENTABILIDAD[[#This Row],[PORTAFOLIO]]="","",IF('REGISTRO ACCIONES'!L1263="COMPRA",'REGISTRO ACCIONES'!P1263,""))</f>
        <v/>
      </c>
      <c r="G1263" s="759" t="str">
        <f>IF(RENTABILIDAD[[#This Row],[PORTAFOLIO]]="","",IF('REGISTRO ACCIONES'!L1263="COMPRA",'REGISTRO ACCIONES'!R1263,""))</f>
        <v/>
      </c>
      <c r="H126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63" s="760" t="str">
        <f>IF(RENTABILIDAD[[#This Row],[PORTAFOLIO]]="","",IF(RENTABILIDAD[[#This Row],[INSTRUMENTO]]="","",IFERROR((E1263*H1263),0)))</f>
        <v/>
      </c>
      <c r="J1263" s="761" t="str">
        <f>IF(RENTABILIDAD[[#This Row],[PORTAFOLIO]]="","",IF(RENTABILIDAD[[#This Row],[INSTRUMENTO]]="","",IFERROR((E1263*H1263)*$X$6,0)))</f>
        <v/>
      </c>
      <c r="K1263" s="762">
        <f>IF(RENTABILIDAD[[#This Row],[VALOR ACTUAL COP]]&gt;0,IFERROR((I1263-F1263)/F1263,0),"")</f>
        <v>0</v>
      </c>
      <c r="L1263" s="702">
        <f>IF(RENTABILIDAD[[#This Row],[VALOR ACTUAL COP]]&gt;0,IFERROR((J1263-G1263)/G1263,0),"")</f>
        <v>0</v>
      </c>
      <c r="M1263" s="763">
        <f t="shared" si="20"/>
        <v>0</v>
      </c>
      <c r="N1263" s="747" t="str">
        <f>IFERROR(IF(RENTABILIDAD[[#This Row],[AÑOS]]&gt;0.9999999,(1+K1263)^(1/M1263)-1,""),"")</f>
        <v/>
      </c>
      <c r="O1263" s="702" t="str">
        <f>IFERROR(IF(RENTABILIDAD[[#This Row],[AÑOS]]&gt;0.9999999,(1+L1263)^(1/M1263)-1,""),"")</f>
        <v/>
      </c>
      <c r="P1263" s="764" t="str">
        <f>IFERROR(IF(C:C=$U$7,RENTABILIDAD[[#This Row],[INVERSIÓN USD]]/$W$6,RENTABILIDAD[[#This Row],[INVERSIÓN USD]]/$W$7),"")</f>
        <v/>
      </c>
      <c r="Q1263" s="620" t="str">
        <f>IFERROR(IF(D:D=$U$6,RENTABILIDAD[[#This Row],[INVERSIÓN COP]]/$V$6,RENTABILIDAD[[#This Row],[INVERSIÓN COP]]/$V$7),"")</f>
        <v/>
      </c>
      <c r="R1263" s="764" t="str">
        <f>IFERROR(RENTABILIDAD[[#This Row],[RENTABILIDAD E.A USD]]*RENTABILIDAD[[#This Row],[PESOS COP]],"")</f>
        <v/>
      </c>
      <c r="S1263" s="620" t="str">
        <f>IFERROR(RENTABILIDAD[[#This Row],[RENTABILIDAD E.A COP2]]*RENTABILIDAD[[#This Row],[PESOS COP]],"")</f>
        <v/>
      </c>
    </row>
    <row r="1264" spans="2:19">
      <c r="B1264" s="755" t="str">
        <f>IF('REGISTRO ACCIONES'!L1264="COMPRA",'REGISTRO ACCIONES'!J1264,"")</f>
        <v/>
      </c>
      <c r="C1264" s="756" t="str">
        <f>IF('REGISTRO ACCIONES'!L1264="COMPRA",'REGISTRO ACCIONES'!K1264,"")</f>
        <v/>
      </c>
      <c r="D126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64" s="757" t="str">
        <f>IF('REGISTRO ACCIONES'!L1264="COMPRA",'REGISTRO ACCIONES'!M1264,"")</f>
        <v/>
      </c>
      <c r="F1264" s="758" t="str">
        <f>IF(RENTABILIDAD[[#This Row],[PORTAFOLIO]]="","",IF('REGISTRO ACCIONES'!L1264="COMPRA",'REGISTRO ACCIONES'!P1264,""))</f>
        <v/>
      </c>
      <c r="G1264" s="759" t="str">
        <f>IF(RENTABILIDAD[[#This Row],[PORTAFOLIO]]="","",IF('REGISTRO ACCIONES'!L1264="COMPRA",'REGISTRO ACCIONES'!R1264,""))</f>
        <v/>
      </c>
      <c r="H126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64" s="760" t="str">
        <f>IF(RENTABILIDAD[[#This Row],[PORTAFOLIO]]="","",IF(RENTABILIDAD[[#This Row],[INSTRUMENTO]]="","",IFERROR((E1264*H1264),0)))</f>
        <v/>
      </c>
      <c r="J1264" s="761" t="str">
        <f>IF(RENTABILIDAD[[#This Row],[PORTAFOLIO]]="","",IF(RENTABILIDAD[[#This Row],[INSTRUMENTO]]="","",IFERROR((E1264*H1264)*$X$6,0)))</f>
        <v/>
      </c>
      <c r="K1264" s="762">
        <f>IF(RENTABILIDAD[[#This Row],[VALOR ACTUAL COP]]&gt;0,IFERROR((I1264-F1264)/F1264,0),"")</f>
        <v>0</v>
      </c>
      <c r="L1264" s="702">
        <f>IF(RENTABILIDAD[[#This Row],[VALOR ACTUAL COP]]&gt;0,IFERROR((J1264-G1264)/G1264,0),"")</f>
        <v>0</v>
      </c>
      <c r="M1264" s="763">
        <f t="shared" si="20"/>
        <v>0</v>
      </c>
      <c r="N1264" s="747" t="str">
        <f>IFERROR(IF(RENTABILIDAD[[#This Row],[AÑOS]]&gt;0.9999999,(1+K1264)^(1/M1264)-1,""),"")</f>
        <v/>
      </c>
      <c r="O1264" s="702" t="str">
        <f>IFERROR(IF(RENTABILIDAD[[#This Row],[AÑOS]]&gt;0.9999999,(1+L1264)^(1/M1264)-1,""),"")</f>
        <v/>
      </c>
      <c r="P1264" s="764" t="str">
        <f>IFERROR(IF(C:C=$U$7,RENTABILIDAD[[#This Row],[INVERSIÓN USD]]/$W$6,RENTABILIDAD[[#This Row],[INVERSIÓN USD]]/$W$7),"")</f>
        <v/>
      </c>
      <c r="Q1264" s="620" t="str">
        <f>IFERROR(IF(D:D=$U$6,RENTABILIDAD[[#This Row],[INVERSIÓN COP]]/$V$6,RENTABILIDAD[[#This Row],[INVERSIÓN COP]]/$V$7),"")</f>
        <v/>
      </c>
      <c r="R1264" s="764" t="str">
        <f>IFERROR(RENTABILIDAD[[#This Row],[RENTABILIDAD E.A USD]]*RENTABILIDAD[[#This Row],[PESOS COP]],"")</f>
        <v/>
      </c>
      <c r="S1264" s="620" t="str">
        <f>IFERROR(RENTABILIDAD[[#This Row],[RENTABILIDAD E.A COP2]]*RENTABILIDAD[[#This Row],[PESOS COP]],"")</f>
        <v/>
      </c>
    </row>
    <row r="1265" spans="2:19">
      <c r="B1265" s="755" t="str">
        <f>IF('REGISTRO ACCIONES'!L1265="COMPRA",'REGISTRO ACCIONES'!J1265,"")</f>
        <v/>
      </c>
      <c r="C1265" s="756" t="str">
        <f>IF('REGISTRO ACCIONES'!L1265="COMPRA",'REGISTRO ACCIONES'!K1265,"")</f>
        <v/>
      </c>
      <c r="D126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65" s="757" t="str">
        <f>IF('REGISTRO ACCIONES'!L1265="COMPRA",'REGISTRO ACCIONES'!M1265,"")</f>
        <v/>
      </c>
      <c r="F1265" s="758" t="str">
        <f>IF(RENTABILIDAD[[#This Row],[PORTAFOLIO]]="","",IF('REGISTRO ACCIONES'!L1265="COMPRA",'REGISTRO ACCIONES'!P1265,""))</f>
        <v/>
      </c>
      <c r="G1265" s="759" t="str">
        <f>IF(RENTABILIDAD[[#This Row],[PORTAFOLIO]]="","",IF('REGISTRO ACCIONES'!L1265="COMPRA",'REGISTRO ACCIONES'!R1265,""))</f>
        <v/>
      </c>
      <c r="H126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65" s="760" t="str">
        <f>IF(RENTABILIDAD[[#This Row],[PORTAFOLIO]]="","",IF(RENTABILIDAD[[#This Row],[INSTRUMENTO]]="","",IFERROR((E1265*H1265),0)))</f>
        <v/>
      </c>
      <c r="J1265" s="761" t="str">
        <f>IF(RENTABILIDAD[[#This Row],[PORTAFOLIO]]="","",IF(RENTABILIDAD[[#This Row],[INSTRUMENTO]]="","",IFERROR((E1265*H1265)*$X$6,0)))</f>
        <v/>
      </c>
      <c r="K1265" s="762">
        <f>IF(RENTABILIDAD[[#This Row],[VALOR ACTUAL COP]]&gt;0,IFERROR((I1265-F1265)/F1265,0),"")</f>
        <v>0</v>
      </c>
      <c r="L1265" s="702">
        <f>IF(RENTABILIDAD[[#This Row],[VALOR ACTUAL COP]]&gt;0,IFERROR((J1265-G1265)/G1265,0),"")</f>
        <v>0</v>
      </c>
      <c r="M1265" s="763">
        <f t="shared" si="20"/>
        <v>0</v>
      </c>
      <c r="N1265" s="747" t="str">
        <f>IFERROR(IF(RENTABILIDAD[[#This Row],[AÑOS]]&gt;0.9999999,(1+K1265)^(1/M1265)-1,""),"")</f>
        <v/>
      </c>
      <c r="O1265" s="702" t="str">
        <f>IFERROR(IF(RENTABILIDAD[[#This Row],[AÑOS]]&gt;0.9999999,(1+L1265)^(1/M1265)-1,""),"")</f>
        <v/>
      </c>
      <c r="P1265" s="764" t="str">
        <f>IFERROR(IF(C:C=$U$7,RENTABILIDAD[[#This Row],[INVERSIÓN USD]]/$W$6,RENTABILIDAD[[#This Row],[INVERSIÓN USD]]/$W$7),"")</f>
        <v/>
      </c>
      <c r="Q1265" s="620" t="str">
        <f>IFERROR(IF(D:D=$U$6,RENTABILIDAD[[#This Row],[INVERSIÓN COP]]/$V$6,RENTABILIDAD[[#This Row],[INVERSIÓN COP]]/$V$7),"")</f>
        <v/>
      </c>
      <c r="R1265" s="764" t="str">
        <f>IFERROR(RENTABILIDAD[[#This Row],[RENTABILIDAD E.A USD]]*RENTABILIDAD[[#This Row],[PESOS COP]],"")</f>
        <v/>
      </c>
      <c r="S1265" s="620" t="str">
        <f>IFERROR(RENTABILIDAD[[#This Row],[RENTABILIDAD E.A COP2]]*RENTABILIDAD[[#This Row],[PESOS COP]],"")</f>
        <v/>
      </c>
    </row>
    <row r="1266" spans="2:19">
      <c r="B1266" s="755" t="str">
        <f>IF('REGISTRO ACCIONES'!L1266="COMPRA",'REGISTRO ACCIONES'!J1266,"")</f>
        <v/>
      </c>
      <c r="C1266" s="756" t="str">
        <f>IF('REGISTRO ACCIONES'!L1266="COMPRA",'REGISTRO ACCIONES'!K1266,"")</f>
        <v/>
      </c>
      <c r="D126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66" s="757" t="str">
        <f>IF('REGISTRO ACCIONES'!L1266="COMPRA",'REGISTRO ACCIONES'!M1266,"")</f>
        <v/>
      </c>
      <c r="F1266" s="758" t="str">
        <f>IF(RENTABILIDAD[[#This Row],[PORTAFOLIO]]="","",IF('REGISTRO ACCIONES'!L1266="COMPRA",'REGISTRO ACCIONES'!P1266,""))</f>
        <v/>
      </c>
      <c r="G1266" s="759" t="str">
        <f>IF(RENTABILIDAD[[#This Row],[PORTAFOLIO]]="","",IF('REGISTRO ACCIONES'!L1266="COMPRA",'REGISTRO ACCIONES'!R1266,""))</f>
        <v/>
      </c>
      <c r="H126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66" s="760" t="str">
        <f>IF(RENTABILIDAD[[#This Row],[PORTAFOLIO]]="","",IF(RENTABILIDAD[[#This Row],[INSTRUMENTO]]="","",IFERROR((E1266*H1266),0)))</f>
        <v/>
      </c>
      <c r="J1266" s="761" t="str">
        <f>IF(RENTABILIDAD[[#This Row],[PORTAFOLIO]]="","",IF(RENTABILIDAD[[#This Row],[INSTRUMENTO]]="","",IFERROR((E1266*H1266)*$X$6,0)))</f>
        <v/>
      </c>
      <c r="K1266" s="762">
        <f>IF(RENTABILIDAD[[#This Row],[VALOR ACTUAL COP]]&gt;0,IFERROR((I1266-F1266)/F1266,0),"")</f>
        <v>0</v>
      </c>
      <c r="L1266" s="702">
        <f>IF(RENTABILIDAD[[#This Row],[VALOR ACTUAL COP]]&gt;0,IFERROR((J1266-G1266)/G1266,0),"")</f>
        <v>0</v>
      </c>
      <c r="M1266" s="763">
        <f t="shared" si="20"/>
        <v>0</v>
      </c>
      <c r="N1266" s="747" t="str">
        <f>IFERROR(IF(RENTABILIDAD[[#This Row],[AÑOS]]&gt;0.9999999,(1+K1266)^(1/M1266)-1,""),"")</f>
        <v/>
      </c>
      <c r="O1266" s="702" t="str">
        <f>IFERROR(IF(RENTABILIDAD[[#This Row],[AÑOS]]&gt;0.9999999,(1+L1266)^(1/M1266)-1,""),"")</f>
        <v/>
      </c>
      <c r="P1266" s="764" t="str">
        <f>IFERROR(IF(C:C=$U$7,RENTABILIDAD[[#This Row],[INVERSIÓN USD]]/$W$6,RENTABILIDAD[[#This Row],[INVERSIÓN USD]]/$W$7),"")</f>
        <v/>
      </c>
      <c r="Q1266" s="620" t="str">
        <f>IFERROR(IF(D:D=$U$6,RENTABILIDAD[[#This Row],[INVERSIÓN COP]]/$V$6,RENTABILIDAD[[#This Row],[INVERSIÓN COP]]/$V$7),"")</f>
        <v/>
      </c>
      <c r="R1266" s="764" t="str">
        <f>IFERROR(RENTABILIDAD[[#This Row],[RENTABILIDAD E.A USD]]*RENTABILIDAD[[#This Row],[PESOS COP]],"")</f>
        <v/>
      </c>
      <c r="S1266" s="620" t="str">
        <f>IFERROR(RENTABILIDAD[[#This Row],[RENTABILIDAD E.A COP2]]*RENTABILIDAD[[#This Row],[PESOS COP]],"")</f>
        <v/>
      </c>
    </row>
    <row r="1267" spans="2:19">
      <c r="B1267" s="755" t="str">
        <f>IF('REGISTRO ACCIONES'!L1267="COMPRA",'REGISTRO ACCIONES'!J1267,"")</f>
        <v/>
      </c>
      <c r="C1267" s="756" t="str">
        <f>IF('REGISTRO ACCIONES'!L1267="COMPRA",'REGISTRO ACCIONES'!K1267,"")</f>
        <v/>
      </c>
      <c r="D126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67" s="757" t="str">
        <f>IF('REGISTRO ACCIONES'!L1267="COMPRA",'REGISTRO ACCIONES'!M1267,"")</f>
        <v/>
      </c>
      <c r="F1267" s="758" t="str">
        <f>IF(RENTABILIDAD[[#This Row],[PORTAFOLIO]]="","",IF('REGISTRO ACCIONES'!L1267="COMPRA",'REGISTRO ACCIONES'!P1267,""))</f>
        <v/>
      </c>
      <c r="G1267" s="759" t="str">
        <f>IF(RENTABILIDAD[[#This Row],[PORTAFOLIO]]="","",IF('REGISTRO ACCIONES'!L1267="COMPRA",'REGISTRO ACCIONES'!R1267,""))</f>
        <v/>
      </c>
      <c r="H126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67" s="760" t="str">
        <f>IF(RENTABILIDAD[[#This Row],[PORTAFOLIO]]="","",IF(RENTABILIDAD[[#This Row],[INSTRUMENTO]]="","",IFERROR((E1267*H1267),0)))</f>
        <v/>
      </c>
      <c r="J1267" s="761" t="str">
        <f>IF(RENTABILIDAD[[#This Row],[PORTAFOLIO]]="","",IF(RENTABILIDAD[[#This Row],[INSTRUMENTO]]="","",IFERROR((E1267*H1267)*$X$6,0)))</f>
        <v/>
      </c>
      <c r="K1267" s="762">
        <f>IF(RENTABILIDAD[[#This Row],[VALOR ACTUAL COP]]&gt;0,IFERROR((I1267-F1267)/F1267,0),"")</f>
        <v>0</v>
      </c>
      <c r="L1267" s="702">
        <f>IF(RENTABILIDAD[[#This Row],[VALOR ACTUAL COP]]&gt;0,IFERROR((J1267-G1267)/G1267,0),"")</f>
        <v>0</v>
      </c>
      <c r="M1267" s="763">
        <f t="shared" si="20"/>
        <v>0</v>
      </c>
      <c r="N1267" s="747" t="str">
        <f>IFERROR(IF(RENTABILIDAD[[#This Row],[AÑOS]]&gt;0.9999999,(1+K1267)^(1/M1267)-1,""),"")</f>
        <v/>
      </c>
      <c r="O1267" s="702" t="str">
        <f>IFERROR(IF(RENTABILIDAD[[#This Row],[AÑOS]]&gt;0.9999999,(1+L1267)^(1/M1267)-1,""),"")</f>
        <v/>
      </c>
      <c r="P1267" s="764" t="str">
        <f>IFERROR(IF(C:C=$U$7,RENTABILIDAD[[#This Row],[INVERSIÓN USD]]/$W$6,RENTABILIDAD[[#This Row],[INVERSIÓN USD]]/$W$7),"")</f>
        <v/>
      </c>
      <c r="Q1267" s="620" t="str">
        <f>IFERROR(IF(D:D=$U$6,RENTABILIDAD[[#This Row],[INVERSIÓN COP]]/$V$6,RENTABILIDAD[[#This Row],[INVERSIÓN COP]]/$V$7),"")</f>
        <v/>
      </c>
      <c r="R1267" s="764" t="str">
        <f>IFERROR(RENTABILIDAD[[#This Row],[RENTABILIDAD E.A USD]]*RENTABILIDAD[[#This Row],[PESOS COP]],"")</f>
        <v/>
      </c>
      <c r="S1267" s="620" t="str">
        <f>IFERROR(RENTABILIDAD[[#This Row],[RENTABILIDAD E.A COP2]]*RENTABILIDAD[[#This Row],[PESOS COP]],"")</f>
        <v/>
      </c>
    </row>
    <row r="1268" spans="2:19">
      <c r="B1268" s="755" t="str">
        <f>IF('REGISTRO ACCIONES'!L1268="COMPRA",'REGISTRO ACCIONES'!J1268,"")</f>
        <v/>
      </c>
      <c r="C1268" s="756" t="str">
        <f>IF('REGISTRO ACCIONES'!L1268="COMPRA",'REGISTRO ACCIONES'!K1268,"")</f>
        <v/>
      </c>
      <c r="D126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68" s="757" t="str">
        <f>IF('REGISTRO ACCIONES'!L1268="COMPRA",'REGISTRO ACCIONES'!M1268,"")</f>
        <v/>
      </c>
      <c r="F1268" s="758" t="str">
        <f>IF(RENTABILIDAD[[#This Row],[PORTAFOLIO]]="","",IF('REGISTRO ACCIONES'!L1268="COMPRA",'REGISTRO ACCIONES'!P1268,""))</f>
        <v/>
      </c>
      <c r="G1268" s="759" t="str">
        <f>IF(RENTABILIDAD[[#This Row],[PORTAFOLIO]]="","",IF('REGISTRO ACCIONES'!L1268="COMPRA",'REGISTRO ACCIONES'!R1268,""))</f>
        <v/>
      </c>
      <c r="H126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68" s="760" t="str">
        <f>IF(RENTABILIDAD[[#This Row],[PORTAFOLIO]]="","",IF(RENTABILIDAD[[#This Row],[INSTRUMENTO]]="","",IFERROR((E1268*H1268),0)))</f>
        <v/>
      </c>
      <c r="J1268" s="761" t="str">
        <f>IF(RENTABILIDAD[[#This Row],[PORTAFOLIO]]="","",IF(RENTABILIDAD[[#This Row],[INSTRUMENTO]]="","",IFERROR((E1268*H1268)*$X$6,0)))</f>
        <v/>
      </c>
      <c r="K1268" s="762">
        <f>IF(RENTABILIDAD[[#This Row],[VALOR ACTUAL COP]]&gt;0,IFERROR((I1268-F1268)/F1268,0),"")</f>
        <v>0</v>
      </c>
      <c r="L1268" s="702">
        <f>IF(RENTABILIDAD[[#This Row],[VALOR ACTUAL COP]]&gt;0,IFERROR((J1268-G1268)/G1268,0),"")</f>
        <v>0</v>
      </c>
      <c r="M1268" s="763">
        <f t="shared" si="20"/>
        <v>0</v>
      </c>
      <c r="N1268" s="747" t="str">
        <f>IFERROR(IF(RENTABILIDAD[[#This Row],[AÑOS]]&gt;0.9999999,(1+K1268)^(1/M1268)-1,""),"")</f>
        <v/>
      </c>
      <c r="O1268" s="702" t="str">
        <f>IFERROR(IF(RENTABILIDAD[[#This Row],[AÑOS]]&gt;0.9999999,(1+L1268)^(1/M1268)-1,""),"")</f>
        <v/>
      </c>
      <c r="P1268" s="764" t="str">
        <f>IFERROR(IF(C:C=$U$7,RENTABILIDAD[[#This Row],[INVERSIÓN USD]]/$W$6,RENTABILIDAD[[#This Row],[INVERSIÓN USD]]/$W$7),"")</f>
        <v/>
      </c>
      <c r="Q1268" s="620" t="str">
        <f>IFERROR(IF(D:D=$U$6,RENTABILIDAD[[#This Row],[INVERSIÓN COP]]/$V$6,RENTABILIDAD[[#This Row],[INVERSIÓN COP]]/$V$7),"")</f>
        <v/>
      </c>
      <c r="R1268" s="764" t="str">
        <f>IFERROR(RENTABILIDAD[[#This Row],[RENTABILIDAD E.A USD]]*RENTABILIDAD[[#This Row],[PESOS COP]],"")</f>
        <v/>
      </c>
      <c r="S1268" s="620" t="str">
        <f>IFERROR(RENTABILIDAD[[#This Row],[RENTABILIDAD E.A COP2]]*RENTABILIDAD[[#This Row],[PESOS COP]],"")</f>
        <v/>
      </c>
    </row>
    <row r="1269" spans="2:19">
      <c r="B1269" s="755" t="str">
        <f>IF('REGISTRO ACCIONES'!L1269="COMPRA",'REGISTRO ACCIONES'!J1269,"")</f>
        <v/>
      </c>
      <c r="C1269" s="756" t="str">
        <f>IF('REGISTRO ACCIONES'!L1269="COMPRA",'REGISTRO ACCIONES'!K1269,"")</f>
        <v/>
      </c>
      <c r="D126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69" s="757" t="str">
        <f>IF('REGISTRO ACCIONES'!L1269="COMPRA",'REGISTRO ACCIONES'!M1269,"")</f>
        <v/>
      </c>
      <c r="F1269" s="758" t="str">
        <f>IF(RENTABILIDAD[[#This Row],[PORTAFOLIO]]="","",IF('REGISTRO ACCIONES'!L1269="COMPRA",'REGISTRO ACCIONES'!P1269,""))</f>
        <v/>
      </c>
      <c r="G1269" s="759" t="str">
        <f>IF(RENTABILIDAD[[#This Row],[PORTAFOLIO]]="","",IF('REGISTRO ACCIONES'!L1269="COMPRA",'REGISTRO ACCIONES'!R1269,""))</f>
        <v/>
      </c>
      <c r="H126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69" s="760" t="str">
        <f>IF(RENTABILIDAD[[#This Row],[PORTAFOLIO]]="","",IF(RENTABILIDAD[[#This Row],[INSTRUMENTO]]="","",IFERROR((E1269*H1269),0)))</f>
        <v/>
      </c>
      <c r="J1269" s="761" t="str">
        <f>IF(RENTABILIDAD[[#This Row],[PORTAFOLIO]]="","",IF(RENTABILIDAD[[#This Row],[INSTRUMENTO]]="","",IFERROR((E1269*H1269)*$X$6,0)))</f>
        <v/>
      </c>
      <c r="K1269" s="762">
        <f>IF(RENTABILIDAD[[#This Row],[VALOR ACTUAL COP]]&gt;0,IFERROR((I1269-F1269)/F1269,0),"")</f>
        <v>0</v>
      </c>
      <c r="L1269" s="702">
        <f>IF(RENTABILIDAD[[#This Row],[VALOR ACTUAL COP]]&gt;0,IFERROR((J1269-G1269)/G1269,0),"")</f>
        <v>0</v>
      </c>
      <c r="M1269" s="763">
        <f t="shared" si="20"/>
        <v>0</v>
      </c>
      <c r="N1269" s="747" t="str">
        <f>IFERROR(IF(RENTABILIDAD[[#This Row],[AÑOS]]&gt;0.9999999,(1+K1269)^(1/M1269)-1,""),"")</f>
        <v/>
      </c>
      <c r="O1269" s="702" t="str">
        <f>IFERROR(IF(RENTABILIDAD[[#This Row],[AÑOS]]&gt;0.9999999,(1+L1269)^(1/M1269)-1,""),"")</f>
        <v/>
      </c>
      <c r="P1269" s="764" t="str">
        <f>IFERROR(IF(C:C=$U$7,RENTABILIDAD[[#This Row],[INVERSIÓN USD]]/$W$6,RENTABILIDAD[[#This Row],[INVERSIÓN USD]]/$W$7),"")</f>
        <v/>
      </c>
      <c r="Q1269" s="620" t="str">
        <f>IFERROR(IF(D:D=$U$6,RENTABILIDAD[[#This Row],[INVERSIÓN COP]]/$V$6,RENTABILIDAD[[#This Row],[INVERSIÓN COP]]/$V$7),"")</f>
        <v/>
      </c>
      <c r="R1269" s="764" t="str">
        <f>IFERROR(RENTABILIDAD[[#This Row],[RENTABILIDAD E.A USD]]*RENTABILIDAD[[#This Row],[PESOS COP]],"")</f>
        <v/>
      </c>
      <c r="S1269" s="620" t="str">
        <f>IFERROR(RENTABILIDAD[[#This Row],[RENTABILIDAD E.A COP2]]*RENTABILIDAD[[#This Row],[PESOS COP]],"")</f>
        <v/>
      </c>
    </row>
    <row r="1270" spans="2:19">
      <c r="B1270" s="755" t="str">
        <f>IF('REGISTRO ACCIONES'!L1270="COMPRA",'REGISTRO ACCIONES'!J1270,"")</f>
        <v/>
      </c>
      <c r="C1270" s="756" t="str">
        <f>IF('REGISTRO ACCIONES'!L1270="COMPRA",'REGISTRO ACCIONES'!K1270,"")</f>
        <v/>
      </c>
      <c r="D127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70" s="757" t="str">
        <f>IF('REGISTRO ACCIONES'!L1270="COMPRA",'REGISTRO ACCIONES'!M1270,"")</f>
        <v/>
      </c>
      <c r="F1270" s="758" t="str">
        <f>IF(RENTABILIDAD[[#This Row],[PORTAFOLIO]]="","",IF('REGISTRO ACCIONES'!L1270="COMPRA",'REGISTRO ACCIONES'!P1270,""))</f>
        <v/>
      </c>
      <c r="G1270" s="759" t="str">
        <f>IF(RENTABILIDAD[[#This Row],[PORTAFOLIO]]="","",IF('REGISTRO ACCIONES'!L1270="COMPRA",'REGISTRO ACCIONES'!R1270,""))</f>
        <v/>
      </c>
      <c r="H127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70" s="760" t="str">
        <f>IF(RENTABILIDAD[[#This Row],[PORTAFOLIO]]="","",IF(RENTABILIDAD[[#This Row],[INSTRUMENTO]]="","",IFERROR((E1270*H1270),0)))</f>
        <v/>
      </c>
      <c r="J1270" s="761" t="str">
        <f>IF(RENTABILIDAD[[#This Row],[PORTAFOLIO]]="","",IF(RENTABILIDAD[[#This Row],[INSTRUMENTO]]="","",IFERROR((E1270*H1270)*$X$6,0)))</f>
        <v/>
      </c>
      <c r="K1270" s="762">
        <f>IF(RENTABILIDAD[[#This Row],[VALOR ACTUAL COP]]&gt;0,IFERROR((I1270-F1270)/F1270,0),"")</f>
        <v>0</v>
      </c>
      <c r="L1270" s="702">
        <f>IF(RENTABILIDAD[[#This Row],[VALOR ACTUAL COP]]&gt;0,IFERROR((J1270-G1270)/G1270,0),"")</f>
        <v>0</v>
      </c>
      <c r="M1270" s="763">
        <f t="shared" si="20"/>
        <v>0</v>
      </c>
      <c r="N1270" s="747" t="str">
        <f>IFERROR(IF(RENTABILIDAD[[#This Row],[AÑOS]]&gt;0.9999999,(1+K1270)^(1/M1270)-1,""),"")</f>
        <v/>
      </c>
      <c r="O1270" s="702" t="str">
        <f>IFERROR(IF(RENTABILIDAD[[#This Row],[AÑOS]]&gt;0.9999999,(1+L1270)^(1/M1270)-1,""),"")</f>
        <v/>
      </c>
      <c r="P1270" s="764" t="str">
        <f>IFERROR(IF(C:C=$U$7,RENTABILIDAD[[#This Row],[INVERSIÓN USD]]/$W$6,RENTABILIDAD[[#This Row],[INVERSIÓN USD]]/$W$7),"")</f>
        <v/>
      </c>
      <c r="Q1270" s="620" t="str">
        <f>IFERROR(IF(D:D=$U$6,RENTABILIDAD[[#This Row],[INVERSIÓN COP]]/$V$6,RENTABILIDAD[[#This Row],[INVERSIÓN COP]]/$V$7),"")</f>
        <v/>
      </c>
      <c r="R1270" s="764" t="str">
        <f>IFERROR(RENTABILIDAD[[#This Row],[RENTABILIDAD E.A USD]]*RENTABILIDAD[[#This Row],[PESOS COP]],"")</f>
        <v/>
      </c>
      <c r="S1270" s="620" t="str">
        <f>IFERROR(RENTABILIDAD[[#This Row],[RENTABILIDAD E.A COP2]]*RENTABILIDAD[[#This Row],[PESOS COP]],"")</f>
        <v/>
      </c>
    </row>
    <row r="1271" spans="2:19">
      <c r="B1271" s="755" t="str">
        <f>IF('REGISTRO ACCIONES'!L1271="COMPRA",'REGISTRO ACCIONES'!J1271,"")</f>
        <v/>
      </c>
      <c r="C1271" s="756" t="str">
        <f>IF('REGISTRO ACCIONES'!L1271="COMPRA",'REGISTRO ACCIONES'!K1271,"")</f>
        <v/>
      </c>
      <c r="D127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71" s="757" t="str">
        <f>IF('REGISTRO ACCIONES'!L1271="COMPRA",'REGISTRO ACCIONES'!M1271,"")</f>
        <v/>
      </c>
      <c r="F1271" s="758" t="str">
        <f>IF(RENTABILIDAD[[#This Row],[PORTAFOLIO]]="","",IF('REGISTRO ACCIONES'!L1271="COMPRA",'REGISTRO ACCIONES'!P1271,""))</f>
        <v/>
      </c>
      <c r="G1271" s="759" t="str">
        <f>IF(RENTABILIDAD[[#This Row],[PORTAFOLIO]]="","",IF('REGISTRO ACCIONES'!L1271="COMPRA",'REGISTRO ACCIONES'!R1271,""))</f>
        <v/>
      </c>
      <c r="H127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71" s="760" t="str">
        <f>IF(RENTABILIDAD[[#This Row],[PORTAFOLIO]]="","",IF(RENTABILIDAD[[#This Row],[INSTRUMENTO]]="","",IFERROR((E1271*H1271),0)))</f>
        <v/>
      </c>
      <c r="J1271" s="761" t="str">
        <f>IF(RENTABILIDAD[[#This Row],[PORTAFOLIO]]="","",IF(RENTABILIDAD[[#This Row],[INSTRUMENTO]]="","",IFERROR((E1271*H1271)*$X$6,0)))</f>
        <v/>
      </c>
      <c r="K1271" s="762">
        <f>IF(RENTABILIDAD[[#This Row],[VALOR ACTUAL COP]]&gt;0,IFERROR((I1271-F1271)/F1271,0),"")</f>
        <v>0</v>
      </c>
      <c r="L1271" s="702">
        <f>IF(RENTABILIDAD[[#This Row],[VALOR ACTUAL COP]]&gt;0,IFERROR((J1271-G1271)/G1271,0),"")</f>
        <v>0</v>
      </c>
      <c r="M1271" s="763">
        <f t="shared" si="20"/>
        <v>0</v>
      </c>
      <c r="N1271" s="747" t="str">
        <f>IFERROR(IF(RENTABILIDAD[[#This Row],[AÑOS]]&gt;0.9999999,(1+K1271)^(1/M1271)-1,""),"")</f>
        <v/>
      </c>
      <c r="O1271" s="702" t="str">
        <f>IFERROR(IF(RENTABILIDAD[[#This Row],[AÑOS]]&gt;0.9999999,(1+L1271)^(1/M1271)-1,""),"")</f>
        <v/>
      </c>
      <c r="P1271" s="764" t="str">
        <f>IFERROR(IF(C:C=$U$7,RENTABILIDAD[[#This Row],[INVERSIÓN USD]]/$W$6,RENTABILIDAD[[#This Row],[INVERSIÓN USD]]/$W$7),"")</f>
        <v/>
      </c>
      <c r="Q1271" s="620" t="str">
        <f>IFERROR(IF(D:D=$U$6,RENTABILIDAD[[#This Row],[INVERSIÓN COP]]/$V$6,RENTABILIDAD[[#This Row],[INVERSIÓN COP]]/$V$7),"")</f>
        <v/>
      </c>
      <c r="R1271" s="764" t="str">
        <f>IFERROR(RENTABILIDAD[[#This Row],[RENTABILIDAD E.A USD]]*RENTABILIDAD[[#This Row],[PESOS COP]],"")</f>
        <v/>
      </c>
      <c r="S1271" s="620" t="str">
        <f>IFERROR(RENTABILIDAD[[#This Row],[RENTABILIDAD E.A COP2]]*RENTABILIDAD[[#This Row],[PESOS COP]],"")</f>
        <v/>
      </c>
    </row>
    <row r="1272" spans="2:19">
      <c r="B1272" s="755" t="str">
        <f>IF('REGISTRO ACCIONES'!L1272="COMPRA",'REGISTRO ACCIONES'!J1272,"")</f>
        <v/>
      </c>
      <c r="C1272" s="756" t="str">
        <f>IF('REGISTRO ACCIONES'!L1272="COMPRA",'REGISTRO ACCIONES'!K1272,"")</f>
        <v/>
      </c>
      <c r="D127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72" s="757" t="str">
        <f>IF('REGISTRO ACCIONES'!L1272="COMPRA",'REGISTRO ACCIONES'!M1272,"")</f>
        <v/>
      </c>
      <c r="F1272" s="758" t="str">
        <f>IF(RENTABILIDAD[[#This Row],[PORTAFOLIO]]="","",IF('REGISTRO ACCIONES'!L1272="COMPRA",'REGISTRO ACCIONES'!P1272,""))</f>
        <v/>
      </c>
      <c r="G1272" s="759" t="str">
        <f>IF(RENTABILIDAD[[#This Row],[PORTAFOLIO]]="","",IF('REGISTRO ACCIONES'!L1272="COMPRA",'REGISTRO ACCIONES'!R1272,""))</f>
        <v/>
      </c>
      <c r="H127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72" s="760" t="str">
        <f>IF(RENTABILIDAD[[#This Row],[PORTAFOLIO]]="","",IF(RENTABILIDAD[[#This Row],[INSTRUMENTO]]="","",IFERROR((E1272*H1272),0)))</f>
        <v/>
      </c>
      <c r="J1272" s="761" t="str">
        <f>IF(RENTABILIDAD[[#This Row],[PORTAFOLIO]]="","",IF(RENTABILIDAD[[#This Row],[INSTRUMENTO]]="","",IFERROR((E1272*H1272)*$X$6,0)))</f>
        <v/>
      </c>
      <c r="K1272" s="762">
        <f>IF(RENTABILIDAD[[#This Row],[VALOR ACTUAL COP]]&gt;0,IFERROR((I1272-F1272)/F1272,0),"")</f>
        <v>0</v>
      </c>
      <c r="L1272" s="702">
        <f>IF(RENTABILIDAD[[#This Row],[VALOR ACTUAL COP]]&gt;0,IFERROR((J1272-G1272)/G1272,0),"")</f>
        <v>0</v>
      </c>
      <c r="M1272" s="763">
        <f t="shared" si="20"/>
        <v>0</v>
      </c>
      <c r="N1272" s="747" t="str">
        <f>IFERROR(IF(RENTABILIDAD[[#This Row],[AÑOS]]&gt;0.9999999,(1+K1272)^(1/M1272)-1,""),"")</f>
        <v/>
      </c>
      <c r="O1272" s="702" t="str">
        <f>IFERROR(IF(RENTABILIDAD[[#This Row],[AÑOS]]&gt;0.9999999,(1+L1272)^(1/M1272)-1,""),"")</f>
        <v/>
      </c>
      <c r="P1272" s="764" t="str">
        <f>IFERROR(IF(C:C=$U$7,RENTABILIDAD[[#This Row],[INVERSIÓN USD]]/$W$6,RENTABILIDAD[[#This Row],[INVERSIÓN USD]]/$W$7),"")</f>
        <v/>
      </c>
      <c r="Q1272" s="620" t="str">
        <f>IFERROR(IF(D:D=$U$6,RENTABILIDAD[[#This Row],[INVERSIÓN COP]]/$V$6,RENTABILIDAD[[#This Row],[INVERSIÓN COP]]/$V$7),"")</f>
        <v/>
      </c>
      <c r="R1272" s="764" t="str">
        <f>IFERROR(RENTABILIDAD[[#This Row],[RENTABILIDAD E.A USD]]*RENTABILIDAD[[#This Row],[PESOS COP]],"")</f>
        <v/>
      </c>
      <c r="S1272" s="620" t="str">
        <f>IFERROR(RENTABILIDAD[[#This Row],[RENTABILIDAD E.A COP2]]*RENTABILIDAD[[#This Row],[PESOS COP]],"")</f>
        <v/>
      </c>
    </row>
    <row r="1273" spans="2:19">
      <c r="B1273" s="755" t="str">
        <f>IF('REGISTRO ACCIONES'!L1273="COMPRA",'REGISTRO ACCIONES'!J1273,"")</f>
        <v/>
      </c>
      <c r="C1273" s="756" t="str">
        <f>IF('REGISTRO ACCIONES'!L1273="COMPRA",'REGISTRO ACCIONES'!K1273,"")</f>
        <v/>
      </c>
      <c r="D127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73" s="757" t="str">
        <f>IF('REGISTRO ACCIONES'!L1273="COMPRA",'REGISTRO ACCIONES'!M1273,"")</f>
        <v/>
      </c>
      <c r="F1273" s="758" t="str">
        <f>IF(RENTABILIDAD[[#This Row],[PORTAFOLIO]]="","",IF('REGISTRO ACCIONES'!L1273="COMPRA",'REGISTRO ACCIONES'!P1273,""))</f>
        <v/>
      </c>
      <c r="G1273" s="759" t="str">
        <f>IF(RENTABILIDAD[[#This Row],[PORTAFOLIO]]="","",IF('REGISTRO ACCIONES'!L1273="COMPRA",'REGISTRO ACCIONES'!R1273,""))</f>
        <v/>
      </c>
      <c r="H127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73" s="760" t="str">
        <f>IF(RENTABILIDAD[[#This Row],[PORTAFOLIO]]="","",IF(RENTABILIDAD[[#This Row],[INSTRUMENTO]]="","",IFERROR((E1273*H1273),0)))</f>
        <v/>
      </c>
      <c r="J1273" s="761" t="str">
        <f>IF(RENTABILIDAD[[#This Row],[PORTAFOLIO]]="","",IF(RENTABILIDAD[[#This Row],[INSTRUMENTO]]="","",IFERROR((E1273*H1273)*$X$6,0)))</f>
        <v/>
      </c>
      <c r="K1273" s="762">
        <f>IF(RENTABILIDAD[[#This Row],[VALOR ACTUAL COP]]&gt;0,IFERROR((I1273-F1273)/F1273,0),"")</f>
        <v>0</v>
      </c>
      <c r="L1273" s="702">
        <f>IF(RENTABILIDAD[[#This Row],[VALOR ACTUAL COP]]&gt;0,IFERROR((J1273-G1273)/G1273,0),"")</f>
        <v>0</v>
      </c>
      <c r="M1273" s="763">
        <f t="shared" si="20"/>
        <v>0</v>
      </c>
      <c r="N1273" s="747" t="str">
        <f>IFERROR(IF(RENTABILIDAD[[#This Row],[AÑOS]]&gt;0.9999999,(1+K1273)^(1/M1273)-1,""),"")</f>
        <v/>
      </c>
      <c r="O1273" s="702" t="str">
        <f>IFERROR(IF(RENTABILIDAD[[#This Row],[AÑOS]]&gt;0.9999999,(1+L1273)^(1/M1273)-1,""),"")</f>
        <v/>
      </c>
      <c r="P1273" s="764" t="str">
        <f>IFERROR(IF(C:C=$U$7,RENTABILIDAD[[#This Row],[INVERSIÓN USD]]/$W$6,RENTABILIDAD[[#This Row],[INVERSIÓN USD]]/$W$7),"")</f>
        <v/>
      </c>
      <c r="Q1273" s="620" t="str">
        <f>IFERROR(IF(D:D=$U$6,RENTABILIDAD[[#This Row],[INVERSIÓN COP]]/$V$6,RENTABILIDAD[[#This Row],[INVERSIÓN COP]]/$V$7),"")</f>
        <v/>
      </c>
      <c r="R1273" s="764" t="str">
        <f>IFERROR(RENTABILIDAD[[#This Row],[RENTABILIDAD E.A USD]]*RENTABILIDAD[[#This Row],[PESOS COP]],"")</f>
        <v/>
      </c>
      <c r="S1273" s="620" t="str">
        <f>IFERROR(RENTABILIDAD[[#This Row],[RENTABILIDAD E.A COP2]]*RENTABILIDAD[[#This Row],[PESOS COP]],"")</f>
        <v/>
      </c>
    </row>
    <row r="1274" spans="2:19">
      <c r="B1274" s="755" t="str">
        <f>IF('REGISTRO ACCIONES'!L1274="COMPRA",'REGISTRO ACCIONES'!J1274,"")</f>
        <v/>
      </c>
      <c r="C1274" s="756" t="str">
        <f>IF('REGISTRO ACCIONES'!L1274="COMPRA",'REGISTRO ACCIONES'!K1274,"")</f>
        <v/>
      </c>
      <c r="D127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74" s="757" t="str">
        <f>IF('REGISTRO ACCIONES'!L1274="COMPRA",'REGISTRO ACCIONES'!M1274,"")</f>
        <v/>
      </c>
      <c r="F1274" s="758" t="str">
        <f>IF(RENTABILIDAD[[#This Row],[PORTAFOLIO]]="","",IF('REGISTRO ACCIONES'!L1274="COMPRA",'REGISTRO ACCIONES'!P1274,""))</f>
        <v/>
      </c>
      <c r="G1274" s="759" t="str">
        <f>IF(RENTABILIDAD[[#This Row],[PORTAFOLIO]]="","",IF('REGISTRO ACCIONES'!L1274="COMPRA",'REGISTRO ACCIONES'!R1274,""))</f>
        <v/>
      </c>
      <c r="H127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74" s="760" t="str">
        <f>IF(RENTABILIDAD[[#This Row],[PORTAFOLIO]]="","",IF(RENTABILIDAD[[#This Row],[INSTRUMENTO]]="","",IFERROR((E1274*H1274),0)))</f>
        <v/>
      </c>
      <c r="J1274" s="761" t="str">
        <f>IF(RENTABILIDAD[[#This Row],[PORTAFOLIO]]="","",IF(RENTABILIDAD[[#This Row],[INSTRUMENTO]]="","",IFERROR((E1274*H1274)*$X$6,0)))</f>
        <v/>
      </c>
      <c r="K1274" s="762">
        <f>IF(RENTABILIDAD[[#This Row],[VALOR ACTUAL COP]]&gt;0,IFERROR((I1274-F1274)/F1274,0),"")</f>
        <v>0</v>
      </c>
      <c r="L1274" s="702">
        <f>IF(RENTABILIDAD[[#This Row],[VALOR ACTUAL COP]]&gt;0,IFERROR((J1274-G1274)/G1274,0),"")</f>
        <v>0</v>
      </c>
      <c r="M1274" s="763">
        <f t="shared" si="20"/>
        <v>0</v>
      </c>
      <c r="N1274" s="747" t="str">
        <f>IFERROR(IF(RENTABILIDAD[[#This Row],[AÑOS]]&gt;0.9999999,(1+K1274)^(1/M1274)-1,""),"")</f>
        <v/>
      </c>
      <c r="O1274" s="702" t="str">
        <f>IFERROR(IF(RENTABILIDAD[[#This Row],[AÑOS]]&gt;0.9999999,(1+L1274)^(1/M1274)-1,""),"")</f>
        <v/>
      </c>
      <c r="P1274" s="764" t="str">
        <f>IFERROR(IF(C:C=$U$7,RENTABILIDAD[[#This Row],[INVERSIÓN USD]]/$W$6,RENTABILIDAD[[#This Row],[INVERSIÓN USD]]/$W$7),"")</f>
        <v/>
      </c>
      <c r="Q1274" s="620" t="str">
        <f>IFERROR(IF(D:D=$U$6,RENTABILIDAD[[#This Row],[INVERSIÓN COP]]/$V$6,RENTABILIDAD[[#This Row],[INVERSIÓN COP]]/$V$7),"")</f>
        <v/>
      </c>
      <c r="R1274" s="764" t="str">
        <f>IFERROR(RENTABILIDAD[[#This Row],[RENTABILIDAD E.A USD]]*RENTABILIDAD[[#This Row],[PESOS COP]],"")</f>
        <v/>
      </c>
      <c r="S1274" s="620" t="str">
        <f>IFERROR(RENTABILIDAD[[#This Row],[RENTABILIDAD E.A COP2]]*RENTABILIDAD[[#This Row],[PESOS COP]],"")</f>
        <v/>
      </c>
    </row>
    <row r="1275" spans="2:19">
      <c r="B1275" s="755" t="str">
        <f>IF('REGISTRO ACCIONES'!L1275="COMPRA",'REGISTRO ACCIONES'!J1275,"")</f>
        <v/>
      </c>
      <c r="C1275" s="756" t="str">
        <f>IF('REGISTRO ACCIONES'!L1275="COMPRA",'REGISTRO ACCIONES'!K1275,"")</f>
        <v/>
      </c>
      <c r="D127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75" s="757" t="str">
        <f>IF('REGISTRO ACCIONES'!L1275="COMPRA",'REGISTRO ACCIONES'!M1275,"")</f>
        <v/>
      </c>
      <c r="F1275" s="758" t="str">
        <f>IF(RENTABILIDAD[[#This Row],[PORTAFOLIO]]="","",IF('REGISTRO ACCIONES'!L1275="COMPRA",'REGISTRO ACCIONES'!P1275,""))</f>
        <v/>
      </c>
      <c r="G1275" s="759" t="str">
        <f>IF(RENTABILIDAD[[#This Row],[PORTAFOLIO]]="","",IF('REGISTRO ACCIONES'!L1275="COMPRA",'REGISTRO ACCIONES'!R1275,""))</f>
        <v/>
      </c>
      <c r="H127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75" s="760" t="str">
        <f>IF(RENTABILIDAD[[#This Row],[PORTAFOLIO]]="","",IF(RENTABILIDAD[[#This Row],[INSTRUMENTO]]="","",IFERROR((E1275*H1275),0)))</f>
        <v/>
      </c>
      <c r="J1275" s="761" t="str">
        <f>IF(RENTABILIDAD[[#This Row],[PORTAFOLIO]]="","",IF(RENTABILIDAD[[#This Row],[INSTRUMENTO]]="","",IFERROR((E1275*H1275)*$X$6,0)))</f>
        <v/>
      </c>
      <c r="K1275" s="762">
        <f>IF(RENTABILIDAD[[#This Row],[VALOR ACTUAL COP]]&gt;0,IFERROR((I1275-F1275)/F1275,0),"")</f>
        <v>0</v>
      </c>
      <c r="L1275" s="702">
        <f>IF(RENTABILIDAD[[#This Row],[VALOR ACTUAL COP]]&gt;0,IFERROR((J1275-G1275)/G1275,0),"")</f>
        <v>0</v>
      </c>
      <c r="M1275" s="763">
        <f t="shared" si="20"/>
        <v>0</v>
      </c>
      <c r="N1275" s="747" t="str">
        <f>IFERROR(IF(RENTABILIDAD[[#This Row],[AÑOS]]&gt;0.9999999,(1+K1275)^(1/M1275)-1,""),"")</f>
        <v/>
      </c>
      <c r="O1275" s="702" t="str">
        <f>IFERROR(IF(RENTABILIDAD[[#This Row],[AÑOS]]&gt;0.9999999,(1+L1275)^(1/M1275)-1,""),"")</f>
        <v/>
      </c>
      <c r="P1275" s="764" t="str">
        <f>IFERROR(IF(C:C=$U$7,RENTABILIDAD[[#This Row],[INVERSIÓN USD]]/$W$6,RENTABILIDAD[[#This Row],[INVERSIÓN USD]]/$W$7),"")</f>
        <v/>
      </c>
      <c r="Q1275" s="620" t="str">
        <f>IFERROR(IF(D:D=$U$6,RENTABILIDAD[[#This Row],[INVERSIÓN COP]]/$V$6,RENTABILIDAD[[#This Row],[INVERSIÓN COP]]/$V$7),"")</f>
        <v/>
      </c>
      <c r="R1275" s="764" t="str">
        <f>IFERROR(RENTABILIDAD[[#This Row],[RENTABILIDAD E.A USD]]*RENTABILIDAD[[#This Row],[PESOS COP]],"")</f>
        <v/>
      </c>
      <c r="S1275" s="620" t="str">
        <f>IFERROR(RENTABILIDAD[[#This Row],[RENTABILIDAD E.A COP2]]*RENTABILIDAD[[#This Row],[PESOS COP]],"")</f>
        <v/>
      </c>
    </row>
    <row r="1276" spans="2:19">
      <c r="B1276" s="755" t="str">
        <f>IF('REGISTRO ACCIONES'!L1276="COMPRA",'REGISTRO ACCIONES'!J1276,"")</f>
        <v/>
      </c>
      <c r="C1276" s="756" t="str">
        <f>IF('REGISTRO ACCIONES'!L1276="COMPRA",'REGISTRO ACCIONES'!K1276,"")</f>
        <v/>
      </c>
      <c r="D127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76" s="757" t="str">
        <f>IF('REGISTRO ACCIONES'!L1276="COMPRA",'REGISTRO ACCIONES'!M1276,"")</f>
        <v/>
      </c>
      <c r="F1276" s="758" t="str">
        <f>IF(RENTABILIDAD[[#This Row],[PORTAFOLIO]]="","",IF('REGISTRO ACCIONES'!L1276="COMPRA",'REGISTRO ACCIONES'!P1276,""))</f>
        <v/>
      </c>
      <c r="G1276" s="759" t="str">
        <f>IF(RENTABILIDAD[[#This Row],[PORTAFOLIO]]="","",IF('REGISTRO ACCIONES'!L1276="COMPRA",'REGISTRO ACCIONES'!R1276,""))</f>
        <v/>
      </c>
      <c r="H127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76" s="760" t="str">
        <f>IF(RENTABILIDAD[[#This Row],[PORTAFOLIO]]="","",IF(RENTABILIDAD[[#This Row],[INSTRUMENTO]]="","",IFERROR((E1276*H1276),0)))</f>
        <v/>
      </c>
      <c r="J1276" s="761" t="str">
        <f>IF(RENTABILIDAD[[#This Row],[PORTAFOLIO]]="","",IF(RENTABILIDAD[[#This Row],[INSTRUMENTO]]="","",IFERROR((E1276*H1276)*$X$6,0)))</f>
        <v/>
      </c>
      <c r="K1276" s="762">
        <f>IF(RENTABILIDAD[[#This Row],[VALOR ACTUAL COP]]&gt;0,IFERROR((I1276-F1276)/F1276,0),"")</f>
        <v>0</v>
      </c>
      <c r="L1276" s="702">
        <f>IF(RENTABILIDAD[[#This Row],[VALOR ACTUAL COP]]&gt;0,IFERROR((J1276-G1276)/G1276,0),"")</f>
        <v>0</v>
      </c>
      <c r="M1276" s="763">
        <f t="shared" si="20"/>
        <v>0</v>
      </c>
      <c r="N1276" s="747" t="str">
        <f>IFERROR(IF(RENTABILIDAD[[#This Row],[AÑOS]]&gt;0.9999999,(1+K1276)^(1/M1276)-1,""),"")</f>
        <v/>
      </c>
      <c r="O1276" s="702" t="str">
        <f>IFERROR(IF(RENTABILIDAD[[#This Row],[AÑOS]]&gt;0.9999999,(1+L1276)^(1/M1276)-1,""),"")</f>
        <v/>
      </c>
      <c r="P1276" s="764" t="str">
        <f>IFERROR(IF(C:C=$U$7,RENTABILIDAD[[#This Row],[INVERSIÓN USD]]/$W$6,RENTABILIDAD[[#This Row],[INVERSIÓN USD]]/$W$7),"")</f>
        <v/>
      </c>
      <c r="Q1276" s="620" t="str">
        <f>IFERROR(IF(D:D=$U$6,RENTABILIDAD[[#This Row],[INVERSIÓN COP]]/$V$6,RENTABILIDAD[[#This Row],[INVERSIÓN COP]]/$V$7),"")</f>
        <v/>
      </c>
      <c r="R1276" s="764" t="str">
        <f>IFERROR(RENTABILIDAD[[#This Row],[RENTABILIDAD E.A USD]]*RENTABILIDAD[[#This Row],[PESOS COP]],"")</f>
        <v/>
      </c>
      <c r="S1276" s="620" t="str">
        <f>IFERROR(RENTABILIDAD[[#This Row],[RENTABILIDAD E.A COP2]]*RENTABILIDAD[[#This Row],[PESOS COP]],"")</f>
        <v/>
      </c>
    </row>
    <row r="1277" spans="2:19">
      <c r="B1277" s="755" t="str">
        <f>IF('REGISTRO ACCIONES'!L1277="COMPRA",'REGISTRO ACCIONES'!J1277,"")</f>
        <v/>
      </c>
      <c r="C1277" s="756" t="str">
        <f>IF('REGISTRO ACCIONES'!L1277="COMPRA",'REGISTRO ACCIONES'!K1277,"")</f>
        <v/>
      </c>
      <c r="D127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77" s="757" t="str">
        <f>IF('REGISTRO ACCIONES'!L1277="COMPRA",'REGISTRO ACCIONES'!M1277,"")</f>
        <v/>
      </c>
      <c r="F1277" s="758" t="str">
        <f>IF(RENTABILIDAD[[#This Row],[PORTAFOLIO]]="","",IF('REGISTRO ACCIONES'!L1277="COMPRA",'REGISTRO ACCIONES'!P1277,""))</f>
        <v/>
      </c>
      <c r="G1277" s="759" t="str">
        <f>IF(RENTABILIDAD[[#This Row],[PORTAFOLIO]]="","",IF('REGISTRO ACCIONES'!L1277="COMPRA",'REGISTRO ACCIONES'!R1277,""))</f>
        <v/>
      </c>
      <c r="H127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77" s="760" t="str">
        <f>IF(RENTABILIDAD[[#This Row],[PORTAFOLIO]]="","",IF(RENTABILIDAD[[#This Row],[INSTRUMENTO]]="","",IFERROR((E1277*H1277),0)))</f>
        <v/>
      </c>
      <c r="J1277" s="761" t="str">
        <f>IF(RENTABILIDAD[[#This Row],[PORTAFOLIO]]="","",IF(RENTABILIDAD[[#This Row],[INSTRUMENTO]]="","",IFERROR((E1277*H1277)*$X$6,0)))</f>
        <v/>
      </c>
      <c r="K1277" s="762">
        <f>IF(RENTABILIDAD[[#This Row],[VALOR ACTUAL COP]]&gt;0,IFERROR((I1277-F1277)/F1277,0),"")</f>
        <v>0</v>
      </c>
      <c r="L1277" s="702">
        <f>IF(RENTABILIDAD[[#This Row],[VALOR ACTUAL COP]]&gt;0,IFERROR((J1277-G1277)/G1277,0),"")</f>
        <v>0</v>
      </c>
      <c r="M1277" s="763">
        <f t="shared" si="20"/>
        <v>0</v>
      </c>
      <c r="N1277" s="747" t="str">
        <f>IFERROR(IF(RENTABILIDAD[[#This Row],[AÑOS]]&gt;0.9999999,(1+K1277)^(1/M1277)-1,""),"")</f>
        <v/>
      </c>
      <c r="O1277" s="702" t="str">
        <f>IFERROR(IF(RENTABILIDAD[[#This Row],[AÑOS]]&gt;0.9999999,(1+L1277)^(1/M1277)-1,""),"")</f>
        <v/>
      </c>
      <c r="P1277" s="764" t="str">
        <f>IFERROR(IF(C:C=$U$7,RENTABILIDAD[[#This Row],[INVERSIÓN USD]]/$W$6,RENTABILIDAD[[#This Row],[INVERSIÓN USD]]/$W$7),"")</f>
        <v/>
      </c>
      <c r="Q1277" s="620" t="str">
        <f>IFERROR(IF(D:D=$U$6,RENTABILIDAD[[#This Row],[INVERSIÓN COP]]/$V$6,RENTABILIDAD[[#This Row],[INVERSIÓN COP]]/$V$7),"")</f>
        <v/>
      </c>
      <c r="R1277" s="764" t="str">
        <f>IFERROR(RENTABILIDAD[[#This Row],[RENTABILIDAD E.A USD]]*RENTABILIDAD[[#This Row],[PESOS COP]],"")</f>
        <v/>
      </c>
      <c r="S1277" s="620" t="str">
        <f>IFERROR(RENTABILIDAD[[#This Row],[RENTABILIDAD E.A COP2]]*RENTABILIDAD[[#This Row],[PESOS COP]],"")</f>
        <v/>
      </c>
    </row>
    <row r="1278" spans="2:19">
      <c r="B1278" s="755" t="str">
        <f>IF('REGISTRO ACCIONES'!L1278="COMPRA",'REGISTRO ACCIONES'!J1278,"")</f>
        <v/>
      </c>
      <c r="C1278" s="756" t="str">
        <f>IF('REGISTRO ACCIONES'!L1278="COMPRA",'REGISTRO ACCIONES'!K1278,"")</f>
        <v/>
      </c>
      <c r="D127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78" s="757" t="str">
        <f>IF('REGISTRO ACCIONES'!L1278="COMPRA",'REGISTRO ACCIONES'!M1278,"")</f>
        <v/>
      </c>
      <c r="F1278" s="758" t="str">
        <f>IF(RENTABILIDAD[[#This Row],[PORTAFOLIO]]="","",IF('REGISTRO ACCIONES'!L1278="COMPRA",'REGISTRO ACCIONES'!P1278,""))</f>
        <v/>
      </c>
      <c r="G1278" s="759" t="str">
        <f>IF(RENTABILIDAD[[#This Row],[PORTAFOLIO]]="","",IF('REGISTRO ACCIONES'!L1278="COMPRA",'REGISTRO ACCIONES'!R1278,""))</f>
        <v/>
      </c>
      <c r="H127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78" s="760" t="str">
        <f>IF(RENTABILIDAD[[#This Row],[PORTAFOLIO]]="","",IF(RENTABILIDAD[[#This Row],[INSTRUMENTO]]="","",IFERROR((E1278*H1278),0)))</f>
        <v/>
      </c>
      <c r="J1278" s="761" t="str">
        <f>IF(RENTABILIDAD[[#This Row],[PORTAFOLIO]]="","",IF(RENTABILIDAD[[#This Row],[INSTRUMENTO]]="","",IFERROR((E1278*H1278)*$X$6,0)))</f>
        <v/>
      </c>
      <c r="K1278" s="762">
        <f>IF(RENTABILIDAD[[#This Row],[VALOR ACTUAL COP]]&gt;0,IFERROR((I1278-F1278)/F1278,0),"")</f>
        <v>0</v>
      </c>
      <c r="L1278" s="702">
        <f>IF(RENTABILIDAD[[#This Row],[VALOR ACTUAL COP]]&gt;0,IFERROR((J1278-G1278)/G1278,0),"")</f>
        <v>0</v>
      </c>
      <c r="M1278" s="763">
        <f t="shared" si="20"/>
        <v>0</v>
      </c>
      <c r="N1278" s="747" t="str">
        <f>IFERROR(IF(RENTABILIDAD[[#This Row],[AÑOS]]&gt;0.9999999,(1+K1278)^(1/M1278)-1,""),"")</f>
        <v/>
      </c>
      <c r="O1278" s="702" t="str">
        <f>IFERROR(IF(RENTABILIDAD[[#This Row],[AÑOS]]&gt;0.9999999,(1+L1278)^(1/M1278)-1,""),"")</f>
        <v/>
      </c>
      <c r="P1278" s="764" t="str">
        <f>IFERROR(IF(C:C=$U$7,RENTABILIDAD[[#This Row],[INVERSIÓN USD]]/$W$6,RENTABILIDAD[[#This Row],[INVERSIÓN USD]]/$W$7),"")</f>
        <v/>
      </c>
      <c r="Q1278" s="620" t="str">
        <f>IFERROR(IF(D:D=$U$6,RENTABILIDAD[[#This Row],[INVERSIÓN COP]]/$V$6,RENTABILIDAD[[#This Row],[INVERSIÓN COP]]/$V$7),"")</f>
        <v/>
      </c>
      <c r="R1278" s="764" t="str">
        <f>IFERROR(RENTABILIDAD[[#This Row],[RENTABILIDAD E.A USD]]*RENTABILIDAD[[#This Row],[PESOS COP]],"")</f>
        <v/>
      </c>
      <c r="S1278" s="620" t="str">
        <f>IFERROR(RENTABILIDAD[[#This Row],[RENTABILIDAD E.A COP2]]*RENTABILIDAD[[#This Row],[PESOS COP]],"")</f>
        <v/>
      </c>
    </row>
    <row r="1279" spans="2:19">
      <c r="B1279" s="755" t="str">
        <f>IF('REGISTRO ACCIONES'!L1279="COMPRA",'REGISTRO ACCIONES'!J1279,"")</f>
        <v/>
      </c>
      <c r="C1279" s="756" t="str">
        <f>IF('REGISTRO ACCIONES'!L1279="COMPRA",'REGISTRO ACCIONES'!K1279,"")</f>
        <v/>
      </c>
      <c r="D127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79" s="757" t="str">
        <f>IF('REGISTRO ACCIONES'!L1279="COMPRA",'REGISTRO ACCIONES'!M1279,"")</f>
        <v/>
      </c>
      <c r="F1279" s="758" t="str">
        <f>IF(RENTABILIDAD[[#This Row],[PORTAFOLIO]]="","",IF('REGISTRO ACCIONES'!L1279="COMPRA",'REGISTRO ACCIONES'!P1279,""))</f>
        <v/>
      </c>
      <c r="G1279" s="759" t="str">
        <f>IF(RENTABILIDAD[[#This Row],[PORTAFOLIO]]="","",IF('REGISTRO ACCIONES'!L1279="COMPRA",'REGISTRO ACCIONES'!R1279,""))</f>
        <v/>
      </c>
      <c r="H127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79" s="760" t="str">
        <f>IF(RENTABILIDAD[[#This Row],[PORTAFOLIO]]="","",IF(RENTABILIDAD[[#This Row],[INSTRUMENTO]]="","",IFERROR((E1279*H1279),0)))</f>
        <v/>
      </c>
      <c r="J1279" s="761" t="str">
        <f>IF(RENTABILIDAD[[#This Row],[PORTAFOLIO]]="","",IF(RENTABILIDAD[[#This Row],[INSTRUMENTO]]="","",IFERROR((E1279*H1279)*$X$6,0)))</f>
        <v/>
      </c>
      <c r="K1279" s="762">
        <f>IF(RENTABILIDAD[[#This Row],[VALOR ACTUAL COP]]&gt;0,IFERROR((I1279-F1279)/F1279,0),"")</f>
        <v>0</v>
      </c>
      <c r="L1279" s="702">
        <f>IF(RENTABILIDAD[[#This Row],[VALOR ACTUAL COP]]&gt;0,IFERROR((J1279-G1279)/G1279,0),"")</f>
        <v>0</v>
      </c>
      <c r="M1279" s="763">
        <f t="shared" si="20"/>
        <v>0</v>
      </c>
      <c r="N1279" s="747" t="str">
        <f>IFERROR(IF(RENTABILIDAD[[#This Row],[AÑOS]]&gt;0.9999999,(1+K1279)^(1/M1279)-1,""),"")</f>
        <v/>
      </c>
      <c r="O1279" s="702" t="str">
        <f>IFERROR(IF(RENTABILIDAD[[#This Row],[AÑOS]]&gt;0.9999999,(1+L1279)^(1/M1279)-1,""),"")</f>
        <v/>
      </c>
      <c r="P1279" s="764" t="str">
        <f>IFERROR(IF(C:C=$U$7,RENTABILIDAD[[#This Row],[INVERSIÓN USD]]/$W$6,RENTABILIDAD[[#This Row],[INVERSIÓN USD]]/$W$7),"")</f>
        <v/>
      </c>
      <c r="Q1279" s="620" t="str">
        <f>IFERROR(IF(D:D=$U$6,RENTABILIDAD[[#This Row],[INVERSIÓN COP]]/$V$6,RENTABILIDAD[[#This Row],[INVERSIÓN COP]]/$V$7),"")</f>
        <v/>
      </c>
      <c r="R1279" s="764" t="str">
        <f>IFERROR(RENTABILIDAD[[#This Row],[RENTABILIDAD E.A USD]]*RENTABILIDAD[[#This Row],[PESOS COP]],"")</f>
        <v/>
      </c>
      <c r="S1279" s="620" t="str">
        <f>IFERROR(RENTABILIDAD[[#This Row],[RENTABILIDAD E.A COP2]]*RENTABILIDAD[[#This Row],[PESOS COP]],"")</f>
        <v/>
      </c>
    </row>
    <row r="1280" spans="2:19">
      <c r="B1280" s="755" t="str">
        <f>IF('REGISTRO ACCIONES'!L1280="COMPRA",'REGISTRO ACCIONES'!J1280,"")</f>
        <v/>
      </c>
      <c r="C1280" s="756" t="str">
        <f>IF('REGISTRO ACCIONES'!L1280="COMPRA",'REGISTRO ACCIONES'!K1280,"")</f>
        <v/>
      </c>
      <c r="D128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80" s="757" t="str">
        <f>IF('REGISTRO ACCIONES'!L1280="COMPRA",'REGISTRO ACCIONES'!M1280,"")</f>
        <v/>
      </c>
      <c r="F1280" s="758" t="str">
        <f>IF(RENTABILIDAD[[#This Row],[PORTAFOLIO]]="","",IF('REGISTRO ACCIONES'!L1280="COMPRA",'REGISTRO ACCIONES'!P1280,""))</f>
        <v/>
      </c>
      <c r="G1280" s="759" t="str">
        <f>IF(RENTABILIDAD[[#This Row],[PORTAFOLIO]]="","",IF('REGISTRO ACCIONES'!L1280="COMPRA",'REGISTRO ACCIONES'!R1280,""))</f>
        <v/>
      </c>
      <c r="H128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80" s="760" t="str">
        <f>IF(RENTABILIDAD[[#This Row],[PORTAFOLIO]]="","",IF(RENTABILIDAD[[#This Row],[INSTRUMENTO]]="","",IFERROR((E1280*H1280),0)))</f>
        <v/>
      </c>
      <c r="J1280" s="761" t="str">
        <f>IF(RENTABILIDAD[[#This Row],[PORTAFOLIO]]="","",IF(RENTABILIDAD[[#This Row],[INSTRUMENTO]]="","",IFERROR((E1280*H1280)*$X$6,0)))</f>
        <v/>
      </c>
      <c r="K1280" s="762">
        <f>IF(RENTABILIDAD[[#This Row],[VALOR ACTUAL COP]]&gt;0,IFERROR((I1280-F1280)/F1280,0),"")</f>
        <v>0</v>
      </c>
      <c r="L1280" s="702">
        <f>IF(RENTABILIDAD[[#This Row],[VALOR ACTUAL COP]]&gt;0,IFERROR((J1280-G1280)/G1280,0),"")</f>
        <v>0</v>
      </c>
      <c r="M1280" s="763">
        <f t="shared" si="20"/>
        <v>0</v>
      </c>
      <c r="N1280" s="747" t="str">
        <f>IFERROR(IF(RENTABILIDAD[[#This Row],[AÑOS]]&gt;0.9999999,(1+K1280)^(1/M1280)-1,""),"")</f>
        <v/>
      </c>
      <c r="O1280" s="702" t="str">
        <f>IFERROR(IF(RENTABILIDAD[[#This Row],[AÑOS]]&gt;0.9999999,(1+L1280)^(1/M1280)-1,""),"")</f>
        <v/>
      </c>
      <c r="P1280" s="764" t="str">
        <f>IFERROR(IF(C:C=$U$7,RENTABILIDAD[[#This Row],[INVERSIÓN USD]]/$W$6,RENTABILIDAD[[#This Row],[INVERSIÓN USD]]/$W$7),"")</f>
        <v/>
      </c>
      <c r="Q1280" s="620" t="str">
        <f>IFERROR(IF(D:D=$U$6,RENTABILIDAD[[#This Row],[INVERSIÓN COP]]/$V$6,RENTABILIDAD[[#This Row],[INVERSIÓN COP]]/$V$7),"")</f>
        <v/>
      </c>
      <c r="R1280" s="764" t="str">
        <f>IFERROR(RENTABILIDAD[[#This Row],[RENTABILIDAD E.A USD]]*RENTABILIDAD[[#This Row],[PESOS COP]],"")</f>
        <v/>
      </c>
      <c r="S1280" s="620" t="str">
        <f>IFERROR(RENTABILIDAD[[#This Row],[RENTABILIDAD E.A COP2]]*RENTABILIDAD[[#This Row],[PESOS COP]],"")</f>
        <v/>
      </c>
    </row>
    <row r="1281" spans="2:19">
      <c r="B1281" s="755" t="str">
        <f>IF('REGISTRO ACCIONES'!L1281="COMPRA",'REGISTRO ACCIONES'!J1281,"")</f>
        <v/>
      </c>
      <c r="C1281" s="756" t="str">
        <f>IF('REGISTRO ACCIONES'!L1281="COMPRA",'REGISTRO ACCIONES'!K1281,"")</f>
        <v/>
      </c>
      <c r="D128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81" s="757" t="str">
        <f>IF('REGISTRO ACCIONES'!L1281="COMPRA",'REGISTRO ACCIONES'!M1281,"")</f>
        <v/>
      </c>
      <c r="F1281" s="758" t="str">
        <f>IF(RENTABILIDAD[[#This Row],[PORTAFOLIO]]="","",IF('REGISTRO ACCIONES'!L1281="COMPRA",'REGISTRO ACCIONES'!P1281,""))</f>
        <v/>
      </c>
      <c r="G1281" s="759" t="str">
        <f>IF(RENTABILIDAD[[#This Row],[PORTAFOLIO]]="","",IF('REGISTRO ACCIONES'!L1281="COMPRA",'REGISTRO ACCIONES'!R1281,""))</f>
        <v/>
      </c>
      <c r="H128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81" s="760" t="str">
        <f>IF(RENTABILIDAD[[#This Row],[PORTAFOLIO]]="","",IF(RENTABILIDAD[[#This Row],[INSTRUMENTO]]="","",IFERROR((E1281*H1281),0)))</f>
        <v/>
      </c>
      <c r="J1281" s="761" t="str">
        <f>IF(RENTABILIDAD[[#This Row],[PORTAFOLIO]]="","",IF(RENTABILIDAD[[#This Row],[INSTRUMENTO]]="","",IFERROR((E1281*H1281)*$X$6,0)))</f>
        <v/>
      </c>
      <c r="K1281" s="762">
        <f>IF(RENTABILIDAD[[#This Row],[VALOR ACTUAL COP]]&gt;0,IFERROR((I1281-F1281)/F1281,0),"")</f>
        <v>0</v>
      </c>
      <c r="L1281" s="702">
        <f>IF(RENTABILIDAD[[#This Row],[VALOR ACTUAL COP]]&gt;0,IFERROR((J1281-G1281)/G1281,0),"")</f>
        <v>0</v>
      </c>
      <c r="M1281" s="763">
        <f t="shared" ref="M1281:M1344" si="21">IFERROR(($Y$6-B1281)/365,0)</f>
        <v>0</v>
      </c>
      <c r="N1281" s="747" t="str">
        <f>IFERROR(IF(RENTABILIDAD[[#This Row],[AÑOS]]&gt;0.9999999,(1+K1281)^(1/M1281)-1,""),"")</f>
        <v/>
      </c>
      <c r="O1281" s="702" t="str">
        <f>IFERROR(IF(RENTABILIDAD[[#This Row],[AÑOS]]&gt;0.9999999,(1+L1281)^(1/M1281)-1,""),"")</f>
        <v/>
      </c>
      <c r="P1281" s="764" t="str">
        <f>IFERROR(IF(C:C=$U$7,RENTABILIDAD[[#This Row],[INVERSIÓN USD]]/$W$6,RENTABILIDAD[[#This Row],[INVERSIÓN USD]]/$W$7),"")</f>
        <v/>
      </c>
      <c r="Q1281" s="620" t="str">
        <f>IFERROR(IF(D:D=$U$6,RENTABILIDAD[[#This Row],[INVERSIÓN COP]]/$V$6,RENTABILIDAD[[#This Row],[INVERSIÓN COP]]/$V$7),"")</f>
        <v/>
      </c>
      <c r="R1281" s="764" t="str">
        <f>IFERROR(RENTABILIDAD[[#This Row],[RENTABILIDAD E.A USD]]*RENTABILIDAD[[#This Row],[PESOS COP]],"")</f>
        <v/>
      </c>
      <c r="S1281" s="620" t="str">
        <f>IFERROR(RENTABILIDAD[[#This Row],[RENTABILIDAD E.A COP2]]*RENTABILIDAD[[#This Row],[PESOS COP]],"")</f>
        <v/>
      </c>
    </row>
    <row r="1282" spans="2:19">
      <c r="B1282" s="755" t="str">
        <f>IF('REGISTRO ACCIONES'!L1282="COMPRA",'REGISTRO ACCIONES'!J1282,"")</f>
        <v/>
      </c>
      <c r="C1282" s="756" t="str">
        <f>IF('REGISTRO ACCIONES'!L1282="COMPRA",'REGISTRO ACCIONES'!K1282,"")</f>
        <v/>
      </c>
      <c r="D128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82" s="757" t="str">
        <f>IF('REGISTRO ACCIONES'!L1282="COMPRA",'REGISTRO ACCIONES'!M1282,"")</f>
        <v/>
      </c>
      <c r="F1282" s="758" t="str">
        <f>IF(RENTABILIDAD[[#This Row],[PORTAFOLIO]]="","",IF('REGISTRO ACCIONES'!L1282="COMPRA",'REGISTRO ACCIONES'!P1282,""))</f>
        <v/>
      </c>
      <c r="G1282" s="759" t="str">
        <f>IF(RENTABILIDAD[[#This Row],[PORTAFOLIO]]="","",IF('REGISTRO ACCIONES'!L1282="COMPRA",'REGISTRO ACCIONES'!R1282,""))</f>
        <v/>
      </c>
      <c r="H128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82" s="760" t="str">
        <f>IF(RENTABILIDAD[[#This Row],[PORTAFOLIO]]="","",IF(RENTABILIDAD[[#This Row],[INSTRUMENTO]]="","",IFERROR((E1282*H1282),0)))</f>
        <v/>
      </c>
      <c r="J1282" s="761" t="str">
        <f>IF(RENTABILIDAD[[#This Row],[PORTAFOLIO]]="","",IF(RENTABILIDAD[[#This Row],[INSTRUMENTO]]="","",IFERROR((E1282*H1282)*$X$6,0)))</f>
        <v/>
      </c>
      <c r="K1282" s="762">
        <f>IF(RENTABILIDAD[[#This Row],[VALOR ACTUAL COP]]&gt;0,IFERROR((I1282-F1282)/F1282,0),"")</f>
        <v>0</v>
      </c>
      <c r="L1282" s="702">
        <f>IF(RENTABILIDAD[[#This Row],[VALOR ACTUAL COP]]&gt;0,IFERROR((J1282-G1282)/G1282,0),"")</f>
        <v>0</v>
      </c>
      <c r="M1282" s="763">
        <f t="shared" si="21"/>
        <v>0</v>
      </c>
      <c r="N1282" s="747" t="str">
        <f>IFERROR(IF(RENTABILIDAD[[#This Row],[AÑOS]]&gt;0.9999999,(1+K1282)^(1/M1282)-1,""),"")</f>
        <v/>
      </c>
      <c r="O1282" s="702" t="str">
        <f>IFERROR(IF(RENTABILIDAD[[#This Row],[AÑOS]]&gt;0.9999999,(1+L1282)^(1/M1282)-1,""),"")</f>
        <v/>
      </c>
      <c r="P1282" s="764" t="str">
        <f>IFERROR(IF(C:C=$U$7,RENTABILIDAD[[#This Row],[INVERSIÓN USD]]/$W$6,RENTABILIDAD[[#This Row],[INVERSIÓN USD]]/$W$7),"")</f>
        <v/>
      </c>
      <c r="Q1282" s="620" t="str">
        <f>IFERROR(IF(D:D=$U$6,RENTABILIDAD[[#This Row],[INVERSIÓN COP]]/$V$6,RENTABILIDAD[[#This Row],[INVERSIÓN COP]]/$V$7),"")</f>
        <v/>
      </c>
      <c r="R1282" s="764" t="str">
        <f>IFERROR(RENTABILIDAD[[#This Row],[RENTABILIDAD E.A USD]]*RENTABILIDAD[[#This Row],[PESOS COP]],"")</f>
        <v/>
      </c>
      <c r="S1282" s="620" t="str">
        <f>IFERROR(RENTABILIDAD[[#This Row],[RENTABILIDAD E.A COP2]]*RENTABILIDAD[[#This Row],[PESOS COP]],"")</f>
        <v/>
      </c>
    </row>
    <row r="1283" spans="2:19">
      <c r="B1283" s="755" t="str">
        <f>IF('REGISTRO ACCIONES'!L1283="COMPRA",'REGISTRO ACCIONES'!J1283,"")</f>
        <v/>
      </c>
      <c r="C1283" s="756" t="str">
        <f>IF('REGISTRO ACCIONES'!L1283="COMPRA",'REGISTRO ACCIONES'!K1283,"")</f>
        <v/>
      </c>
      <c r="D128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83" s="757" t="str">
        <f>IF('REGISTRO ACCIONES'!L1283="COMPRA",'REGISTRO ACCIONES'!M1283,"")</f>
        <v/>
      </c>
      <c r="F1283" s="758" t="str">
        <f>IF(RENTABILIDAD[[#This Row],[PORTAFOLIO]]="","",IF('REGISTRO ACCIONES'!L1283="COMPRA",'REGISTRO ACCIONES'!P1283,""))</f>
        <v/>
      </c>
      <c r="G1283" s="759" t="str">
        <f>IF(RENTABILIDAD[[#This Row],[PORTAFOLIO]]="","",IF('REGISTRO ACCIONES'!L1283="COMPRA",'REGISTRO ACCIONES'!R1283,""))</f>
        <v/>
      </c>
      <c r="H128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83" s="760" t="str">
        <f>IF(RENTABILIDAD[[#This Row],[PORTAFOLIO]]="","",IF(RENTABILIDAD[[#This Row],[INSTRUMENTO]]="","",IFERROR((E1283*H1283),0)))</f>
        <v/>
      </c>
      <c r="J1283" s="761" t="str">
        <f>IF(RENTABILIDAD[[#This Row],[PORTAFOLIO]]="","",IF(RENTABILIDAD[[#This Row],[INSTRUMENTO]]="","",IFERROR((E1283*H1283)*$X$6,0)))</f>
        <v/>
      </c>
      <c r="K1283" s="762">
        <f>IF(RENTABILIDAD[[#This Row],[VALOR ACTUAL COP]]&gt;0,IFERROR((I1283-F1283)/F1283,0),"")</f>
        <v>0</v>
      </c>
      <c r="L1283" s="702">
        <f>IF(RENTABILIDAD[[#This Row],[VALOR ACTUAL COP]]&gt;0,IFERROR((J1283-G1283)/G1283,0),"")</f>
        <v>0</v>
      </c>
      <c r="M1283" s="763">
        <f t="shared" si="21"/>
        <v>0</v>
      </c>
      <c r="N1283" s="747" t="str">
        <f>IFERROR(IF(RENTABILIDAD[[#This Row],[AÑOS]]&gt;0.9999999,(1+K1283)^(1/M1283)-1,""),"")</f>
        <v/>
      </c>
      <c r="O1283" s="702" t="str">
        <f>IFERROR(IF(RENTABILIDAD[[#This Row],[AÑOS]]&gt;0.9999999,(1+L1283)^(1/M1283)-1,""),"")</f>
        <v/>
      </c>
      <c r="P1283" s="764" t="str">
        <f>IFERROR(IF(C:C=$U$7,RENTABILIDAD[[#This Row],[INVERSIÓN USD]]/$W$6,RENTABILIDAD[[#This Row],[INVERSIÓN USD]]/$W$7),"")</f>
        <v/>
      </c>
      <c r="Q1283" s="620" t="str">
        <f>IFERROR(IF(D:D=$U$6,RENTABILIDAD[[#This Row],[INVERSIÓN COP]]/$V$6,RENTABILIDAD[[#This Row],[INVERSIÓN COP]]/$V$7),"")</f>
        <v/>
      </c>
      <c r="R1283" s="764" t="str">
        <f>IFERROR(RENTABILIDAD[[#This Row],[RENTABILIDAD E.A USD]]*RENTABILIDAD[[#This Row],[PESOS COP]],"")</f>
        <v/>
      </c>
      <c r="S1283" s="620" t="str">
        <f>IFERROR(RENTABILIDAD[[#This Row],[RENTABILIDAD E.A COP2]]*RENTABILIDAD[[#This Row],[PESOS COP]],"")</f>
        <v/>
      </c>
    </row>
    <row r="1284" spans="2:19">
      <c r="B1284" s="755" t="str">
        <f>IF('REGISTRO ACCIONES'!L1284="COMPRA",'REGISTRO ACCIONES'!J1284,"")</f>
        <v/>
      </c>
      <c r="C1284" s="756" t="str">
        <f>IF('REGISTRO ACCIONES'!L1284="COMPRA",'REGISTRO ACCIONES'!K1284,"")</f>
        <v/>
      </c>
      <c r="D128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84" s="757" t="str">
        <f>IF('REGISTRO ACCIONES'!L1284="COMPRA",'REGISTRO ACCIONES'!M1284,"")</f>
        <v/>
      </c>
      <c r="F1284" s="758" t="str">
        <f>IF(RENTABILIDAD[[#This Row],[PORTAFOLIO]]="","",IF('REGISTRO ACCIONES'!L1284="COMPRA",'REGISTRO ACCIONES'!P1284,""))</f>
        <v/>
      </c>
      <c r="G1284" s="759" t="str">
        <f>IF(RENTABILIDAD[[#This Row],[PORTAFOLIO]]="","",IF('REGISTRO ACCIONES'!L1284="COMPRA",'REGISTRO ACCIONES'!R1284,""))</f>
        <v/>
      </c>
      <c r="H128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84" s="760" t="str">
        <f>IF(RENTABILIDAD[[#This Row],[PORTAFOLIO]]="","",IF(RENTABILIDAD[[#This Row],[INSTRUMENTO]]="","",IFERROR((E1284*H1284),0)))</f>
        <v/>
      </c>
      <c r="J1284" s="761" t="str">
        <f>IF(RENTABILIDAD[[#This Row],[PORTAFOLIO]]="","",IF(RENTABILIDAD[[#This Row],[INSTRUMENTO]]="","",IFERROR((E1284*H1284)*$X$6,0)))</f>
        <v/>
      </c>
      <c r="K1284" s="762">
        <f>IF(RENTABILIDAD[[#This Row],[VALOR ACTUAL COP]]&gt;0,IFERROR((I1284-F1284)/F1284,0),"")</f>
        <v>0</v>
      </c>
      <c r="L1284" s="702">
        <f>IF(RENTABILIDAD[[#This Row],[VALOR ACTUAL COP]]&gt;0,IFERROR((J1284-G1284)/G1284,0),"")</f>
        <v>0</v>
      </c>
      <c r="M1284" s="763">
        <f t="shared" si="21"/>
        <v>0</v>
      </c>
      <c r="N1284" s="747" t="str">
        <f>IFERROR(IF(RENTABILIDAD[[#This Row],[AÑOS]]&gt;0.9999999,(1+K1284)^(1/M1284)-1,""),"")</f>
        <v/>
      </c>
      <c r="O1284" s="702" t="str">
        <f>IFERROR(IF(RENTABILIDAD[[#This Row],[AÑOS]]&gt;0.9999999,(1+L1284)^(1/M1284)-1,""),"")</f>
        <v/>
      </c>
      <c r="P1284" s="764" t="str">
        <f>IFERROR(IF(C:C=$U$7,RENTABILIDAD[[#This Row],[INVERSIÓN USD]]/$W$6,RENTABILIDAD[[#This Row],[INVERSIÓN USD]]/$W$7),"")</f>
        <v/>
      </c>
      <c r="Q1284" s="620" t="str">
        <f>IFERROR(IF(D:D=$U$6,RENTABILIDAD[[#This Row],[INVERSIÓN COP]]/$V$6,RENTABILIDAD[[#This Row],[INVERSIÓN COP]]/$V$7),"")</f>
        <v/>
      </c>
      <c r="R1284" s="764" t="str">
        <f>IFERROR(RENTABILIDAD[[#This Row],[RENTABILIDAD E.A USD]]*RENTABILIDAD[[#This Row],[PESOS COP]],"")</f>
        <v/>
      </c>
      <c r="S1284" s="620" t="str">
        <f>IFERROR(RENTABILIDAD[[#This Row],[RENTABILIDAD E.A COP2]]*RENTABILIDAD[[#This Row],[PESOS COP]],"")</f>
        <v/>
      </c>
    </row>
    <row r="1285" spans="2:19">
      <c r="B1285" s="755" t="str">
        <f>IF('REGISTRO ACCIONES'!L1285="COMPRA",'REGISTRO ACCIONES'!J1285,"")</f>
        <v/>
      </c>
      <c r="C1285" s="756" t="str">
        <f>IF('REGISTRO ACCIONES'!L1285="COMPRA",'REGISTRO ACCIONES'!K1285,"")</f>
        <v/>
      </c>
      <c r="D128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85" s="757" t="str">
        <f>IF('REGISTRO ACCIONES'!L1285="COMPRA",'REGISTRO ACCIONES'!M1285,"")</f>
        <v/>
      </c>
      <c r="F1285" s="758" t="str">
        <f>IF(RENTABILIDAD[[#This Row],[PORTAFOLIO]]="","",IF('REGISTRO ACCIONES'!L1285="COMPRA",'REGISTRO ACCIONES'!P1285,""))</f>
        <v/>
      </c>
      <c r="G1285" s="759" t="str">
        <f>IF(RENTABILIDAD[[#This Row],[PORTAFOLIO]]="","",IF('REGISTRO ACCIONES'!L1285="COMPRA",'REGISTRO ACCIONES'!R1285,""))</f>
        <v/>
      </c>
      <c r="H128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85" s="760" t="str">
        <f>IF(RENTABILIDAD[[#This Row],[PORTAFOLIO]]="","",IF(RENTABILIDAD[[#This Row],[INSTRUMENTO]]="","",IFERROR((E1285*H1285),0)))</f>
        <v/>
      </c>
      <c r="J1285" s="761" t="str">
        <f>IF(RENTABILIDAD[[#This Row],[PORTAFOLIO]]="","",IF(RENTABILIDAD[[#This Row],[INSTRUMENTO]]="","",IFERROR((E1285*H1285)*$X$6,0)))</f>
        <v/>
      </c>
      <c r="K1285" s="762">
        <f>IF(RENTABILIDAD[[#This Row],[VALOR ACTUAL COP]]&gt;0,IFERROR((I1285-F1285)/F1285,0),"")</f>
        <v>0</v>
      </c>
      <c r="L1285" s="702">
        <f>IF(RENTABILIDAD[[#This Row],[VALOR ACTUAL COP]]&gt;0,IFERROR((J1285-G1285)/G1285,0),"")</f>
        <v>0</v>
      </c>
      <c r="M1285" s="763">
        <f t="shared" si="21"/>
        <v>0</v>
      </c>
      <c r="N1285" s="747" t="str">
        <f>IFERROR(IF(RENTABILIDAD[[#This Row],[AÑOS]]&gt;0.9999999,(1+K1285)^(1/M1285)-1,""),"")</f>
        <v/>
      </c>
      <c r="O1285" s="702" t="str">
        <f>IFERROR(IF(RENTABILIDAD[[#This Row],[AÑOS]]&gt;0.9999999,(1+L1285)^(1/M1285)-1,""),"")</f>
        <v/>
      </c>
      <c r="P1285" s="764" t="str">
        <f>IFERROR(IF(C:C=$U$7,RENTABILIDAD[[#This Row],[INVERSIÓN USD]]/$W$6,RENTABILIDAD[[#This Row],[INVERSIÓN USD]]/$W$7),"")</f>
        <v/>
      </c>
      <c r="Q1285" s="620" t="str">
        <f>IFERROR(IF(D:D=$U$6,RENTABILIDAD[[#This Row],[INVERSIÓN COP]]/$V$6,RENTABILIDAD[[#This Row],[INVERSIÓN COP]]/$V$7),"")</f>
        <v/>
      </c>
      <c r="R1285" s="764" t="str">
        <f>IFERROR(RENTABILIDAD[[#This Row],[RENTABILIDAD E.A USD]]*RENTABILIDAD[[#This Row],[PESOS COP]],"")</f>
        <v/>
      </c>
      <c r="S1285" s="620" t="str">
        <f>IFERROR(RENTABILIDAD[[#This Row],[RENTABILIDAD E.A COP2]]*RENTABILIDAD[[#This Row],[PESOS COP]],"")</f>
        <v/>
      </c>
    </row>
    <row r="1286" spans="2:19">
      <c r="B1286" s="755" t="str">
        <f>IF('REGISTRO ACCIONES'!L1286="COMPRA",'REGISTRO ACCIONES'!J1286,"")</f>
        <v/>
      </c>
      <c r="C1286" s="756" t="str">
        <f>IF('REGISTRO ACCIONES'!L1286="COMPRA",'REGISTRO ACCIONES'!K1286,"")</f>
        <v/>
      </c>
      <c r="D128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86" s="757" t="str">
        <f>IF('REGISTRO ACCIONES'!L1286="COMPRA",'REGISTRO ACCIONES'!M1286,"")</f>
        <v/>
      </c>
      <c r="F1286" s="758" t="str">
        <f>IF(RENTABILIDAD[[#This Row],[PORTAFOLIO]]="","",IF('REGISTRO ACCIONES'!L1286="COMPRA",'REGISTRO ACCIONES'!P1286,""))</f>
        <v/>
      </c>
      <c r="G1286" s="759" t="str">
        <f>IF(RENTABILIDAD[[#This Row],[PORTAFOLIO]]="","",IF('REGISTRO ACCIONES'!L1286="COMPRA",'REGISTRO ACCIONES'!R1286,""))</f>
        <v/>
      </c>
      <c r="H128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86" s="760" t="str">
        <f>IF(RENTABILIDAD[[#This Row],[PORTAFOLIO]]="","",IF(RENTABILIDAD[[#This Row],[INSTRUMENTO]]="","",IFERROR((E1286*H1286),0)))</f>
        <v/>
      </c>
      <c r="J1286" s="761" t="str">
        <f>IF(RENTABILIDAD[[#This Row],[PORTAFOLIO]]="","",IF(RENTABILIDAD[[#This Row],[INSTRUMENTO]]="","",IFERROR((E1286*H1286)*$X$6,0)))</f>
        <v/>
      </c>
      <c r="K1286" s="762">
        <f>IF(RENTABILIDAD[[#This Row],[VALOR ACTUAL COP]]&gt;0,IFERROR((I1286-F1286)/F1286,0),"")</f>
        <v>0</v>
      </c>
      <c r="L1286" s="702">
        <f>IF(RENTABILIDAD[[#This Row],[VALOR ACTUAL COP]]&gt;0,IFERROR((J1286-G1286)/G1286,0),"")</f>
        <v>0</v>
      </c>
      <c r="M1286" s="763">
        <f t="shared" si="21"/>
        <v>0</v>
      </c>
      <c r="N1286" s="747" t="str">
        <f>IFERROR(IF(RENTABILIDAD[[#This Row],[AÑOS]]&gt;0.9999999,(1+K1286)^(1/M1286)-1,""),"")</f>
        <v/>
      </c>
      <c r="O1286" s="702" t="str">
        <f>IFERROR(IF(RENTABILIDAD[[#This Row],[AÑOS]]&gt;0.9999999,(1+L1286)^(1/M1286)-1,""),"")</f>
        <v/>
      </c>
      <c r="P1286" s="764" t="str">
        <f>IFERROR(IF(C:C=$U$7,RENTABILIDAD[[#This Row],[INVERSIÓN USD]]/$W$6,RENTABILIDAD[[#This Row],[INVERSIÓN USD]]/$W$7),"")</f>
        <v/>
      </c>
      <c r="Q1286" s="620" t="str">
        <f>IFERROR(IF(D:D=$U$6,RENTABILIDAD[[#This Row],[INVERSIÓN COP]]/$V$6,RENTABILIDAD[[#This Row],[INVERSIÓN COP]]/$V$7),"")</f>
        <v/>
      </c>
      <c r="R1286" s="764" t="str">
        <f>IFERROR(RENTABILIDAD[[#This Row],[RENTABILIDAD E.A USD]]*RENTABILIDAD[[#This Row],[PESOS COP]],"")</f>
        <v/>
      </c>
      <c r="S1286" s="620" t="str">
        <f>IFERROR(RENTABILIDAD[[#This Row],[RENTABILIDAD E.A COP2]]*RENTABILIDAD[[#This Row],[PESOS COP]],"")</f>
        <v/>
      </c>
    </row>
    <row r="1287" spans="2:19">
      <c r="B1287" s="755" t="str">
        <f>IF('REGISTRO ACCIONES'!L1287="COMPRA",'REGISTRO ACCIONES'!J1287,"")</f>
        <v/>
      </c>
      <c r="C1287" s="756" t="str">
        <f>IF('REGISTRO ACCIONES'!L1287="COMPRA",'REGISTRO ACCIONES'!K1287,"")</f>
        <v/>
      </c>
      <c r="D128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87" s="757" t="str">
        <f>IF('REGISTRO ACCIONES'!L1287="COMPRA",'REGISTRO ACCIONES'!M1287,"")</f>
        <v/>
      </c>
      <c r="F1287" s="758" t="str">
        <f>IF(RENTABILIDAD[[#This Row],[PORTAFOLIO]]="","",IF('REGISTRO ACCIONES'!L1287="COMPRA",'REGISTRO ACCIONES'!P1287,""))</f>
        <v/>
      </c>
      <c r="G1287" s="759" t="str">
        <f>IF(RENTABILIDAD[[#This Row],[PORTAFOLIO]]="","",IF('REGISTRO ACCIONES'!L1287="COMPRA",'REGISTRO ACCIONES'!R1287,""))</f>
        <v/>
      </c>
      <c r="H128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87" s="760" t="str">
        <f>IF(RENTABILIDAD[[#This Row],[PORTAFOLIO]]="","",IF(RENTABILIDAD[[#This Row],[INSTRUMENTO]]="","",IFERROR((E1287*H1287),0)))</f>
        <v/>
      </c>
      <c r="J1287" s="761" t="str">
        <f>IF(RENTABILIDAD[[#This Row],[PORTAFOLIO]]="","",IF(RENTABILIDAD[[#This Row],[INSTRUMENTO]]="","",IFERROR((E1287*H1287)*$X$6,0)))</f>
        <v/>
      </c>
      <c r="K1287" s="762">
        <f>IF(RENTABILIDAD[[#This Row],[VALOR ACTUAL COP]]&gt;0,IFERROR((I1287-F1287)/F1287,0),"")</f>
        <v>0</v>
      </c>
      <c r="L1287" s="702">
        <f>IF(RENTABILIDAD[[#This Row],[VALOR ACTUAL COP]]&gt;0,IFERROR((J1287-G1287)/G1287,0),"")</f>
        <v>0</v>
      </c>
      <c r="M1287" s="763">
        <f t="shared" si="21"/>
        <v>0</v>
      </c>
      <c r="N1287" s="747" t="str">
        <f>IFERROR(IF(RENTABILIDAD[[#This Row],[AÑOS]]&gt;0.9999999,(1+K1287)^(1/M1287)-1,""),"")</f>
        <v/>
      </c>
      <c r="O1287" s="702" t="str">
        <f>IFERROR(IF(RENTABILIDAD[[#This Row],[AÑOS]]&gt;0.9999999,(1+L1287)^(1/M1287)-1,""),"")</f>
        <v/>
      </c>
      <c r="P1287" s="764" t="str">
        <f>IFERROR(IF(C:C=$U$7,RENTABILIDAD[[#This Row],[INVERSIÓN USD]]/$W$6,RENTABILIDAD[[#This Row],[INVERSIÓN USD]]/$W$7),"")</f>
        <v/>
      </c>
      <c r="Q1287" s="620" t="str">
        <f>IFERROR(IF(D:D=$U$6,RENTABILIDAD[[#This Row],[INVERSIÓN COP]]/$V$6,RENTABILIDAD[[#This Row],[INVERSIÓN COP]]/$V$7),"")</f>
        <v/>
      </c>
      <c r="R1287" s="764" t="str">
        <f>IFERROR(RENTABILIDAD[[#This Row],[RENTABILIDAD E.A USD]]*RENTABILIDAD[[#This Row],[PESOS COP]],"")</f>
        <v/>
      </c>
      <c r="S1287" s="620" t="str">
        <f>IFERROR(RENTABILIDAD[[#This Row],[RENTABILIDAD E.A COP2]]*RENTABILIDAD[[#This Row],[PESOS COP]],"")</f>
        <v/>
      </c>
    </row>
    <row r="1288" spans="2:19">
      <c r="B1288" s="755" t="str">
        <f>IF('REGISTRO ACCIONES'!L1288="COMPRA",'REGISTRO ACCIONES'!J1288,"")</f>
        <v/>
      </c>
      <c r="C1288" s="756" t="str">
        <f>IF('REGISTRO ACCIONES'!L1288="COMPRA",'REGISTRO ACCIONES'!K1288,"")</f>
        <v/>
      </c>
      <c r="D128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88" s="757" t="str">
        <f>IF('REGISTRO ACCIONES'!L1288="COMPRA",'REGISTRO ACCIONES'!M1288,"")</f>
        <v/>
      </c>
      <c r="F1288" s="758" t="str">
        <f>IF(RENTABILIDAD[[#This Row],[PORTAFOLIO]]="","",IF('REGISTRO ACCIONES'!L1288="COMPRA",'REGISTRO ACCIONES'!P1288,""))</f>
        <v/>
      </c>
      <c r="G1288" s="759" t="str">
        <f>IF(RENTABILIDAD[[#This Row],[PORTAFOLIO]]="","",IF('REGISTRO ACCIONES'!L1288="COMPRA",'REGISTRO ACCIONES'!R1288,""))</f>
        <v/>
      </c>
      <c r="H128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88" s="760" t="str">
        <f>IF(RENTABILIDAD[[#This Row],[PORTAFOLIO]]="","",IF(RENTABILIDAD[[#This Row],[INSTRUMENTO]]="","",IFERROR((E1288*H1288),0)))</f>
        <v/>
      </c>
      <c r="J1288" s="761" t="str">
        <f>IF(RENTABILIDAD[[#This Row],[PORTAFOLIO]]="","",IF(RENTABILIDAD[[#This Row],[INSTRUMENTO]]="","",IFERROR((E1288*H1288)*$X$6,0)))</f>
        <v/>
      </c>
      <c r="K1288" s="762">
        <f>IF(RENTABILIDAD[[#This Row],[VALOR ACTUAL COP]]&gt;0,IFERROR((I1288-F1288)/F1288,0),"")</f>
        <v>0</v>
      </c>
      <c r="L1288" s="702">
        <f>IF(RENTABILIDAD[[#This Row],[VALOR ACTUAL COP]]&gt;0,IFERROR((J1288-G1288)/G1288,0),"")</f>
        <v>0</v>
      </c>
      <c r="M1288" s="763">
        <f t="shared" si="21"/>
        <v>0</v>
      </c>
      <c r="N1288" s="747" t="str">
        <f>IFERROR(IF(RENTABILIDAD[[#This Row],[AÑOS]]&gt;0.9999999,(1+K1288)^(1/M1288)-1,""),"")</f>
        <v/>
      </c>
      <c r="O1288" s="702" t="str">
        <f>IFERROR(IF(RENTABILIDAD[[#This Row],[AÑOS]]&gt;0.9999999,(1+L1288)^(1/M1288)-1,""),"")</f>
        <v/>
      </c>
      <c r="P1288" s="764" t="str">
        <f>IFERROR(IF(C:C=$U$7,RENTABILIDAD[[#This Row],[INVERSIÓN USD]]/$W$6,RENTABILIDAD[[#This Row],[INVERSIÓN USD]]/$W$7),"")</f>
        <v/>
      </c>
      <c r="Q1288" s="620" t="str">
        <f>IFERROR(IF(D:D=$U$6,RENTABILIDAD[[#This Row],[INVERSIÓN COP]]/$V$6,RENTABILIDAD[[#This Row],[INVERSIÓN COP]]/$V$7),"")</f>
        <v/>
      </c>
      <c r="R1288" s="764" t="str">
        <f>IFERROR(RENTABILIDAD[[#This Row],[RENTABILIDAD E.A USD]]*RENTABILIDAD[[#This Row],[PESOS COP]],"")</f>
        <v/>
      </c>
      <c r="S1288" s="620" t="str">
        <f>IFERROR(RENTABILIDAD[[#This Row],[RENTABILIDAD E.A COP2]]*RENTABILIDAD[[#This Row],[PESOS COP]],"")</f>
        <v/>
      </c>
    </row>
    <row r="1289" spans="2:19">
      <c r="B1289" s="755" t="str">
        <f>IF('REGISTRO ACCIONES'!L1289="COMPRA",'REGISTRO ACCIONES'!J1289,"")</f>
        <v/>
      </c>
      <c r="C1289" s="756" t="str">
        <f>IF('REGISTRO ACCIONES'!L1289="COMPRA",'REGISTRO ACCIONES'!K1289,"")</f>
        <v/>
      </c>
      <c r="D128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89" s="757" t="str">
        <f>IF('REGISTRO ACCIONES'!L1289="COMPRA",'REGISTRO ACCIONES'!M1289,"")</f>
        <v/>
      </c>
      <c r="F1289" s="758" t="str">
        <f>IF(RENTABILIDAD[[#This Row],[PORTAFOLIO]]="","",IF('REGISTRO ACCIONES'!L1289="COMPRA",'REGISTRO ACCIONES'!P1289,""))</f>
        <v/>
      </c>
      <c r="G1289" s="759" t="str">
        <f>IF(RENTABILIDAD[[#This Row],[PORTAFOLIO]]="","",IF('REGISTRO ACCIONES'!L1289="COMPRA",'REGISTRO ACCIONES'!R1289,""))</f>
        <v/>
      </c>
      <c r="H128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89" s="760" t="str">
        <f>IF(RENTABILIDAD[[#This Row],[PORTAFOLIO]]="","",IF(RENTABILIDAD[[#This Row],[INSTRUMENTO]]="","",IFERROR((E1289*H1289),0)))</f>
        <v/>
      </c>
      <c r="J1289" s="761" t="str">
        <f>IF(RENTABILIDAD[[#This Row],[PORTAFOLIO]]="","",IF(RENTABILIDAD[[#This Row],[INSTRUMENTO]]="","",IFERROR((E1289*H1289)*$X$6,0)))</f>
        <v/>
      </c>
      <c r="K1289" s="762">
        <f>IF(RENTABILIDAD[[#This Row],[VALOR ACTUAL COP]]&gt;0,IFERROR((I1289-F1289)/F1289,0),"")</f>
        <v>0</v>
      </c>
      <c r="L1289" s="702">
        <f>IF(RENTABILIDAD[[#This Row],[VALOR ACTUAL COP]]&gt;0,IFERROR((J1289-G1289)/G1289,0),"")</f>
        <v>0</v>
      </c>
      <c r="M1289" s="763">
        <f t="shared" si="21"/>
        <v>0</v>
      </c>
      <c r="N1289" s="747" t="str">
        <f>IFERROR(IF(RENTABILIDAD[[#This Row],[AÑOS]]&gt;0.9999999,(1+K1289)^(1/M1289)-1,""),"")</f>
        <v/>
      </c>
      <c r="O1289" s="702" t="str">
        <f>IFERROR(IF(RENTABILIDAD[[#This Row],[AÑOS]]&gt;0.9999999,(1+L1289)^(1/M1289)-1,""),"")</f>
        <v/>
      </c>
      <c r="P1289" s="764" t="str">
        <f>IFERROR(IF(C:C=$U$7,RENTABILIDAD[[#This Row],[INVERSIÓN USD]]/$W$6,RENTABILIDAD[[#This Row],[INVERSIÓN USD]]/$W$7),"")</f>
        <v/>
      </c>
      <c r="Q1289" s="620" t="str">
        <f>IFERROR(IF(D:D=$U$6,RENTABILIDAD[[#This Row],[INVERSIÓN COP]]/$V$6,RENTABILIDAD[[#This Row],[INVERSIÓN COP]]/$V$7),"")</f>
        <v/>
      </c>
      <c r="R1289" s="764" t="str">
        <f>IFERROR(RENTABILIDAD[[#This Row],[RENTABILIDAD E.A USD]]*RENTABILIDAD[[#This Row],[PESOS COP]],"")</f>
        <v/>
      </c>
      <c r="S1289" s="620" t="str">
        <f>IFERROR(RENTABILIDAD[[#This Row],[RENTABILIDAD E.A COP2]]*RENTABILIDAD[[#This Row],[PESOS COP]],"")</f>
        <v/>
      </c>
    </row>
    <row r="1290" spans="2:19">
      <c r="B1290" s="755" t="str">
        <f>IF('REGISTRO ACCIONES'!L1290="COMPRA",'REGISTRO ACCIONES'!J1290,"")</f>
        <v/>
      </c>
      <c r="C1290" s="756" t="str">
        <f>IF('REGISTRO ACCIONES'!L1290="COMPRA",'REGISTRO ACCIONES'!K1290,"")</f>
        <v/>
      </c>
      <c r="D129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90" s="757" t="str">
        <f>IF('REGISTRO ACCIONES'!L1290="COMPRA",'REGISTRO ACCIONES'!M1290,"")</f>
        <v/>
      </c>
      <c r="F1290" s="758" t="str">
        <f>IF(RENTABILIDAD[[#This Row],[PORTAFOLIO]]="","",IF('REGISTRO ACCIONES'!L1290="COMPRA",'REGISTRO ACCIONES'!P1290,""))</f>
        <v/>
      </c>
      <c r="G1290" s="759" t="str">
        <f>IF(RENTABILIDAD[[#This Row],[PORTAFOLIO]]="","",IF('REGISTRO ACCIONES'!L1290="COMPRA",'REGISTRO ACCIONES'!R1290,""))</f>
        <v/>
      </c>
      <c r="H129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90" s="760" t="str">
        <f>IF(RENTABILIDAD[[#This Row],[PORTAFOLIO]]="","",IF(RENTABILIDAD[[#This Row],[INSTRUMENTO]]="","",IFERROR((E1290*H1290),0)))</f>
        <v/>
      </c>
      <c r="J1290" s="761" t="str">
        <f>IF(RENTABILIDAD[[#This Row],[PORTAFOLIO]]="","",IF(RENTABILIDAD[[#This Row],[INSTRUMENTO]]="","",IFERROR((E1290*H1290)*$X$6,0)))</f>
        <v/>
      </c>
      <c r="K1290" s="762">
        <f>IF(RENTABILIDAD[[#This Row],[VALOR ACTUAL COP]]&gt;0,IFERROR((I1290-F1290)/F1290,0),"")</f>
        <v>0</v>
      </c>
      <c r="L1290" s="702">
        <f>IF(RENTABILIDAD[[#This Row],[VALOR ACTUAL COP]]&gt;0,IFERROR((J1290-G1290)/G1290,0),"")</f>
        <v>0</v>
      </c>
      <c r="M1290" s="763">
        <f t="shared" si="21"/>
        <v>0</v>
      </c>
      <c r="N1290" s="747" t="str">
        <f>IFERROR(IF(RENTABILIDAD[[#This Row],[AÑOS]]&gt;0.9999999,(1+K1290)^(1/M1290)-1,""),"")</f>
        <v/>
      </c>
      <c r="O1290" s="702" t="str">
        <f>IFERROR(IF(RENTABILIDAD[[#This Row],[AÑOS]]&gt;0.9999999,(1+L1290)^(1/M1290)-1,""),"")</f>
        <v/>
      </c>
      <c r="P1290" s="764" t="str">
        <f>IFERROR(IF(C:C=$U$7,RENTABILIDAD[[#This Row],[INVERSIÓN USD]]/$W$6,RENTABILIDAD[[#This Row],[INVERSIÓN USD]]/$W$7),"")</f>
        <v/>
      </c>
      <c r="Q1290" s="620" t="str">
        <f>IFERROR(IF(D:D=$U$6,RENTABILIDAD[[#This Row],[INVERSIÓN COP]]/$V$6,RENTABILIDAD[[#This Row],[INVERSIÓN COP]]/$V$7),"")</f>
        <v/>
      </c>
      <c r="R1290" s="764" t="str">
        <f>IFERROR(RENTABILIDAD[[#This Row],[RENTABILIDAD E.A USD]]*RENTABILIDAD[[#This Row],[PESOS COP]],"")</f>
        <v/>
      </c>
      <c r="S1290" s="620" t="str">
        <f>IFERROR(RENTABILIDAD[[#This Row],[RENTABILIDAD E.A COP2]]*RENTABILIDAD[[#This Row],[PESOS COP]],"")</f>
        <v/>
      </c>
    </row>
    <row r="1291" spans="2:19">
      <c r="B1291" s="755" t="str">
        <f>IF('REGISTRO ACCIONES'!L1291="COMPRA",'REGISTRO ACCIONES'!J1291,"")</f>
        <v/>
      </c>
      <c r="C1291" s="756" t="str">
        <f>IF('REGISTRO ACCIONES'!L1291="COMPRA",'REGISTRO ACCIONES'!K1291,"")</f>
        <v/>
      </c>
      <c r="D129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91" s="757" t="str">
        <f>IF('REGISTRO ACCIONES'!L1291="COMPRA",'REGISTRO ACCIONES'!M1291,"")</f>
        <v/>
      </c>
      <c r="F1291" s="758" t="str">
        <f>IF(RENTABILIDAD[[#This Row],[PORTAFOLIO]]="","",IF('REGISTRO ACCIONES'!L1291="COMPRA",'REGISTRO ACCIONES'!P1291,""))</f>
        <v/>
      </c>
      <c r="G1291" s="759" t="str">
        <f>IF(RENTABILIDAD[[#This Row],[PORTAFOLIO]]="","",IF('REGISTRO ACCIONES'!L1291="COMPRA",'REGISTRO ACCIONES'!R1291,""))</f>
        <v/>
      </c>
      <c r="H129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91" s="760" t="str">
        <f>IF(RENTABILIDAD[[#This Row],[PORTAFOLIO]]="","",IF(RENTABILIDAD[[#This Row],[INSTRUMENTO]]="","",IFERROR((E1291*H1291),0)))</f>
        <v/>
      </c>
      <c r="J1291" s="761" t="str">
        <f>IF(RENTABILIDAD[[#This Row],[PORTAFOLIO]]="","",IF(RENTABILIDAD[[#This Row],[INSTRUMENTO]]="","",IFERROR((E1291*H1291)*$X$6,0)))</f>
        <v/>
      </c>
      <c r="K1291" s="762">
        <f>IF(RENTABILIDAD[[#This Row],[VALOR ACTUAL COP]]&gt;0,IFERROR((I1291-F1291)/F1291,0),"")</f>
        <v>0</v>
      </c>
      <c r="L1291" s="702">
        <f>IF(RENTABILIDAD[[#This Row],[VALOR ACTUAL COP]]&gt;0,IFERROR((J1291-G1291)/G1291,0),"")</f>
        <v>0</v>
      </c>
      <c r="M1291" s="763">
        <f t="shared" si="21"/>
        <v>0</v>
      </c>
      <c r="N1291" s="747" t="str">
        <f>IFERROR(IF(RENTABILIDAD[[#This Row],[AÑOS]]&gt;0.9999999,(1+K1291)^(1/M1291)-1,""),"")</f>
        <v/>
      </c>
      <c r="O1291" s="702" t="str">
        <f>IFERROR(IF(RENTABILIDAD[[#This Row],[AÑOS]]&gt;0.9999999,(1+L1291)^(1/M1291)-1,""),"")</f>
        <v/>
      </c>
      <c r="P1291" s="764" t="str">
        <f>IFERROR(IF(C:C=$U$7,RENTABILIDAD[[#This Row],[INVERSIÓN USD]]/$W$6,RENTABILIDAD[[#This Row],[INVERSIÓN USD]]/$W$7),"")</f>
        <v/>
      </c>
      <c r="Q1291" s="620" t="str">
        <f>IFERROR(IF(D:D=$U$6,RENTABILIDAD[[#This Row],[INVERSIÓN COP]]/$V$6,RENTABILIDAD[[#This Row],[INVERSIÓN COP]]/$V$7),"")</f>
        <v/>
      </c>
      <c r="R1291" s="764" t="str">
        <f>IFERROR(RENTABILIDAD[[#This Row],[RENTABILIDAD E.A USD]]*RENTABILIDAD[[#This Row],[PESOS COP]],"")</f>
        <v/>
      </c>
      <c r="S1291" s="620" t="str">
        <f>IFERROR(RENTABILIDAD[[#This Row],[RENTABILIDAD E.A COP2]]*RENTABILIDAD[[#This Row],[PESOS COP]],"")</f>
        <v/>
      </c>
    </row>
    <row r="1292" spans="2:19">
      <c r="B1292" s="755" t="str">
        <f>IF('REGISTRO ACCIONES'!L1292="COMPRA",'REGISTRO ACCIONES'!J1292,"")</f>
        <v/>
      </c>
      <c r="C1292" s="756" t="str">
        <f>IF('REGISTRO ACCIONES'!L1292="COMPRA",'REGISTRO ACCIONES'!K1292,"")</f>
        <v/>
      </c>
      <c r="D129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92" s="757" t="str">
        <f>IF('REGISTRO ACCIONES'!L1292="COMPRA",'REGISTRO ACCIONES'!M1292,"")</f>
        <v/>
      </c>
      <c r="F1292" s="758" t="str">
        <f>IF(RENTABILIDAD[[#This Row],[PORTAFOLIO]]="","",IF('REGISTRO ACCIONES'!L1292="COMPRA",'REGISTRO ACCIONES'!P1292,""))</f>
        <v/>
      </c>
      <c r="G1292" s="759" t="str">
        <f>IF(RENTABILIDAD[[#This Row],[PORTAFOLIO]]="","",IF('REGISTRO ACCIONES'!L1292="COMPRA",'REGISTRO ACCIONES'!R1292,""))</f>
        <v/>
      </c>
      <c r="H129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92" s="760" t="str">
        <f>IF(RENTABILIDAD[[#This Row],[PORTAFOLIO]]="","",IF(RENTABILIDAD[[#This Row],[INSTRUMENTO]]="","",IFERROR((E1292*H1292),0)))</f>
        <v/>
      </c>
      <c r="J1292" s="761" t="str">
        <f>IF(RENTABILIDAD[[#This Row],[PORTAFOLIO]]="","",IF(RENTABILIDAD[[#This Row],[INSTRUMENTO]]="","",IFERROR((E1292*H1292)*$X$6,0)))</f>
        <v/>
      </c>
      <c r="K1292" s="762">
        <f>IF(RENTABILIDAD[[#This Row],[VALOR ACTUAL COP]]&gt;0,IFERROR((I1292-F1292)/F1292,0),"")</f>
        <v>0</v>
      </c>
      <c r="L1292" s="702">
        <f>IF(RENTABILIDAD[[#This Row],[VALOR ACTUAL COP]]&gt;0,IFERROR((J1292-G1292)/G1292,0),"")</f>
        <v>0</v>
      </c>
      <c r="M1292" s="763">
        <f t="shared" si="21"/>
        <v>0</v>
      </c>
      <c r="N1292" s="747" t="str">
        <f>IFERROR(IF(RENTABILIDAD[[#This Row],[AÑOS]]&gt;0.9999999,(1+K1292)^(1/M1292)-1,""),"")</f>
        <v/>
      </c>
      <c r="O1292" s="702" t="str">
        <f>IFERROR(IF(RENTABILIDAD[[#This Row],[AÑOS]]&gt;0.9999999,(1+L1292)^(1/M1292)-1,""),"")</f>
        <v/>
      </c>
      <c r="P1292" s="764" t="str">
        <f>IFERROR(IF(C:C=$U$7,RENTABILIDAD[[#This Row],[INVERSIÓN USD]]/$W$6,RENTABILIDAD[[#This Row],[INVERSIÓN USD]]/$W$7),"")</f>
        <v/>
      </c>
      <c r="Q1292" s="620" t="str">
        <f>IFERROR(IF(D:D=$U$6,RENTABILIDAD[[#This Row],[INVERSIÓN COP]]/$V$6,RENTABILIDAD[[#This Row],[INVERSIÓN COP]]/$V$7),"")</f>
        <v/>
      </c>
      <c r="R1292" s="764" t="str">
        <f>IFERROR(RENTABILIDAD[[#This Row],[RENTABILIDAD E.A USD]]*RENTABILIDAD[[#This Row],[PESOS COP]],"")</f>
        <v/>
      </c>
      <c r="S1292" s="620" t="str">
        <f>IFERROR(RENTABILIDAD[[#This Row],[RENTABILIDAD E.A COP2]]*RENTABILIDAD[[#This Row],[PESOS COP]],"")</f>
        <v/>
      </c>
    </row>
    <row r="1293" spans="2:19">
      <c r="B1293" s="755" t="str">
        <f>IF('REGISTRO ACCIONES'!L1293="COMPRA",'REGISTRO ACCIONES'!J1293,"")</f>
        <v/>
      </c>
      <c r="C1293" s="756" t="str">
        <f>IF('REGISTRO ACCIONES'!L1293="COMPRA",'REGISTRO ACCIONES'!K1293,"")</f>
        <v/>
      </c>
      <c r="D129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93" s="757" t="str">
        <f>IF('REGISTRO ACCIONES'!L1293="COMPRA",'REGISTRO ACCIONES'!M1293,"")</f>
        <v/>
      </c>
      <c r="F1293" s="758" t="str">
        <f>IF(RENTABILIDAD[[#This Row],[PORTAFOLIO]]="","",IF('REGISTRO ACCIONES'!L1293="COMPRA",'REGISTRO ACCIONES'!P1293,""))</f>
        <v/>
      </c>
      <c r="G1293" s="759" t="str">
        <f>IF(RENTABILIDAD[[#This Row],[PORTAFOLIO]]="","",IF('REGISTRO ACCIONES'!L1293="COMPRA",'REGISTRO ACCIONES'!R1293,""))</f>
        <v/>
      </c>
      <c r="H129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93" s="760" t="str">
        <f>IF(RENTABILIDAD[[#This Row],[PORTAFOLIO]]="","",IF(RENTABILIDAD[[#This Row],[INSTRUMENTO]]="","",IFERROR((E1293*H1293),0)))</f>
        <v/>
      </c>
      <c r="J1293" s="761" t="str">
        <f>IF(RENTABILIDAD[[#This Row],[PORTAFOLIO]]="","",IF(RENTABILIDAD[[#This Row],[INSTRUMENTO]]="","",IFERROR((E1293*H1293)*$X$6,0)))</f>
        <v/>
      </c>
      <c r="K1293" s="762">
        <f>IF(RENTABILIDAD[[#This Row],[VALOR ACTUAL COP]]&gt;0,IFERROR((I1293-F1293)/F1293,0),"")</f>
        <v>0</v>
      </c>
      <c r="L1293" s="702">
        <f>IF(RENTABILIDAD[[#This Row],[VALOR ACTUAL COP]]&gt;0,IFERROR((J1293-G1293)/G1293,0),"")</f>
        <v>0</v>
      </c>
      <c r="M1293" s="763">
        <f t="shared" si="21"/>
        <v>0</v>
      </c>
      <c r="N1293" s="747" t="str">
        <f>IFERROR(IF(RENTABILIDAD[[#This Row],[AÑOS]]&gt;0.9999999,(1+K1293)^(1/M1293)-1,""),"")</f>
        <v/>
      </c>
      <c r="O1293" s="702" t="str">
        <f>IFERROR(IF(RENTABILIDAD[[#This Row],[AÑOS]]&gt;0.9999999,(1+L1293)^(1/M1293)-1,""),"")</f>
        <v/>
      </c>
      <c r="P1293" s="764" t="str">
        <f>IFERROR(IF(C:C=$U$7,RENTABILIDAD[[#This Row],[INVERSIÓN USD]]/$W$6,RENTABILIDAD[[#This Row],[INVERSIÓN USD]]/$W$7),"")</f>
        <v/>
      </c>
      <c r="Q1293" s="620" t="str">
        <f>IFERROR(IF(D:D=$U$6,RENTABILIDAD[[#This Row],[INVERSIÓN COP]]/$V$6,RENTABILIDAD[[#This Row],[INVERSIÓN COP]]/$V$7),"")</f>
        <v/>
      </c>
      <c r="R1293" s="764" t="str">
        <f>IFERROR(RENTABILIDAD[[#This Row],[RENTABILIDAD E.A USD]]*RENTABILIDAD[[#This Row],[PESOS COP]],"")</f>
        <v/>
      </c>
      <c r="S1293" s="620" t="str">
        <f>IFERROR(RENTABILIDAD[[#This Row],[RENTABILIDAD E.A COP2]]*RENTABILIDAD[[#This Row],[PESOS COP]],"")</f>
        <v/>
      </c>
    </row>
    <row r="1294" spans="2:19">
      <c r="B1294" s="755" t="str">
        <f>IF('REGISTRO ACCIONES'!L1294="COMPRA",'REGISTRO ACCIONES'!J1294,"")</f>
        <v/>
      </c>
      <c r="C1294" s="756" t="str">
        <f>IF('REGISTRO ACCIONES'!L1294="COMPRA",'REGISTRO ACCIONES'!K1294,"")</f>
        <v/>
      </c>
      <c r="D129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94" s="757" t="str">
        <f>IF('REGISTRO ACCIONES'!L1294="COMPRA",'REGISTRO ACCIONES'!M1294,"")</f>
        <v/>
      </c>
      <c r="F1294" s="758" t="str">
        <f>IF(RENTABILIDAD[[#This Row],[PORTAFOLIO]]="","",IF('REGISTRO ACCIONES'!L1294="COMPRA",'REGISTRO ACCIONES'!P1294,""))</f>
        <v/>
      </c>
      <c r="G1294" s="759" t="str">
        <f>IF(RENTABILIDAD[[#This Row],[PORTAFOLIO]]="","",IF('REGISTRO ACCIONES'!L1294="COMPRA",'REGISTRO ACCIONES'!R1294,""))</f>
        <v/>
      </c>
      <c r="H129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94" s="760" t="str">
        <f>IF(RENTABILIDAD[[#This Row],[PORTAFOLIO]]="","",IF(RENTABILIDAD[[#This Row],[INSTRUMENTO]]="","",IFERROR((E1294*H1294),0)))</f>
        <v/>
      </c>
      <c r="J1294" s="761" t="str">
        <f>IF(RENTABILIDAD[[#This Row],[PORTAFOLIO]]="","",IF(RENTABILIDAD[[#This Row],[INSTRUMENTO]]="","",IFERROR((E1294*H1294)*$X$6,0)))</f>
        <v/>
      </c>
      <c r="K1294" s="762">
        <f>IF(RENTABILIDAD[[#This Row],[VALOR ACTUAL COP]]&gt;0,IFERROR((I1294-F1294)/F1294,0),"")</f>
        <v>0</v>
      </c>
      <c r="L1294" s="702">
        <f>IF(RENTABILIDAD[[#This Row],[VALOR ACTUAL COP]]&gt;0,IFERROR((J1294-G1294)/G1294,0),"")</f>
        <v>0</v>
      </c>
      <c r="M1294" s="763">
        <f t="shared" si="21"/>
        <v>0</v>
      </c>
      <c r="N1294" s="747" t="str">
        <f>IFERROR(IF(RENTABILIDAD[[#This Row],[AÑOS]]&gt;0.9999999,(1+K1294)^(1/M1294)-1,""),"")</f>
        <v/>
      </c>
      <c r="O1294" s="702" t="str">
        <f>IFERROR(IF(RENTABILIDAD[[#This Row],[AÑOS]]&gt;0.9999999,(1+L1294)^(1/M1294)-1,""),"")</f>
        <v/>
      </c>
      <c r="P1294" s="764" t="str">
        <f>IFERROR(IF(C:C=$U$7,RENTABILIDAD[[#This Row],[INVERSIÓN USD]]/$W$6,RENTABILIDAD[[#This Row],[INVERSIÓN USD]]/$W$7),"")</f>
        <v/>
      </c>
      <c r="Q1294" s="620" t="str">
        <f>IFERROR(IF(D:D=$U$6,RENTABILIDAD[[#This Row],[INVERSIÓN COP]]/$V$6,RENTABILIDAD[[#This Row],[INVERSIÓN COP]]/$V$7),"")</f>
        <v/>
      </c>
      <c r="R1294" s="764" t="str">
        <f>IFERROR(RENTABILIDAD[[#This Row],[RENTABILIDAD E.A USD]]*RENTABILIDAD[[#This Row],[PESOS COP]],"")</f>
        <v/>
      </c>
      <c r="S1294" s="620" t="str">
        <f>IFERROR(RENTABILIDAD[[#This Row],[RENTABILIDAD E.A COP2]]*RENTABILIDAD[[#This Row],[PESOS COP]],"")</f>
        <v/>
      </c>
    </row>
    <row r="1295" spans="2:19">
      <c r="B1295" s="755" t="str">
        <f>IF('REGISTRO ACCIONES'!L1295="COMPRA",'REGISTRO ACCIONES'!J1295,"")</f>
        <v/>
      </c>
      <c r="C1295" s="756" t="str">
        <f>IF('REGISTRO ACCIONES'!L1295="COMPRA",'REGISTRO ACCIONES'!K1295,"")</f>
        <v/>
      </c>
      <c r="D129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95" s="757" t="str">
        <f>IF('REGISTRO ACCIONES'!L1295="COMPRA",'REGISTRO ACCIONES'!M1295,"")</f>
        <v/>
      </c>
      <c r="F1295" s="758" t="str">
        <f>IF(RENTABILIDAD[[#This Row],[PORTAFOLIO]]="","",IF('REGISTRO ACCIONES'!L1295="COMPRA",'REGISTRO ACCIONES'!P1295,""))</f>
        <v/>
      </c>
      <c r="G1295" s="759" t="str">
        <f>IF(RENTABILIDAD[[#This Row],[PORTAFOLIO]]="","",IF('REGISTRO ACCIONES'!L1295="COMPRA",'REGISTRO ACCIONES'!R1295,""))</f>
        <v/>
      </c>
      <c r="H129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95" s="760" t="str">
        <f>IF(RENTABILIDAD[[#This Row],[PORTAFOLIO]]="","",IF(RENTABILIDAD[[#This Row],[INSTRUMENTO]]="","",IFERROR((E1295*H1295),0)))</f>
        <v/>
      </c>
      <c r="J1295" s="761" t="str">
        <f>IF(RENTABILIDAD[[#This Row],[PORTAFOLIO]]="","",IF(RENTABILIDAD[[#This Row],[INSTRUMENTO]]="","",IFERROR((E1295*H1295)*$X$6,0)))</f>
        <v/>
      </c>
      <c r="K1295" s="762">
        <f>IF(RENTABILIDAD[[#This Row],[VALOR ACTUAL COP]]&gt;0,IFERROR((I1295-F1295)/F1295,0),"")</f>
        <v>0</v>
      </c>
      <c r="L1295" s="702">
        <f>IF(RENTABILIDAD[[#This Row],[VALOR ACTUAL COP]]&gt;0,IFERROR((J1295-G1295)/G1295,0),"")</f>
        <v>0</v>
      </c>
      <c r="M1295" s="763">
        <f t="shared" si="21"/>
        <v>0</v>
      </c>
      <c r="N1295" s="747" t="str">
        <f>IFERROR(IF(RENTABILIDAD[[#This Row],[AÑOS]]&gt;0.9999999,(1+K1295)^(1/M1295)-1,""),"")</f>
        <v/>
      </c>
      <c r="O1295" s="702" t="str">
        <f>IFERROR(IF(RENTABILIDAD[[#This Row],[AÑOS]]&gt;0.9999999,(1+L1295)^(1/M1295)-1,""),"")</f>
        <v/>
      </c>
      <c r="P1295" s="764" t="str">
        <f>IFERROR(IF(C:C=$U$7,RENTABILIDAD[[#This Row],[INVERSIÓN USD]]/$W$6,RENTABILIDAD[[#This Row],[INVERSIÓN USD]]/$W$7),"")</f>
        <v/>
      </c>
      <c r="Q1295" s="620" t="str">
        <f>IFERROR(IF(D:D=$U$6,RENTABILIDAD[[#This Row],[INVERSIÓN COP]]/$V$6,RENTABILIDAD[[#This Row],[INVERSIÓN COP]]/$V$7),"")</f>
        <v/>
      </c>
      <c r="R1295" s="764" t="str">
        <f>IFERROR(RENTABILIDAD[[#This Row],[RENTABILIDAD E.A USD]]*RENTABILIDAD[[#This Row],[PESOS COP]],"")</f>
        <v/>
      </c>
      <c r="S1295" s="620" t="str">
        <f>IFERROR(RENTABILIDAD[[#This Row],[RENTABILIDAD E.A COP2]]*RENTABILIDAD[[#This Row],[PESOS COP]],"")</f>
        <v/>
      </c>
    </row>
    <row r="1296" spans="2:19">
      <c r="B1296" s="755" t="str">
        <f>IF('REGISTRO ACCIONES'!L1296="COMPRA",'REGISTRO ACCIONES'!J1296,"")</f>
        <v/>
      </c>
      <c r="C1296" s="756" t="str">
        <f>IF('REGISTRO ACCIONES'!L1296="COMPRA",'REGISTRO ACCIONES'!K1296,"")</f>
        <v/>
      </c>
      <c r="D129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96" s="757" t="str">
        <f>IF('REGISTRO ACCIONES'!L1296="COMPRA",'REGISTRO ACCIONES'!M1296,"")</f>
        <v/>
      </c>
      <c r="F1296" s="758" t="str">
        <f>IF(RENTABILIDAD[[#This Row],[PORTAFOLIO]]="","",IF('REGISTRO ACCIONES'!L1296="COMPRA",'REGISTRO ACCIONES'!P1296,""))</f>
        <v/>
      </c>
      <c r="G1296" s="759" t="str">
        <f>IF(RENTABILIDAD[[#This Row],[PORTAFOLIO]]="","",IF('REGISTRO ACCIONES'!L1296="COMPRA",'REGISTRO ACCIONES'!R1296,""))</f>
        <v/>
      </c>
      <c r="H129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96" s="760" t="str">
        <f>IF(RENTABILIDAD[[#This Row],[PORTAFOLIO]]="","",IF(RENTABILIDAD[[#This Row],[INSTRUMENTO]]="","",IFERROR((E1296*H1296),0)))</f>
        <v/>
      </c>
      <c r="J1296" s="761" t="str">
        <f>IF(RENTABILIDAD[[#This Row],[PORTAFOLIO]]="","",IF(RENTABILIDAD[[#This Row],[INSTRUMENTO]]="","",IFERROR((E1296*H1296)*$X$6,0)))</f>
        <v/>
      </c>
      <c r="K1296" s="762">
        <f>IF(RENTABILIDAD[[#This Row],[VALOR ACTUAL COP]]&gt;0,IFERROR((I1296-F1296)/F1296,0),"")</f>
        <v>0</v>
      </c>
      <c r="L1296" s="702">
        <f>IF(RENTABILIDAD[[#This Row],[VALOR ACTUAL COP]]&gt;0,IFERROR((J1296-G1296)/G1296,0),"")</f>
        <v>0</v>
      </c>
      <c r="M1296" s="763">
        <f t="shared" si="21"/>
        <v>0</v>
      </c>
      <c r="N1296" s="747" t="str">
        <f>IFERROR(IF(RENTABILIDAD[[#This Row],[AÑOS]]&gt;0.9999999,(1+K1296)^(1/M1296)-1,""),"")</f>
        <v/>
      </c>
      <c r="O1296" s="702" t="str">
        <f>IFERROR(IF(RENTABILIDAD[[#This Row],[AÑOS]]&gt;0.9999999,(1+L1296)^(1/M1296)-1,""),"")</f>
        <v/>
      </c>
      <c r="P1296" s="764" t="str">
        <f>IFERROR(IF(C:C=$U$7,RENTABILIDAD[[#This Row],[INVERSIÓN USD]]/$W$6,RENTABILIDAD[[#This Row],[INVERSIÓN USD]]/$W$7),"")</f>
        <v/>
      </c>
      <c r="Q1296" s="620" t="str">
        <f>IFERROR(IF(D:D=$U$6,RENTABILIDAD[[#This Row],[INVERSIÓN COP]]/$V$6,RENTABILIDAD[[#This Row],[INVERSIÓN COP]]/$V$7),"")</f>
        <v/>
      </c>
      <c r="R1296" s="764" t="str">
        <f>IFERROR(RENTABILIDAD[[#This Row],[RENTABILIDAD E.A USD]]*RENTABILIDAD[[#This Row],[PESOS COP]],"")</f>
        <v/>
      </c>
      <c r="S1296" s="620" t="str">
        <f>IFERROR(RENTABILIDAD[[#This Row],[RENTABILIDAD E.A COP2]]*RENTABILIDAD[[#This Row],[PESOS COP]],"")</f>
        <v/>
      </c>
    </row>
    <row r="1297" spans="2:19">
      <c r="B1297" s="755" t="str">
        <f>IF('REGISTRO ACCIONES'!L1297="COMPRA",'REGISTRO ACCIONES'!J1297,"")</f>
        <v/>
      </c>
      <c r="C1297" s="756" t="str">
        <f>IF('REGISTRO ACCIONES'!L1297="COMPRA",'REGISTRO ACCIONES'!K1297,"")</f>
        <v/>
      </c>
      <c r="D129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97" s="757" t="str">
        <f>IF('REGISTRO ACCIONES'!L1297="COMPRA",'REGISTRO ACCIONES'!M1297,"")</f>
        <v/>
      </c>
      <c r="F1297" s="758" t="str">
        <f>IF(RENTABILIDAD[[#This Row],[PORTAFOLIO]]="","",IF('REGISTRO ACCIONES'!L1297="COMPRA",'REGISTRO ACCIONES'!P1297,""))</f>
        <v/>
      </c>
      <c r="G1297" s="759" t="str">
        <f>IF(RENTABILIDAD[[#This Row],[PORTAFOLIO]]="","",IF('REGISTRO ACCIONES'!L1297="COMPRA",'REGISTRO ACCIONES'!R1297,""))</f>
        <v/>
      </c>
      <c r="H129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97" s="760" t="str">
        <f>IF(RENTABILIDAD[[#This Row],[PORTAFOLIO]]="","",IF(RENTABILIDAD[[#This Row],[INSTRUMENTO]]="","",IFERROR((E1297*H1297),0)))</f>
        <v/>
      </c>
      <c r="J1297" s="761" t="str">
        <f>IF(RENTABILIDAD[[#This Row],[PORTAFOLIO]]="","",IF(RENTABILIDAD[[#This Row],[INSTRUMENTO]]="","",IFERROR((E1297*H1297)*$X$6,0)))</f>
        <v/>
      </c>
      <c r="K1297" s="762">
        <f>IF(RENTABILIDAD[[#This Row],[VALOR ACTUAL COP]]&gt;0,IFERROR((I1297-F1297)/F1297,0),"")</f>
        <v>0</v>
      </c>
      <c r="L1297" s="702">
        <f>IF(RENTABILIDAD[[#This Row],[VALOR ACTUAL COP]]&gt;0,IFERROR((J1297-G1297)/G1297,0),"")</f>
        <v>0</v>
      </c>
      <c r="M1297" s="763">
        <f t="shared" si="21"/>
        <v>0</v>
      </c>
      <c r="N1297" s="747" t="str">
        <f>IFERROR(IF(RENTABILIDAD[[#This Row],[AÑOS]]&gt;0.9999999,(1+K1297)^(1/M1297)-1,""),"")</f>
        <v/>
      </c>
      <c r="O1297" s="702" t="str">
        <f>IFERROR(IF(RENTABILIDAD[[#This Row],[AÑOS]]&gt;0.9999999,(1+L1297)^(1/M1297)-1,""),"")</f>
        <v/>
      </c>
      <c r="P1297" s="764" t="str">
        <f>IFERROR(IF(C:C=$U$7,RENTABILIDAD[[#This Row],[INVERSIÓN USD]]/$W$6,RENTABILIDAD[[#This Row],[INVERSIÓN USD]]/$W$7),"")</f>
        <v/>
      </c>
      <c r="Q1297" s="620" t="str">
        <f>IFERROR(IF(D:D=$U$6,RENTABILIDAD[[#This Row],[INVERSIÓN COP]]/$V$6,RENTABILIDAD[[#This Row],[INVERSIÓN COP]]/$V$7),"")</f>
        <v/>
      </c>
      <c r="R1297" s="764" t="str">
        <f>IFERROR(RENTABILIDAD[[#This Row],[RENTABILIDAD E.A USD]]*RENTABILIDAD[[#This Row],[PESOS COP]],"")</f>
        <v/>
      </c>
      <c r="S1297" s="620" t="str">
        <f>IFERROR(RENTABILIDAD[[#This Row],[RENTABILIDAD E.A COP2]]*RENTABILIDAD[[#This Row],[PESOS COP]],"")</f>
        <v/>
      </c>
    </row>
    <row r="1298" spans="2:19">
      <c r="B1298" s="755" t="str">
        <f>IF('REGISTRO ACCIONES'!L1298="COMPRA",'REGISTRO ACCIONES'!J1298,"")</f>
        <v/>
      </c>
      <c r="C1298" s="756" t="str">
        <f>IF('REGISTRO ACCIONES'!L1298="COMPRA",'REGISTRO ACCIONES'!K1298,"")</f>
        <v/>
      </c>
      <c r="D129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98" s="757" t="str">
        <f>IF('REGISTRO ACCIONES'!L1298="COMPRA",'REGISTRO ACCIONES'!M1298,"")</f>
        <v/>
      </c>
      <c r="F1298" s="758" t="str">
        <f>IF(RENTABILIDAD[[#This Row],[PORTAFOLIO]]="","",IF('REGISTRO ACCIONES'!L1298="COMPRA",'REGISTRO ACCIONES'!P1298,""))</f>
        <v/>
      </c>
      <c r="G1298" s="759" t="str">
        <f>IF(RENTABILIDAD[[#This Row],[PORTAFOLIO]]="","",IF('REGISTRO ACCIONES'!L1298="COMPRA",'REGISTRO ACCIONES'!R1298,""))</f>
        <v/>
      </c>
      <c r="H129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98" s="760" t="str">
        <f>IF(RENTABILIDAD[[#This Row],[PORTAFOLIO]]="","",IF(RENTABILIDAD[[#This Row],[INSTRUMENTO]]="","",IFERROR((E1298*H1298),0)))</f>
        <v/>
      </c>
      <c r="J1298" s="761" t="str">
        <f>IF(RENTABILIDAD[[#This Row],[PORTAFOLIO]]="","",IF(RENTABILIDAD[[#This Row],[INSTRUMENTO]]="","",IFERROR((E1298*H1298)*$X$6,0)))</f>
        <v/>
      </c>
      <c r="K1298" s="762">
        <f>IF(RENTABILIDAD[[#This Row],[VALOR ACTUAL COP]]&gt;0,IFERROR((I1298-F1298)/F1298,0),"")</f>
        <v>0</v>
      </c>
      <c r="L1298" s="702">
        <f>IF(RENTABILIDAD[[#This Row],[VALOR ACTUAL COP]]&gt;0,IFERROR((J1298-G1298)/G1298,0),"")</f>
        <v>0</v>
      </c>
      <c r="M1298" s="763">
        <f t="shared" si="21"/>
        <v>0</v>
      </c>
      <c r="N1298" s="747" t="str">
        <f>IFERROR(IF(RENTABILIDAD[[#This Row],[AÑOS]]&gt;0.9999999,(1+K1298)^(1/M1298)-1,""),"")</f>
        <v/>
      </c>
      <c r="O1298" s="702" t="str">
        <f>IFERROR(IF(RENTABILIDAD[[#This Row],[AÑOS]]&gt;0.9999999,(1+L1298)^(1/M1298)-1,""),"")</f>
        <v/>
      </c>
      <c r="P1298" s="764" t="str">
        <f>IFERROR(IF(C:C=$U$7,RENTABILIDAD[[#This Row],[INVERSIÓN USD]]/$W$6,RENTABILIDAD[[#This Row],[INVERSIÓN USD]]/$W$7),"")</f>
        <v/>
      </c>
      <c r="Q1298" s="620" t="str">
        <f>IFERROR(IF(D:D=$U$6,RENTABILIDAD[[#This Row],[INVERSIÓN COP]]/$V$6,RENTABILIDAD[[#This Row],[INVERSIÓN COP]]/$V$7),"")</f>
        <v/>
      </c>
      <c r="R1298" s="764" t="str">
        <f>IFERROR(RENTABILIDAD[[#This Row],[RENTABILIDAD E.A USD]]*RENTABILIDAD[[#This Row],[PESOS COP]],"")</f>
        <v/>
      </c>
      <c r="S1298" s="620" t="str">
        <f>IFERROR(RENTABILIDAD[[#This Row],[RENTABILIDAD E.A COP2]]*RENTABILIDAD[[#This Row],[PESOS COP]],"")</f>
        <v/>
      </c>
    </row>
    <row r="1299" spans="2:19">
      <c r="B1299" s="755" t="str">
        <f>IF('REGISTRO ACCIONES'!L1299="COMPRA",'REGISTRO ACCIONES'!J1299,"")</f>
        <v/>
      </c>
      <c r="C1299" s="756" t="str">
        <f>IF('REGISTRO ACCIONES'!L1299="COMPRA",'REGISTRO ACCIONES'!K1299,"")</f>
        <v/>
      </c>
      <c r="D129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299" s="757" t="str">
        <f>IF('REGISTRO ACCIONES'!L1299="COMPRA",'REGISTRO ACCIONES'!M1299,"")</f>
        <v/>
      </c>
      <c r="F1299" s="758" t="str">
        <f>IF(RENTABILIDAD[[#This Row],[PORTAFOLIO]]="","",IF('REGISTRO ACCIONES'!L1299="COMPRA",'REGISTRO ACCIONES'!P1299,""))</f>
        <v/>
      </c>
      <c r="G1299" s="759" t="str">
        <f>IF(RENTABILIDAD[[#This Row],[PORTAFOLIO]]="","",IF('REGISTRO ACCIONES'!L1299="COMPRA",'REGISTRO ACCIONES'!R1299,""))</f>
        <v/>
      </c>
      <c r="H129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299" s="760" t="str">
        <f>IF(RENTABILIDAD[[#This Row],[PORTAFOLIO]]="","",IF(RENTABILIDAD[[#This Row],[INSTRUMENTO]]="","",IFERROR((E1299*H1299),0)))</f>
        <v/>
      </c>
      <c r="J1299" s="761" t="str">
        <f>IF(RENTABILIDAD[[#This Row],[PORTAFOLIO]]="","",IF(RENTABILIDAD[[#This Row],[INSTRUMENTO]]="","",IFERROR((E1299*H1299)*$X$6,0)))</f>
        <v/>
      </c>
      <c r="K1299" s="762">
        <f>IF(RENTABILIDAD[[#This Row],[VALOR ACTUAL COP]]&gt;0,IFERROR((I1299-F1299)/F1299,0),"")</f>
        <v>0</v>
      </c>
      <c r="L1299" s="702">
        <f>IF(RENTABILIDAD[[#This Row],[VALOR ACTUAL COP]]&gt;0,IFERROR((J1299-G1299)/G1299,0),"")</f>
        <v>0</v>
      </c>
      <c r="M1299" s="763">
        <f t="shared" si="21"/>
        <v>0</v>
      </c>
      <c r="N1299" s="747" t="str">
        <f>IFERROR(IF(RENTABILIDAD[[#This Row],[AÑOS]]&gt;0.9999999,(1+K1299)^(1/M1299)-1,""),"")</f>
        <v/>
      </c>
      <c r="O1299" s="702" t="str">
        <f>IFERROR(IF(RENTABILIDAD[[#This Row],[AÑOS]]&gt;0.9999999,(1+L1299)^(1/M1299)-1,""),"")</f>
        <v/>
      </c>
      <c r="P1299" s="764" t="str">
        <f>IFERROR(IF(C:C=$U$7,RENTABILIDAD[[#This Row],[INVERSIÓN USD]]/$W$6,RENTABILIDAD[[#This Row],[INVERSIÓN USD]]/$W$7),"")</f>
        <v/>
      </c>
      <c r="Q1299" s="620" t="str">
        <f>IFERROR(IF(D:D=$U$6,RENTABILIDAD[[#This Row],[INVERSIÓN COP]]/$V$6,RENTABILIDAD[[#This Row],[INVERSIÓN COP]]/$V$7),"")</f>
        <v/>
      </c>
      <c r="R1299" s="764" t="str">
        <f>IFERROR(RENTABILIDAD[[#This Row],[RENTABILIDAD E.A USD]]*RENTABILIDAD[[#This Row],[PESOS COP]],"")</f>
        <v/>
      </c>
      <c r="S1299" s="620" t="str">
        <f>IFERROR(RENTABILIDAD[[#This Row],[RENTABILIDAD E.A COP2]]*RENTABILIDAD[[#This Row],[PESOS COP]],"")</f>
        <v/>
      </c>
    </row>
    <row r="1300" spans="2:19">
      <c r="B1300" s="755" t="str">
        <f>IF('REGISTRO ACCIONES'!L1300="COMPRA",'REGISTRO ACCIONES'!J1300,"")</f>
        <v/>
      </c>
      <c r="C1300" s="756" t="str">
        <f>IF('REGISTRO ACCIONES'!L1300="COMPRA",'REGISTRO ACCIONES'!K1300,"")</f>
        <v/>
      </c>
      <c r="D130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00" s="757" t="str">
        <f>IF('REGISTRO ACCIONES'!L1300="COMPRA",'REGISTRO ACCIONES'!M1300,"")</f>
        <v/>
      </c>
      <c r="F1300" s="758" t="str">
        <f>IF(RENTABILIDAD[[#This Row],[PORTAFOLIO]]="","",IF('REGISTRO ACCIONES'!L1300="COMPRA",'REGISTRO ACCIONES'!P1300,""))</f>
        <v/>
      </c>
      <c r="G1300" s="759" t="str">
        <f>IF(RENTABILIDAD[[#This Row],[PORTAFOLIO]]="","",IF('REGISTRO ACCIONES'!L1300="COMPRA",'REGISTRO ACCIONES'!R1300,""))</f>
        <v/>
      </c>
      <c r="H130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00" s="760" t="str">
        <f>IF(RENTABILIDAD[[#This Row],[PORTAFOLIO]]="","",IF(RENTABILIDAD[[#This Row],[INSTRUMENTO]]="","",IFERROR((E1300*H1300),0)))</f>
        <v/>
      </c>
      <c r="J1300" s="761" t="str">
        <f>IF(RENTABILIDAD[[#This Row],[PORTAFOLIO]]="","",IF(RENTABILIDAD[[#This Row],[INSTRUMENTO]]="","",IFERROR((E1300*H1300)*$X$6,0)))</f>
        <v/>
      </c>
      <c r="K1300" s="762">
        <f>IF(RENTABILIDAD[[#This Row],[VALOR ACTUAL COP]]&gt;0,IFERROR((I1300-F1300)/F1300,0),"")</f>
        <v>0</v>
      </c>
      <c r="L1300" s="702">
        <f>IF(RENTABILIDAD[[#This Row],[VALOR ACTUAL COP]]&gt;0,IFERROR((J1300-G1300)/G1300,0),"")</f>
        <v>0</v>
      </c>
      <c r="M1300" s="763">
        <f t="shared" si="21"/>
        <v>0</v>
      </c>
      <c r="N1300" s="747" t="str">
        <f>IFERROR(IF(RENTABILIDAD[[#This Row],[AÑOS]]&gt;0.9999999,(1+K1300)^(1/M1300)-1,""),"")</f>
        <v/>
      </c>
      <c r="O1300" s="702" t="str">
        <f>IFERROR(IF(RENTABILIDAD[[#This Row],[AÑOS]]&gt;0.9999999,(1+L1300)^(1/M1300)-1,""),"")</f>
        <v/>
      </c>
      <c r="P1300" s="764" t="str">
        <f>IFERROR(IF(C:C=$U$7,RENTABILIDAD[[#This Row],[INVERSIÓN USD]]/$W$6,RENTABILIDAD[[#This Row],[INVERSIÓN USD]]/$W$7),"")</f>
        <v/>
      </c>
      <c r="Q1300" s="620" t="str">
        <f>IFERROR(IF(D:D=$U$6,RENTABILIDAD[[#This Row],[INVERSIÓN COP]]/$V$6,RENTABILIDAD[[#This Row],[INVERSIÓN COP]]/$V$7),"")</f>
        <v/>
      </c>
      <c r="R1300" s="764" t="str">
        <f>IFERROR(RENTABILIDAD[[#This Row],[RENTABILIDAD E.A USD]]*RENTABILIDAD[[#This Row],[PESOS COP]],"")</f>
        <v/>
      </c>
      <c r="S1300" s="620" t="str">
        <f>IFERROR(RENTABILIDAD[[#This Row],[RENTABILIDAD E.A COP2]]*RENTABILIDAD[[#This Row],[PESOS COP]],"")</f>
        <v/>
      </c>
    </row>
    <row r="1301" spans="2:19">
      <c r="B1301" s="755" t="str">
        <f>IF('REGISTRO ACCIONES'!L1301="COMPRA",'REGISTRO ACCIONES'!J1301,"")</f>
        <v/>
      </c>
      <c r="C1301" s="756" t="str">
        <f>IF('REGISTRO ACCIONES'!L1301="COMPRA",'REGISTRO ACCIONES'!K1301,"")</f>
        <v/>
      </c>
      <c r="D130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01" s="757" t="str">
        <f>IF('REGISTRO ACCIONES'!L1301="COMPRA",'REGISTRO ACCIONES'!M1301,"")</f>
        <v/>
      </c>
      <c r="F1301" s="758" t="str">
        <f>IF(RENTABILIDAD[[#This Row],[PORTAFOLIO]]="","",IF('REGISTRO ACCIONES'!L1301="COMPRA",'REGISTRO ACCIONES'!P1301,""))</f>
        <v/>
      </c>
      <c r="G1301" s="759" t="str">
        <f>IF(RENTABILIDAD[[#This Row],[PORTAFOLIO]]="","",IF('REGISTRO ACCIONES'!L1301="COMPRA",'REGISTRO ACCIONES'!R1301,""))</f>
        <v/>
      </c>
      <c r="H130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01" s="760" t="str">
        <f>IF(RENTABILIDAD[[#This Row],[PORTAFOLIO]]="","",IF(RENTABILIDAD[[#This Row],[INSTRUMENTO]]="","",IFERROR((E1301*H1301),0)))</f>
        <v/>
      </c>
      <c r="J1301" s="761" t="str">
        <f>IF(RENTABILIDAD[[#This Row],[PORTAFOLIO]]="","",IF(RENTABILIDAD[[#This Row],[INSTRUMENTO]]="","",IFERROR((E1301*H1301)*$X$6,0)))</f>
        <v/>
      </c>
      <c r="K1301" s="762">
        <f>IF(RENTABILIDAD[[#This Row],[VALOR ACTUAL COP]]&gt;0,IFERROR((I1301-F1301)/F1301,0),"")</f>
        <v>0</v>
      </c>
      <c r="L1301" s="702">
        <f>IF(RENTABILIDAD[[#This Row],[VALOR ACTUAL COP]]&gt;0,IFERROR((J1301-G1301)/G1301,0),"")</f>
        <v>0</v>
      </c>
      <c r="M1301" s="763">
        <f t="shared" si="21"/>
        <v>0</v>
      </c>
      <c r="N1301" s="747" t="str">
        <f>IFERROR(IF(RENTABILIDAD[[#This Row],[AÑOS]]&gt;0.9999999,(1+K1301)^(1/M1301)-1,""),"")</f>
        <v/>
      </c>
      <c r="O1301" s="702" t="str">
        <f>IFERROR(IF(RENTABILIDAD[[#This Row],[AÑOS]]&gt;0.9999999,(1+L1301)^(1/M1301)-1,""),"")</f>
        <v/>
      </c>
      <c r="P1301" s="764" t="str">
        <f>IFERROR(IF(C:C=$U$7,RENTABILIDAD[[#This Row],[INVERSIÓN USD]]/$W$6,RENTABILIDAD[[#This Row],[INVERSIÓN USD]]/$W$7),"")</f>
        <v/>
      </c>
      <c r="Q1301" s="620" t="str">
        <f>IFERROR(IF(D:D=$U$6,RENTABILIDAD[[#This Row],[INVERSIÓN COP]]/$V$6,RENTABILIDAD[[#This Row],[INVERSIÓN COP]]/$V$7),"")</f>
        <v/>
      </c>
      <c r="R1301" s="764" t="str">
        <f>IFERROR(RENTABILIDAD[[#This Row],[RENTABILIDAD E.A USD]]*RENTABILIDAD[[#This Row],[PESOS COP]],"")</f>
        <v/>
      </c>
      <c r="S1301" s="620" t="str">
        <f>IFERROR(RENTABILIDAD[[#This Row],[RENTABILIDAD E.A COP2]]*RENTABILIDAD[[#This Row],[PESOS COP]],"")</f>
        <v/>
      </c>
    </row>
    <row r="1302" spans="2:19">
      <c r="B1302" s="755" t="str">
        <f>IF('REGISTRO ACCIONES'!L1302="COMPRA",'REGISTRO ACCIONES'!J1302,"")</f>
        <v/>
      </c>
      <c r="C1302" s="756" t="str">
        <f>IF('REGISTRO ACCIONES'!L1302="COMPRA",'REGISTRO ACCIONES'!K1302,"")</f>
        <v/>
      </c>
      <c r="D130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02" s="757" t="str">
        <f>IF('REGISTRO ACCIONES'!L1302="COMPRA",'REGISTRO ACCIONES'!M1302,"")</f>
        <v/>
      </c>
      <c r="F1302" s="758" t="str">
        <f>IF(RENTABILIDAD[[#This Row],[PORTAFOLIO]]="","",IF('REGISTRO ACCIONES'!L1302="COMPRA",'REGISTRO ACCIONES'!P1302,""))</f>
        <v/>
      </c>
      <c r="G1302" s="759" t="str">
        <f>IF(RENTABILIDAD[[#This Row],[PORTAFOLIO]]="","",IF('REGISTRO ACCIONES'!L1302="COMPRA",'REGISTRO ACCIONES'!R1302,""))</f>
        <v/>
      </c>
      <c r="H130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02" s="760" t="str">
        <f>IF(RENTABILIDAD[[#This Row],[PORTAFOLIO]]="","",IF(RENTABILIDAD[[#This Row],[INSTRUMENTO]]="","",IFERROR((E1302*H1302),0)))</f>
        <v/>
      </c>
      <c r="J1302" s="761" t="str">
        <f>IF(RENTABILIDAD[[#This Row],[PORTAFOLIO]]="","",IF(RENTABILIDAD[[#This Row],[INSTRUMENTO]]="","",IFERROR((E1302*H1302)*$X$6,0)))</f>
        <v/>
      </c>
      <c r="K1302" s="762">
        <f>IF(RENTABILIDAD[[#This Row],[VALOR ACTUAL COP]]&gt;0,IFERROR((I1302-F1302)/F1302,0),"")</f>
        <v>0</v>
      </c>
      <c r="L1302" s="702">
        <f>IF(RENTABILIDAD[[#This Row],[VALOR ACTUAL COP]]&gt;0,IFERROR((J1302-G1302)/G1302,0),"")</f>
        <v>0</v>
      </c>
      <c r="M1302" s="763">
        <f t="shared" si="21"/>
        <v>0</v>
      </c>
      <c r="N1302" s="747" t="str">
        <f>IFERROR(IF(RENTABILIDAD[[#This Row],[AÑOS]]&gt;0.9999999,(1+K1302)^(1/M1302)-1,""),"")</f>
        <v/>
      </c>
      <c r="O1302" s="702" t="str">
        <f>IFERROR(IF(RENTABILIDAD[[#This Row],[AÑOS]]&gt;0.9999999,(1+L1302)^(1/M1302)-1,""),"")</f>
        <v/>
      </c>
      <c r="P1302" s="764" t="str">
        <f>IFERROR(IF(C:C=$U$7,RENTABILIDAD[[#This Row],[INVERSIÓN USD]]/$W$6,RENTABILIDAD[[#This Row],[INVERSIÓN USD]]/$W$7),"")</f>
        <v/>
      </c>
      <c r="Q1302" s="620" t="str">
        <f>IFERROR(IF(D:D=$U$6,RENTABILIDAD[[#This Row],[INVERSIÓN COP]]/$V$6,RENTABILIDAD[[#This Row],[INVERSIÓN COP]]/$V$7),"")</f>
        <v/>
      </c>
      <c r="R1302" s="764" t="str">
        <f>IFERROR(RENTABILIDAD[[#This Row],[RENTABILIDAD E.A USD]]*RENTABILIDAD[[#This Row],[PESOS COP]],"")</f>
        <v/>
      </c>
      <c r="S1302" s="620" t="str">
        <f>IFERROR(RENTABILIDAD[[#This Row],[RENTABILIDAD E.A COP2]]*RENTABILIDAD[[#This Row],[PESOS COP]],"")</f>
        <v/>
      </c>
    </row>
    <row r="1303" spans="2:19">
      <c r="B1303" s="755" t="str">
        <f>IF('REGISTRO ACCIONES'!L1303="COMPRA",'REGISTRO ACCIONES'!J1303,"")</f>
        <v/>
      </c>
      <c r="C1303" s="756" t="str">
        <f>IF('REGISTRO ACCIONES'!L1303="COMPRA",'REGISTRO ACCIONES'!K1303,"")</f>
        <v/>
      </c>
      <c r="D130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03" s="757" t="str">
        <f>IF('REGISTRO ACCIONES'!L1303="COMPRA",'REGISTRO ACCIONES'!M1303,"")</f>
        <v/>
      </c>
      <c r="F1303" s="758" t="str">
        <f>IF(RENTABILIDAD[[#This Row],[PORTAFOLIO]]="","",IF('REGISTRO ACCIONES'!L1303="COMPRA",'REGISTRO ACCIONES'!P1303,""))</f>
        <v/>
      </c>
      <c r="G1303" s="759" t="str">
        <f>IF(RENTABILIDAD[[#This Row],[PORTAFOLIO]]="","",IF('REGISTRO ACCIONES'!L1303="COMPRA",'REGISTRO ACCIONES'!R1303,""))</f>
        <v/>
      </c>
      <c r="H130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03" s="760" t="str">
        <f>IF(RENTABILIDAD[[#This Row],[PORTAFOLIO]]="","",IF(RENTABILIDAD[[#This Row],[INSTRUMENTO]]="","",IFERROR((E1303*H1303),0)))</f>
        <v/>
      </c>
      <c r="J1303" s="761" t="str">
        <f>IF(RENTABILIDAD[[#This Row],[PORTAFOLIO]]="","",IF(RENTABILIDAD[[#This Row],[INSTRUMENTO]]="","",IFERROR((E1303*H1303)*$X$6,0)))</f>
        <v/>
      </c>
      <c r="K1303" s="762">
        <f>IF(RENTABILIDAD[[#This Row],[VALOR ACTUAL COP]]&gt;0,IFERROR((I1303-F1303)/F1303,0),"")</f>
        <v>0</v>
      </c>
      <c r="L1303" s="702">
        <f>IF(RENTABILIDAD[[#This Row],[VALOR ACTUAL COP]]&gt;0,IFERROR((J1303-G1303)/G1303,0),"")</f>
        <v>0</v>
      </c>
      <c r="M1303" s="763">
        <f t="shared" si="21"/>
        <v>0</v>
      </c>
      <c r="N1303" s="747" t="str">
        <f>IFERROR(IF(RENTABILIDAD[[#This Row],[AÑOS]]&gt;0.9999999,(1+K1303)^(1/M1303)-1,""),"")</f>
        <v/>
      </c>
      <c r="O1303" s="702" t="str">
        <f>IFERROR(IF(RENTABILIDAD[[#This Row],[AÑOS]]&gt;0.9999999,(1+L1303)^(1/M1303)-1,""),"")</f>
        <v/>
      </c>
      <c r="P1303" s="764" t="str">
        <f>IFERROR(IF(C:C=$U$7,RENTABILIDAD[[#This Row],[INVERSIÓN USD]]/$W$6,RENTABILIDAD[[#This Row],[INVERSIÓN USD]]/$W$7),"")</f>
        <v/>
      </c>
      <c r="Q1303" s="620" t="str">
        <f>IFERROR(IF(D:D=$U$6,RENTABILIDAD[[#This Row],[INVERSIÓN COP]]/$V$6,RENTABILIDAD[[#This Row],[INVERSIÓN COP]]/$V$7),"")</f>
        <v/>
      </c>
      <c r="R1303" s="764" t="str">
        <f>IFERROR(RENTABILIDAD[[#This Row],[RENTABILIDAD E.A USD]]*RENTABILIDAD[[#This Row],[PESOS COP]],"")</f>
        <v/>
      </c>
      <c r="S1303" s="620" t="str">
        <f>IFERROR(RENTABILIDAD[[#This Row],[RENTABILIDAD E.A COP2]]*RENTABILIDAD[[#This Row],[PESOS COP]],"")</f>
        <v/>
      </c>
    </row>
    <row r="1304" spans="2:19">
      <c r="B1304" s="755" t="str">
        <f>IF('REGISTRO ACCIONES'!L1304="COMPRA",'REGISTRO ACCIONES'!J1304,"")</f>
        <v/>
      </c>
      <c r="C1304" s="756" t="str">
        <f>IF('REGISTRO ACCIONES'!L1304="COMPRA",'REGISTRO ACCIONES'!K1304,"")</f>
        <v/>
      </c>
      <c r="D130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04" s="757" t="str">
        <f>IF('REGISTRO ACCIONES'!L1304="COMPRA",'REGISTRO ACCIONES'!M1304,"")</f>
        <v/>
      </c>
      <c r="F1304" s="758" t="str">
        <f>IF(RENTABILIDAD[[#This Row],[PORTAFOLIO]]="","",IF('REGISTRO ACCIONES'!L1304="COMPRA",'REGISTRO ACCIONES'!P1304,""))</f>
        <v/>
      </c>
      <c r="G1304" s="759" t="str">
        <f>IF(RENTABILIDAD[[#This Row],[PORTAFOLIO]]="","",IF('REGISTRO ACCIONES'!L1304="COMPRA",'REGISTRO ACCIONES'!R1304,""))</f>
        <v/>
      </c>
      <c r="H130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04" s="760" t="str">
        <f>IF(RENTABILIDAD[[#This Row],[PORTAFOLIO]]="","",IF(RENTABILIDAD[[#This Row],[INSTRUMENTO]]="","",IFERROR((E1304*H1304),0)))</f>
        <v/>
      </c>
      <c r="J1304" s="761" t="str">
        <f>IF(RENTABILIDAD[[#This Row],[PORTAFOLIO]]="","",IF(RENTABILIDAD[[#This Row],[INSTRUMENTO]]="","",IFERROR((E1304*H1304)*$X$6,0)))</f>
        <v/>
      </c>
      <c r="K1304" s="762">
        <f>IF(RENTABILIDAD[[#This Row],[VALOR ACTUAL COP]]&gt;0,IFERROR((I1304-F1304)/F1304,0),"")</f>
        <v>0</v>
      </c>
      <c r="L1304" s="702">
        <f>IF(RENTABILIDAD[[#This Row],[VALOR ACTUAL COP]]&gt;0,IFERROR((J1304-G1304)/G1304,0),"")</f>
        <v>0</v>
      </c>
      <c r="M1304" s="763">
        <f t="shared" si="21"/>
        <v>0</v>
      </c>
      <c r="N1304" s="747" t="str">
        <f>IFERROR(IF(RENTABILIDAD[[#This Row],[AÑOS]]&gt;0.9999999,(1+K1304)^(1/M1304)-1,""),"")</f>
        <v/>
      </c>
      <c r="O1304" s="702" t="str">
        <f>IFERROR(IF(RENTABILIDAD[[#This Row],[AÑOS]]&gt;0.9999999,(1+L1304)^(1/M1304)-1,""),"")</f>
        <v/>
      </c>
      <c r="P1304" s="764" t="str">
        <f>IFERROR(IF(C:C=$U$7,RENTABILIDAD[[#This Row],[INVERSIÓN USD]]/$W$6,RENTABILIDAD[[#This Row],[INVERSIÓN USD]]/$W$7),"")</f>
        <v/>
      </c>
      <c r="Q1304" s="620" t="str">
        <f>IFERROR(IF(D:D=$U$6,RENTABILIDAD[[#This Row],[INVERSIÓN COP]]/$V$6,RENTABILIDAD[[#This Row],[INVERSIÓN COP]]/$V$7),"")</f>
        <v/>
      </c>
      <c r="R1304" s="764" t="str">
        <f>IFERROR(RENTABILIDAD[[#This Row],[RENTABILIDAD E.A USD]]*RENTABILIDAD[[#This Row],[PESOS COP]],"")</f>
        <v/>
      </c>
      <c r="S1304" s="620" t="str">
        <f>IFERROR(RENTABILIDAD[[#This Row],[RENTABILIDAD E.A COP2]]*RENTABILIDAD[[#This Row],[PESOS COP]],"")</f>
        <v/>
      </c>
    </row>
    <row r="1305" spans="2:19">
      <c r="B1305" s="755" t="str">
        <f>IF('REGISTRO ACCIONES'!L1305="COMPRA",'REGISTRO ACCIONES'!J1305,"")</f>
        <v/>
      </c>
      <c r="C1305" s="756" t="str">
        <f>IF('REGISTRO ACCIONES'!L1305="COMPRA",'REGISTRO ACCIONES'!K1305,"")</f>
        <v/>
      </c>
      <c r="D130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05" s="757" t="str">
        <f>IF('REGISTRO ACCIONES'!L1305="COMPRA",'REGISTRO ACCIONES'!M1305,"")</f>
        <v/>
      </c>
      <c r="F1305" s="758" t="str">
        <f>IF(RENTABILIDAD[[#This Row],[PORTAFOLIO]]="","",IF('REGISTRO ACCIONES'!L1305="COMPRA",'REGISTRO ACCIONES'!P1305,""))</f>
        <v/>
      </c>
      <c r="G1305" s="759" t="str">
        <f>IF(RENTABILIDAD[[#This Row],[PORTAFOLIO]]="","",IF('REGISTRO ACCIONES'!L1305="COMPRA",'REGISTRO ACCIONES'!R1305,""))</f>
        <v/>
      </c>
      <c r="H130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05" s="760" t="str">
        <f>IF(RENTABILIDAD[[#This Row],[PORTAFOLIO]]="","",IF(RENTABILIDAD[[#This Row],[INSTRUMENTO]]="","",IFERROR((E1305*H1305),0)))</f>
        <v/>
      </c>
      <c r="J1305" s="761" t="str">
        <f>IF(RENTABILIDAD[[#This Row],[PORTAFOLIO]]="","",IF(RENTABILIDAD[[#This Row],[INSTRUMENTO]]="","",IFERROR((E1305*H1305)*$X$6,0)))</f>
        <v/>
      </c>
      <c r="K1305" s="762">
        <f>IF(RENTABILIDAD[[#This Row],[VALOR ACTUAL COP]]&gt;0,IFERROR((I1305-F1305)/F1305,0),"")</f>
        <v>0</v>
      </c>
      <c r="L1305" s="702">
        <f>IF(RENTABILIDAD[[#This Row],[VALOR ACTUAL COP]]&gt;0,IFERROR((J1305-G1305)/G1305,0),"")</f>
        <v>0</v>
      </c>
      <c r="M1305" s="763">
        <f t="shared" si="21"/>
        <v>0</v>
      </c>
      <c r="N1305" s="747" t="str">
        <f>IFERROR(IF(RENTABILIDAD[[#This Row],[AÑOS]]&gt;0.9999999,(1+K1305)^(1/M1305)-1,""),"")</f>
        <v/>
      </c>
      <c r="O1305" s="702" t="str">
        <f>IFERROR(IF(RENTABILIDAD[[#This Row],[AÑOS]]&gt;0.9999999,(1+L1305)^(1/M1305)-1,""),"")</f>
        <v/>
      </c>
      <c r="P1305" s="764" t="str">
        <f>IFERROR(IF(C:C=$U$7,RENTABILIDAD[[#This Row],[INVERSIÓN USD]]/$W$6,RENTABILIDAD[[#This Row],[INVERSIÓN USD]]/$W$7),"")</f>
        <v/>
      </c>
      <c r="Q1305" s="620" t="str">
        <f>IFERROR(IF(D:D=$U$6,RENTABILIDAD[[#This Row],[INVERSIÓN COP]]/$V$6,RENTABILIDAD[[#This Row],[INVERSIÓN COP]]/$V$7),"")</f>
        <v/>
      </c>
      <c r="R1305" s="764" t="str">
        <f>IFERROR(RENTABILIDAD[[#This Row],[RENTABILIDAD E.A USD]]*RENTABILIDAD[[#This Row],[PESOS COP]],"")</f>
        <v/>
      </c>
      <c r="S1305" s="620" t="str">
        <f>IFERROR(RENTABILIDAD[[#This Row],[RENTABILIDAD E.A COP2]]*RENTABILIDAD[[#This Row],[PESOS COP]],"")</f>
        <v/>
      </c>
    </row>
    <row r="1306" spans="2:19">
      <c r="B1306" s="755" t="str">
        <f>IF('REGISTRO ACCIONES'!L1306="COMPRA",'REGISTRO ACCIONES'!J1306,"")</f>
        <v/>
      </c>
      <c r="C1306" s="756" t="str">
        <f>IF('REGISTRO ACCIONES'!L1306="COMPRA",'REGISTRO ACCIONES'!K1306,"")</f>
        <v/>
      </c>
      <c r="D130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06" s="757" t="str">
        <f>IF('REGISTRO ACCIONES'!L1306="COMPRA",'REGISTRO ACCIONES'!M1306,"")</f>
        <v/>
      </c>
      <c r="F1306" s="758" t="str">
        <f>IF(RENTABILIDAD[[#This Row],[PORTAFOLIO]]="","",IF('REGISTRO ACCIONES'!L1306="COMPRA",'REGISTRO ACCIONES'!P1306,""))</f>
        <v/>
      </c>
      <c r="G1306" s="759" t="str">
        <f>IF(RENTABILIDAD[[#This Row],[PORTAFOLIO]]="","",IF('REGISTRO ACCIONES'!L1306="COMPRA",'REGISTRO ACCIONES'!R1306,""))</f>
        <v/>
      </c>
      <c r="H130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06" s="760" t="str">
        <f>IF(RENTABILIDAD[[#This Row],[PORTAFOLIO]]="","",IF(RENTABILIDAD[[#This Row],[INSTRUMENTO]]="","",IFERROR((E1306*H1306),0)))</f>
        <v/>
      </c>
      <c r="J1306" s="761" t="str">
        <f>IF(RENTABILIDAD[[#This Row],[PORTAFOLIO]]="","",IF(RENTABILIDAD[[#This Row],[INSTRUMENTO]]="","",IFERROR((E1306*H1306)*$X$6,0)))</f>
        <v/>
      </c>
      <c r="K1306" s="762">
        <f>IF(RENTABILIDAD[[#This Row],[VALOR ACTUAL COP]]&gt;0,IFERROR((I1306-F1306)/F1306,0),"")</f>
        <v>0</v>
      </c>
      <c r="L1306" s="702">
        <f>IF(RENTABILIDAD[[#This Row],[VALOR ACTUAL COP]]&gt;0,IFERROR((J1306-G1306)/G1306,0),"")</f>
        <v>0</v>
      </c>
      <c r="M1306" s="763">
        <f t="shared" si="21"/>
        <v>0</v>
      </c>
      <c r="N1306" s="747" t="str">
        <f>IFERROR(IF(RENTABILIDAD[[#This Row],[AÑOS]]&gt;0.9999999,(1+K1306)^(1/M1306)-1,""),"")</f>
        <v/>
      </c>
      <c r="O1306" s="702" t="str">
        <f>IFERROR(IF(RENTABILIDAD[[#This Row],[AÑOS]]&gt;0.9999999,(1+L1306)^(1/M1306)-1,""),"")</f>
        <v/>
      </c>
      <c r="P1306" s="764" t="str">
        <f>IFERROR(IF(C:C=$U$7,RENTABILIDAD[[#This Row],[INVERSIÓN USD]]/$W$6,RENTABILIDAD[[#This Row],[INVERSIÓN USD]]/$W$7),"")</f>
        <v/>
      </c>
      <c r="Q1306" s="620" t="str">
        <f>IFERROR(IF(D:D=$U$6,RENTABILIDAD[[#This Row],[INVERSIÓN COP]]/$V$6,RENTABILIDAD[[#This Row],[INVERSIÓN COP]]/$V$7),"")</f>
        <v/>
      </c>
      <c r="R1306" s="764" t="str">
        <f>IFERROR(RENTABILIDAD[[#This Row],[RENTABILIDAD E.A USD]]*RENTABILIDAD[[#This Row],[PESOS COP]],"")</f>
        <v/>
      </c>
      <c r="S1306" s="620" t="str">
        <f>IFERROR(RENTABILIDAD[[#This Row],[RENTABILIDAD E.A COP2]]*RENTABILIDAD[[#This Row],[PESOS COP]],"")</f>
        <v/>
      </c>
    </row>
    <row r="1307" spans="2:19">
      <c r="B1307" s="755" t="str">
        <f>IF('REGISTRO ACCIONES'!L1307="COMPRA",'REGISTRO ACCIONES'!J1307,"")</f>
        <v/>
      </c>
      <c r="C1307" s="756" t="str">
        <f>IF('REGISTRO ACCIONES'!L1307="COMPRA",'REGISTRO ACCIONES'!K1307,"")</f>
        <v/>
      </c>
      <c r="D130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07" s="757" t="str">
        <f>IF('REGISTRO ACCIONES'!L1307="COMPRA",'REGISTRO ACCIONES'!M1307,"")</f>
        <v/>
      </c>
      <c r="F1307" s="758" t="str">
        <f>IF(RENTABILIDAD[[#This Row],[PORTAFOLIO]]="","",IF('REGISTRO ACCIONES'!L1307="COMPRA",'REGISTRO ACCIONES'!P1307,""))</f>
        <v/>
      </c>
      <c r="G1307" s="759" t="str">
        <f>IF(RENTABILIDAD[[#This Row],[PORTAFOLIO]]="","",IF('REGISTRO ACCIONES'!L1307="COMPRA",'REGISTRO ACCIONES'!R1307,""))</f>
        <v/>
      </c>
      <c r="H130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07" s="760" t="str">
        <f>IF(RENTABILIDAD[[#This Row],[PORTAFOLIO]]="","",IF(RENTABILIDAD[[#This Row],[INSTRUMENTO]]="","",IFERROR((E1307*H1307),0)))</f>
        <v/>
      </c>
      <c r="J1307" s="761" t="str">
        <f>IF(RENTABILIDAD[[#This Row],[PORTAFOLIO]]="","",IF(RENTABILIDAD[[#This Row],[INSTRUMENTO]]="","",IFERROR((E1307*H1307)*$X$6,0)))</f>
        <v/>
      </c>
      <c r="K1307" s="762">
        <f>IF(RENTABILIDAD[[#This Row],[VALOR ACTUAL COP]]&gt;0,IFERROR((I1307-F1307)/F1307,0),"")</f>
        <v>0</v>
      </c>
      <c r="L1307" s="702">
        <f>IF(RENTABILIDAD[[#This Row],[VALOR ACTUAL COP]]&gt;0,IFERROR((J1307-G1307)/G1307,0),"")</f>
        <v>0</v>
      </c>
      <c r="M1307" s="763">
        <f t="shared" si="21"/>
        <v>0</v>
      </c>
      <c r="N1307" s="747" t="str">
        <f>IFERROR(IF(RENTABILIDAD[[#This Row],[AÑOS]]&gt;0.9999999,(1+K1307)^(1/M1307)-1,""),"")</f>
        <v/>
      </c>
      <c r="O1307" s="702" t="str">
        <f>IFERROR(IF(RENTABILIDAD[[#This Row],[AÑOS]]&gt;0.9999999,(1+L1307)^(1/M1307)-1,""),"")</f>
        <v/>
      </c>
      <c r="P1307" s="764" t="str">
        <f>IFERROR(IF(C:C=$U$7,RENTABILIDAD[[#This Row],[INVERSIÓN USD]]/$W$6,RENTABILIDAD[[#This Row],[INVERSIÓN USD]]/$W$7),"")</f>
        <v/>
      </c>
      <c r="Q1307" s="620" t="str">
        <f>IFERROR(IF(D:D=$U$6,RENTABILIDAD[[#This Row],[INVERSIÓN COP]]/$V$6,RENTABILIDAD[[#This Row],[INVERSIÓN COP]]/$V$7),"")</f>
        <v/>
      </c>
      <c r="R1307" s="764" t="str">
        <f>IFERROR(RENTABILIDAD[[#This Row],[RENTABILIDAD E.A USD]]*RENTABILIDAD[[#This Row],[PESOS COP]],"")</f>
        <v/>
      </c>
      <c r="S1307" s="620" t="str">
        <f>IFERROR(RENTABILIDAD[[#This Row],[RENTABILIDAD E.A COP2]]*RENTABILIDAD[[#This Row],[PESOS COP]],"")</f>
        <v/>
      </c>
    </row>
    <row r="1308" spans="2:19">
      <c r="B1308" s="755" t="str">
        <f>IF('REGISTRO ACCIONES'!L1308="COMPRA",'REGISTRO ACCIONES'!J1308,"")</f>
        <v/>
      </c>
      <c r="C1308" s="756" t="str">
        <f>IF('REGISTRO ACCIONES'!L1308="COMPRA",'REGISTRO ACCIONES'!K1308,"")</f>
        <v/>
      </c>
      <c r="D130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08" s="757" t="str">
        <f>IF('REGISTRO ACCIONES'!L1308="COMPRA",'REGISTRO ACCIONES'!M1308,"")</f>
        <v/>
      </c>
      <c r="F1308" s="758" t="str">
        <f>IF(RENTABILIDAD[[#This Row],[PORTAFOLIO]]="","",IF('REGISTRO ACCIONES'!L1308="COMPRA",'REGISTRO ACCIONES'!P1308,""))</f>
        <v/>
      </c>
      <c r="G1308" s="759" t="str">
        <f>IF(RENTABILIDAD[[#This Row],[PORTAFOLIO]]="","",IF('REGISTRO ACCIONES'!L1308="COMPRA",'REGISTRO ACCIONES'!R1308,""))</f>
        <v/>
      </c>
      <c r="H130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08" s="760" t="str">
        <f>IF(RENTABILIDAD[[#This Row],[PORTAFOLIO]]="","",IF(RENTABILIDAD[[#This Row],[INSTRUMENTO]]="","",IFERROR((E1308*H1308),0)))</f>
        <v/>
      </c>
      <c r="J1308" s="761" t="str">
        <f>IF(RENTABILIDAD[[#This Row],[PORTAFOLIO]]="","",IF(RENTABILIDAD[[#This Row],[INSTRUMENTO]]="","",IFERROR((E1308*H1308)*$X$6,0)))</f>
        <v/>
      </c>
      <c r="K1308" s="762">
        <f>IF(RENTABILIDAD[[#This Row],[VALOR ACTUAL COP]]&gt;0,IFERROR((I1308-F1308)/F1308,0),"")</f>
        <v>0</v>
      </c>
      <c r="L1308" s="702">
        <f>IF(RENTABILIDAD[[#This Row],[VALOR ACTUAL COP]]&gt;0,IFERROR((J1308-G1308)/G1308,0),"")</f>
        <v>0</v>
      </c>
      <c r="M1308" s="763">
        <f t="shared" si="21"/>
        <v>0</v>
      </c>
      <c r="N1308" s="747" t="str">
        <f>IFERROR(IF(RENTABILIDAD[[#This Row],[AÑOS]]&gt;0.9999999,(1+K1308)^(1/M1308)-1,""),"")</f>
        <v/>
      </c>
      <c r="O1308" s="702" t="str">
        <f>IFERROR(IF(RENTABILIDAD[[#This Row],[AÑOS]]&gt;0.9999999,(1+L1308)^(1/M1308)-1,""),"")</f>
        <v/>
      </c>
      <c r="P1308" s="764" t="str">
        <f>IFERROR(IF(C:C=$U$7,RENTABILIDAD[[#This Row],[INVERSIÓN USD]]/$W$6,RENTABILIDAD[[#This Row],[INVERSIÓN USD]]/$W$7),"")</f>
        <v/>
      </c>
      <c r="Q1308" s="620" t="str">
        <f>IFERROR(IF(D:D=$U$6,RENTABILIDAD[[#This Row],[INVERSIÓN COP]]/$V$6,RENTABILIDAD[[#This Row],[INVERSIÓN COP]]/$V$7),"")</f>
        <v/>
      </c>
      <c r="R1308" s="764" t="str">
        <f>IFERROR(RENTABILIDAD[[#This Row],[RENTABILIDAD E.A USD]]*RENTABILIDAD[[#This Row],[PESOS COP]],"")</f>
        <v/>
      </c>
      <c r="S1308" s="620" t="str">
        <f>IFERROR(RENTABILIDAD[[#This Row],[RENTABILIDAD E.A COP2]]*RENTABILIDAD[[#This Row],[PESOS COP]],"")</f>
        <v/>
      </c>
    </row>
    <row r="1309" spans="2:19">
      <c r="B1309" s="755" t="str">
        <f>IF('REGISTRO ACCIONES'!L1309="COMPRA",'REGISTRO ACCIONES'!J1309,"")</f>
        <v/>
      </c>
      <c r="C1309" s="756" t="str">
        <f>IF('REGISTRO ACCIONES'!L1309="COMPRA",'REGISTRO ACCIONES'!K1309,"")</f>
        <v/>
      </c>
      <c r="D130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09" s="757" t="str">
        <f>IF('REGISTRO ACCIONES'!L1309="COMPRA",'REGISTRO ACCIONES'!M1309,"")</f>
        <v/>
      </c>
      <c r="F1309" s="758" t="str">
        <f>IF(RENTABILIDAD[[#This Row],[PORTAFOLIO]]="","",IF('REGISTRO ACCIONES'!L1309="COMPRA",'REGISTRO ACCIONES'!P1309,""))</f>
        <v/>
      </c>
      <c r="G1309" s="759" t="str">
        <f>IF(RENTABILIDAD[[#This Row],[PORTAFOLIO]]="","",IF('REGISTRO ACCIONES'!L1309="COMPRA",'REGISTRO ACCIONES'!R1309,""))</f>
        <v/>
      </c>
      <c r="H130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09" s="760" t="str">
        <f>IF(RENTABILIDAD[[#This Row],[PORTAFOLIO]]="","",IF(RENTABILIDAD[[#This Row],[INSTRUMENTO]]="","",IFERROR((E1309*H1309),0)))</f>
        <v/>
      </c>
      <c r="J1309" s="761" t="str">
        <f>IF(RENTABILIDAD[[#This Row],[PORTAFOLIO]]="","",IF(RENTABILIDAD[[#This Row],[INSTRUMENTO]]="","",IFERROR((E1309*H1309)*$X$6,0)))</f>
        <v/>
      </c>
      <c r="K1309" s="762">
        <f>IF(RENTABILIDAD[[#This Row],[VALOR ACTUAL COP]]&gt;0,IFERROR((I1309-F1309)/F1309,0),"")</f>
        <v>0</v>
      </c>
      <c r="L1309" s="702">
        <f>IF(RENTABILIDAD[[#This Row],[VALOR ACTUAL COP]]&gt;0,IFERROR((J1309-G1309)/G1309,0),"")</f>
        <v>0</v>
      </c>
      <c r="M1309" s="763">
        <f t="shared" si="21"/>
        <v>0</v>
      </c>
      <c r="N1309" s="747" t="str">
        <f>IFERROR(IF(RENTABILIDAD[[#This Row],[AÑOS]]&gt;0.9999999,(1+K1309)^(1/M1309)-1,""),"")</f>
        <v/>
      </c>
      <c r="O1309" s="702" t="str">
        <f>IFERROR(IF(RENTABILIDAD[[#This Row],[AÑOS]]&gt;0.9999999,(1+L1309)^(1/M1309)-1,""),"")</f>
        <v/>
      </c>
      <c r="P1309" s="764" t="str">
        <f>IFERROR(IF(C:C=$U$7,RENTABILIDAD[[#This Row],[INVERSIÓN USD]]/$W$6,RENTABILIDAD[[#This Row],[INVERSIÓN USD]]/$W$7),"")</f>
        <v/>
      </c>
      <c r="Q1309" s="620" t="str">
        <f>IFERROR(IF(D:D=$U$6,RENTABILIDAD[[#This Row],[INVERSIÓN COP]]/$V$6,RENTABILIDAD[[#This Row],[INVERSIÓN COP]]/$V$7),"")</f>
        <v/>
      </c>
      <c r="R1309" s="764" t="str">
        <f>IFERROR(RENTABILIDAD[[#This Row],[RENTABILIDAD E.A USD]]*RENTABILIDAD[[#This Row],[PESOS COP]],"")</f>
        <v/>
      </c>
      <c r="S1309" s="620" t="str">
        <f>IFERROR(RENTABILIDAD[[#This Row],[RENTABILIDAD E.A COP2]]*RENTABILIDAD[[#This Row],[PESOS COP]],"")</f>
        <v/>
      </c>
    </row>
    <row r="1310" spans="2:19">
      <c r="B1310" s="755" t="str">
        <f>IF('REGISTRO ACCIONES'!L1310="COMPRA",'REGISTRO ACCIONES'!J1310,"")</f>
        <v/>
      </c>
      <c r="C1310" s="756" t="str">
        <f>IF('REGISTRO ACCIONES'!L1310="COMPRA",'REGISTRO ACCIONES'!K1310,"")</f>
        <v/>
      </c>
      <c r="D131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10" s="757" t="str">
        <f>IF('REGISTRO ACCIONES'!L1310="COMPRA",'REGISTRO ACCIONES'!M1310,"")</f>
        <v/>
      </c>
      <c r="F1310" s="758" t="str">
        <f>IF(RENTABILIDAD[[#This Row],[PORTAFOLIO]]="","",IF('REGISTRO ACCIONES'!L1310="COMPRA",'REGISTRO ACCIONES'!P1310,""))</f>
        <v/>
      </c>
      <c r="G1310" s="759" t="str">
        <f>IF(RENTABILIDAD[[#This Row],[PORTAFOLIO]]="","",IF('REGISTRO ACCIONES'!L1310="COMPRA",'REGISTRO ACCIONES'!R1310,""))</f>
        <v/>
      </c>
      <c r="H131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10" s="760" t="str">
        <f>IF(RENTABILIDAD[[#This Row],[PORTAFOLIO]]="","",IF(RENTABILIDAD[[#This Row],[INSTRUMENTO]]="","",IFERROR((E1310*H1310),0)))</f>
        <v/>
      </c>
      <c r="J1310" s="761" t="str">
        <f>IF(RENTABILIDAD[[#This Row],[PORTAFOLIO]]="","",IF(RENTABILIDAD[[#This Row],[INSTRUMENTO]]="","",IFERROR((E1310*H1310)*$X$6,0)))</f>
        <v/>
      </c>
      <c r="K1310" s="762">
        <f>IF(RENTABILIDAD[[#This Row],[VALOR ACTUAL COP]]&gt;0,IFERROR((I1310-F1310)/F1310,0),"")</f>
        <v>0</v>
      </c>
      <c r="L1310" s="702">
        <f>IF(RENTABILIDAD[[#This Row],[VALOR ACTUAL COP]]&gt;0,IFERROR((J1310-G1310)/G1310,0),"")</f>
        <v>0</v>
      </c>
      <c r="M1310" s="763">
        <f t="shared" si="21"/>
        <v>0</v>
      </c>
      <c r="N1310" s="747" t="str">
        <f>IFERROR(IF(RENTABILIDAD[[#This Row],[AÑOS]]&gt;0.9999999,(1+K1310)^(1/M1310)-1,""),"")</f>
        <v/>
      </c>
      <c r="O1310" s="702" t="str">
        <f>IFERROR(IF(RENTABILIDAD[[#This Row],[AÑOS]]&gt;0.9999999,(1+L1310)^(1/M1310)-1,""),"")</f>
        <v/>
      </c>
      <c r="P1310" s="764" t="str">
        <f>IFERROR(IF(C:C=$U$7,RENTABILIDAD[[#This Row],[INVERSIÓN USD]]/$W$6,RENTABILIDAD[[#This Row],[INVERSIÓN USD]]/$W$7),"")</f>
        <v/>
      </c>
      <c r="Q1310" s="620" t="str">
        <f>IFERROR(IF(D:D=$U$6,RENTABILIDAD[[#This Row],[INVERSIÓN COP]]/$V$6,RENTABILIDAD[[#This Row],[INVERSIÓN COP]]/$V$7),"")</f>
        <v/>
      </c>
      <c r="R1310" s="764" t="str">
        <f>IFERROR(RENTABILIDAD[[#This Row],[RENTABILIDAD E.A USD]]*RENTABILIDAD[[#This Row],[PESOS COP]],"")</f>
        <v/>
      </c>
      <c r="S1310" s="620" t="str">
        <f>IFERROR(RENTABILIDAD[[#This Row],[RENTABILIDAD E.A COP2]]*RENTABILIDAD[[#This Row],[PESOS COP]],"")</f>
        <v/>
      </c>
    </row>
    <row r="1311" spans="2:19">
      <c r="B1311" s="755" t="str">
        <f>IF('REGISTRO ACCIONES'!L1311="COMPRA",'REGISTRO ACCIONES'!J1311,"")</f>
        <v/>
      </c>
      <c r="C1311" s="756" t="str">
        <f>IF('REGISTRO ACCIONES'!L1311="COMPRA",'REGISTRO ACCIONES'!K1311,"")</f>
        <v/>
      </c>
      <c r="D131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11" s="757" t="str">
        <f>IF('REGISTRO ACCIONES'!L1311="COMPRA",'REGISTRO ACCIONES'!M1311,"")</f>
        <v/>
      </c>
      <c r="F1311" s="758" t="str">
        <f>IF(RENTABILIDAD[[#This Row],[PORTAFOLIO]]="","",IF('REGISTRO ACCIONES'!L1311="COMPRA",'REGISTRO ACCIONES'!P1311,""))</f>
        <v/>
      </c>
      <c r="G1311" s="759" t="str">
        <f>IF(RENTABILIDAD[[#This Row],[PORTAFOLIO]]="","",IF('REGISTRO ACCIONES'!L1311="COMPRA",'REGISTRO ACCIONES'!R1311,""))</f>
        <v/>
      </c>
      <c r="H131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11" s="760" t="str">
        <f>IF(RENTABILIDAD[[#This Row],[PORTAFOLIO]]="","",IF(RENTABILIDAD[[#This Row],[INSTRUMENTO]]="","",IFERROR((E1311*H1311),0)))</f>
        <v/>
      </c>
      <c r="J1311" s="761" t="str">
        <f>IF(RENTABILIDAD[[#This Row],[PORTAFOLIO]]="","",IF(RENTABILIDAD[[#This Row],[INSTRUMENTO]]="","",IFERROR((E1311*H1311)*$X$6,0)))</f>
        <v/>
      </c>
      <c r="K1311" s="762">
        <f>IF(RENTABILIDAD[[#This Row],[VALOR ACTUAL COP]]&gt;0,IFERROR((I1311-F1311)/F1311,0),"")</f>
        <v>0</v>
      </c>
      <c r="L1311" s="702">
        <f>IF(RENTABILIDAD[[#This Row],[VALOR ACTUAL COP]]&gt;0,IFERROR((J1311-G1311)/G1311,0),"")</f>
        <v>0</v>
      </c>
      <c r="M1311" s="763">
        <f t="shared" si="21"/>
        <v>0</v>
      </c>
      <c r="N1311" s="747" t="str">
        <f>IFERROR(IF(RENTABILIDAD[[#This Row],[AÑOS]]&gt;0.9999999,(1+K1311)^(1/M1311)-1,""),"")</f>
        <v/>
      </c>
      <c r="O1311" s="702" t="str">
        <f>IFERROR(IF(RENTABILIDAD[[#This Row],[AÑOS]]&gt;0.9999999,(1+L1311)^(1/M1311)-1,""),"")</f>
        <v/>
      </c>
      <c r="P1311" s="764" t="str">
        <f>IFERROR(IF(C:C=$U$7,RENTABILIDAD[[#This Row],[INVERSIÓN USD]]/$W$6,RENTABILIDAD[[#This Row],[INVERSIÓN USD]]/$W$7),"")</f>
        <v/>
      </c>
      <c r="Q1311" s="620" t="str">
        <f>IFERROR(IF(D:D=$U$6,RENTABILIDAD[[#This Row],[INVERSIÓN COP]]/$V$6,RENTABILIDAD[[#This Row],[INVERSIÓN COP]]/$V$7),"")</f>
        <v/>
      </c>
      <c r="R1311" s="764" t="str">
        <f>IFERROR(RENTABILIDAD[[#This Row],[RENTABILIDAD E.A USD]]*RENTABILIDAD[[#This Row],[PESOS COP]],"")</f>
        <v/>
      </c>
      <c r="S1311" s="620" t="str">
        <f>IFERROR(RENTABILIDAD[[#This Row],[RENTABILIDAD E.A COP2]]*RENTABILIDAD[[#This Row],[PESOS COP]],"")</f>
        <v/>
      </c>
    </row>
    <row r="1312" spans="2:19">
      <c r="B1312" s="755" t="str">
        <f>IF('REGISTRO ACCIONES'!L1312="COMPRA",'REGISTRO ACCIONES'!J1312,"")</f>
        <v/>
      </c>
      <c r="C1312" s="756" t="str">
        <f>IF('REGISTRO ACCIONES'!L1312="COMPRA",'REGISTRO ACCIONES'!K1312,"")</f>
        <v/>
      </c>
      <c r="D131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12" s="757" t="str">
        <f>IF('REGISTRO ACCIONES'!L1312="COMPRA",'REGISTRO ACCIONES'!M1312,"")</f>
        <v/>
      </c>
      <c r="F1312" s="758" t="str">
        <f>IF(RENTABILIDAD[[#This Row],[PORTAFOLIO]]="","",IF('REGISTRO ACCIONES'!L1312="COMPRA",'REGISTRO ACCIONES'!P1312,""))</f>
        <v/>
      </c>
      <c r="G1312" s="759" t="str">
        <f>IF(RENTABILIDAD[[#This Row],[PORTAFOLIO]]="","",IF('REGISTRO ACCIONES'!L1312="COMPRA",'REGISTRO ACCIONES'!R1312,""))</f>
        <v/>
      </c>
      <c r="H131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12" s="760" t="str">
        <f>IF(RENTABILIDAD[[#This Row],[PORTAFOLIO]]="","",IF(RENTABILIDAD[[#This Row],[INSTRUMENTO]]="","",IFERROR((E1312*H1312),0)))</f>
        <v/>
      </c>
      <c r="J1312" s="761" t="str">
        <f>IF(RENTABILIDAD[[#This Row],[PORTAFOLIO]]="","",IF(RENTABILIDAD[[#This Row],[INSTRUMENTO]]="","",IFERROR((E1312*H1312)*$X$6,0)))</f>
        <v/>
      </c>
      <c r="K1312" s="762">
        <f>IF(RENTABILIDAD[[#This Row],[VALOR ACTUAL COP]]&gt;0,IFERROR((I1312-F1312)/F1312,0),"")</f>
        <v>0</v>
      </c>
      <c r="L1312" s="702">
        <f>IF(RENTABILIDAD[[#This Row],[VALOR ACTUAL COP]]&gt;0,IFERROR((J1312-G1312)/G1312,0),"")</f>
        <v>0</v>
      </c>
      <c r="M1312" s="763">
        <f t="shared" si="21"/>
        <v>0</v>
      </c>
      <c r="N1312" s="747" t="str">
        <f>IFERROR(IF(RENTABILIDAD[[#This Row],[AÑOS]]&gt;0.9999999,(1+K1312)^(1/M1312)-1,""),"")</f>
        <v/>
      </c>
      <c r="O1312" s="702" t="str">
        <f>IFERROR(IF(RENTABILIDAD[[#This Row],[AÑOS]]&gt;0.9999999,(1+L1312)^(1/M1312)-1,""),"")</f>
        <v/>
      </c>
      <c r="P1312" s="764" t="str">
        <f>IFERROR(IF(C:C=$U$7,RENTABILIDAD[[#This Row],[INVERSIÓN USD]]/$W$6,RENTABILIDAD[[#This Row],[INVERSIÓN USD]]/$W$7),"")</f>
        <v/>
      </c>
      <c r="Q1312" s="620" t="str">
        <f>IFERROR(IF(D:D=$U$6,RENTABILIDAD[[#This Row],[INVERSIÓN COP]]/$V$6,RENTABILIDAD[[#This Row],[INVERSIÓN COP]]/$V$7),"")</f>
        <v/>
      </c>
      <c r="R1312" s="764" t="str">
        <f>IFERROR(RENTABILIDAD[[#This Row],[RENTABILIDAD E.A USD]]*RENTABILIDAD[[#This Row],[PESOS COP]],"")</f>
        <v/>
      </c>
      <c r="S1312" s="620" t="str">
        <f>IFERROR(RENTABILIDAD[[#This Row],[RENTABILIDAD E.A COP2]]*RENTABILIDAD[[#This Row],[PESOS COP]],"")</f>
        <v/>
      </c>
    </row>
    <row r="1313" spans="2:19">
      <c r="B1313" s="755" t="str">
        <f>IF('REGISTRO ACCIONES'!L1313="COMPRA",'REGISTRO ACCIONES'!J1313,"")</f>
        <v/>
      </c>
      <c r="C1313" s="756" t="str">
        <f>IF('REGISTRO ACCIONES'!L1313="COMPRA",'REGISTRO ACCIONES'!K1313,"")</f>
        <v/>
      </c>
      <c r="D131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13" s="757" t="str">
        <f>IF('REGISTRO ACCIONES'!L1313="COMPRA",'REGISTRO ACCIONES'!M1313,"")</f>
        <v/>
      </c>
      <c r="F1313" s="758" t="str">
        <f>IF(RENTABILIDAD[[#This Row],[PORTAFOLIO]]="","",IF('REGISTRO ACCIONES'!L1313="COMPRA",'REGISTRO ACCIONES'!P1313,""))</f>
        <v/>
      </c>
      <c r="G1313" s="759" t="str">
        <f>IF(RENTABILIDAD[[#This Row],[PORTAFOLIO]]="","",IF('REGISTRO ACCIONES'!L1313="COMPRA",'REGISTRO ACCIONES'!R1313,""))</f>
        <v/>
      </c>
      <c r="H131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13" s="760" t="str">
        <f>IF(RENTABILIDAD[[#This Row],[PORTAFOLIO]]="","",IF(RENTABILIDAD[[#This Row],[INSTRUMENTO]]="","",IFERROR((E1313*H1313),0)))</f>
        <v/>
      </c>
      <c r="J1313" s="761" t="str">
        <f>IF(RENTABILIDAD[[#This Row],[PORTAFOLIO]]="","",IF(RENTABILIDAD[[#This Row],[INSTRUMENTO]]="","",IFERROR((E1313*H1313)*$X$6,0)))</f>
        <v/>
      </c>
      <c r="K1313" s="762">
        <f>IF(RENTABILIDAD[[#This Row],[VALOR ACTUAL COP]]&gt;0,IFERROR((I1313-F1313)/F1313,0),"")</f>
        <v>0</v>
      </c>
      <c r="L1313" s="702">
        <f>IF(RENTABILIDAD[[#This Row],[VALOR ACTUAL COP]]&gt;0,IFERROR((J1313-G1313)/G1313,0),"")</f>
        <v>0</v>
      </c>
      <c r="M1313" s="763">
        <f t="shared" si="21"/>
        <v>0</v>
      </c>
      <c r="N1313" s="747" t="str">
        <f>IFERROR(IF(RENTABILIDAD[[#This Row],[AÑOS]]&gt;0.9999999,(1+K1313)^(1/M1313)-1,""),"")</f>
        <v/>
      </c>
      <c r="O1313" s="702" t="str">
        <f>IFERROR(IF(RENTABILIDAD[[#This Row],[AÑOS]]&gt;0.9999999,(1+L1313)^(1/M1313)-1,""),"")</f>
        <v/>
      </c>
      <c r="P1313" s="764" t="str">
        <f>IFERROR(IF(C:C=$U$7,RENTABILIDAD[[#This Row],[INVERSIÓN USD]]/$W$6,RENTABILIDAD[[#This Row],[INVERSIÓN USD]]/$W$7),"")</f>
        <v/>
      </c>
      <c r="Q1313" s="620" t="str">
        <f>IFERROR(IF(D:D=$U$6,RENTABILIDAD[[#This Row],[INVERSIÓN COP]]/$V$6,RENTABILIDAD[[#This Row],[INVERSIÓN COP]]/$V$7),"")</f>
        <v/>
      </c>
      <c r="R1313" s="764" t="str">
        <f>IFERROR(RENTABILIDAD[[#This Row],[RENTABILIDAD E.A USD]]*RENTABILIDAD[[#This Row],[PESOS COP]],"")</f>
        <v/>
      </c>
      <c r="S1313" s="620" t="str">
        <f>IFERROR(RENTABILIDAD[[#This Row],[RENTABILIDAD E.A COP2]]*RENTABILIDAD[[#This Row],[PESOS COP]],"")</f>
        <v/>
      </c>
    </row>
    <row r="1314" spans="2:19">
      <c r="B1314" s="755" t="str">
        <f>IF('REGISTRO ACCIONES'!L1314="COMPRA",'REGISTRO ACCIONES'!J1314,"")</f>
        <v/>
      </c>
      <c r="C1314" s="756" t="str">
        <f>IF('REGISTRO ACCIONES'!L1314="COMPRA",'REGISTRO ACCIONES'!K1314,"")</f>
        <v/>
      </c>
      <c r="D131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14" s="757" t="str">
        <f>IF('REGISTRO ACCIONES'!L1314="COMPRA",'REGISTRO ACCIONES'!M1314,"")</f>
        <v/>
      </c>
      <c r="F1314" s="758" t="str">
        <f>IF(RENTABILIDAD[[#This Row],[PORTAFOLIO]]="","",IF('REGISTRO ACCIONES'!L1314="COMPRA",'REGISTRO ACCIONES'!P1314,""))</f>
        <v/>
      </c>
      <c r="G1314" s="759" t="str">
        <f>IF(RENTABILIDAD[[#This Row],[PORTAFOLIO]]="","",IF('REGISTRO ACCIONES'!L1314="COMPRA",'REGISTRO ACCIONES'!R1314,""))</f>
        <v/>
      </c>
      <c r="H131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14" s="760" t="str">
        <f>IF(RENTABILIDAD[[#This Row],[PORTAFOLIO]]="","",IF(RENTABILIDAD[[#This Row],[INSTRUMENTO]]="","",IFERROR((E1314*H1314),0)))</f>
        <v/>
      </c>
      <c r="J1314" s="761" t="str">
        <f>IF(RENTABILIDAD[[#This Row],[PORTAFOLIO]]="","",IF(RENTABILIDAD[[#This Row],[INSTRUMENTO]]="","",IFERROR((E1314*H1314)*$X$6,0)))</f>
        <v/>
      </c>
      <c r="K1314" s="762">
        <f>IF(RENTABILIDAD[[#This Row],[VALOR ACTUAL COP]]&gt;0,IFERROR((I1314-F1314)/F1314,0),"")</f>
        <v>0</v>
      </c>
      <c r="L1314" s="702">
        <f>IF(RENTABILIDAD[[#This Row],[VALOR ACTUAL COP]]&gt;0,IFERROR((J1314-G1314)/G1314,0),"")</f>
        <v>0</v>
      </c>
      <c r="M1314" s="763">
        <f t="shared" si="21"/>
        <v>0</v>
      </c>
      <c r="N1314" s="747" t="str">
        <f>IFERROR(IF(RENTABILIDAD[[#This Row],[AÑOS]]&gt;0.9999999,(1+K1314)^(1/M1314)-1,""),"")</f>
        <v/>
      </c>
      <c r="O1314" s="702" t="str">
        <f>IFERROR(IF(RENTABILIDAD[[#This Row],[AÑOS]]&gt;0.9999999,(1+L1314)^(1/M1314)-1,""),"")</f>
        <v/>
      </c>
      <c r="P1314" s="764" t="str">
        <f>IFERROR(IF(C:C=$U$7,RENTABILIDAD[[#This Row],[INVERSIÓN USD]]/$W$6,RENTABILIDAD[[#This Row],[INVERSIÓN USD]]/$W$7),"")</f>
        <v/>
      </c>
      <c r="Q1314" s="620" t="str">
        <f>IFERROR(IF(D:D=$U$6,RENTABILIDAD[[#This Row],[INVERSIÓN COP]]/$V$6,RENTABILIDAD[[#This Row],[INVERSIÓN COP]]/$V$7),"")</f>
        <v/>
      </c>
      <c r="R1314" s="764" t="str">
        <f>IFERROR(RENTABILIDAD[[#This Row],[RENTABILIDAD E.A USD]]*RENTABILIDAD[[#This Row],[PESOS COP]],"")</f>
        <v/>
      </c>
      <c r="S1314" s="620" t="str">
        <f>IFERROR(RENTABILIDAD[[#This Row],[RENTABILIDAD E.A COP2]]*RENTABILIDAD[[#This Row],[PESOS COP]],"")</f>
        <v/>
      </c>
    </row>
    <row r="1315" spans="2:19">
      <c r="B1315" s="755" t="str">
        <f>IF('REGISTRO ACCIONES'!L1315="COMPRA",'REGISTRO ACCIONES'!J1315,"")</f>
        <v/>
      </c>
      <c r="C1315" s="756" t="str">
        <f>IF('REGISTRO ACCIONES'!L1315="COMPRA",'REGISTRO ACCIONES'!K1315,"")</f>
        <v/>
      </c>
      <c r="D131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15" s="757" t="str">
        <f>IF('REGISTRO ACCIONES'!L1315="COMPRA",'REGISTRO ACCIONES'!M1315,"")</f>
        <v/>
      </c>
      <c r="F1315" s="758" t="str">
        <f>IF(RENTABILIDAD[[#This Row],[PORTAFOLIO]]="","",IF('REGISTRO ACCIONES'!L1315="COMPRA",'REGISTRO ACCIONES'!P1315,""))</f>
        <v/>
      </c>
      <c r="G1315" s="759" t="str">
        <f>IF(RENTABILIDAD[[#This Row],[PORTAFOLIO]]="","",IF('REGISTRO ACCIONES'!L1315="COMPRA",'REGISTRO ACCIONES'!R1315,""))</f>
        <v/>
      </c>
      <c r="H131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15" s="760" t="str">
        <f>IF(RENTABILIDAD[[#This Row],[PORTAFOLIO]]="","",IF(RENTABILIDAD[[#This Row],[INSTRUMENTO]]="","",IFERROR((E1315*H1315),0)))</f>
        <v/>
      </c>
      <c r="J1315" s="761" t="str">
        <f>IF(RENTABILIDAD[[#This Row],[PORTAFOLIO]]="","",IF(RENTABILIDAD[[#This Row],[INSTRUMENTO]]="","",IFERROR((E1315*H1315)*$X$6,0)))</f>
        <v/>
      </c>
      <c r="K1315" s="762">
        <f>IF(RENTABILIDAD[[#This Row],[VALOR ACTUAL COP]]&gt;0,IFERROR((I1315-F1315)/F1315,0),"")</f>
        <v>0</v>
      </c>
      <c r="L1315" s="702">
        <f>IF(RENTABILIDAD[[#This Row],[VALOR ACTUAL COP]]&gt;0,IFERROR((J1315-G1315)/G1315,0),"")</f>
        <v>0</v>
      </c>
      <c r="M1315" s="763">
        <f t="shared" si="21"/>
        <v>0</v>
      </c>
      <c r="N1315" s="747" t="str">
        <f>IFERROR(IF(RENTABILIDAD[[#This Row],[AÑOS]]&gt;0.9999999,(1+K1315)^(1/M1315)-1,""),"")</f>
        <v/>
      </c>
      <c r="O1315" s="702" t="str">
        <f>IFERROR(IF(RENTABILIDAD[[#This Row],[AÑOS]]&gt;0.9999999,(1+L1315)^(1/M1315)-1,""),"")</f>
        <v/>
      </c>
      <c r="P1315" s="764" t="str">
        <f>IFERROR(IF(C:C=$U$7,RENTABILIDAD[[#This Row],[INVERSIÓN USD]]/$W$6,RENTABILIDAD[[#This Row],[INVERSIÓN USD]]/$W$7),"")</f>
        <v/>
      </c>
      <c r="Q1315" s="620" t="str">
        <f>IFERROR(IF(D:D=$U$6,RENTABILIDAD[[#This Row],[INVERSIÓN COP]]/$V$6,RENTABILIDAD[[#This Row],[INVERSIÓN COP]]/$V$7),"")</f>
        <v/>
      </c>
      <c r="R1315" s="764" t="str">
        <f>IFERROR(RENTABILIDAD[[#This Row],[RENTABILIDAD E.A USD]]*RENTABILIDAD[[#This Row],[PESOS COP]],"")</f>
        <v/>
      </c>
      <c r="S1315" s="620" t="str">
        <f>IFERROR(RENTABILIDAD[[#This Row],[RENTABILIDAD E.A COP2]]*RENTABILIDAD[[#This Row],[PESOS COP]],"")</f>
        <v/>
      </c>
    </row>
    <row r="1316" spans="2:19">
      <c r="B1316" s="755" t="str">
        <f>IF('REGISTRO ACCIONES'!L1316="COMPRA",'REGISTRO ACCIONES'!J1316,"")</f>
        <v/>
      </c>
      <c r="C1316" s="756" t="str">
        <f>IF('REGISTRO ACCIONES'!L1316="COMPRA",'REGISTRO ACCIONES'!K1316,"")</f>
        <v/>
      </c>
      <c r="D131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16" s="757" t="str">
        <f>IF('REGISTRO ACCIONES'!L1316="COMPRA",'REGISTRO ACCIONES'!M1316,"")</f>
        <v/>
      </c>
      <c r="F1316" s="758" t="str">
        <f>IF(RENTABILIDAD[[#This Row],[PORTAFOLIO]]="","",IF('REGISTRO ACCIONES'!L1316="COMPRA",'REGISTRO ACCIONES'!P1316,""))</f>
        <v/>
      </c>
      <c r="G1316" s="759" t="str">
        <f>IF(RENTABILIDAD[[#This Row],[PORTAFOLIO]]="","",IF('REGISTRO ACCIONES'!L1316="COMPRA",'REGISTRO ACCIONES'!R1316,""))</f>
        <v/>
      </c>
      <c r="H131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16" s="760" t="str">
        <f>IF(RENTABILIDAD[[#This Row],[PORTAFOLIO]]="","",IF(RENTABILIDAD[[#This Row],[INSTRUMENTO]]="","",IFERROR((E1316*H1316),0)))</f>
        <v/>
      </c>
      <c r="J1316" s="761" t="str">
        <f>IF(RENTABILIDAD[[#This Row],[PORTAFOLIO]]="","",IF(RENTABILIDAD[[#This Row],[INSTRUMENTO]]="","",IFERROR((E1316*H1316)*$X$6,0)))</f>
        <v/>
      </c>
      <c r="K1316" s="762">
        <f>IF(RENTABILIDAD[[#This Row],[VALOR ACTUAL COP]]&gt;0,IFERROR((I1316-F1316)/F1316,0),"")</f>
        <v>0</v>
      </c>
      <c r="L1316" s="702">
        <f>IF(RENTABILIDAD[[#This Row],[VALOR ACTUAL COP]]&gt;0,IFERROR((J1316-G1316)/G1316,0),"")</f>
        <v>0</v>
      </c>
      <c r="M1316" s="763">
        <f t="shared" si="21"/>
        <v>0</v>
      </c>
      <c r="N1316" s="747" t="str">
        <f>IFERROR(IF(RENTABILIDAD[[#This Row],[AÑOS]]&gt;0.9999999,(1+K1316)^(1/M1316)-1,""),"")</f>
        <v/>
      </c>
      <c r="O1316" s="702" t="str">
        <f>IFERROR(IF(RENTABILIDAD[[#This Row],[AÑOS]]&gt;0.9999999,(1+L1316)^(1/M1316)-1,""),"")</f>
        <v/>
      </c>
      <c r="P1316" s="764" t="str">
        <f>IFERROR(IF(C:C=$U$7,RENTABILIDAD[[#This Row],[INVERSIÓN USD]]/$W$6,RENTABILIDAD[[#This Row],[INVERSIÓN USD]]/$W$7),"")</f>
        <v/>
      </c>
      <c r="Q1316" s="620" t="str">
        <f>IFERROR(IF(D:D=$U$6,RENTABILIDAD[[#This Row],[INVERSIÓN COP]]/$V$6,RENTABILIDAD[[#This Row],[INVERSIÓN COP]]/$V$7),"")</f>
        <v/>
      </c>
      <c r="R1316" s="764" t="str">
        <f>IFERROR(RENTABILIDAD[[#This Row],[RENTABILIDAD E.A USD]]*RENTABILIDAD[[#This Row],[PESOS COP]],"")</f>
        <v/>
      </c>
      <c r="S1316" s="620" t="str">
        <f>IFERROR(RENTABILIDAD[[#This Row],[RENTABILIDAD E.A COP2]]*RENTABILIDAD[[#This Row],[PESOS COP]],"")</f>
        <v/>
      </c>
    </row>
    <row r="1317" spans="2:19">
      <c r="B1317" s="755" t="str">
        <f>IF('REGISTRO ACCIONES'!L1317="COMPRA",'REGISTRO ACCIONES'!J1317,"")</f>
        <v/>
      </c>
      <c r="C1317" s="756" t="str">
        <f>IF('REGISTRO ACCIONES'!L1317="COMPRA",'REGISTRO ACCIONES'!K1317,"")</f>
        <v/>
      </c>
      <c r="D131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17" s="757" t="str">
        <f>IF('REGISTRO ACCIONES'!L1317="COMPRA",'REGISTRO ACCIONES'!M1317,"")</f>
        <v/>
      </c>
      <c r="F1317" s="758" t="str">
        <f>IF(RENTABILIDAD[[#This Row],[PORTAFOLIO]]="","",IF('REGISTRO ACCIONES'!L1317="COMPRA",'REGISTRO ACCIONES'!P1317,""))</f>
        <v/>
      </c>
      <c r="G1317" s="759" t="str">
        <f>IF(RENTABILIDAD[[#This Row],[PORTAFOLIO]]="","",IF('REGISTRO ACCIONES'!L1317="COMPRA",'REGISTRO ACCIONES'!R1317,""))</f>
        <v/>
      </c>
      <c r="H131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17" s="760" t="str">
        <f>IF(RENTABILIDAD[[#This Row],[PORTAFOLIO]]="","",IF(RENTABILIDAD[[#This Row],[INSTRUMENTO]]="","",IFERROR((E1317*H1317),0)))</f>
        <v/>
      </c>
      <c r="J1317" s="761" t="str">
        <f>IF(RENTABILIDAD[[#This Row],[PORTAFOLIO]]="","",IF(RENTABILIDAD[[#This Row],[INSTRUMENTO]]="","",IFERROR((E1317*H1317)*$X$6,0)))</f>
        <v/>
      </c>
      <c r="K1317" s="762">
        <f>IF(RENTABILIDAD[[#This Row],[VALOR ACTUAL COP]]&gt;0,IFERROR((I1317-F1317)/F1317,0),"")</f>
        <v>0</v>
      </c>
      <c r="L1317" s="702">
        <f>IF(RENTABILIDAD[[#This Row],[VALOR ACTUAL COP]]&gt;0,IFERROR((J1317-G1317)/G1317,0),"")</f>
        <v>0</v>
      </c>
      <c r="M1317" s="763">
        <f t="shared" si="21"/>
        <v>0</v>
      </c>
      <c r="N1317" s="747" t="str">
        <f>IFERROR(IF(RENTABILIDAD[[#This Row],[AÑOS]]&gt;0.9999999,(1+K1317)^(1/M1317)-1,""),"")</f>
        <v/>
      </c>
      <c r="O1317" s="702" t="str">
        <f>IFERROR(IF(RENTABILIDAD[[#This Row],[AÑOS]]&gt;0.9999999,(1+L1317)^(1/M1317)-1,""),"")</f>
        <v/>
      </c>
      <c r="P1317" s="764" t="str">
        <f>IFERROR(IF(C:C=$U$7,RENTABILIDAD[[#This Row],[INVERSIÓN USD]]/$W$6,RENTABILIDAD[[#This Row],[INVERSIÓN USD]]/$W$7),"")</f>
        <v/>
      </c>
      <c r="Q1317" s="620" t="str">
        <f>IFERROR(IF(D:D=$U$6,RENTABILIDAD[[#This Row],[INVERSIÓN COP]]/$V$6,RENTABILIDAD[[#This Row],[INVERSIÓN COP]]/$V$7),"")</f>
        <v/>
      </c>
      <c r="R1317" s="764" t="str">
        <f>IFERROR(RENTABILIDAD[[#This Row],[RENTABILIDAD E.A USD]]*RENTABILIDAD[[#This Row],[PESOS COP]],"")</f>
        <v/>
      </c>
      <c r="S1317" s="620" t="str">
        <f>IFERROR(RENTABILIDAD[[#This Row],[RENTABILIDAD E.A COP2]]*RENTABILIDAD[[#This Row],[PESOS COP]],"")</f>
        <v/>
      </c>
    </row>
    <row r="1318" spans="2:19">
      <c r="B1318" s="755" t="str">
        <f>IF('REGISTRO ACCIONES'!L1318="COMPRA",'REGISTRO ACCIONES'!J1318,"")</f>
        <v/>
      </c>
      <c r="C1318" s="756" t="str">
        <f>IF('REGISTRO ACCIONES'!L1318="COMPRA",'REGISTRO ACCIONES'!K1318,"")</f>
        <v/>
      </c>
      <c r="D131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18" s="757" t="str">
        <f>IF('REGISTRO ACCIONES'!L1318="COMPRA",'REGISTRO ACCIONES'!M1318,"")</f>
        <v/>
      </c>
      <c r="F1318" s="758" t="str">
        <f>IF(RENTABILIDAD[[#This Row],[PORTAFOLIO]]="","",IF('REGISTRO ACCIONES'!L1318="COMPRA",'REGISTRO ACCIONES'!P1318,""))</f>
        <v/>
      </c>
      <c r="G1318" s="759" t="str">
        <f>IF(RENTABILIDAD[[#This Row],[PORTAFOLIO]]="","",IF('REGISTRO ACCIONES'!L1318="COMPRA",'REGISTRO ACCIONES'!R1318,""))</f>
        <v/>
      </c>
      <c r="H131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18" s="760" t="str">
        <f>IF(RENTABILIDAD[[#This Row],[PORTAFOLIO]]="","",IF(RENTABILIDAD[[#This Row],[INSTRUMENTO]]="","",IFERROR((E1318*H1318),0)))</f>
        <v/>
      </c>
      <c r="J1318" s="761" t="str">
        <f>IF(RENTABILIDAD[[#This Row],[PORTAFOLIO]]="","",IF(RENTABILIDAD[[#This Row],[INSTRUMENTO]]="","",IFERROR((E1318*H1318)*$X$6,0)))</f>
        <v/>
      </c>
      <c r="K1318" s="762">
        <f>IF(RENTABILIDAD[[#This Row],[VALOR ACTUAL COP]]&gt;0,IFERROR((I1318-F1318)/F1318,0),"")</f>
        <v>0</v>
      </c>
      <c r="L1318" s="702">
        <f>IF(RENTABILIDAD[[#This Row],[VALOR ACTUAL COP]]&gt;0,IFERROR((J1318-G1318)/G1318,0),"")</f>
        <v>0</v>
      </c>
      <c r="M1318" s="763">
        <f t="shared" si="21"/>
        <v>0</v>
      </c>
      <c r="N1318" s="747" t="str">
        <f>IFERROR(IF(RENTABILIDAD[[#This Row],[AÑOS]]&gt;0.9999999,(1+K1318)^(1/M1318)-1,""),"")</f>
        <v/>
      </c>
      <c r="O1318" s="702" t="str">
        <f>IFERROR(IF(RENTABILIDAD[[#This Row],[AÑOS]]&gt;0.9999999,(1+L1318)^(1/M1318)-1,""),"")</f>
        <v/>
      </c>
      <c r="P1318" s="764" t="str">
        <f>IFERROR(IF(C:C=$U$7,RENTABILIDAD[[#This Row],[INVERSIÓN USD]]/$W$6,RENTABILIDAD[[#This Row],[INVERSIÓN USD]]/$W$7),"")</f>
        <v/>
      </c>
      <c r="Q1318" s="620" t="str">
        <f>IFERROR(IF(D:D=$U$6,RENTABILIDAD[[#This Row],[INVERSIÓN COP]]/$V$6,RENTABILIDAD[[#This Row],[INVERSIÓN COP]]/$V$7),"")</f>
        <v/>
      </c>
      <c r="R1318" s="764" t="str">
        <f>IFERROR(RENTABILIDAD[[#This Row],[RENTABILIDAD E.A USD]]*RENTABILIDAD[[#This Row],[PESOS COP]],"")</f>
        <v/>
      </c>
      <c r="S1318" s="620" t="str">
        <f>IFERROR(RENTABILIDAD[[#This Row],[RENTABILIDAD E.A COP2]]*RENTABILIDAD[[#This Row],[PESOS COP]],"")</f>
        <v/>
      </c>
    </row>
    <row r="1319" spans="2:19">
      <c r="B1319" s="755" t="str">
        <f>IF('REGISTRO ACCIONES'!L1319="COMPRA",'REGISTRO ACCIONES'!J1319,"")</f>
        <v/>
      </c>
      <c r="C1319" s="756" t="str">
        <f>IF('REGISTRO ACCIONES'!L1319="COMPRA",'REGISTRO ACCIONES'!K1319,"")</f>
        <v/>
      </c>
      <c r="D131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19" s="757" t="str">
        <f>IF('REGISTRO ACCIONES'!L1319="COMPRA",'REGISTRO ACCIONES'!M1319,"")</f>
        <v/>
      </c>
      <c r="F1319" s="758" t="str">
        <f>IF(RENTABILIDAD[[#This Row],[PORTAFOLIO]]="","",IF('REGISTRO ACCIONES'!L1319="COMPRA",'REGISTRO ACCIONES'!P1319,""))</f>
        <v/>
      </c>
      <c r="G1319" s="759" t="str">
        <f>IF(RENTABILIDAD[[#This Row],[PORTAFOLIO]]="","",IF('REGISTRO ACCIONES'!L1319="COMPRA",'REGISTRO ACCIONES'!R1319,""))</f>
        <v/>
      </c>
      <c r="H131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19" s="760" t="str">
        <f>IF(RENTABILIDAD[[#This Row],[PORTAFOLIO]]="","",IF(RENTABILIDAD[[#This Row],[INSTRUMENTO]]="","",IFERROR((E1319*H1319),0)))</f>
        <v/>
      </c>
      <c r="J1319" s="761" t="str">
        <f>IF(RENTABILIDAD[[#This Row],[PORTAFOLIO]]="","",IF(RENTABILIDAD[[#This Row],[INSTRUMENTO]]="","",IFERROR((E1319*H1319)*$X$6,0)))</f>
        <v/>
      </c>
      <c r="K1319" s="762">
        <f>IF(RENTABILIDAD[[#This Row],[VALOR ACTUAL COP]]&gt;0,IFERROR((I1319-F1319)/F1319,0),"")</f>
        <v>0</v>
      </c>
      <c r="L1319" s="702">
        <f>IF(RENTABILIDAD[[#This Row],[VALOR ACTUAL COP]]&gt;0,IFERROR((J1319-G1319)/G1319,0),"")</f>
        <v>0</v>
      </c>
      <c r="M1319" s="763">
        <f t="shared" si="21"/>
        <v>0</v>
      </c>
      <c r="N1319" s="747" t="str">
        <f>IFERROR(IF(RENTABILIDAD[[#This Row],[AÑOS]]&gt;0.9999999,(1+K1319)^(1/M1319)-1,""),"")</f>
        <v/>
      </c>
      <c r="O1319" s="702" t="str">
        <f>IFERROR(IF(RENTABILIDAD[[#This Row],[AÑOS]]&gt;0.9999999,(1+L1319)^(1/M1319)-1,""),"")</f>
        <v/>
      </c>
      <c r="P1319" s="764" t="str">
        <f>IFERROR(IF(C:C=$U$7,RENTABILIDAD[[#This Row],[INVERSIÓN USD]]/$W$6,RENTABILIDAD[[#This Row],[INVERSIÓN USD]]/$W$7),"")</f>
        <v/>
      </c>
      <c r="Q1319" s="620" t="str">
        <f>IFERROR(IF(D:D=$U$6,RENTABILIDAD[[#This Row],[INVERSIÓN COP]]/$V$6,RENTABILIDAD[[#This Row],[INVERSIÓN COP]]/$V$7),"")</f>
        <v/>
      </c>
      <c r="R1319" s="764" t="str">
        <f>IFERROR(RENTABILIDAD[[#This Row],[RENTABILIDAD E.A USD]]*RENTABILIDAD[[#This Row],[PESOS COP]],"")</f>
        <v/>
      </c>
      <c r="S1319" s="620" t="str">
        <f>IFERROR(RENTABILIDAD[[#This Row],[RENTABILIDAD E.A COP2]]*RENTABILIDAD[[#This Row],[PESOS COP]],"")</f>
        <v/>
      </c>
    </row>
    <row r="1320" spans="2:19">
      <c r="B1320" s="755" t="str">
        <f>IF('REGISTRO ACCIONES'!L1320="COMPRA",'REGISTRO ACCIONES'!J1320,"")</f>
        <v/>
      </c>
      <c r="C1320" s="756" t="str">
        <f>IF('REGISTRO ACCIONES'!L1320="COMPRA",'REGISTRO ACCIONES'!K1320,"")</f>
        <v/>
      </c>
      <c r="D132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20" s="757" t="str">
        <f>IF('REGISTRO ACCIONES'!L1320="COMPRA",'REGISTRO ACCIONES'!M1320,"")</f>
        <v/>
      </c>
      <c r="F1320" s="758" t="str">
        <f>IF(RENTABILIDAD[[#This Row],[PORTAFOLIO]]="","",IF('REGISTRO ACCIONES'!L1320="COMPRA",'REGISTRO ACCIONES'!P1320,""))</f>
        <v/>
      </c>
      <c r="G1320" s="759" t="str">
        <f>IF(RENTABILIDAD[[#This Row],[PORTAFOLIO]]="","",IF('REGISTRO ACCIONES'!L1320="COMPRA",'REGISTRO ACCIONES'!R1320,""))</f>
        <v/>
      </c>
      <c r="H132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20" s="760" t="str">
        <f>IF(RENTABILIDAD[[#This Row],[PORTAFOLIO]]="","",IF(RENTABILIDAD[[#This Row],[INSTRUMENTO]]="","",IFERROR((E1320*H1320),0)))</f>
        <v/>
      </c>
      <c r="J1320" s="761" t="str">
        <f>IF(RENTABILIDAD[[#This Row],[PORTAFOLIO]]="","",IF(RENTABILIDAD[[#This Row],[INSTRUMENTO]]="","",IFERROR((E1320*H1320)*$X$6,0)))</f>
        <v/>
      </c>
      <c r="K1320" s="762">
        <f>IF(RENTABILIDAD[[#This Row],[VALOR ACTUAL COP]]&gt;0,IFERROR((I1320-F1320)/F1320,0),"")</f>
        <v>0</v>
      </c>
      <c r="L1320" s="702">
        <f>IF(RENTABILIDAD[[#This Row],[VALOR ACTUAL COP]]&gt;0,IFERROR((J1320-G1320)/G1320,0),"")</f>
        <v>0</v>
      </c>
      <c r="M1320" s="763">
        <f t="shared" si="21"/>
        <v>0</v>
      </c>
      <c r="N1320" s="747" t="str">
        <f>IFERROR(IF(RENTABILIDAD[[#This Row],[AÑOS]]&gt;0.9999999,(1+K1320)^(1/M1320)-1,""),"")</f>
        <v/>
      </c>
      <c r="O1320" s="702" t="str">
        <f>IFERROR(IF(RENTABILIDAD[[#This Row],[AÑOS]]&gt;0.9999999,(1+L1320)^(1/M1320)-1,""),"")</f>
        <v/>
      </c>
      <c r="P1320" s="764" t="str">
        <f>IFERROR(IF(C:C=$U$7,RENTABILIDAD[[#This Row],[INVERSIÓN USD]]/$W$6,RENTABILIDAD[[#This Row],[INVERSIÓN USD]]/$W$7),"")</f>
        <v/>
      </c>
      <c r="Q1320" s="620" t="str">
        <f>IFERROR(IF(D:D=$U$6,RENTABILIDAD[[#This Row],[INVERSIÓN COP]]/$V$6,RENTABILIDAD[[#This Row],[INVERSIÓN COP]]/$V$7),"")</f>
        <v/>
      </c>
      <c r="R1320" s="764" t="str">
        <f>IFERROR(RENTABILIDAD[[#This Row],[RENTABILIDAD E.A USD]]*RENTABILIDAD[[#This Row],[PESOS COP]],"")</f>
        <v/>
      </c>
      <c r="S1320" s="620" t="str">
        <f>IFERROR(RENTABILIDAD[[#This Row],[RENTABILIDAD E.A COP2]]*RENTABILIDAD[[#This Row],[PESOS COP]],"")</f>
        <v/>
      </c>
    </row>
    <row r="1321" spans="2:19">
      <c r="B1321" s="755" t="str">
        <f>IF('REGISTRO ACCIONES'!L1321="COMPRA",'REGISTRO ACCIONES'!J1321,"")</f>
        <v/>
      </c>
      <c r="C1321" s="756" t="str">
        <f>IF('REGISTRO ACCIONES'!L1321="COMPRA",'REGISTRO ACCIONES'!K1321,"")</f>
        <v/>
      </c>
      <c r="D132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21" s="757" t="str">
        <f>IF('REGISTRO ACCIONES'!L1321="COMPRA",'REGISTRO ACCIONES'!M1321,"")</f>
        <v/>
      </c>
      <c r="F1321" s="758" t="str">
        <f>IF(RENTABILIDAD[[#This Row],[PORTAFOLIO]]="","",IF('REGISTRO ACCIONES'!L1321="COMPRA",'REGISTRO ACCIONES'!P1321,""))</f>
        <v/>
      </c>
      <c r="G1321" s="759" t="str">
        <f>IF(RENTABILIDAD[[#This Row],[PORTAFOLIO]]="","",IF('REGISTRO ACCIONES'!L1321="COMPRA",'REGISTRO ACCIONES'!R1321,""))</f>
        <v/>
      </c>
      <c r="H132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21" s="760" t="str">
        <f>IF(RENTABILIDAD[[#This Row],[PORTAFOLIO]]="","",IF(RENTABILIDAD[[#This Row],[INSTRUMENTO]]="","",IFERROR((E1321*H1321),0)))</f>
        <v/>
      </c>
      <c r="J1321" s="761" t="str">
        <f>IF(RENTABILIDAD[[#This Row],[PORTAFOLIO]]="","",IF(RENTABILIDAD[[#This Row],[INSTRUMENTO]]="","",IFERROR((E1321*H1321)*$X$6,0)))</f>
        <v/>
      </c>
      <c r="K1321" s="762">
        <f>IF(RENTABILIDAD[[#This Row],[VALOR ACTUAL COP]]&gt;0,IFERROR((I1321-F1321)/F1321,0),"")</f>
        <v>0</v>
      </c>
      <c r="L1321" s="702">
        <f>IF(RENTABILIDAD[[#This Row],[VALOR ACTUAL COP]]&gt;0,IFERROR((J1321-G1321)/G1321,0),"")</f>
        <v>0</v>
      </c>
      <c r="M1321" s="763">
        <f t="shared" si="21"/>
        <v>0</v>
      </c>
      <c r="N1321" s="747" t="str">
        <f>IFERROR(IF(RENTABILIDAD[[#This Row],[AÑOS]]&gt;0.9999999,(1+K1321)^(1/M1321)-1,""),"")</f>
        <v/>
      </c>
      <c r="O1321" s="702" t="str">
        <f>IFERROR(IF(RENTABILIDAD[[#This Row],[AÑOS]]&gt;0.9999999,(1+L1321)^(1/M1321)-1,""),"")</f>
        <v/>
      </c>
      <c r="P1321" s="764" t="str">
        <f>IFERROR(IF(C:C=$U$7,RENTABILIDAD[[#This Row],[INVERSIÓN USD]]/$W$6,RENTABILIDAD[[#This Row],[INVERSIÓN USD]]/$W$7),"")</f>
        <v/>
      </c>
      <c r="Q1321" s="620" t="str">
        <f>IFERROR(IF(D:D=$U$6,RENTABILIDAD[[#This Row],[INVERSIÓN COP]]/$V$6,RENTABILIDAD[[#This Row],[INVERSIÓN COP]]/$V$7),"")</f>
        <v/>
      </c>
      <c r="R1321" s="764" t="str">
        <f>IFERROR(RENTABILIDAD[[#This Row],[RENTABILIDAD E.A USD]]*RENTABILIDAD[[#This Row],[PESOS COP]],"")</f>
        <v/>
      </c>
      <c r="S1321" s="620" t="str">
        <f>IFERROR(RENTABILIDAD[[#This Row],[RENTABILIDAD E.A COP2]]*RENTABILIDAD[[#This Row],[PESOS COP]],"")</f>
        <v/>
      </c>
    </row>
    <row r="1322" spans="2:19">
      <c r="B1322" s="755" t="str">
        <f>IF('REGISTRO ACCIONES'!L1322="COMPRA",'REGISTRO ACCIONES'!J1322,"")</f>
        <v/>
      </c>
      <c r="C1322" s="756" t="str">
        <f>IF('REGISTRO ACCIONES'!L1322="COMPRA",'REGISTRO ACCIONES'!K1322,"")</f>
        <v/>
      </c>
      <c r="D132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22" s="757" t="str">
        <f>IF('REGISTRO ACCIONES'!L1322="COMPRA",'REGISTRO ACCIONES'!M1322,"")</f>
        <v/>
      </c>
      <c r="F1322" s="758" t="str">
        <f>IF(RENTABILIDAD[[#This Row],[PORTAFOLIO]]="","",IF('REGISTRO ACCIONES'!L1322="COMPRA",'REGISTRO ACCIONES'!P1322,""))</f>
        <v/>
      </c>
      <c r="G1322" s="759" t="str">
        <f>IF(RENTABILIDAD[[#This Row],[PORTAFOLIO]]="","",IF('REGISTRO ACCIONES'!L1322="COMPRA",'REGISTRO ACCIONES'!R1322,""))</f>
        <v/>
      </c>
      <c r="H132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22" s="760" t="str">
        <f>IF(RENTABILIDAD[[#This Row],[PORTAFOLIO]]="","",IF(RENTABILIDAD[[#This Row],[INSTRUMENTO]]="","",IFERROR((E1322*H1322),0)))</f>
        <v/>
      </c>
      <c r="J1322" s="761" t="str">
        <f>IF(RENTABILIDAD[[#This Row],[PORTAFOLIO]]="","",IF(RENTABILIDAD[[#This Row],[INSTRUMENTO]]="","",IFERROR((E1322*H1322)*$X$6,0)))</f>
        <v/>
      </c>
      <c r="K1322" s="762">
        <f>IF(RENTABILIDAD[[#This Row],[VALOR ACTUAL COP]]&gt;0,IFERROR((I1322-F1322)/F1322,0),"")</f>
        <v>0</v>
      </c>
      <c r="L1322" s="702">
        <f>IF(RENTABILIDAD[[#This Row],[VALOR ACTUAL COP]]&gt;0,IFERROR((J1322-G1322)/G1322,0),"")</f>
        <v>0</v>
      </c>
      <c r="M1322" s="763">
        <f t="shared" si="21"/>
        <v>0</v>
      </c>
      <c r="N1322" s="747" t="str">
        <f>IFERROR(IF(RENTABILIDAD[[#This Row],[AÑOS]]&gt;0.9999999,(1+K1322)^(1/M1322)-1,""),"")</f>
        <v/>
      </c>
      <c r="O1322" s="702" t="str">
        <f>IFERROR(IF(RENTABILIDAD[[#This Row],[AÑOS]]&gt;0.9999999,(1+L1322)^(1/M1322)-1,""),"")</f>
        <v/>
      </c>
      <c r="P1322" s="764" t="str">
        <f>IFERROR(IF(C:C=$U$7,RENTABILIDAD[[#This Row],[INVERSIÓN USD]]/$W$6,RENTABILIDAD[[#This Row],[INVERSIÓN USD]]/$W$7),"")</f>
        <v/>
      </c>
      <c r="Q1322" s="620" t="str">
        <f>IFERROR(IF(D:D=$U$6,RENTABILIDAD[[#This Row],[INVERSIÓN COP]]/$V$6,RENTABILIDAD[[#This Row],[INVERSIÓN COP]]/$V$7),"")</f>
        <v/>
      </c>
      <c r="R1322" s="764" t="str">
        <f>IFERROR(RENTABILIDAD[[#This Row],[RENTABILIDAD E.A USD]]*RENTABILIDAD[[#This Row],[PESOS COP]],"")</f>
        <v/>
      </c>
      <c r="S1322" s="620" t="str">
        <f>IFERROR(RENTABILIDAD[[#This Row],[RENTABILIDAD E.A COP2]]*RENTABILIDAD[[#This Row],[PESOS COP]],"")</f>
        <v/>
      </c>
    </row>
    <row r="1323" spans="2:19">
      <c r="B1323" s="755" t="str">
        <f>IF('REGISTRO ACCIONES'!L1323="COMPRA",'REGISTRO ACCIONES'!J1323,"")</f>
        <v/>
      </c>
      <c r="C1323" s="756" t="str">
        <f>IF('REGISTRO ACCIONES'!L1323="COMPRA",'REGISTRO ACCIONES'!K1323,"")</f>
        <v/>
      </c>
      <c r="D132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23" s="757" t="str">
        <f>IF('REGISTRO ACCIONES'!L1323="COMPRA",'REGISTRO ACCIONES'!M1323,"")</f>
        <v/>
      </c>
      <c r="F1323" s="758" t="str">
        <f>IF(RENTABILIDAD[[#This Row],[PORTAFOLIO]]="","",IF('REGISTRO ACCIONES'!L1323="COMPRA",'REGISTRO ACCIONES'!P1323,""))</f>
        <v/>
      </c>
      <c r="G1323" s="759" t="str">
        <f>IF(RENTABILIDAD[[#This Row],[PORTAFOLIO]]="","",IF('REGISTRO ACCIONES'!L1323="COMPRA",'REGISTRO ACCIONES'!R1323,""))</f>
        <v/>
      </c>
      <c r="H132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23" s="760" t="str">
        <f>IF(RENTABILIDAD[[#This Row],[PORTAFOLIO]]="","",IF(RENTABILIDAD[[#This Row],[INSTRUMENTO]]="","",IFERROR((E1323*H1323),0)))</f>
        <v/>
      </c>
      <c r="J1323" s="761" t="str">
        <f>IF(RENTABILIDAD[[#This Row],[PORTAFOLIO]]="","",IF(RENTABILIDAD[[#This Row],[INSTRUMENTO]]="","",IFERROR((E1323*H1323)*$X$6,0)))</f>
        <v/>
      </c>
      <c r="K1323" s="762">
        <f>IF(RENTABILIDAD[[#This Row],[VALOR ACTUAL COP]]&gt;0,IFERROR((I1323-F1323)/F1323,0),"")</f>
        <v>0</v>
      </c>
      <c r="L1323" s="702">
        <f>IF(RENTABILIDAD[[#This Row],[VALOR ACTUAL COP]]&gt;0,IFERROR((J1323-G1323)/G1323,0),"")</f>
        <v>0</v>
      </c>
      <c r="M1323" s="763">
        <f t="shared" si="21"/>
        <v>0</v>
      </c>
      <c r="N1323" s="747" t="str">
        <f>IFERROR(IF(RENTABILIDAD[[#This Row],[AÑOS]]&gt;0.9999999,(1+K1323)^(1/M1323)-1,""),"")</f>
        <v/>
      </c>
      <c r="O1323" s="702" t="str">
        <f>IFERROR(IF(RENTABILIDAD[[#This Row],[AÑOS]]&gt;0.9999999,(1+L1323)^(1/M1323)-1,""),"")</f>
        <v/>
      </c>
      <c r="P1323" s="764" t="str">
        <f>IFERROR(IF(C:C=$U$7,RENTABILIDAD[[#This Row],[INVERSIÓN USD]]/$W$6,RENTABILIDAD[[#This Row],[INVERSIÓN USD]]/$W$7),"")</f>
        <v/>
      </c>
      <c r="Q1323" s="620" t="str">
        <f>IFERROR(IF(D:D=$U$6,RENTABILIDAD[[#This Row],[INVERSIÓN COP]]/$V$6,RENTABILIDAD[[#This Row],[INVERSIÓN COP]]/$V$7),"")</f>
        <v/>
      </c>
      <c r="R1323" s="764" t="str">
        <f>IFERROR(RENTABILIDAD[[#This Row],[RENTABILIDAD E.A USD]]*RENTABILIDAD[[#This Row],[PESOS COP]],"")</f>
        <v/>
      </c>
      <c r="S1323" s="620" t="str">
        <f>IFERROR(RENTABILIDAD[[#This Row],[RENTABILIDAD E.A COP2]]*RENTABILIDAD[[#This Row],[PESOS COP]],"")</f>
        <v/>
      </c>
    </row>
    <row r="1324" spans="2:19">
      <c r="B1324" s="755" t="str">
        <f>IF('REGISTRO ACCIONES'!L1324="COMPRA",'REGISTRO ACCIONES'!J1324,"")</f>
        <v/>
      </c>
      <c r="C1324" s="756" t="str">
        <f>IF('REGISTRO ACCIONES'!L1324="COMPRA",'REGISTRO ACCIONES'!K1324,"")</f>
        <v/>
      </c>
      <c r="D132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24" s="757" t="str">
        <f>IF('REGISTRO ACCIONES'!L1324="COMPRA",'REGISTRO ACCIONES'!M1324,"")</f>
        <v/>
      </c>
      <c r="F1324" s="758" t="str">
        <f>IF(RENTABILIDAD[[#This Row],[PORTAFOLIO]]="","",IF('REGISTRO ACCIONES'!L1324="COMPRA",'REGISTRO ACCIONES'!P1324,""))</f>
        <v/>
      </c>
      <c r="G1324" s="759" t="str">
        <f>IF(RENTABILIDAD[[#This Row],[PORTAFOLIO]]="","",IF('REGISTRO ACCIONES'!L1324="COMPRA",'REGISTRO ACCIONES'!R1324,""))</f>
        <v/>
      </c>
      <c r="H132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24" s="760" t="str">
        <f>IF(RENTABILIDAD[[#This Row],[PORTAFOLIO]]="","",IF(RENTABILIDAD[[#This Row],[INSTRUMENTO]]="","",IFERROR((E1324*H1324),0)))</f>
        <v/>
      </c>
      <c r="J1324" s="761" t="str">
        <f>IF(RENTABILIDAD[[#This Row],[PORTAFOLIO]]="","",IF(RENTABILIDAD[[#This Row],[INSTRUMENTO]]="","",IFERROR((E1324*H1324)*$X$6,0)))</f>
        <v/>
      </c>
      <c r="K1324" s="762">
        <f>IF(RENTABILIDAD[[#This Row],[VALOR ACTUAL COP]]&gt;0,IFERROR((I1324-F1324)/F1324,0),"")</f>
        <v>0</v>
      </c>
      <c r="L1324" s="702">
        <f>IF(RENTABILIDAD[[#This Row],[VALOR ACTUAL COP]]&gt;0,IFERROR((J1324-G1324)/G1324,0),"")</f>
        <v>0</v>
      </c>
      <c r="M1324" s="763">
        <f t="shared" si="21"/>
        <v>0</v>
      </c>
      <c r="N1324" s="747" t="str">
        <f>IFERROR(IF(RENTABILIDAD[[#This Row],[AÑOS]]&gt;0.9999999,(1+K1324)^(1/M1324)-1,""),"")</f>
        <v/>
      </c>
      <c r="O1324" s="702" t="str">
        <f>IFERROR(IF(RENTABILIDAD[[#This Row],[AÑOS]]&gt;0.9999999,(1+L1324)^(1/M1324)-1,""),"")</f>
        <v/>
      </c>
      <c r="P1324" s="764" t="str">
        <f>IFERROR(IF(C:C=$U$7,RENTABILIDAD[[#This Row],[INVERSIÓN USD]]/$W$6,RENTABILIDAD[[#This Row],[INVERSIÓN USD]]/$W$7),"")</f>
        <v/>
      </c>
      <c r="Q1324" s="620" t="str">
        <f>IFERROR(IF(D:D=$U$6,RENTABILIDAD[[#This Row],[INVERSIÓN COP]]/$V$6,RENTABILIDAD[[#This Row],[INVERSIÓN COP]]/$V$7),"")</f>
        <v/>
      </c>
      <c r="R1324" s="764" t="str">
        <f>IFERROR(RENTABILIDAD[[#This Row],[RENTABILIDAD E.A USD]]*RENTABILIDAD[[#This Row],[PESOS COP]],"")</f>
        <v/>
      </c>
      <c r="S1324" s="620" t="str">
        <f>IFERROR(RENTABILIDAD[[#This Row],[RENTABILIDAD E.A COP2]]*RENTABILIDAD[[#This Row],[PESOS COP]],"")</f>
        <v/>
      </c>
    </row>
    <row r="1325" spans="2:19">
      <c r="B1325" s="755" t="str">
        <f>IF('REGISTRO ACCIONES'!L1325="COMPRA",'REGISTRO ACCIONES'!J1325,"")</f>
        <v/>
      </c>
      <c r="C1325" s="756" t="str">
        <f>IF('REGISTRO ACCIONES'!L1325="COMPRA",'REGISTRO ACCIONES'!K1325,"")</f>
        <v/>
      </c>
      <c r="D132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25" s="757" t="str">
        <f>IF('REGISTRO ACCIONES'!L1325="COMPRA",'REGISTRO ACCIONES'!M1325,"")</f>
        <v/>
      </c>
      <c r="F1325" s="758" t="str">
        <f>IF(RENTABILIDAD[[#This Row],[PORTAFOLIO]]="","",IF('REGISTRO ACCIONES'!L1325="COMPRA",'REGISTRO ACCIONES'!P1325,""))</f>
        <v/>
      </c>
      <c r="G1325" s="759" t="str">
        <f>IF(RENTABILIDAD[[#This Row],[PORTAFOLIO]]="","",IF('REGISTRO ACCIONES'!L1325="COMPRA",'REGISTRO ACCIONES'!R1325,""))</f>
        <v/>
      </c>
      <c r="H132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25" s="760" t="str">
        <f>IF(RENTABILIDAD[[#This Row],[PORTAFOLIO]]="","",IF(RENTABILIDAD[[#This Row],[INSTRUMENTO]]="","",IFERROR((E1325*H1325),0)))</f>
        <v/>
      </c>
      <c r="J1325" s="761" t="str">
        <f>IF(RENTABILIDAD[[#This Row],[PORTAFOLIO]]="","",IF(RENTABILIDAD[[#This Row],[INSTRUMENTO]]="","",IFERROR((E1325*H1325)*$X$6,0)))</f>
        <v/>
      </c>
      <c r="K1325" s="762">
        <f>IF(RENTABILIDAD[[#This Row],[VALOR ACTUAL COP]]&gt;0,IFERROR((I1325-F1325)/F1325,0),"")</f>
        <v>0</v>
      </c>
      <c r="L1325" s="702">
        <f>IF(RENTABILIDAD[[#This Row],[VALOR ACTUAL COP]]&gt;0,IFERROR((J1325-G1325)/G1325,0),"")</f>
        <v>0</v>
      </c>
      <c r="M1325" s="763">
        <f t="shared" si="21"/>
        <v>0</v>
      </c>
      <c r="N1325" s="747" t="str">
        <f>IFERROR(IF(RENTABILIDAD[[#This Row],[AÑOS]]&gt;0.9999999,(1+K1325)^(1/M1325)-1,""),"")</f>
        <v/>
      </c>
      <c r="O1325" s="702" t="str">
        <f>IFERROR(IF(RENTABILIDAD[[#This Row],[AÑOS]]&gt;0.9999999,(1+L1325)^(1/M1325)-1,""),"")</f>
        <v/>
      </c>
      <c r="P1325" s="764" t="str">
        <f>IFERROR(IF(C:C=$U$7,RENTABILIDAD[[#This Row],[INVERSIÓN USD]]/$W$6,RENTABILIDAD[[#This Row],[INVERSIÓN USD]]/$W$7),"")</f>
        <v/>
      </c>
      <c r="Q1325" s="620" t="str">
        <f>IFERROR(IF(D:D=$U$6,RENTABILIDAD[[#This Row],[INVERSIÓN COP]]/$V$6,RENTABILIDAD[[#This Row],[INVERSIÓN COP]]/$V$7),"")</f>
        <v/>
      </c>
      <c r="R1325" s="764" t="str">
        <f>IFERROR(RENTABILIDAD[[#This Row],[RENTABILIDAD E.A USD]]*RENTABILIDAD[[#This Row],[PESOS COP]],"")</f>
        <v/>
      </c>
      <c r="S1325" s="620" t="str">
        <f>IFERROR(RENTABILIDAD[[#This Row],[RENTABILIDAD E.A COP2]]*RENTABILIDAD[[#This Row],[PESOS COP]],"")</f>
        <v/>
      </c>
    </row>
    <row r="1326" spans="2:19">
      <c r="B1326" s="755" t="str">
        <f>IF('REGISTRO ACCIONES'!L1326="COMPRA",'REGISTRO ACCIONES'!J1326,"")</f>
        <v/>
      </c>
      <c r="C1326" s="756" t="str">
        <f>IF('REGISTRO ACCIONES'!L1326="COMPRA",'REGISTRO ACCIONES'!K1326,"")</f>
        <v/>
      </c>
      <c r="D132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26" s="757" t="str">
        <f>IF('REGISTRO ACCIONES'!L1326="COMPRA",'REGISTRO ACCIONES'!M1326,"")</f>
        <v/>
      </c>
      <c r="F1326" s="758" t="str">
        <f>IF(RENTABILIDAD[[#This Row],[PORTAFOLIO]]="","",IF('REGISTRO ACCIONES'!L1326="COMPRA",'REGISTRO ACCIONES'!P1326,""))</f>
        <v/>
      </c>
      <c r="G1326" s="759" t="str">
        <f>IF(RENTABILIDAD[[#This Row],[PORTAFOLIO]]="","",IF('REGISTRO ACCIONES'!L1326="COMPRA",'REGISTRO ACCIONES'!R1326,""))</f>
        <v/>
      </c>
      <c r="H132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26" s="760" t="str">
        <f>IF(RENTABILIDAD[[#This Row],[PORTAFOLIO]]="","",IF(RENTABILIDAD[[#This Row],[INSTRUMENTO]]="","",IFERROR((E1326*H1326),0)))</f>
        <v/>
      </c>
      <c r="J1326" s="761" t="str">
        <f>IF(RENTABILIDAD[[#This Row],[PORTAFOLIO]]="","",IF(RENTABILIDAD[[#This Row],[INSTRUMENTO]]="","",IFERROR((E1326*H1326)*$X$6,0)))</f>
        <v/>
      </c>
      <c r="K1326" s="762">
        <f>IF(RENTABILIDAD[[#This Row],[VALOR ACTUAL COP]]&gt;0,IFERROR((I1326-F1326)/F1326,0),"")</f>
        <v>0</v>
      </c>
      <c r="L1326" s="702">
        <f>IF(RENTABILIDAD[[#This Row],[VALOR ACTUAL COP]]&gt;0,IFERROR((J1326-G1326)/G1326,0),"")</f>
        <v>0</v>
      </c>
      <c r="M1326" s="763">
        <f t="shared" si="21"/>
        <v>0</v>
      </c>
      <c r="N1326" s="747" t="str">
        <f>IFERROR(IF(RENTABILIDAD[[#This Row],[AÑOS]]&gt;0.9999999,(1+K1326)^(1/M1326)-1,""),"")</f>
        <v/>
      </c>
      <c r="O1326" s="702" t="str">
        <f>IFERROR(IF(RENTABILIDAD[[#This Row],[AÑOS]]&gt;0.9999999,(1+L1326)^(1/M1326)-1,""),"")</f>
        <v/>
      </c>
      <c r="P1326" s="764" t="str">
        <f>IFERROR(IF(C:C=$U$7,RENTABILIDAD[[#This Row],[INVERSIÓN USD]]/$W$6,RENTABILIDAD[[#This Row],[INVERSIÓN USD]]/$W$7),"")</f>
        <v/>
      </c>
      <c r="Q1326" s="620" t="str">
        <f>IFERROR(IF(D:D=$U$6,RENTABILIDAD[[#This Row],[INVERSIÓN COP]]/$V$6,RENTABILIDAD[[#This Row],[INVERSIÓN COP]]/$V$7),"")</f>
        <v/>
      </c>
      <c r="R1326" s="764" t="str">
        <f>IFERROR(RENTABILIDAD[[#This Row],[RENTABILIDAD E.A USD]]*RENTABILIDAD[[#This Row],[PESOS COP]],"")</f>
        <v/>
      </c>
      <c r="S1326" s="620" t="str">
        <f>IFERROR(RENTABILIDAD[[#This Row],[RENTABILIDAD E.A COP2]]*RENTABILIDAD[[#This Row],[PESOS COP]],"")</f>
        <v/>
      </c>
    </row>
    <row r="1327" spans="2:19">
      <c r="B1327" s="755" t="str">
        <f>IF('REGISTRO ACCIONES'!L1327="COMPRA",'REGISTRO ACCIONES'!J1327,"")</f>
        <v/>
      </c>
      <c r="C1327" s="756" t="str">
        <f>IF('REGISTRO ACCIONES'!L1327="COMPRA",'REGISTRO ACCIONES'!K1327,"")</f>
        <v/>
      </c>
      <c r="D132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27" s="757" t="str">
        <f>IF('REGISTRO ACCIONES'!L1327="COMPRA",'REGISTRO ACCIONES'!M1327,"")</f>
        <v/>
      </c>
      <c r="F1327" s="758" t="str">
        <f>IF(RENTABILIDAD[[#This Row],[PORTAFOLIO]]="","",IF('REGISTRO ACCIONES'!L1327="COMPRA",'REGISTRO ACCIONES'!P1327,""))</f>
        <v/>
      </c>
      <c r="G1327" s="759" t="str">
        <f>IF(RENTABILIDAD[[#This Row],[PORTAFOLIO]]="","",IF('REGISTRO ACCIONES'!L1327="COMPRA",'REGISTRO ACCIONES'!R1327,""))</f>
        <v/>
      </c>
      <c r="H132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27" s="760" t="str">
        <f>IF(RENTABILIDAD[[#This Row],[PORTAFOLIO]]="","",IF(RENTABILIDAD[[#This Row],[INSTRUMENTO]]="","",IFERROR((E1327*H1327),0)))</f>
        <v/>
      </c>
      <c r="J1327" s="761" t="str">
        <f>IF(RENTABILIDAD[[#This Row],[PORTAFOLIO]]="","",IF(RENTABILIDAD[[#This Row],[INSTRUMENTO]]="","",IFERROR((E1327*H1327)*$X$6,0)))</f>
        <v/>
      </c>
      <c r="K1327" s="762">
        <f>IF(RENTABILIDAD[[#This Row],[VALOR ACTUAL COP]]&gt;0,IFERROR((I1327-F1327)/F1327,0),"")</f>
        <v>0</v>
      </c>
      <c r="L1327" s="702">
        <f>IF(RENTABILIDAD[[#This Row],[VALOR ACTUAL COP]]&gt;0,IFERROR((J1327-G1327)/G1327,0),"")</f>
        <v>0</v>
      </c>
      <c r="M1327" s="763">
        <f t="shared" si="21"/>
        <v>0</v>
      </c>
      <c r="N1327" s="747" t="str">
        <f>IFERROR(IF(RENTABILIDAD[[#This Row],[AÑOS]]&gt;0.9999999,(1+K1327)^(1/M1327)-1,""),"")</f>
        <v/>
      </c>
      <c r="O1327" s="702" t="str">
        <f>IFERROR(IF(RENTABILIDAD[[#This Row],[AÑOS]]&gt;0.9999999,(1+L1327)^(1/M1327)-1,""),"")</f>
        <v/>
      </c>
      <c r="P1327" s="764" t="str">
        <f>IFERROR(IF(C:C=$U$7,RENTABILIDAD[[#This Row],[INVERSIÓN USD]]/$W$6,RENTABILIDAD[[#This Row],[INVERSIÓN USD]]/$W$7),"")</f>
        <v/>
      </c>
      <c r="Q1327" s="620" t="str">
        <f>IFERROR(IF(D:D=$U$6,RENTABILIDAD[[#This Row],[INVERSIÓN COP]]/$V$6,RENTABILIDAD[[#This Row],[INVERSIÓN COP]]/$V$7),"")</f>
        <v/>
      </c>
      <c r="R1327" s="764" t="str">
        <f>IFERROR(RENTABILIDAD[[#This Row],[RENTABILIDAD E.A USD]]*RENTABILIDAD[[#This Row],[PESOS COP]],"")</f>
        <v/>
      </c>
      <c r="S1327" s="620" t="str">
        <f>IFERROR(RENTABILIDAD[[#This Row],[RENTABILIDAD E.A COP2]]*RENTABILIDAD[[#This Row],[PESOS COP]],"")</f>
        <v/>
      </c>
    </row>
    <row r="1328" spans="2:19">
      <c r="B1328" s="755" t="str">
        <f>IF('REGISTRO ACCIONES'!L1328="COMPRA",'REGISTRO ACCIONES'!J1328,"")</f>
        <v/>
      </c>
      <c r="C1328" s="756" t="str">
        <f>IF('REGISTRO ACCIONES'!L1328="COMPRA",'REGISTRO ACCIONES'!K1328,"")</f>
        <v/>
      </c>
      <c r="D132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28" s="757" t="str">
        <f>IF('REGISTRO ACCIONES'!L1328="COMPRA",'REGISTRO ACCIONES'!M1328,"")</f>
        <v/>
      </c>
      <c r="F1328" s="758" t="str">
        <f>IF(RENTABILIDAD[[#This Row],[PORTAFOLIO]]="","",IF('REGISTRO ACCIONES'!L1328="COMPRA",'REGISTRO ACCIONES'!P1328,""))</f>
        <v/>
      </c>
      <c r="G1328" s="759" t="str">
        <f>IF(RENTABILIDAD[[#This Row],[PORTAFOLIO]]="","",IF('REGISTRO ACCIONES'!L1328="COMPRA",'REGISTRO ACCIONES'!R1328,""))</f>
        <v/>
      </c>
      <c r="H132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28" s="760" t="str">
        <f>IF(RENTABILIDAD[[#This Row],[PORTAFOLIO]]="","",IF(RENTABILIDAD[[#This Row],[INSTRUMENTO]]="","",IFERROR((E1328*H1328),0)))</f>
        <v/>
      </c>
      <c r="J1328" s="761" t="str">
        <f>IF(RENTABILIDAD[[#This Row],[PORTAFOLIO]]="","",IF(RENTABILIDAD[[#This Row],[INSTRUMENTO]]="","",IFERROR((E1328*H1328)*$X$6,0)))</f>
        <v/>
      </c>
      <c r="K1328" s="762">
        <f>IF(RENTABILIDAD[[#This Row],[VALOR ACTUAL COP]]&gt;0,IFERROR((I1328-F1328)/F1328,0),"")</f>
        <v>0</v>
      </c>
      <c r="L1328" s="702">
        <f>IF(RENTABILIDAD[[#This Row],[VALOR ACTUAL COP]]&gt;0,IFERROR((J1328-G1328)/G1328,0),"")</f>
        <v>0</v>
      </c>
      <c r="M1328" s="763">
        <f t="shared" si="21"/>
        <v>0</v>
      </c>
      <c r="N1328" s="747" t="str">
        <f>IFERROR(IF(RENTABILIDAD[[#This Row],[AÑOS]]&gt;0.9999999,(1+K1328)^(1/M1328)-1,""),"")</f>
        <v/>
      </c>
      <c r="O1328" s="702" t="str">
        <f>IFERROR(IF(RENTABILIDAD[[#This Row],[AÑOS]]&gt;0.9999999,(1+L1328)^(1/M1328)-1,""),"")</f>
        <v/>
      </c>
      <c r="P1328" s="764" t="str">
        <f>IFERROR(IF(C:C=$U$7,RENTABILIDAD[[#This Row],[INVERSIÓN USD]]/$W$6,RENTABILIDAD[[#This Row],[INVERSIÓN USD]]/$W$7),"")</f>
        <v/>
      </c>
      <c r="Q1328" s="620" t="str">
        <f>IFERROR(IF(D:D=$U$6,RENTABILIDAD[[#This Row],[INVERSIÓN COP]]/$V$6,RENTABILIDAD[[#This Row],[INVERSIÓN COP]]/$V$7),"")</f>
        <v/>
      </c>
      <c r="R1328" s="764" t="str">
        <f>IFERROR(RENTABILIDAD[[#This Row],[RENTABILIDAD E.A USD]]*RENTABILIDAD[[#This Row],[PESOS COP]],"")</f>
        <v/>
      </c>
      <c r="S1328" s="620" t="str">
        <f>IFERROR(RENTABILIDAD[[#This Row],[RENTABILIDAD E.A COP2]]*RENTABILIDAD[[#This Row],[PESOS COP]],"")</f>
        <v/>
      </c>
    </row>
    <row r="1329" spans="2:19">
      <c r="B1329" s="755" t="str">
        <f>IF('REGISTRO ACCIONES'!L1329="COMPRA",'REGISTRO ACCIONES'!J1329,"")</f>
        <v/>
      </c>
      <c r="C1329" s="756" t="str">
        <f>IF('REGISTRO ACCIONES'!L1329="COMPRA",'REGISTRO ACCIONES'!K1329,"")</f>
        <v/>
      </c>
      <c r="D132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29" s="757" t="str">
        <f>IF('REGISTRO ACCIONES'!L1329="COMPRA",'REGISTRO ACCIONES'!M1329,"")</f>
        <v/>
      </c>
      <c r="F1329" s="758" t="str">
        <f>IF(RENTABILIDAD[[#This Row],[PORTAFOLIO]]="","",IF('REGISTRO ACCIONES'!L1329="COMPRA",'REGISTRO ACCIONES'!P1329,""))</f>
        <v/>
      </c>
      <c r="G1329" s="759" t="str">
        <f>IF(RENTABILIDAD[[#This Row],[PORTAFOLIO]]="","",IF('REGISTRO ACCIONES'!L1329="COMPRA",'REGISTRO ACCIONES'!R1329,""))</f>
        <v/>
      </c>
      <c r="H132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29" s="760" t="str">
        <f>IF(RENTABILIDAD[[#This Row],[PORTAFOLIO]]="","",IF(RENTABILIDAD[[#This Row],[INSTRUMENTO]]="","",IFERROR((E1329*H1329),0)))</f>
        <v/>
      </c>
      <c r="J1329" s="761" t="str">
        <f>IF(RENTABILIDAD[[#This Row],[PORTAFOLIO]]="","",IF(RENTABILIDAD[[#This Row],[INSTRUMENTO]]="","",IFERROR((E1329*H1329)*$X$6,0)))</f>
        <v/>
      </c>
      <c r="K1329" s="762">
        <f>IF(RENTABILIDAD[[#This Row],[VALOR ACTUAL COP]]&gt;0,IFERROR((I1329-F1329)/F1329,0),"")</f>
        <v>0</v>
      </c>
      <c r="L1329" s="702">
        <f>IF(RENTABILIDAD[[#This Row],[VALOR ACTUAL COP]]&gt;0,IFERROR((J1329-G1329)/G1329,0),"")</f>
        <v>0</v>
      </c>
      <c r="M1329" s="763">
        <f t="shared" si="21"/>
        <v>0</v>
      </c>
      <c r="N1329" s="747" t="str">
        <f>IFERROR(IF(RENTABILIDAD[[#This Row],[AÑOS]]&gt;0.9999999,(1+K1329)^(1/M1329)-1,""),"")</f>
        <v/>
      </c>
      <c r="O1329" s="702" t="str">
        <f>IFERROR(IF(RENTABILIDAD[[#This Row],[AÑOS]]&gt;0.9999999,(1+L1329)^(1/M1329)-1,""),"")</f>
        <v/>
      </c>
      <c r="P1329" s="764" t="str">
        <f>IFERROR(IF(C:C=$U$7,RENTABILIDAD[[#This Row],[INVERSIÓN USD]]/$W$6,RENTABILIDAD[[#This Row],[INVERSIÓN USD]]/$W$7),"")</f>
        <v/>
      </c>
      <c r="Q1329" s="620" t="str">
        <f>IFERROR(IF(D:D=$U$6,RENTABILIDAD[[#This Row],[INVERSIÓN COP]]/$V$6,RENTABILIDAD[[#This Row],[INVERSIÓN COP]]/$V$7),"")</f>
        <v/>
      </c>
      <c r="R1329" s="764" t="str">
        <f>IFERROR(RENTABILIDAD[[#This Row],[RENTABILIDAD E.A USD]]*RENTABILIDAD[[#This Row],[PESOS COP]],"")</f>
        <v/>
      </c>
      <c r="S1329" s="620" t="str">
        <f>IFERROR(RENTABILIDAD[[#This Row],[RENTABILIDAD E.A COP2]]*RENTABILIDAD[[#This Row],[PESOS COP]],"")</f>
        <v/>
      </c>
    </row>
    <row r="1330" spans="2:19">
      <c r="B1330" s="755" t="str">
        <f>IF('REGISTRO ACCIONES'!L1330="COMPRA",'REGISTRO ACCIONES'!J1330,"")</f>
        <v/>
      </c>
      <c r="C1330" s="756" t="str">
        <f>IF('REGISTRO ACCIONES'!L1330="COMPRA",'REGISTRO ACCIONES'!K1330,"")</f>
        <v/>
      </c>
      <c r="D133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30" s="757" t="str">
        <f>IF('REGISTRO ACCIONES'!L1330="COMPRA",'REGISTRO ACCIONES'!M1330,"")</f>
        <v/>
      </c>
      <c r="F1330" s="758" t="str">
        <f>IF(RENTABILIDAD[[#This Row],[PORTAFOLIO]]="","",IF('REGISTRO ACCIONES'!L1330="COMPRA",'REGISTRO ACCIONES'!P1330,""))</f>
        <v/>
      </c>
      <c r="G1330" s="759" t="str">
        <f>IF(RENTABILIDAD[[#This Row],[PORTAFOLIO]]="","",IF('REGISTRO ACCIONES'!L1330="COMPRA",'REGISTRO ACCIONES'!R1330,""))</f>
        <v/>
      </c>
      <c r="H133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30" s="760" t="str">
        <f>IF(RENTABILIDAD[[#This Row],[PORTAFOLIO]]="","",IF(RENTABILIDAD[[#This Row],[INSTRUMENTO]]="","",IFERROR((E1330*H1330),0)))</f>
        <v/>
      </c>
      <c r="J1330" s="761" t="str">
        <f>IF(RENTABILIDAD[[#This Row],[PORTAFOLIO]]="","",IF(RENTABILIDAD[[#This Row],[INSTRUMENTO]]="","",IFERROR((E1330*H1330)*$X$6,0)))</f>
        <v/>
      </c>
      <c r="K1330" s="762">
        <f>IF(RENTABILIDAD[[#This Row],[VALOR ACTUAL COP]]&gt;0,IFERROR((I1330-F1330)/F1330,0),"")</f>
        <v>0</v>
      </c>
      <c r="L1330" s="702">
        <f>IF(RENTABILIDAD[[#This Row],[VALOR ACTUAL COP]]&gt;0,IFERROR((J1330-G1330)/G1330,0),"")</f>
        <v>0</v>
      </c>
      <c r="M1330" s="763">
        <f t="shared" si="21"/>
        <v>0</v>
      </c>
      <c r="N1330" s="747" t="str">
        <f>IFERROR(IF(RENTABILIDAD[[#This Row],[AÑOS]]&gt;0.9999999,(1+K1330)^(1/M1330)-1,""),"")</f>
        <v/>
      </c>
      <c r="O1330" s="702" t="str">
        <f>IFERROR(IF(RENTABILIDAD[[#This Row],[AÑOS]]&gt;0.9999999,(1+L1330)^(1/M1330)-1,""),"")</f>
        <v/>
      </c>
      <c r="P1330" s="764" t="str">
        <f>IFERROR(IF(C:C=$U$7,RENTABILIDAD[[#This Row],[INVERSIÓN USD]]/$W$6,RENTABILIDAD[[#This Row],[INVERSIÓN USD]]/$W$7),"")</f>
        <v/>
      </c>
      <c r="Q1330" s="620" t="str">
        <f>IFERROR(IF(D:D=$U$6,RENTABILIDAD[[#This Row],[INVERSIÓN COP]]/$V$6,RENTABILIDAD[[#This Row],[INVERSIÓN COP]]/$V$7),"")</f>
        <v/>
      </c>
      <c r="R1330" s="764" t="str">
        <f>IFERROR(RENTABILIDAD[[#This Row],[RENTABILIDAD E.A USD]]*RENTABILIDAD[[#This Row],[PESOS COP]],"")</f>
        <v/>
      </c>
      <c r="S1330" s="620" t="str">
        <f>IFERROR(RENTABILIDAD[[#This Row],[RENTABILIDAD E.A COP2]]*RENTABILIDAD[[#This Row],[PESOS COP]],"")</f>
        <v/>
      </c>
    </row>
    <row r="1331" spans="2:19">
      <c r="B1331" s="755" t="str">
        <f>IF('REGISTRO ACCIONES'!L1331="COMPRA",'REGISTRO ACCIONES'!J1331,"")</f>
        <v/>
      </c>
      <c r="C1331" s="756" t="str">
        <f>IF('REGISTRO ACCIONES'!L1331="COMPRA",'REGISTRO ACCIONES'!K1331,"")</f>
        <v/>
      </c>
      <c r="D133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31" s="757" t="str">
        <f>IF('REGISTRO ACCIONES'!L1331="COMPRA",'REGISTRO ACCIONES'!M1331,"")</f>
        <v/>
      </c>
      <c r="F1331" s="758" t="str">
        <f>IF(RENTABILIDAD[[#This Row],[PORTAFOLIO]]="","",IF('REGISTRO ACCIONES'!L1331="COMPRA",'REGISTRO ACCIONES'!P1331,""))</f>
        <v/>
      </c>
      <c r="G1331" s="759" t="str">
        <f>IF(RENTABILIDAD[[#This Row],[PORTAFOLIO]]="","",IF('REGISTRO ACCIONES'!L1331="COMPRA",'REGISTRO ACCIONES'!R1331,""))</f>
        <v/>
      </c>
      <c r="H133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31" s="760" t="str">
        <f>IF(RENTABILIDAD[[#This Row],[PORTAFOLIO]]="","",IF(RENTABILIDAD[[#This Row],[INSTRUMENTO]]="","",IFERROR((E1331*H1331),0)))</f>
        <v/>
      </c>
      <c r="J1331" s="761" t="str">
        <f>IF(RENTABILIDAD[[#This Row],[PORTAFOLIO]]="","",IF(RENTABILIDAD[[#This Row],[INSTRUMENTO]]="","",IFERROR((E1331*H1331)*$X$6,0)))</f>
        <v/>
      </c>
      <c r="K1331" s="762">
        <f>IF(RENTABILIDAD[[#This Row],[VALOR ACTUAL COP]]&gt;0,IFERROR((I1331-F1331)/F1331,0),"")</f>
        <v>0</v>
      </c>
      <c r="L1331" s="702">
        <f>IF(RENTABILIDAD[[#This Row],[VALOR ACTUAL COP]]&gt;0,IFERROR((J1331-G1331)/G1331,0),"")</f>
        <v>0</v>
      </c>
      <c r="M1331" s="763">
        <f t="shared" si="21"/>
        <v>0</v>
      </c>
      <c r="N1331" s="747" t="str">
        <f>IFERROR(IF(RENTABILIDAD[[#This Row],[AÑOS]]&gt;0.9999999,(1+K1331)^(1/M1331)-1,""),"")</f>
        <v/>
      </c>
      <c r="O1331" s="702" t="str">
        <f>IFERROR(IF(RENTABILIDAD[[#This Row],[AÑOS]]&gt;0.9999999,(1+L1331)^(1/M1331)-1,""),"")</f>
        <v/>
      </c>
      <c r="P1331" s="764" t="str">
        <f>IFERROR(IF(C:C=$U$7,RENTABILIDAD[[#This Row],[INVERSIÓN USD]]/$W$6,RENTABILIDAD[[#This Row],[INVERSIÓN USD]]/$W$7),"")</f>
        <v/>
      </c>
      <c r="Q1331" s="620" t="str">
        <f>IFERROR(IF(D:D=$U$6,RENTABILIDAD[[#This Row],[INVERSIÓN COP]]/$V$6,RENTABILIDAD[[#This Row],[INVERSIÓN COP]]/$V$7),"")</f>
        <v/>
      </c>
      <c r="R1331" s="764" t="str">
        <f>IFERROR(RENTABILIDAD[[#This Row],[RENTABILIDAD E.A USD]]*RENTABILIDAD[[#This Row],[PESOS COP]],"")</f>
        <v/>
      </c>
      <c r="S1331" s="620" t="str">
        <f>IFERROR(RENTABILIDAD[[#This Row],[RENTABILIDAD E.A COP2]]*RENTABILIDAD[[#This Row],[PESOS COP]],"")</f>
        <v/>
      </c>
    </row>
    <row r="1332" spans="2:19">
      <c r="B1332" s="755" t="str">
        <f>IF('REGISTRO ACCIONES'!L1332="COMPRA",'REGISTRO ACCIONES'!J1332,"")</f>
        <v/>
      </c>
      <c r="C1332" s="756" t="str">
        <f>IF('REGISTRO ACCIONES'!L1332="COMPRA",'REGISTRO ACCIONES'!K1332,"")</f>
        <v/>
      </c>
      <c r="D133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32" s="757" t="str">
        <f>IF('REGISTRO ACCIONES'!L1332="COMPRA",'REGISTRO ACCIONES'!M1332,"")</f>
        <v/>
      </c>
      <c r="F1332" s="758" t="str">
        <f>IF(RENTABILIDAD[[#This Row],[PORTAFOLIO]]="","",IF('REGISTRO ACCIONES'!L1332="COMPRA",'REGISTRO ACCIONES'!P1332,""))</f>
        <v/>
      </c>
      <c r="G1332" s="759" t="str">
        <f>IF(RENTABILIDAD[[#This Row],[PORTAFOLIO]]="","",IF('REGISTRO ACCIONES'!L1332="COMPRA",'REGISTRO ACCIONES'!R1332,""))</f>
        <v/>
      </c>
      <c r="H133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32" s="760" t="str">
        <f>IF(RENTABILIDAD[[#This Row],[PORTAFOLIO]]="","",IF(RENTABILIDAD[[#This Row],[INSTRUMENTO]]="","",IFERROR((E1332*H1332),0)))</f>
        <v/>
      </c>
      <c r="J1332" s="761" t="str">
        <f>IF(RENTABILIDAD[[#This Row],[PORTAFOLIO]]="","",IF(RENTABILIDAD[[#This Row],[INSTRUMENTO]]="","",IFERROR((E1332*H1332)*$X$6,0)))</f>
        <v/>
      </c>
      <c r="K1332" s="762">
        <f>IF(RENTABILIDAD[[#This Row],[VALOR ACTUAL COP]]&gt;0,IFERROR((I1332-F1332)/F1332,0),"")</f>
        <v>0</v>
      </c>
      <c r="L1332" s="702">
        <f>IF(RENTABILIDAD[[#This Row],[VALOR ACTUAL COP]]&gt;0,IFERROR((J1332-G1332)/G1332,0),"")</f>
        <v>0</v>
      </c>
      <c r="M1332" s="763">
        <f t="shared" si="21"/>
        <v>0</v>
      </c>
      <c r="N1332" s="747" t="str">
        <f>IFERROR(IF(RENTABILIDAD[[#This Row],[AÑOS]]&gt;0.9999999,(1+K1332)^(1/M1332)-1,""),"")</f>
        <v/>
      </c>
      <c r="O1332" s="702" t="str">
        <f>IFERROR(IF(RENTABILIDAD[[#This Row],[AÑOS]]&gt;0.9999999,(1+L1332)^(1/M1332)-1,""),"")</f>
        <v/>
      </c>
      <c r="P1332" s="764" t="str">
        <f>IFERROR(IF(C:C=$U$7,RENTABILIDAD[[#This Row],[INVERSIÓN USD]]/$W$6,RENTABILIDAD[[#This Row],[INVERSIÓN USD]]/$W$7),"")</f>
        <v/>
      </c>
      <c r="Q1332" s="620" t="str">
        <f>IFERROR(IF(D:D=$U$6,RENTABILIDAD[[#This Row],[INVERSIÓN COP]]/$V$6,RENTABILIDAD[[#This Row],[INVERSIÓN COP]]/$V$7),"")</f>
        <v/>
      </c>
      <c r="R1332" s="764" t="str">
        <f>IFERROR(RENTABILIDAD[[#This Row],[RENTABILIDAD E.A USD]]*RENTABILIDAD[[#This Row],[PESOS COP]],"")</f>
        <v/>
      </c>
      <c r="S1332" s="620" t="str">
        <f>IFERROR(RENTABILIDAD[[#This Row],[RENTABILIDAD E.A COP2]]*RENTABILIDAD[[#This Row],[PESOS COP]],"")</f>
        <v/>
      </c>
    </row>
    <row r="1333" spans="2:19">
      <c r="B1333" s="755" t="str">
        <f>IF('REGISTRO ACCIONES'!L1333="COMPRA",'REGISTRO ACCIONES'!J1333,"")</f>
        <v/>
      </c>
      <c r="C1333" s="756" t="str">
        <f>IF('REGISTRO ACCIONES'!L1333="COMPRA",'REGISTRO ACCIONES'!K1333,"")</f>
        <v/>
      </c>
      <c r="D133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33" s="757" t="str">
        <f>IF('REGISTRO ACCIONES'!L1333="COMPRA",'REGISTRO ACCIONES'!M1333,"")</f>
        <v/>
      </c>
      <c r="F1333" s="758" t="str">
        <f>IF(RENTABILIDAD[[#This Row],[PORTAFOLIO]]="","",IF('REGISTRO ACCIONES'!L1333="COMPRA",'REGISTRO ACCIONES'!P1333,""))</f>
        <v/>
      </c>
      <c r="G1333" s="759" t="str">
        <f>IF(RENTABILIDAD[[#This Row],[PORTAFOLIO]]="","",IF('REGISTRO ACCIONES'!L1333="COMPRA",'REGISTRO ACCIONES'!R1333,""))</f>
        <v/>
      </c>
      <c r="H133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33" s="760" t="str">
        <f>IF(RENTABILIDAD[[#This Row],[PORTAFOLIO]]="","",IF(RENTABILIDAD[[#This Row],[INSTRUMENTO]]="","",IFERROR((E1333*H1333),0)))</f>
        <v/>
      </c>
      <c r="J1333" s="761" t="str">
        <f>IF(RENTABILIDAD[[#This Row],[PORTAFOLIO]]="","",IF(RENTABILIDAD[[#This Row],[INSTRUMENTO]]="","",IFERROR((E1333*H1333)*$X$6,0)))</f>
        <v/>
      </c>
      <c r="K1333" s="762">
        <f>IF(RENTABILIDAD[[#This Row],[VALOR ACTUAL COP]]&gt;0,IFERROR((I1333-F1333)/F1333,0),"")</f>
        <v>0</v>
      </c>
      <c r="L1333" s="702">
        <f>IF(RENTABILIDAD[[#This Row],[VALOR ACTUAL COP]]&gt;0,IFERROR((J1333-G1333)/G1333,0),"")</f>
        <v>0</v>
      </c>
      <c r="M1333" s="763">
        <f t="shared" si="21"/>
        <v>0</v>
      </c>
      <c r="N1333" s="747" t="str">
        <f>IFERROR(IF(RENTABILIDAD[[#This Row],[AÑOS]]&gt;0.9999999,(1+K1333)^(1/M1333)-1,""),"")</f>
        <v/>
      </c>
      <c r="O1333" s="702" t="str">
        <f>IFERROR(IF(RENTABILIDAD[[#This Row],[AÑOS]]&gt;0.9999999,(1+L1333)^(1/M1333)-1,""),"")</f>
        <v/>
      </c>
      <c r="P1333" s="764" t="str">
        <f>IFERROR(IF(C:C=$U$7,RENTABILIDAD[[#This Row],[INVERSIÓN USD]]/$W$6,RENTABILIDAD[[#This Row],[INVERSIÓN USD]]/$W$7),"")</f>
        <v/>
      </c>
      <c r="Q1333" s="620" t="str">
        <f>IFERROR(IF(D:D=$U$6,RENTABILIDAD[[#This Row],[INVERSIÓN COP]]/$V$6,RENTABILIDAD[[#This Row],[INVERSIÓN COP]]/$V$7),"")</f>
        <v/>
      </c>
      <c r="R1333" s="764" t="str">
        <f>IFERROR(RENTABILIDAD[[#This Row],[RENTABILIDAD E.A USD]]*RENTABILIDAD[[#This Row],[PESOS COP]],"")</f>
        <v/>
      </c>
      <c r="S1333" s="620" t="str">
        <f>IFERROR(RENTABILIDAD[[#This Row],[RENTABILIDAD E.A COP2]]*RENTABILIDAD[[#This Row],[PESOS COP]],"")</f>
        <v/>
      </c>
    </row>
    <row r="1334" spans="2:19">
      <c r="B1334" s="755" t="str">
        <f>IF('REGISTRO ACCIONES'!L1334="COMPRA",'REGISTRO ACCIONES'!J1334,"")</f>
        <v/>
      </c>
      <c r="C1334" s="756" t="str">
        <f>IF('REGISTRO ACCIONES'!L1334="COMPRA",'REGISTRO ACCIONES'!K1334,"")</f>
        <v/>
      </c>
      <c r="D133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34" s="757" t="str">
        <f>IF('REGISTRO ACCIONES'!L1334="COMPRA",'REGISTRO ACCIONES'!M1334,"")</f>
        <v/>
      </c>
      <c r="F1334" s="758" t="str">
        <f>IF(RENTABILIDAD[[#This Row],[PORTAFOLIO]]="","",IF('REGISTRO ACCIONES'!L1334="COMPRA",'REGISTRO ACCIONES'!P1334,""))</f>
        <v/>
      </c>
      <c r="G1334" s="759" t="str">
        <f>IF(RENTABILIDAD[[#This Row],[PORTAFOLIO]]="","",IF('REGISTRO ACCIONES'!L1334="COMPRA",'REGISTRO ACCIONES'!R1334,""))</f>
        <v/>
      </c>
      <c r="H133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34" s="760" t="str">
        <f>IF(RENTABILIDAD[[#This Row],[PORTAFOLIO]]="","",IF(RENTABILIDAD[[#This Row],[INSTRUMENTO]]="","",IFERROR((E1334*H1334),0)))</f>
        <v/>
      </c>
      <c r="J1334" s="761" t="str">
        <f>IF(RENTABILIDAD[[#This Row],[PORTAFOLIO]]="","",IF(RENTABILIDAD[[#This Row],[INSTRUMENTO]]="","",IFERROR((E1334*H1334)*$X$6,0)))</f>
        <v/>
      </c>
      <c r="K1334" s="762">
        <f>IF(RENTABILIDAD[[#This Row],[VALOR ACTUAL COP]]&gt;0,IFERROR((I1334-F1334)/F1334,0),"")</f>
        <v>0</v>
      </c>
      <c r="L1334" s="702">
        <f>IF(RENTABILIDAD[[#This Row],[VALOR ACTUAL COP]]&gt;0,IFERROR((J1334-G1334)/G1334,0),"")</f>
        <v>0</v>
      </c>
      <c r="M1334" s="763">
        <f t="shared" si="21"/>
        <v>0</v>
      </c>
      <c r="N1334" s="747" t="str">
        <f>IFERROR(IF(RENTABILIDAD[[#This Row],[AÑOS]]&gt;0.9999999,(1+K1334)^(1/M1334)-1,""),"")</f>
        <v/>
      </c>
      <c r="O1334" s="702" t="str">
        <f>IFERROR(IF(RENTABILIDAD[[#This Row],[AÑOS]]&gt;0.9999999,(1+L1334)^(1/M1334)-1,""),"")</f>
        <v/>
      </c>
      <c r="P1334" s="764" t="str">
        <f>IFERROR(IF(C:C=$U$7,RENTABILIDAD[[#This Row],[INVERSIÓN USD]]/$W$6,RENTABILIDAD[[#This Row],[INVERSIÓN USD]]/$W$7),"")</f>
        <v/>
      </c>
      <c r="Q1334" s="620" t="str">
        <f>IFERROR(IF(D:D=$U$6,RENTABILIDAD[[#This Row],[INVERSIÓN COP]]/$V$6,RENTABILIDAD[[#This Row],[INVERSIÓN COP]]/$V$7),"")</f>
        <v/>
      </c>
      <c r="R1334" s="764" t="str">
        <f>IFERROR(RENTABILIDAD[[#This Row],[RENTABILIDAD E.A USD]]*RENTABILIDAD[[#This Row],[PESOS COP]],"")</f>
        <v/>
      </c>
      <c r="S1334" s="620" t="str">
        <f>IFERROR(RENTABILIDAD[[#This Row],[RENTABILIDAD E.A COP2]]*RENTABILIDAD[[#This Row],[PESOS COP]],"")</f>
        <v/>
      </c>
    </row>
    <row r="1335" spans="2:19">
      <c r="B1335" s="755" t="str">
        <f>IF('REGISTRO ACCIONES'!L1335="COMPRA",'REGISTRO ACCIONES'!J1335,"")</f>
        <v/>
      </c>
      <c r="C1335" s="756" t="str">
        <f>IF('REGISTRO ACCIONES'!L1335="COMPRA",'REGISTRO ACCIONES'!K1335,"")</f>
        <v/>
      </c>
      <c r="D133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35" s="757" t="str">
        <f>IF('REGISTRO ACCIONES'!L1335="COMPRA",'REGISTRO ACCIONES'!M1335,"")</f>
        <v/>
      </c>
      <c r="F1335" s="758" t="str">
        <f>IF(RENTABILIDAD[[#This Row],[PORTAFOLIO]]="","",IF('REGISTRO ACCIONES'!L1335="COMPRA",'REGISTRO ACCIONES'!P1335,""))</f>
        <v/>
      </c>
      <c r="G1335" s="759" t="str">
        <f>IF(RENTABILIDAD[[#This Row],[PORTAFOLIO]]="","",IF('REGISTRO ACCIONES'!L1335="COMPRA",'REGISTRO ACCIONES'!R1335,""))</f>
        <v/>
      </c>
      <c r="H133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35" s="760" t="str">
        <f>IF(RENTABILIDAD[[#This Row],[PORTAFOLIO]]="","",IF(RENTABILIDAD[[#This Row],[INSTRUMENTO]]="","",IFERROR((E1335*H1335),0)))</f>
        <v/>
      </c>
      <c r="J1335" s="761" t="str">
        <f>IF(RENTABILIDAD[[#This Row],[PORTAFOLIO]]="","",IF(RENTABILIDAD[[#This Row],[INSTRUMENTO]]="","",IFERROR((E1335*H1335)*$X$6,0)))</f>
        <v/>
      </c>
      <c r="K1335" s="762">
        <f>IF(RENTABILIDAD[[#This Row],[VALOR ACTUAL COP]]&gt;0,IFERROR((I1335-F1335)/F1335,0),"")</f>
        <v>0</v>
      </c>
      <c r="L1335" s="702">
        <f>IF(RENTABILIDAD[[#This Row],[VALOR ACTUAL COP]]&gt;0,IFERROR((J1335-G1335)/G1335,0),"")</f>
        <v>0</v>
      </c>
      <c r="M1335" s="763">
        <f t="shared" si="21"/>
        <v>0</v>
      </c>
      <c r="N1335" s="747" t="str">
        <f>IFERROR(IF(RENTABILIDAD[[#This Row],[AÑOS]]&gt;0.9999999,(1+K1335)^(1/M1335)-1,""),"")</f>
        <v/>
      </c>
      <c r="O1335" s="702" t="str">
        <f>IFERROR(IF(RENTABILIDAD[[#This Row],[AÑOS]]&gt;0.9999999,(1+L1335)^(1/M1335)-1,""),"")</f>
        <v/>
      </c>
      <c r="P1335" s="764" t="str">
        <f>IFERROR(IF(C:C=$U$7,RENTABILIDAD[[#This Row],[INVERSIÓN USD]]/$W$6,RENTABILIDAD[[#This Row],[INVERSIÓN USD]]/$W$7),"")</f>
        <v/>
      </c>
      <c r="Q1335" s="620" t="str">
        <f>IFERROR(IF(D:D=$U$6,RENTABILIDAD[[#This Row],[INVERSIÓN COP]]/$V$6,RENTABILIDAD[[#This Row],[INVERSIÓN COP]]/$V$7),"")</f>
        <v/>
      </c>
      <c r="R1335" s="764" t="str">
        <f>IFERROR(RENTABILIDAD[[#This Row],[RENTABILIDAD E.A USD]]*RENTABILIDAD[[#This Row],[PESOS COP]],"")</f>
        <v/>
      </c>
      <c r="S1335" s="620" t="str">
        <f>IFERROR(RENTABILIDAD[[#This Row],[RENTABILIDAD E.A COP2]]*RENTABILIDAD[[#This Row],[PESOS COP]],"")</f>
        <v/>
      </c>
    </row>
    <row r="1336" spans="2:19">
      <c r="B1336" s="755" t="str">
        <f>IF('REGISTRO ACCIONES'!L1336="COMPRA",'REGISTRO ACCIONES'!J1336,"")</f>
        <v/>
      </c>
      <c r="C1336" s="756" t="str">
        <f>IF('REGISTRO ACCIONES'!L1336="COMPRA",'REGISTRO ACCIONES'!K1336,"")</f>
        <v/>
      </c>
      <c r="D133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36" s="757" t="str">
        <f>IF('REGISTRO ACCIONES'!L1336="COMPRA",'REGISTRO ACCIONES'!M1336,"")</f>
        <v/>
      </c>
      <c r="F1336" s="758" t="str">
        <f>IF(RENTABILIDAD[[#This Row],[PORTAFOLIO]]="","",IF('REGISTRO ACCIONES'!L1336="COMPRA",'REGISTRO ACCIONES'!P1336,""))</f>
        <v/>
      </c>
      <c r="G1336" s="759" t="str">
        <f>IF(RENTABILIDAD[[#This Row],[PORTAFOLIO]]="","",IF('REGISTRO ACCIONES'!L1336="COMPRA",'REGISTRO ACCIONES'!R1336,""))</f>
        <v/>
      </c>
      <c r="H133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36" s="760" t="str">
        <f>IF(RENTABILIDAD[[#This Row],[PORTAFOLIO]]="","",IF(RENTABILIDAD[[#This Row],[INSTRUMENTO]]="","",IFERROR((E1336*H1336),0)))</f>
        <v/>
      </c>
      <c r="J1336" s="761" t="str">
        <f>IF(RENTABILIDAD[[#This Row],[PORTAFOLIO]]="","",IF(RENTABILIDAD[[#This Row],[INSTRUMENTO]]="","",IFERROR((E1336*H1336)*$X$6,0)))</f>
        <v/>
      </c>
      <c r="K1336" s="762">
        <f>IF(RENTABILIDAD[[#This Row],[VALOR ACTUAL COP]]&gt;0,IFERROR((I1336-F1336)/F1336,0),"")</f>
        <v>0</v>
      </c>
      <c r="L1336" s="702">
        <f>IF(RENTABILIDAD[[#This Row],[VALOR ACTUAL COP]]&gt;0,IFERROR((J1336-G1336)/G1336,0),"")</f>
        <v>0</v>
      </c>
      <c r="M1336" s="763">
        <f t="shared" si="21"/>
        <v>0</v>
      </c>
      <c r="N1336" s="747" t="str">
        <f>IFERROR(IF(RENTABILIDAD[[#This Row],[AÑOS]]&gt;0.9999999,(1+K1336)^(1/M1336)-1,""),"")</f>
        <v/>
      </c>
      <c r="O1336" s="702" t="str">
        <f>IFERROR(IF(RENTABILIDAD[[#This Row],[AÑOS]]&gt;0.9999999,(1+L1336)^(1/M1336)-1,""),"")</f>
        <v/>
      </c>
      <c r="P1336" s="764" t="str">
        <f>IFERROR(IF(C:C=$U$7,RENTABILIDAD[[#This Row],[INVERSIÓN USD]]/$W$6,RENTABILIDAD[[#This Row],[INVERSIÓN USD]]/$W$7),"")</f>
        <v/>
      </c>
      <c r="Q1336" s="620" t="str">
        <f>IFERROR(IF(D:D=$U$6,RENTABILIDAD[[#This Row],[INVERSIÓN COP]]/$V$6,RENTABILIDAD[[#This Row],[INVERSIÓN COP]]/$V$7),"")</f>
        <v/>
      </c>
      <c r="R1336" s="764" t="str">
        <f>IFERROR(RENTABILIDAD[[#This Row],[RENTABILIDAD E.A USD]]*RENTABILIDAD[[#This Row],[PESOS COP]],"")</f>
        <v/>
      </c>
      <c r="S1336" s="620" t="str">
        <f>IFERROR(RENTABILIDAD[[#This Row],[RENTABILIDAD E.A COP2]]*RENTABILIDAD[[#This Row],[PESOS COP]],"")</f>
        <v/>
      </c>
    </row>
    <row r="1337" spans="2:19">
      <c r="B1337" s="755" t="str">
        <f>IF('REGISTRO ACCIONES'!L1337="COMPRA",'REGISTRO ACCIONES'!J1337,"")</f>
        <v/>
      </c>
      <c r="C1337" s="756" t="str">
        <f>IF('REGISTRO ACCIONES'!L1337="COMPRA",'REGISTRO ACCIONES'!K1337,"")</f>
        <v/>
      </c>
      <c r="D133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37" s="757" t="str">
        <f>IF('REGISTRO ACCIONES'!L1337="COMPRA",'REGISTRO ACCIONES'!M1337,"")</f>
        <v/>
      </c>
      <c r="F1337" s="758" t="str">
        <f>IF(RENTABILIDAD[[#This Row],[PORTAFOLIO]]="","",IF('REGISTRO ACCIONES'!L1337="COMPRA",'REGISTRO ACCIONES'!P1337,""))</f>
        <v/>
      </c>
      <c r="G1337" s="759" t="str">
        <f>IF(RENTABILIDAD[[#This Row],[PORTAFOLIO]]="","",IF('REGISTRO ACCIONES'!L1337="COMPRA",'REGISTRO ACCIONES'!R1337,""))</f>
        <v/>
      </c>
      <c r="H133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37" s="760" t="str">
        <f>IF(RENTABILIDAD[[#This Row],[PORTAFOLIO]]="","",IF(RENTABILIDAD[[#This Row],[INSTRUMENTO]]="","",IFERROR((E1337*H1337),0)))</f>
        <v/>
      </c>
      <c r="J1337" s="761" t="str">
        <f>IF(RENTABILIDAD[[#This Row],[PORTAFOLIO]]="","",IF(RENTABILIDAD[[#This Row],[INSTRUMENTO]]="","",IFERROR((E1337*H1337)*$X$6,0)))</f>
        <v/>
      </c>
      <c r="K1337" s="762">
        <f>IF(RENTABILIDAD[[#This Row],[VALOR ACTUAL COP]]&gt;0,IFERROR((I1337-F1337)/F1337,0),"")</f>
        <v>0</v>
      </c>
      <c r="L1337" s="702">
        <f>IF(RENTABILIDAD[[#This Row],[VALOR ACTUAL COP]]&gt;0,IFERROR((J1337-G1337)/G1337,0),"")</f>
        <v>0</v>
      </c>
      <c r="M1337" s="763">
        <f t="shared" si="21"/>
        <v>0</v>
      </c>
      <c r="N1337" s="747" t="str">
        <f>IFERROR(IF(RENTABILIDAD[[#This Row],[AÑOS]]&gt;0.9999999,(1+K1337)^(1/M1337)-1,""),"")</f>
        <v/>
      </c>
      <c r="O1337" s="702" t="str">
        <f>IFERROR(IF(RENTABILIDAD[[#This Row],[AÑOS]]&gt;0.9999999,(1+L1337)^(1/M1337)-1,""),"")</f>
        <v/>
      </c>
      <c r="P1337" s="764" t="str">
        <f>IFERROR(IF(C:C=$U$7,RENTABILIDAD[[#This Row],[INVERSIÓN USD]]/$W$6,RENTABILIDAD[[#This Row],[INVERSIÓN USD]]/$W$7),"")</f>
        <v/>
      </c>
      <c r="Q1337" s="620" t="str">
        <f>IFERROR(IF(D:D=$U$6,RENTABILIDAD[[#This Row],[INVERSIÓN COP]]/$V$6,RENTABILIDAD[[#This Row],[INVERSIÓN COP]]/$V$7),"")</f>
        <v/>
      </c>
      <c r="R1337" s="764" t="str">
        <f>IFERROR(RENTABILIDAD[[#This Row],[RENTABILIDAD E.A USD]]*RENTABILIDAD[[#This Row],[PESOS COP]],"")</f>
        <v/>
      </c>
      <c r="S1337" s="620" t="str">
        <f>IFERROR(RENTABILIDAD[[#This Row],[RENTABILIDAD E.A COP2]]*RENTABILIDAD[[#This Row],[PESOS COP]],"")</f>
        <v/>
      </c>
    </row>
    <row r="1338" spans="2:19">
      <c r="B1338" s="755" t="str">
        <f>IF('REGISTRO ACCIONES'!L1338="COMPRA",'REGISTRO ACCIONES'!J1338,"")</f>
        <v/>
      </c>
      <c r="C1338" s="756" t="str">
        <f>IF('REGISTRO ACCIONES'!L1338="COMPRA",'REGISTRO ACCIONES'!K1338,"")</f>
        <v/>
      </c>
      <c r="D133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38" s="757" t="str">
        <f>IF('REGISTRO ACCIONES'!L1338="COMPRA",'REGISTRO ACCIONES'!M1338,"")</f>
        <v/>
      </c>
      <c r="F1338" s="758" t="str">
        <f>IF(RENTABILIDAD[[#This Row],[PORTAFOLIO]]="","",IF('REGISTRO ACCIONES'!L1338="COMPRA",'REGISTRO ACCIONES'!P1338,""))</f>
        <v/>
      </c>
      <c r="G1338" s="759" t="str">
        <f>IF(RENTABILIDAD[[#This Row],[PORTAFOLIO]]="","",IF('REGISTRO ACCIONES'!L1338="COMPRA",'REGISTRO ACCIONES'!R1338,""))</f>
        <v/>
      </c>
      <c r="H133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38" s="760" t="str">
        <f>IF(RENTABILIDAD[[#This Row],[PORTAFOLIO]]="","",IF(RENTABILIDAD[[#This Row],[INSTRUMENTO]]="","",IFERROR((E1338*H1338),0)))</f>
        <v/>
      </c>
      <c r="J1338" s="761" t="str">
        <f>IF(RENTABILIDAD[[#This Row],[PORTAFOLIO]]="","",IF(RENTABILIDAD[[#This Row],[INSTRUMENTO]]="","",IFERROR((E1338*H1338)*$X$6,0)))</f>
        <v/>
      </c>
      <c r="K1338" s="762">
        <f>IF(RENTABILIDAD[[#This Row],[VALOR ACTUAL COP]]&gt;0,IFERROR((I1338-F1338)/F1338,0),"")</f>
        <v>0</v>
      </c>
      <c r="L1338" s="702">
        <f>IF(RENTABILIDAD[[#This Row],[VALOR ACTUAL COP]]&gt;0,IFERROR((J1338-G1338)/G1338,0),"")</f>
        <v>0</v>
      </c>
      <c r="M1338" s="763">
        <f t="shared" si="21"/>
        <v>0</v>
      </c>
      <c r="N1338" s="747" t="str">
        <f>IFERROR(IF(RENTABILIDAD[[#This Row],[AÑOS]]&gt;0.9999999,(1+K1338)^(1/M1338)-1,""),"")</f>
        <v/>
      </c>
      <c r="O1338" s="702" t="str">
        <f>IFERROR(IF(RENTABILIDAD[[#This Row],[AÑOS]]&gt;0.9999999,(1+L1338)^(1/M1338)-1,""),"")</f>
        <v/>
      </c>
      <c r="P1338" s="764" t="str">
        <f>IFERROR(IF(C:C=$U$7,RENTABILIDAD[[#This Row],[INVERSIÓN USD]]/$W$6,RENTABILIDAD[[#This Row],[INVERSIÓN USD]]/$W$7),"")</f>
        <v/>
      </c>
      <c r="Q1338" s="620" t="str">
        <f>IFERROR(IF(D:D=$U$6,RENTABILIDAD[[#This Row],[INVERSIÓN COP]]/$V$6,RENTABILIDAD[[#This Row],[INVERSIÓN COP]]/$V$7),"")</f>
        <v/>
      </c>
      <c r="R1338" s="764" t="str">
        <f>IFERROR(RENTABILIDAD[[#This Row],[RENTABILIDAD E.A USD]]*RENTABILIDAD[[#This Row],[PESOS COP]],"")</f>
        <v/>
      </c>
      <c r="S1338" s="620" t="str">
        <f>IFERROR(RENTABILIDAD[[#This Row],[RENTABILIDAD E.A COP2]]*RENTABILIDAD[[#This Row],[PESOS COP]],"")</f>
        <v/>
      </c>
    </row>
    <row r="1339" spans="2:19">
      <c r="B1339" s="755" t="str">
        <f>IF('REGISTRO ACCIONES'!L1339="COMPRA",'REGISTRO ACCIONES'!J1339,"")</f>
        <v/>
      </c>
      <c r="C1339" s="756" t="str">
        <f>IF('REGISTRO ACCIONES'!L1339="COMPRA",'REGISTRO ACCIONES'!K1339,"")</f>
        <v/>
      </c>
      <c r="D133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39" s="757" t="str">
        <f>IF('REGISTRO ACCIONES'!L1339="COMPRA",'REGISTRO ACCIONES'!M1339,"")</f>
        <v/>
      </c>
      <c r="F1339" s="758" t="str">
        <f>IF(RENTABILIDAD[[#This Row],[PORTAFOLIO]]="","",IF('REGISTRO ACCIONES'!L1339="COMPRA",'REGISTRO ACCIONES'!P1339,""))</f>
        <v/>
      </c>
      <c r="G1339" s="759" t="str">
        <f>IF(RENTABILIDAD[[#This Row],[PORTAFOLIO]]="","",IF('REGISTRO ACCIONES'!L1339="COMPRA",'REGISTRO ACCIONES'!R1339,""))</f>
        <v/>
      </c>
      <c r="H133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39" s="760" t="str">
        <f>IF(RENTABILIDAD[[#This Row],[PORTAFOLIO]]="","",IF(RENTABILIDAD[[#This Row],[INSTRUMENTO]]="","",IFERROR((E1339*H1339),0)))</f>
        <v/>
      </c>
      <c r="J1339" s="761" t="str">
        <f>IF(RENTABILIDAD[[#This Row],[PORTAFOLIO]]="","",IF(RENTABILIDAD[[#This Row],[INSTRUMENTO]]="","",IFERROR((E1339*H1339)*$X$6,0)))</f>
        <v/>
      </c>
      <c r="K1339" s="762">
        <f>IF(RENTABILIDAD[[#This Row],[VALOR ACTUAL COP]]&gt;0,IFERROR((I1339-F1339)/F1339,0),"")</f>
        <v>0</v>
      </c>
      <c r="L1339" s="702">
        <f>IF(RENTABILIDAD[[#This Row],[VALOR ACTUAL COP]]&gt;0,IFERROR((J1339-G1339)/G1339,0),"")</f>
        <v>0</v>
      </c>
      <c r="M1339" s="763">
        <f t="shared" si="21"/>
        <v>0</v>
      </c>
      <c r="N1339" s="747" t="str">
        <f>IFERROR(IF(RENTABILIDAD[[#This Row],[AÑOS]]&gt;0.9999999,(1+K1339)^(1/M1339)-1,""),"")</f>
        <v/>
      </c>
      <c r="O1339" s="702" t="str">
        <f>IFERROR(IF(RENTABILIDAD[[#This Row],[AÑOS]]&gt;0.9999999,(1+L1339)^(1/M1339)-1,""),"")</f>
        <v/>
      </c>
      <c r="P1339" s="764" t="str">
        <f>IFERROR(IF(C:C=$U$7,RENTABILIDAD[[#This Row],[INVERSIÓN USD]]/$W$6,RENTABILIDAD[[#This Row],[INVERSIÓN USD]]/$W$7),"")</f>
        <v/>
      </c>
      <c r="Q1339" s="620" t="str">
        <f>IFERROR(IF(D:D=$U$6,RENTABILIDAD[[#This Row],[INVERSIÓN COP]]/$V$6,RENTABILIDAD[[#This Row],[INVERSIÓN COP]]/$V$7),"")</f>
        <v/>
      </c>
      <c r="R1339" s="764" t="str">
        <f>IFERROR(RENTABILIDAD[[#This Row],[RENTABILIDAD E.A USD]]*RENTABILIDAD[[#This Row],[PESOS COP]],"")</f>
        <v/>
      </c>
      <c r="S1339" s="620" t="str">
        <f>IFERROR(RENTABILIDAD[[#This Row],[RENTABILIDAD E.A COP2]]*RENTABILIDAD[[#This Row],[PESOS COP]],"")</f>
        <v/>
      </c>
    </row>
    <row r="1340" spans="2:19">
      <c r="B1340" s="755" t="str">
        <f>IF('REGISTRO ACCIONES'!L1340="COMPRA",'REGISTRO ACCIONES'!J1340,"")</f>
        <v/>
      </c>
      <c r="C1340" s="756" t="str">
        <f>IF('REGISTRO ACCIONES'!L1340="COMPRA",'REGISTRO ACCIONES'!K1340,"")</f>
        <v/>
      </c>
      <c r="D134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40" s="757" t="str">
        <f>IF('REGISTRO ACCIONES'!L1340="COMPRA",'REGISTRO ACCIONES'!M1340,"")</f>
        <v/>
      </c>
      <c r="F1340" s="758" t="str">
        <f>IF(RENTABILIDAD[[#This Row],[PORTAFOLIO]]="","",IF('REGISTRO ACCIONES'!L1340="COMPRA",'REGISTRO ACCIONES'!P1340,""))</f>
        <v/>
      </c>
      <c r="G1340" s="759" t="str">
        <f>IF(RENTABILIDAD[[#This Row],[PORTAFOLIO]]="","",IF('REGISTRO ACCIONES'!L1340="COMPRA",'REGISTRO ACCIONES'!R1340,""))</f>
        <v/>
      </c>
      <c r="H134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40" s="760" t="str">
        <f>IF(RENTABILIDAD[[#This Row],[PORTAFOLIO]]="","",IF(RENTABILIDAD[[#This Row],[INSTRUMENTO]]="","",IFERROR((E1340*H1340),0)))</f>
        <v/>
      </c>
      <c r="J1340" s="761" t="str">
        <f>IF(RENTABILIDAD[[#This Row],[PORTAFOLIO]]="","",IF(RENTABILIDAD[[#This Row],[INSTRUMENTO]]="","",IFERROR((E1340*H1340)*$X$6,0)))</f>
        <v/>
      </c>
      <c r="K1340" s="762">
        <f>IF(RENTABILIDAD[[#This Row],[VALOR ACTUAL COP]]&gt;0,IFERROR((I1340-F1340)/F1340,0),"")</f>
        <v>0</v>
      </c>
      <c r="L1340" s="702">
        <f>IF(RENTABILIDAD[[#This Row],[VALOR ACTUAL COP]]&gt;0,IFERROR((J1340-G1340)/G1340,0),"")</f>
        <v>0</v>
      </c>
      <c r="M1340" s="763">
        <f t="shared" si="21"/>
        <v>0</v>
      </c>
      <c r="N1340" s="747" t="str">
        <f>IFERROR(IF(RENTABILIDAD[[#This Row],[AÑOS]]&gt;0.9999999,(1+K1340)^(1/M1340)-1,""),"")</f>
        <v/>
      </c>
      <c r="O1340" s="702" t="str">
        <f>IFERROR(IF(RENTABILIDAD[[#This Row],[AÑOS]]&gt;0.9999999,(1+L1340)^(1/M1340)-1,""),"")</f>
        <v/>
      </c>
      <c r="P1340" s="764" t="str">
        <f>IFERROR(IF(C:C=$U$7,RENTABILIDAD[[#This Row],[INVERSIÓN USD]]/$W$6,RENTABILIDAD[[#This Row],[INVERSIÓN USD]]/$W$7),"")</f>
        <v/>
      </c>
      <c r="Q1340" s="620" t="str">
        <f>IFERROR(IF(D:D=$U$6,RENTABILIDAD[[#This Row],[INVERSIÓN COP]]/$V$6,RENTABILIDAD[[#This Row],[INVERSIÓN COP]]/$V$7),"")</f>
        <v/>
      </c>
      <c r="R1340" s="764" t="str">
        <f>IFERROR(RENTABILIDAD[[#This Row],[RENTABILIDAD E.A USD]]*RENTABILIDAD[[#This Row],[PESOS COP]],"")</f>
        <v/>
      </c>
      <c r="S1340" s="620" t="str">
        <f>IFERROR(RENTABILIDAD[[#This Row],[RENTABILIDAD E.A COP2]]*RENTABILIDAD[[#This Row],[PESOS COP]],"")</f>
        <v/>
      </c>
    </row>
    <row r="1341" spans="2:19">
      <c r="B1341" s="755" t="str">
        <f>IF('REGISTRO ACCIONES'!L1341="COMPRA",'REGISTRO ACCIONES'!J1341,"")</f>
        <v/>
      </c>
      <c r="C1341" s="756" t="str">
        <f>IF('REGISTRO ACCIONES'!L1341="COMPRA",'REGISTRO ACCIONES'!K1341,"")</f>
        <v/>
      </c>
      <c r="D134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41" s="757" t="str">
        <f>IF('REGISTRO ACCIONES'!L1341="COMPRA",'REGISTRO ACCIONES'!M1341,"")</f>
        <v/>
      </c>
      <c r="F1341" s="758" t="str">
        <f>IF(RENTABILIDAD[[#This Row],[PORTAFOLIO]]="","",IF('REGISTRO ACCIONES'!L1341="COMPRA",'REGISTRO ACCIONES'!P1341,""))</f>
        <v/>
      </c>
      <c r="G1341" s="759" t="str">
        <f>IF(RENTABILIDAD[[#This Row],[PORTAFOLIO]]="","",IF('REGISTRO ACCIONES'!L1341="COMPRA",'REGISTRO ACCIONES'!R1341,""))</f>
        <v/>
      </c>
      <c r="H134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41" s="760" t="str">
        <f>IF(RENTABILIDAD[[#This Row],[PORTAFOLIO]]="","",IF(RENTABILIDAD[[#This Row],[INSTRUMENTO]]="","",IFERROR((E1341*H1341),0)))</f>
        <v/>
      </c>
      <c r="J1341" s="761" t="str">
        <f>IF(RENTABILIDAD[[#This Row],[PORTAFOLIO]]="","",IF(RENTABILIDAD[[#This Row],[INSTRUMENTO]]="","",IFERROR((E1341*H1341)*$X$6,0)))</f>
        <v/>
      </c>
      <c r="K1341" s="762">
        <f>IF(RENTABILIDAD[[#This Row],[VALOR ACTUAL COP]]&gt;0,IFERROR((I1341-F1341)/F1341,0),"")</f>
        <v>0</v>
      </c>
      <c r="L1341" s="702">
        <f>IF(RENTABILIDAD[[#This Row],[VALOR ACTUAL COP]]&gt;0,IFERROR((J1341-G1341)/G1341,0),"")</f>
        <v>0</v>
      </c>
      <c r="M1341" s="763">
        <f t="shared" si="21"/>
        <v>0</v>
      </c>
      <c r="N1341" s="747" t="str">
        <f>IFERROR(IF(RENTABILIDAD[[#This Row],[AÑOS]]&gt;0.9999999,(1+K1341)^(1/M1341)-1,""),"")</f>
        <v/>
      </c>
      <c r="O1341" s="702" t="str">
        <f>IFERROR(IF(RENTABILIDAD[[#This Row],[AÑOS]]&gt;0.9999999,(1+L1341)^(1/M1341)-1,""),"")</f>
        <v/>
      </c>
      <c r="P1341" s="764" t="str">
        <f>IFERROR(IF(C:C=$U$7,RENTABILIDAD[[#This Row],[INVERSIÓN USD]]/$W$6,RENTABILIDAD[[#This Row],[INVERSIÓN USD]]/$W$7),"")</f>
        <v/>
      </c>
      <c r="Q1341" s="620" t="str">
        <f>IFERROR(IF(D:D=$U$6,RENTABILIDAD[[#This Row],[INVERSIÓN COP]]/$V$6,RENTABILIDAD[[#This Row],[INVERSIÓN COP]]/$V$7),"")</f>
        <v/>
      </c>
      <c r="R1341" s="764" t="str">
        <f>IFERROR(RENTABILIDAD[[#This Row],[RENTABILIDAD E.A USD]]*RENTABILIDAD[[#This Row],[PESOS COP]],"")</f>
        <v/>
      </c>
      <c r="S1341" s="620" t="str">
        <f>IFERROR(RENTABILIDAD[[#This Row],[RENTABILIDAD E.A COP2]]*RENTABILIDAD[[#This Row],[PESOS COP]],"")</f>
        <v/>
      </c>
    </row>
    <row r="1342" spans="2:19">
      <c r="B1342" s="755" t="str">
        <f>IF('REGISTRO ACCIONES'!L1342="COMPRA",'REGISTRO ACCIONES'!J1342,"")</f>
        <v/>
      </c>
      <c r="C1342" s="756" t="str">
        <f>IF('REGISTRO ACCIONES'!L1342="COMPRA",'REGISTRO ACCIONES'!K1342,"")</f>
        <v/>
      </c>
      <c r="D134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42" s="757" t="str">
        <f>IF('REGISTRO ACCIONES'!L1342="COMPRA",'REGISTRO ACCIONES'!M1342,"")</f>
        <v/>
      </c>
      <c r="F1342" s="758" t="str">
        <f>IF(RENTABILIDAD[[#This Row],[PORTAFOLIO]]="","",IF('REGISTRO ACCIONES'!L1342="COMPRA",'REGISTRO ACCIONES'!P1342,""))</f>
        <v/>
      </c>
      <c r="G1342" s="759" t="str">
        <f>IF(RENTABILIDAD[[#This Row],[PORTAFOLIO]]="","",IF('REGISTRO ACCIONES'!L1342="COMPRA",'REGISTRO ACCIONES'!R1342,""))</f>
        <v/>
      </c>
      <c r="H134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42" s="760" t="str">
        <f>IF(RENTABILIDAD[[#This Row],[PORTAFOLIO]]="","",IF(RENTABILIDAD[[#This Row],[INSTRUMENTO]]="","",IFERROR((E1342*H1342),0)))</f>
        <v/>
      </c>
      <c r="J1342" s="761" t="str">
        <f>IF(RENTABILIDAD[[#This Row],[PORTAFOLIO]]="","",IF(RENTABILIDAD[[#This Row],[INSTRUMENTO]]="","",IFERROR((E1342*H1342)*$X$6,0)))</f>
        <v/>
      </c>
      <c r="K1342" s="762">
        <f>IF(RENTABILIDAD[[#This Row],[VALOR ACTUAL COP]]&gt;0,IFERROR((I1342-F1342)/F1342,0),"")</f>
        <v>0</v>
      </c>
      <c r="L1342" s="702">
        <f>IF(RENTABILIDAD[[#This Row],[VALOR ACTUAL COP]]&gt;0,IFERROR((J1342-G1342)/G1342,0),"")</f>
        <v>0</v>
      </c>
      <c r="M1342" s="763">
        <f t="shared" si="21"/>
        <v>0</v>
      </c>
      <c r="N1342" s="747" t="str">
        <f>IFERROR(IF(RENTABILIDAD[[#This Row],[AÑOS]]&gt;0.9999999,(1+K1342)^(1/M1342)-1,""),"")</f>
        <v/>
      </c>
      <c r="O1342" s="702" t="str">
        <f>IFERROR(IF(RENTABILIDAD[[#This Row],[AÑOS]]&gt;0.9999999,(1+L1342)^(1/M1342)-1,""),"")</f>
        <v/>
      </c>
      <c r="P1342" s="764" t="str">
        <f>IFERROR(IF(C:C=$U$7,RENTABILIDAD[[#This Row],[INVERSIÓN USD]]/$W$6,RENTABILIDAD[[#This Row],[INVERSIÓN USD]]/$W$7),"")</f>
        <v/>
      </c>
      <c r="Q1342" s="620" t="str">
        <f>IFERROR(IF(D:D=$U$6,RENTABILIDAD[[#This Row],[INVERSIÓN COP]]/$V$6,RENTABILIDAD[[#This Row],[INVERSIÓN COP]]/$V$7),"")</f>
        <v/>
      </c>
      <c r="R1342" s="764" t="str">
        <f>IFERROR(RENTABILIDAD[[#This Row],[RENTABILIDAD E.A USD]]*RENTABILIDAD[[#This Row],[PESOS COP]],"")</f>
        <v/>
      </c>
      <c r="S1342" s="620" t="str">
        <f>IFERROR(RENTABILIDAD[[#This Row],[RENTABILIDAD E.A COP2]]*RENTABILIDAD[[#This Row],[PESOS COP]],"")</f>
        <v/>
      </c>
    </row>
    <row r="1343" spans="2:19">
      <c r="B1343" s="755" t="str">
        <f>IF('REGISTRO ACCIONES'!L1343="COMPRA",'REGISTRO ACCIONES'!J1343,"")</f>
        <v/>
      </c>
      <c r="C1343" s="756" t="str">
        <f>IF('REGISTRO ACCIONES'!L1343="COMPRA",'REGISTRO ACCIONES'!K1343,"")</f>
        <v/>
      </c>
      <c r="D134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43" s="757" t="str">
        <f>IF('REGISTRO ACCIONES'!L1343="COMPRA",'REGISTRO ACCIONES'!M1343,"")</f>
        <v/>
      </c>
      <c r="F1343" s="758" t="str">
        <f>IF(RENTABILIDAD[[#This Row],[PORTAFOLIO]]="","",IF('REGISTRO ACCIONES'!L1343="COMPRA",'REGISTRO ACCIONES'!P1343,""))</f>
        <v/>
      </c>
      <c r="G1343" s="759" t="str">
        <f>IF(RENTABILIDAD[[#This Row],[PORTAFOLIO]]="","",IF('REGISTRO ACCIONES'!L1343="COMPRA",'REGISTRO ACCIONES'!R1343,""))</f>
        <v/>
      </c>
      <c r="H134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43" s="760" t="str">
        <f>IF(RENTABILIDAD[[#This Row],[PORTAFOLIO]]="","",IF(RENTABILIDAD[[#This Row],[INSTRUMENTO]]="","",IFERROR((E1343*H1343),0)))</f>
        <v/>
      </c>
      <c r="J1343" s="761" t="str">
        <f>IF(RENTABILIDAD[[#This Row],[PORTAFOLIO]]="","",IF(RENTABILIDAD[[#This Row],[INSTRUMENTO]]="","",IFERROR((E1343*H1343)*$X$6,0)))</f>
        <v/>
      </c>
      <c r="K1343" s="762">
        <f>IF(RENTABILIDAD[[#This Row],[VALOR ACTUAL COP]]&gt;0,IFERROR((I1343-F1343)/F1343,0),"")</f>
        <v>0</v>
      </c>
      <c r="L1343" s="702">
        <f>IF(RENTABILIDAD[[#This Row],[VALOR ACTUAL COP]]&gt;0,IFERROR((J1343-G1343)/G1343,0),"")</f>
        <v>0</v>
      </c>
      <c r="M1343" s="763">
        <f t="shared" si="21"/>
        <v>0</v>
      </c>
      <c r="N1343" s="747" t="str">
        <f>IFERROR(IF(RENTABILIDAD[[#This Row],[AÑOS]]&gt;0.9999999,(1+K1343)^(1/M1343)-1,""),"")</f>
        <v/>
      </c>
      <c r="O1343" s="702" t="str">
        <f>IFERROR(IF(RENTABILIDAD[[#This Row],[AÑOS]]&gt;0.9999999,(1+L1343)^(1/M1343)-1,""),"")</f>
        <v/>
      </c>
      <c r="P1343" s="764" t="str">
        <f>IFERROR(IF(C:C=$U$7,RENTABILIDAD[[#This Row],[INVERSIÓN USD]]/$W$6,RENTABILIDAD[[#This Row],[INVERSIÓN USD]]/$W$7),"")</f>
        <v/>
      </c>
      <c r="Q1343" s="620" t="str">
        <f>IFERROR(IF(D:D=$U$6,RENTABILIDAD[[#This Row],[INVERSIÓN COP]]/$V$6,RENTABILIDAD[[#This Row],[INVERSIÓN COP]]/$V$7),"")</f>
        <v/>
      </c>
      <c r="R1343" s="764" t="str">
        <f>IFERROR(RENTABILIDAD[[#This Row],[RENTABILIDAD E.A USD]]*RENTABILIDAD[[#This Row],[PESOS COP]],"")</f>
        <v/>
      </c>
      <c r="S1343" s="620" t="str">
        <f>IFERROR(RENTABILIDAD[[#This Row],[RENTABILIDAD E.A COP2]]*RENTABILIDAD[[#This Row],[PESOS COP]],"")</f>
        <v/>
      </c>
    </row>
    <row r="1344" spans="2:19">
      <c r="B1344" s="755" t="str">
        <f>IF('REGISTRO ACCIONES'!L1344="COMPRA",'REGISTRO ACCIONES'!J1344,"")</f>
        <v/>
      </c>
      <c r="C1344" s="756" t="str">
        <f>IF('REGISTRO ACCIONES'!L1344="COMPRA",'REGISTRO ACCIONES'!K1344,"")</f>
        <v/>
      </c>
      <c r="D134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44" s="757" t="str">
        <f>IF('REGISTRO ACCIONES'!L1344="COMPRA",'REGISTRO ACCIONES'!M1344,"")</f>
        <v/>
      </c>
      <c r="F1344" s="758" t="str">
        <f>IF(RENTABILIDAD[[#This Row],[PORTAFOLIO]]="","",IF('REGISTRO ACCIONES'!L1344="COMPRA",'REGISTRO ACCIONES'!P1344,""))</f>
        <v/>
      </c>
      <c r="G1344" s="759" t="str">
        <f>IF(RENTABILIDAD[[#This Row],[PORTAFOLIO]]="","",IF('REGISTRO ACCIONES'!L1344="COMPRA",'REGISTRO ACCIONES'!R1344,""))</f>
        <v/>
      </c>
      <c r="H134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44" s="760" t="str">
        <f>IF(RENTABILIDAD[[#This Row],[PORTAFOLIO]]="","",IF(RENTABILIDAD[[#This Row],[INSTRUMENTO]]="","",IFERROR((E1344*H1344),0)))</f>
        <v/>
      </c>
      <c r="J1344" s="761" t="str">
        <f>IF(RENTABILIDAD[[#This Row],[PORTAFOLIO]]="","",IF(RENTABILIDAD[[#This Row],[INSTRUMENTO]]="","",IFERROR((E1344*H1344)*$X$6,0)))</f>
        <v/>
      </c>
      <c r="K1344" s="762">
        <f>IF(RENTABILIDAD[[#This Row],[VALOR ACTUAL COP]]&gt;0,IFERROR((I1344-F1344)/F1344,0),"")</f>
        <v>0</v>
      </c>
      <c r="L1344" s="702">
        <f>IF(RENTABILIDAD[[#This Row],[VALOR ACTUAL COP]]&gt;0,IFERROR((J1344-G1344)/G1344,0),"")</f>
        <v>0</v>
      </c>
      <c r="M1344" s="763">
        <f t="shared" si="21"/>
        <v>0</v>
      </c>
      <c r="N1344" s="747" t="str">
        <f>IFERROR(IF(RENTABILIDAD[[#This Row],[AÑOS]]&gt;0.9999999,(1+K1344)^(1/M1344)-1,""),"")</f>
        <v/>
      </c>
      <c r="O1344" s="702" t="str">
        <f>IFERROR(IF(RENTABILIDAD[[#This Row],[AÑOS]]&gt;0.9999999,(1+L1344)^(1/M1344)-1,""),"")</f>
        <v/>
      </c>
      <c r="P1344" s="764" t="str">
        <f>IFERROR(IF(C:C=$U$7,RENTABILIDAD[[#This Row],[INVERSIÓN USD]]/$W$6,RENTABILIDAD[[#This Row],[INVERSIÓN USD]]/$W$7),"")</f>
        <v/>
      </c>
      <c r="Q1344" s="620" t="str">
        <f>IFERROR(IF(D:D=$U$6,RENTABILIDAD[[#This Row],[INVERSIÓN COP]]/$V$6,RENTABILIDAD[[#This Row],[INVERSIÓN COP]]/$V$7),"")</f>
        <v/>
      </c>
      <c r="R1344" s="764" t="str">
        <f>IFERROR(RENTABILIDAD[[#This Row],[RENTABILIDAD E.A USD]]*RENTABILIDAD[[#This Row],[PESOS COP]],"")</f>
        <v/>
      </c>
      <c r="S1344" s="620" t="str">
        <f>IFERROR(RENTABILIDAD[[#This Row],[RENTABILIDAD E.A COP2]]*RENTABILIDAD[[#This Row],[PESOS COP]],"")</f>
        <v/>
      </c>
    </row>
    <row r="1345" spans="2:19">
      <c r="B1345" s="755" t="str">
        <f>IF('REGISTRO ACCIONES'!L1345="COMPRA",'REGISTRO ACCIONES'!J1345,"")</f>
        <v/>
      </c>
      <c r="C1345" s="756" t="str">
        <f>IF('REGISTRO ACCIONES'!L1345="COMPRA",'REGISTRO ACCIONES'!K1345,"")</f>
        <v/>
      </c>
      <c r="D134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45" s="757" t="str">
        <f>IF('REGISTRO ACCIONES'!L1345="COMPRA",'REGISTRO ACCIONES'!M1345,"")</f>
        <v/>
      </c>
      <c r="F1345" s="758" t="str">
        <f>IF(RENTABILIDAD[[#This Row],[PORTAFOLIO]]="","",IF('REGISTRO ACCIONES'!L1345="COMPRA",'REGISTRO ACCIONES'!P1345,""))</f>
        <v/>
      </c>
      <c r="G1345" s="759" t="str">
        <f>IF(RENTABILIDAD[[#This Row],[PORTAFOLIO]]="","",IF('REGISTRO ACCIONES'!L1345="COMPRA",'REGISTRO ACCIONES'!R1345,""))</f>
        <v/>
      </c>
      <c r="H134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45" s="760" t="str">
        <f>IF(RENTABILIDAD[[#This Row],[PORTAFOLIO]]="","",IF(RENTABILIDAD[[#This Row],[INSTRUMENTO]]="","",IFERROR((E1345*H1345),0)))</f>
        <v/>
      </c>
      <c r="J1345" s="761" t="str">
        <f>IF(RENTABILIDAD[[#This Row],[PORTAFOLIO]]="","",IF(RENTABILIDAD[[#This Row],[INSTRUMENTO]]="","",IFERROR((E1345*H1345)*$X$6,0)))</f>
        <v/>
      </c>
      <c r="K1345" s="762">
        <f>IF(RENTABILIDAD[[#This Row],[VALOR ACTUAL COP]]&gt;0,IFERROR((I1345-F1345)/F1345,0),"")</f>
        <v>0</v>
      </c>
      <c r="L1345" s="702">
        <f>IF(RENTABILIDAD[[#This Row],[VALOR ACTUAL COP]]&gt;0,IFERROR((J1345-G1345)/G1345,0),"")</f>
        <v>0</v>
      </c>
      <c r="M1345" s="763">
        <f t="shared" ref="M1345:M1408" si="22">IFERROR(($Y$6-B1345)/365,0)</f>
        <v>0</v>
      </c>
      <c r="N1345" s="747" t="str">
        <f>IFERROR(IF(RENTABILIDAD[[#This Row],[AÑOS]]&gt;0.9999999,(1+K1345)^(1/M1345)-1,""),"")</f>
        <v/>
      </c>
      <c r="O1345" s="702" t="str">
        <f>IFERROR(IF(RENTABILIDAD[[#This Row],[AÑOS]]&gt;0.9999999,(1+L1345)^(1/M1345)-1,""),"")</f>
        <v/>
      </c>
      <c r="P1345" s="764" t="str">
        <f>IFERROR(IF(C:C=$U$7,RENTABILIDAD[[#This Row],[INVERSIÓN USD]]/$W$6,RENTABILIDAD[[#This Row],[INVERSIÓN USD]]/$W$7),"")</f>
        <v/>
      </c>
      <c r="Q1345" s="620" t="str">
        <f>IFERROR(IF(D:D=$U$6,RENTABILIDAD[[#This Row],[INVERSIÓN COP]]/$V$6,RENTABILIDAD[[#This Row],[INVERSIÓN COP]]/$V$7),"")</f>
        <v/>
      </c>
      <c r="R1345" s="764" t="str">
        <f>IFERROR(RENTABILIDAD[[#This Row],[RENTABILIDAD E.A USD]]*RENTABILIDAD[[#This Row],[PESOS COP]],"")</f>
        <v/>
      </c>
      <c r="S1345" s="620" t="str">
        <f>IFERROR(RENTABILIDAD[[#This Row],[RENTABILIDAD E.A COP2]]*RENTABILIDAD[[#This Row],[PESOS COP]],"")</f>
        <v/>
      </c>
    </row>
    <row r="1346" spans="2:19">
      <c r="B1346" s="755" t="str">
        <f>IF('REGISTRO ACCIONES'!L1346="COMPRA",'REGISTRO ACCIONES'!J1346,"")</f>
        <v/>
      </c>
      <c r="C1346" s="756" t="str">
        <f>IF('REGISTRO ACCIONES'!L1346="COMPRA",'REGISTRO ACCIONES'!K1346,"")</f>
        <v/>
      </c>
      <c r="D134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46" s="757" t="str">
        <f>IF('REGISTRO ACCIONES'!L1346="COMPRA",'REGISTRO ACCIONES'!M1346,"")</f>
        <v/>
      </c>
      <c r="F1346" s="758" t="str">
        <f>IF(RENTABILIDAD[[#This Row],[PORTAFOLIO]]="","",IF('REGISTRO ACCIONES'!L1346="COMPRA",'REGISTRO ACCIONES'!P1346,""))</f>
        <v/>
      </c>
      <c r="G1346" s="759" t="str">
        <f>IF(RENTABILIDAD[[#This Row],[PORTAFOLIO]]="","",IF('REGISTRO ACCIONES'!L1346="COMPRA",'REGISTRO ACCIONES'!R1346,""))</f>
        <v/>
      </c>
      <c r="H134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46" s="760" t="str">
        <f>IF(RENTABILIDAD[[#This Row],[PORTAFOLIO]]="","",IF(RENTABILIDAD[[#This Row],[INSTRUMENTO]]="","",IFERROR((E1346*H1346),0)))</f>
        <v/>
      </c>
      <c r="J1346" s="761" t="str">
        <f>IF(RENTABILIDAD[[#This Row],[PORTAFOLIO]]="","",IF(RENTABILIDAD[[#This Row],[INSTRUMENTO]]="","",IFERROR((E1346*H1346)*$X$6,0)))</f>
        <v/>
      </c>
      <c r="K1346" s="762">
        <f>IF(RENTABILIDAD[[#This Row],[VALOR ACTUAL COP]]&gt;0,IFERROR((I1346-F1346)/F1346,0),"")</f>
        <v>0</v>
      </c>
      <c r="L1346" s="702">
        <f>IF(RENTABILIDAD[[#This Row],[VALOR ACTUAL COP]]&gt;0,IFERROR((J1346-G1346)/G1346,0),"")</f>
        <v>0</v>
      </c>
      <c r="M1346" s="763">
        <f t="shared" si="22"/>
        <v>0</v>
      </c>
      <c r="N1346" s="747" t="str">
        <f>IFERROR(IF(RENTABILIDAD[[#This Row],[AÑOS]]&gt;0.9999999,(1+K1346)^(1/M1346)-1,""),"")</f>
        <v/>
      </c>
      <c r="O1346" s="702" t="str">
        <f>IFERROR(IF(RENTABILIDAD[[#This Row],[AÑOS]]&gt;0.9999999,(1+L1346)^(1/M1346)-1,""),"")</f>
        <v/>
      </c>
      <c r="P1346" s="764" t="str">
        <f>IFERROR(IF(C:C=$U$7,RENTABILIDAD[[#This Row],[INVERSIÓN USD]]/$W$6,RENTABILIDAD[[#This Row],[INVERSIÓN USD]]/$W$7),"")</f>
        <v/>
      </c>
      <c r="Q1346" s="620" t="str">
        <f>IFERROR(IF(D:D=$U$6,RENTABILIDAD[[#This Row],[INVERSIÓN COP]]/$V$6,RENTABILIDAD[[#This Row],[INVERSIÓN COP]]/$V$7),"")</f>
        <v/>
      </c>
      <c r="R1346" s="764" t="str">
        <f>IFERROR(RENTABILIDAD[[#This Row],[RENTABILIDAD E.A USD]]*RENTABILIDAD[[#This Row],[PESOS COP]],"")</f>
        <v/>
      </c>
      <c r="S1346" s="620" t="str">
        <f>IFERROR(RENTABILIDAD[[#This Row],[RENTABILIDAD E.A COP2]]*RENTABILIDAD[[#This Row],[PESOS COP]],"")</f>
        <v/>
      </c>
    </row>
    <row r="1347" spans="2:19">
      <c r="B1347" s="755" t="str">
        <f>IF('REGISTRO ACCIONES'!L1347="COMPRA",'REGISTRO ACCIONES'!J1347,"")</f>
        <v/>
      </c>
      <c r="C1347" s="756" t="str">
        <f>IF('REGISTRO ACCIONES'!L1347="COMPRA",'REGISTRO ACCIONES'!K1347,"")</f>
        <v/>
      </c>
      <c r="D134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47" s="757" t="str">
        <f>IF('REGISTRO ACCIONES'!L1347="COMPRA",'REGISTRO ACCIONES'!M1347,"")</f>
        <v/>
      </c>
      <c r="F1347" s="758" t="str">
        <f>IF(RENTABILIDAD[[#This Row],[PORTAFOLIO]]="","",IF('REGISTRO ACCIONES'!L1347="COMPRA",'REGISTRO ACCIONES'!P1347,""))</f>
        <v/>
      </c>
      <c r="G1347" s="759" t="str">
        <f>IF(RENTABILIDAD[[#This Row],[PORTAFOLIO]]="","",IF('REGISTRO ACCIONES'!L1347="COMPRA",'REGISTRO ACCIONES'!R1347,""))</f>
        <v/>
      </c>
      <c r="H134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47" s="760" t="str">
        <f>IF(RENTABILIDAD[[#This Row],[PORTAFOLIO]]="","",IF(RENTABILIDAD[[#This Row],[INSTRUMENTO]]="","",IFERROR((E1347*H1347),0)))</f>
        <v/>
      </c>
      <c r="J1347" s="761" t="str">
        <f>IF(RENTABILIDAD[[#This Row],[PORTAFOLIO]]="","",IF(RENTABILIDAD[[#This Row],[INSTRUMENTO]]="","",IFERROR((E1347*H1347)*$X$6,0)))</f>
        <v/>
      </c>
      <c r="K1347" s="762">
        <f>IF(RENTABILIDAD[[#This Row],[VALOR ACTUAL COP]]&gt;0,IFERROR((I1347-F1347)/F1347,0),"")</f>
        <v>0</v>
      </c>
      <c r="L1347" s="702">
        <f>IF(RENTABILIDAD[[#This Row],[VALOR ACTUAL COP]]&gt;0,IFERROR((J1347-G1347)/G1347,0),"")</f>
        <v>0</v>
      </c>
      <c r="M1347" s="763">
        <f t="shared" si="22"/>
        <v>0</v>
      </c>
      <c r="N1347" s="747" t="str">
        <f>IFERROR(IF(RENTABILIDAD[[#This Row],[AÑOS]]&gt;0.9999999,(1+K1347)^(1/M1347)-1,""),"")</f>
        <v/>
      </c>
      <c r="O1347" s="702" t="str">
        <f>IFERROR(IF(RENTABILIDAD[[#This Row],[AÑOS]]&gt;0.9999999,(1+L1347)^(1/M1347)-1,""),"")</f>
        <v/>
      </c>
      <c r="P1347" s="764" t="str">
        <f>IFERROR(IF(C:C=$U$7,RENTABILIDAD[[#This Row],[INVERSIÓN USD]]/$W$6,RENTABILIDAD[[#This Row],[INVERSIÓN USD]]/$W$7),"")</f>
        <v/>
      </c>
      <c r="Q1347" s="620" t="str">
        <f>IFERROR(IF(D:D=$U$6,RENTABILIDAD[[#This Row],[INVERSIÓN COP]]/$V$6,RENTABILIDAD[[#This Row],[INVERSIÓN COP]]/$V$7),"")</f>
        <v/>
      </c>
      <c r="R1347" s="764" t="str">
        <f>IFERROR(RENTABILIDAD[[#This Row],[RENTABILIDAD E.A USD]]*RENTABILIDAD[[#This Row],[PESOS COP]],"")</f>
        <v/>
      </c>
      <c r="S1347" s="620" t="str">
        <f>IFERROR(RENTABILIDAD[[#This Row],[RENTABILIDAD E.A COP2]]*RENTABILIDAD[[#This Row],[PESOS COP]],"")</f>
        <v/>
      </c>
    </row>
    <row r="1348" spans="2:19">
      <c r="B1348" s="755" t="str">
        <f>IF('REGISTRO ACCIONES'!L1348="COMPRA",'REGISTRO ACCIONES'!J1348,"")</f>
        <v/>
      </c>
      <c r="C1348" s="756" t="str">
        <f>IF('REGISTRO ACCIONES'!L1348="COMPRA",'REGISTRO ACCIONES'!K1348,"")</f>
        <v/>
      </c>
      <c r="D134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48" s="757" t="str">
        <f>IF('REGISTRO ACCIONES'!L1348="COMPRA",'REGISTRO ACCIONES'!M1348,"")</f>
        <v/>
      </c>
      <c r="F1348" s="758" t="str">
        <f>IF(RENTABILIDAD[[#This Row],[PORTAFOLIO]]="","",IF('REGISTRO ACCIONES'!L1348="COMPRA",'REGISTRO ACCIONES'!P1348,""))</f>
        <v/>
      </c>
      <c r="G1348" s="759" t="str">
        <f>IF(RENTABILIDAD[[#This Row],[PORTAFOLIO]]="","",IF('REGISTRO ACCIONES'!L1348="COMPRA",'REGISTRO ACCIONES'!R1348,""))</f>
        <v/>
      </c>
      <c r="H134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48" s="760" t="str">
        <f>IF(RENTABILIDAD[[#This Row],[PORTAFOLIO]]="","",IF(RENTABILIDAD[[#This Row],[INSTRUMENTO]]="","",IFERROR((E1348*H1348),0)))</f>
        <v/>
      </c>
      <c r="J1348" s="761" t="str">
        <f>IF(RENTABILIDAD[[#This Row],[PORTAFOLIO]]="","",IF(RENTABILIDAD[[#This Row],[INSTRUMENTO]]="","",IFERROR((E1348*H1348)*$X$6,0)))</f>
        <v/>
      </c>
      <c r="K1348" s="762">
        <f>IF(RENTABILIDAD[[#This Row],[VALOR ACTUAL COP]]&gt;0,IFERROR((I1348-F1348)/F1348,0),"")</f>
        <v>0</v>
      </c>
      <c r="L1348" s="702">
        <f>IF(RENTABILIDAD[[#This Row],[VALOR ACTUAL COP]]&gt;0,IFERROR((J1348-G1348)/G1348,0),"")</f>
        <v>0</v>
      </c>
      <c r="M1348" s="763">
        <f t="shared" si="22"/>
        <v>0</v>
      </c>
      <c r="N1348" s="747" t="str">
        <f>IFERROR(IF(RENTABILIDAD[[#This Row],[AÑOS]]&gt;0.9999999,(1+K1348)^(1/M1348)-1,""),"")</f>
        <v/>
      </c>
      <c r="O1348" s="702" t="str">
        <f>IFERROR(IF(RENTABILIDAD[[#This Row],[AÑOS]]&gt;0.9999999,(1+L1348)^(1/M1348)-1,""),"")</f>
        <v/>
      </c>
      <c r="P1348" s="764" t="str">
        <f>IFERROR(IF(C:C=$U$7,RENTABILIDAD[[#This Row],[INVERSIÓN USD]]/$W$6,RENTABILIDAD[[#This Row],[INVERSIÓN USD]]/$W$7),"")</f>
        <v/>
      </c>
      <c r="Q1348" s="620" t="str">
        <f>IFERROR(IF(D:D=$U$6,RENTABILIDAD[[#This Row],[INVERSIÓN COP]]/$V$6,RENTABILIDAD[[#This Row],[INVERSIÓN COP]]/$V$7),"")</f>
        <v/>
      </c>
      <c r="R1348" s="764" t="str">
        <f>IFERROR(RENTABILIDAD[[#This Row],[RENTABILIDAD E.A USD]]*RENTABILIDAD[[#This Row],[PESOS COP]],"")</f>
        <v/>
      </c>
      <c r="S1348" s="620" t="str">
        <f>IFERROR(RENTABILIDAD[[#This Row],[RENTABILIDAD E.A COP2]]*RENTABILIDAD[[#This Row],[PESOS COP]],"")</f>
        <v/>
      </c>
    </row>
    <row r="1349" spans="2:19">
      <c r="B1349" s="755" t="str">
        <f>IF('REGISTRO ACCIONES'!L1349="COMPRA",'REGISTRO ACCIONES'!J1349,"")</f>
        <v/>
      </c>
      <c r="C1349" s="756" t="str">
        <f>IF('REGISTRO ACCIONES'!L1349="COMPRA",'REGISTRO ACCIONES'!K1349,"")</f>
        <v/>
      </c>
      <c r="D134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49" s="757" t="str">
        <f>IF('REGISTRO ACCIONES'!L1349="COMPRA",'REGISTRO ACCIONES'!M1349,"")</f>
        <v/>
      </c>
      <c r="F1349" s="758" t="str">
        <f>IF(RENTABILIDAD[[#This Row],[PORTAFOLIO]]="","",IF('REGISTRO ACCIONES'!L1349="COMPRA",'REGISTRO ACCIONES'!P1349,""))</f>
        <v/>
      </c>
      <c r="G1349" s="759" t="str">
        <f>IF(RENTABILIDAD[[#This Row],[PORTAFOLIO]]="","",IF('REGISTRO ACCIONES'!L1349="COMPRA",'REGISTRO ACCIONES'!R1349,""))</f>
        <v/>
      </c>
      <c r="H134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49" s="760" t="str">
        <f>IF(RENTABILIDAD[[#This Row],[PORTAFOLIO]]="","",IF(RENTABILIDAD[[#This Row],[INSTRUMENTO]]="","",IFERROR((E1349*H1349),0)))</f>
        <v/>
      </c>
      <c r="J1349" s="761" t="str">
        <f>IF(RENTABILIDAD[[#This Row],[PORTAFOLIO]]="","",IF(RENTABILIDAD[[#This Row],[INSTRUMENTO]]="","",IFERROR((E1349*H1349)*$X$6,0)))</f>
        <v/>
      </c>
      <c r="K1349" s="762">
        <f>IF(RENTABILIDAD[[#This Row],[VALOR ACTUAL COP]]&gt;0,IFERROR((I1349-F1349)/F1349,0),"")</f>
        <v>0</v>
      </c>
      <c r="L1349" s="702">
        <f>IF(RENTABILIDAD[[#This Row],[VALOR ACTUAL COP]]&gt;0,IFERROR((J1349-G1349)/G1349,0),"")</f>
        <v>0</v>
      </c>
      <c r="M1349" s="763">
        <f t="shared" si="22"/>
        <v>0</v>
      </c>
      <c r="N1349" s="747" t="str">
        <f>IFERROR(IF(RENTABILIDAD[[#This Row],[AÑOS]]&gt;0.9999999,(1+K1349)^(1/M1349)-1,""),"")</f>
        <v/>
      </c>
      <c r="O1349" s="702" t="str">
        <f>IFERROR(IF(RENTABILIDAD[[#This Row],[AÑOS]]&gt;0.9999999,(1+L1349)^(1/M1349)-1,""),"")</f>
        <v/>
      </c>
      <c r="P1349" s="764" t="str">
        <f>IFERROR(IF(C:C=$U$7,RENTABILIDAD[[#This Row],[INVERSIÓN USD]]/$W$6,RENTABILIDAD[[#This Row],[INVERSIÓN USD]]/$W$7),"")</f>
        <v/>
      </c>
      <c r="Q1349" s="620" t="str">
        <f>IFERROR(IF(D:D=$U$6,RENTABILIDAD[[#This Row],[INVERSIÓN COP]]/$V$6,RENTABILIDAD[[#This Row],[INVERSIÓN COP]]/$V$7),"")</f>
        <v/>
      </c>
      <c r="R1349" s="764" t="str">
        <f>IFERROR(RENTABILIDAD[[#This Row],[RENTABILIDAD E.A USD]]*RENTABILIDAD[[#This Row],[PESOS COP]],"")</f>
        <v/>
      </c>
      <c r="S1349" s="620" t="str">
        <f>IFERROR(RENTABILIDAD[[#This Row],[RENTABILIDAD E.A COP2]]*RENTABILIDAD[[#This Row],[PESOS COP]],"")</f>
        <v/>
      </c>
    </row>
    <row r="1350" spans="2:19">
      <c r="B1350" s="755" t="str">
        <f>IF('REGISTRO ACCIONES'!L1350="COMPRA",'REGISTRO ACCIONES'!J1350,"")</f>
        <v/>
      </c>
      <c r="C1350" s="756" t="str">
        <f>IF('REGISTRO ACCIONES'!L1350="COMPRA",'REGISTRO ACCIONES'!K1350,"")</f>
        <v/>
      </c>
      <c r="D135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50" s="757" t="str">
        <f>IF('REGISTRO ACCIONES'!L1350="COMPRA",'REGISTRO ACCIONES'!M1350,"")</f>
        <v/>
      </c>
      <c r="F1350" s="758" t="str">
        <f>IF(RENTABILIDAD[[#This Row],[PORTAFOLIO]]="","",IF('REGISTRO ACCIONES'!L1350="COMPRA",'REGISTRO ACCIONES'!P1350,""))</f>
        <v/>
      </c>
      <c r="G1350" s="759" t="str">
        <f>IF(RENTABILIDAD[[#This Row],[PORTAFOLIO]]="","",IF('REGISTRO ACCIONES'!L1350="COMPRA",'REGISTRO ACCIONES'!R1350,""))</f>
        <v/>
      </c>
      <c r="H135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50" s="760" t="str">
        <f>IF(RENTABILIDAD[[#This Row],[PORTAFOLIO]]="","",IF(RENTABILIDAD[[#This Row],[INSTRUMENTO]]="","",IFERROR((E1350*H1350),0)))</f>
        <v/>
      </c>
      <c r="J1350" s="761" t="str">
        <f>IF(RENTABILIDAD[[#This Row],[PORTAFOLIO]]="","",IF(RENTABILIDAD[[#This Row],[INSTRUMENTO]]="","",IFERROR((E1350*H1350)*$X$6,0)))</f>
        <v/>
      </c>
      <c r="K1350" s="762">
        <f>IF(RENTABILIDAD[[#This Row],[VALOR ACTUAL COP]]&gt;0,IFERROR((I1350-F1350)/F1350,0),"")</f>
        <v>0</v>
      </c>
      <c r="L1350" s="702">
        <f>IF(RENTABILIDAD[[#This Row],[VALOR ACTUAL COP]]&gt;0,IFERROR((J1350-G1350)/G1350,0),"")</f>
        <v>0</v>
      </c>
      <c r="M1350" s="763">
        <f t="shared" si="22"/>
        <v>0</v>
      </c>
      <c r="N1350" s="747" t="str">
        <f>IFERROR(IF(RENTABILIDAD[[#This Row],[AÑOS]]&gt;0.9999999,(1+K1350)^(1/M1350)-1,""),"")</f>
        <v/>
      </c>
      <c r="O1350" s="702" t="str">
        <f>IFERROR(IF(RENTABILIDAD[[#This Row],[AÑOS]]&gt;0.9999999,(1+L1350)^(1/M1350)-1,""),"")</f>
        <v/>
      </c>
      <c r="P1350" s="764" t="str">
        <f>IFERROR(IF(C:C=$U$7,RENTABILIDAD[[#This Row],[INVERSIÓN USD]]/$W$6,RENTABILIDAD[[#This Row],[INVERSIÓN USD]]/$W$7),"")</f>
        <v/>
      </c>
      <c r="Q1350" s="620" t="str">
        <f>IFERROR(IF(D:D=$U$6,RENTABILIDAD[[#This Row],[INVERSIÓN COP]]/$V$6,RENTABILIDAD[[#This Row],[INVERSIÓN COP]]/$V$7),"")</f>
        <v/>
      </c>
      <c r="R1350" s="764" t="str">
        <f>IFERROR(RENTABILIDAD[[#This Row],[RENTABILIDAD E.A USD]]*RENTABILIDAD[[#This Row],[PESOS COP]],"")</f>
        <v/>
      </c>
      <c r="S1350" s="620" t="str">
        <f>IFERROR(RENTABILIDAD[[#This Row],[RENTABILIDAD E.A COP2]]*RENTABILIDAD[[#This Row],[PESOS COP]],"")</f>
        <v/>
      </c>
    </row>
    <row r="1351" spans="2:19">
      <c r="B1351" s="755" t="str">
        <f>IF('REGISTRO ACCIONES'!L1351="COMPRA",'REGISTRO ACCIONES'!J1351,"")</f>
        <v/>
      </c>
      <c r="C1351" s="756" t="str">
        <f>IF('REGISTRO ACCIONES'!L1351="COMPRA",'REGISTRO ACCIONES'!K1351,"")</f>
        <v/>
      </c>
      <c r="D135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51" s="757" t="str">
        <f>IF('REGISTRO ACCIONES'!L1351="COMPRA",'REGISTRO ACCIONES'!M1351,"")</f>
        <v/>
      </c>
      <c r="F1351" s="758" t="str">
        <f>IF(RENTABILIDAD[[#This Row],[PORTAFOLIO]]="","",IF('REGISTRO ACCIONES'!L1351="COMPRA",'REGISTRO ACCIONES'!P1351,""))</f>
        <v/>
      </c>
      <c r="G1351" s="759" t="str">
        <f>IF(RENTABILIDAD[[#This Row],[PORTAFOLIO]]="","",IF('REGISTRO ACCIONES'!L1351="COMPRA",'REGISTRO ACCIONES'!R1351,""))</f>
        <v/>
      </c>
      <c r="H135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51" s="760" t="str">
        <f>IF(RENTABILIDAD[[#This Row],[PORTAFOLIO]]="","",IF(RENTABILIDAD[[#This Row],[INSTRUMENTO]]="","",IFERROR((E1351*H1351),0)))</f>
        <v/>
      </c>
      <c r="J1351" s="761" t="str">
        <f>IF(RENTABILIDAD[[#This Row],[PORTAFOLIO]]="","",IF(RENTABILIDAD[[#This Row],[INSTRUMENTO]]="","",IFERROR((E1351*H1351)*$X$6,0)))</f>
        <v/>
      </c>
      <c r="K1351" s="762">
        <f>IF(RENTABILIDAD[[#This Row],[VALOR ACTUAL COP]]&gt;0,IFERROR((I1351-F1351)/F1351,0),"")</f>
        <v>0</v>
      </c>
      <c r="L1351" s="702">
        <f>IF(RENTABILIDAD[[#This Row],[VALOR ACTUAL COP]]&gt;0,IFERROR((J1351-G1351)/G1351,0),"")</f>
        <v>0</v>
      </c>
      <c r="M1351" s="763">
        <f t="shared" si="22"/>
        <v>0</v>
      </c>
      <c r="N1351" s="747" t="str">
        <f>IFERROR(IF(RENTABILIDAD[[#This Row],[AÑOS]]&gt;0.9999999,(1+K1351)^(1/M1351)-1,""),"")</f>
        <v/>
      </c>
      <c r="O1351" s="702" t="str">
        <f>IFERROR(IF(RENTABILIDAD[[#This Row],[AÑOS]]&gt;0.9999999,(1+L1351)^(1/M1351)-1,""),"")</f>
        <v/>
      </c>
      <c r="P1351" s="764" t="str">
        <f>IFERROR(IF(C:C=$U$7,RENTABILIDAD[[#This Row],[INVERSIÓN USD]]/$W$6,RENTABILIDAD[[#This Row],[INVERSIÓN USD]]/$W$7),"")</f>
        <v/>
      </c>
      <c r="Q1351" s="620" t="str">
        <f>IFERROR(IF(D:D=$U$6,RENTABILIDAD[[#This Row],[INVERSIÓN COP]]/$V$6,RENTABILIDAD[[#This Row],[INVERSIÓN COP]]/$V$7),"")</f>
        <v/>
      </c>
      <c r="R1351" s="764" t="str">
        <f>IFERROR(RENTABILIDAD[[#This Row],[RENTABILIDAD E.A USD]]*RENTABILIDAD[[#This Row],[PESOS COP]],"")</f>
        <v/>
      </c>
      <c r="S1351" s="620" t="str">
        <f>IFERROR(RENTABILIDAD[[#This Row],[RENTABILIDAD E.A COP2]]*RENTABILIDAD[[#This Row],[PESOS COP]],"")</f>
        <v/>
      </c>
    </row>
    <row r="1352" spans="2:19">
      <c r="B1352" s="755" t="str">
        <f>IF('REGISTRO ACCIONES'!L1352="COMPRA",'REGISTRO ACCIONES'!J1352,"")</f>
        <v/>
      </c>
      <c r="C1352" s="756" t="str">
        <f>IF('REGISTRO ACCIONES'!L1352="COMPRA",'REGISTRO ACCIONES'!K1352,"")</f>
        <v/>
      </c>
      <c r="D135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52" s="757" t="str">
        <f>IF('REGISTRO ACCIONES'!L1352="COMPRA",'REGISTRO ACCIONES'!M1352,"")</f>
        <v/>
      </c>
      <c r="F1352" s="758" t="str">
        <f>IF(RENTABILIDAD[[#This Row],[PORTAFOLIO]]="","",IF('REGISTRO ACCIONES'!L1352="COMPRA",'REGISTRO ACCIONES'!P1352,""))</f>
        <v/>
      </c>
      <c r="G1352" s="759" t="str">
        <f>IF(RENTABILIDAD[[#This Row],[PORTAFOLIO]]="","",IF('REGISTRO ACCIONES'!L1352="COMPRA",'REGISTRO ACCIONES'!R1352,""))</f>
        <v/>
      </c>
      <c r="H135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52" s="760" t="str">
        <f>IF(RENTABILIDAD[[#This Row],[PORTAFOLIO]]="","",IF(RENTABILIDAD[[#This Row],[INSTRUMENTO]]="","",IFERROR((E1352*H1352),0)))</f>
        <v/>
      </c>
      <c r="J1352" s="761" t="str">
        <f>IF(RENTABILIDAD[[#This Row],[PORTAFOLIO]]="","",IF(RENTABILIDAD[[#This Row],[INSTRUMENTO]]="","",IFERROR((E1352*H1352)*$X$6,0)))</f>
        <v/>
      </c>
      <c r="K1352" s="762">
        <f>IF(RENTABILIDAD[[#This Row],[VALOR ACTUAL COP]]&gt;0,IFERROR((I1352-F1352)/F1352,0),"")</f>
        <v>0</v>
      </c>
      <c r="L1352" s="702">
        <f>IF(RENTABILIDAD[[#This Row],[VALOR ACTUAL COP]]&gt;0,IFERROR((J1352-G1352)/G1352,0),"")</f>
        <v>0</v>
      </c>
      <c r="M1352" s="763">
        <f t="shared" si="22"/>
        <v>0</v>
      </c>
      <c r="N1352" s="747" t="str">
        <f>IFERROR(IF(RENTABILIDAD[[#This Row],[AÑOS]]&gt;0.9999999,(1+K1352)^(1/M1352)-1,""),"")</f>
        <v/>
      </c>
      <c r="O1352" s="702" t="str">
        <f>IFERROR(IF(RENTABILIDAD[[#This Row],[AÑOS]]&gt;0.9999999,(1+L1352)^(1/M1352)-1,""),"")</f>
        <v/>
      </c>
      <c r="P1352" s="764" t="str">
        <f>IFERROR(IF(C:C=$U$7,RENTABILIDAD[[#This Row],[INVERSIÓN USD]]/$W$6,RENTABILIDAD[[#This Row],[INVERSIÓN USD]]/$W$7),"")</f>
        <v/>
      </c>
      <c r="Q1352" s="620" t="str">
        <f>IFERROR(IF(D:D=$U$6,RENTABILIDAD[[#This Row],[INVERSIÓN COP]]/$V$6,RENTABILIDAD[[#This Row],[INVERSIÓN COP]]/$V$7),"")</f>
        <v/>
      </c>
      <c r="R1352" s="764" t="str">
        <f>IFERROR(RENTABILIDAD[[#This Row],[RENTABILIDAD E.A USD]]*RENTABILIDAD[[#This Row],[PESOS COP]],"")</f>
        <v/>
      </c>
      <c r="S1352" s="620" t="str">
        <f>IFERROR(RENTABILIDAD[[#This Row],[RENTABILIDAD E.A COP2]]*RENTABILIDAD[[#This Row],[PESOS COP]],"")</f>
        <v/>
      </c>
    </row>
    <row r="1353" spans="2:19">
      <c r="B1353" s="755" t="str">
        <f>IF('REGISTRO ACCIONES'!L1353="COMPRA",'REGISTRO ACCIONES'!J1353,"")</f>
        <v/>
      </c>
      <c r="C1353" s="756" t="str">
        <f>IF('REGISTRO ACCIONES'!L1353="COMPRA",'REGISTRO ACCIONES'!K1353,"")</f>
        <v/>
      </c>
      <c r="D135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53" s="757" t="str">
        <f>IF('REGISTRO ACCIONES'!L1353="COMPRA",'REGISTRO ACCIONES'!M1353,"")</f>
        <v/>
      </c>
      <c r="F1353" s="758" t="str">
        <f>IF(RENTABILIDAD[[#This Row],[PORTAFOLIO]]="","",IF('REGISTRO ACCIONES'!L1353="COMPRA",'REGISTRO ACCIONES'!P1353,""))</f>
        <v/>
      </c>
      <c r="G1353" s="759" t="str">
        <f>IF(RENTABILIDAD[[#This Row],[PORTAFOLIO]]="","",IF('REGISTRO ACCIONES'!L1353="COMPRA",'REGISTRO ACCIONES'!R1353,""))</f>
        <v/>
      </c>
      <c r="H135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53" s="760" t="str">
        <f>IF(RENTABILIDAD[[#This Row],[PORTAFOLIO]]="","",IF(RENTABILIDAD[[#This Row],[INSTRUMENTO]]="","",IFERROR((E1353*H1353),0)))</f>
        <v/>
      </c>
      <c r="J1353" s="761" t="str">
        <f>IF(RENTABILIDAD[[#This Row],[PORTAFOLIO]]="","",IF(RENTABILIDAD[[#This Row],[INSTRUMENTO]]="","",IFERROR((E1353*H1353)*$X$6,0)))</f>
        <v/>
      </c>
      <c r="K1353" s="762">
        <f>IF(RENTABILIDAD[[#This Row],[VALOR ACTUAL COP]]&gt;0,IFERROR((I1353-F1353)/F1353,0),"")</f>
        <v>0</v>
      </c>
      <c r="L1353" s="702">
        <f>IF(RENTABILIDAD[[#This Row],[VALOR ACTUAL COP]]&gt;0,IFERROR((J1353-G1353)/G1353,0),"")</f>
        <v>0</v>
      </c>
      <c r="M1353" s="763">
        <f t="shared" si="22"/>
        <v>0</v>
      </c>
      <c r="N1353" s="747" t="str">
        <f>IFERROR(IF(RENTABILIDAD[[#This Row],[AÑOS]]&gt;0.9999999,(1+K1353)^(1/M1353)-1,""),"")</f>
        <v/>
      </c>
      <c r="O1353" s="702" t="str">
        <f>IFERROR(IF(RENTABILIDAD[[#This Row],[AÑOS]]&gt;0.9999999,(1+L1353)^(1/M1353)-1,""),"")</f>
        <v/>
      </c>
      <c r="P1353" s="764" t="str">
        <f>IFERROR(IF(C:C=$U$7,RENTABILIDAD[[#This Row],[INVERSIÓN USD]]/$W$6,RENTABILIDAD[[#This Row],[INVERSIÓN USD]]/$W$7),"")</f>
        <v/>
      </c>
      <c r="Q1353" s="620" t="str">
        <f>IFERROR(IF(D:D=$U$6,RENTABILIDAD[[#This Row],[INVERSIÓN COP]]/$V$6,RENTABILIDAD[[#This Row],[INVERSIÓN COP]]/$V$7),"")</f>
        <v/>
      </c>
      <c r="R1353" s="764" t="str">
        <f>IFERROR(RENTABILIDAD[[#This Row],[RENTABILIDAD E.A USD]]*RENTABILIDAD[[#This Row],[PESOS COP]],"")</f>
        <v/>
      </c>
      <c r="S1353" s="620" t="str">
        <f>IFERROR(RENTABILIDAD[[#This Row],[RENTABILIDAD E.A COP2]]*RENTABILIDAD[[#This Row],[PESOS COP]],"")</f>
        <v/>
      </c>
    </row>
    <row r="1354" spans="2:19">
      <c r="B1354" s="755" t="str">
        <f>IF('REGISTRO ACCIONES'!L1354="COMPRA",'REGISTRO ACCIONES'!J1354,"")</f>
        <v/>
      </c>
      <c r="C1354" s="756" t="str">
        <f>IF('REGISTRO ACCIONES'!L1354="COMPRA",'REGISTRO ACCIONES'!K1354,"")</f>
        <v/>
      </c>
      <c r="D135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54" s="757" t="str">
        <f>IF('REGISTRO ACCIONES'!L1354="COMPRA",'REGISTRO ACCIONES'!M1354,"")</f>
        <v/>
      </c>
      <c r="F1354" s="758" t="str">
        <f>IF(RENTABILIDAD[[#This Row],[PORTAFOLIO]]="","",IF('REGISTRO ACCIONES'!L1354="COMPRA",'REGISTRO ACCIONES'!P1354,""))</f>
        <v/>
      </c>
      <c r="G1354" s="759" t="str">
        <f>IF(RENTABILIDAD[[#This Row],[PORTAFOLIO]]="","",IF('REGISTRO ACCIONES'!L1354="COMPRA",'REGISTRO ACCIONES'!R1354,""))</f>
        <v/>
      </c>
      <c r="H135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54" s="760" t="str">
        <f>IF(RENTABILIDAD[[#This Row],[PORTAFOLIO]]="","",IF(RENTABILIDAD[[#This Row],[INSTRUMENTO]]="","",IFERROR((E1354*H1354),0)))</f>
        <v/>
      </c>
      <c r="J1354" s="761" t="str">
        <f>IF(RENTABILIDAD[[#This Row],[PORTAFOLIO]]="","",IF(RENTABILIDAD[[#This Row],[INSTRUMENTO]]="","",IFERROR((E1354*H1354)*$X$6,0)))</f>
        <v/>
      </c>
      <c r="K1354" s="762">
        <f>IF(RENTABILIDAD[[#This Row],[VALOR ACTUAL COP]]&gt;0,IFERROR((I1354-F1354)/F1354,0),"")</f>
        <v>0</v>
      </c>
      <c r="L1354" s="702">
        <f>IF(RENTABILIDAD[[#This Row],[VALOR ACTUAL COP]]&gt;0,IFERROR((J1354-G1354)/G1354,0),"")</f>
        <v>0</v>
      </c>
      <c r="M1354" s="763">
        <f t="shared" si="22"/>
        <v>0</v>
      </c>
      <c r="N1354" s="747" t="str">
        <f>IFERROR(IF(RENTABILIDAD[[#This Row],[AÑOS]]&gt;0.9999999,(1+K1354)^(1/M1354)-1,""),"")</f>
        <v/>
      </c>
      <c r="O1354" s="702" t="str">
        <f>IFERROR(IF(RENTABILIDAD[[#This Row],[AÑOS]]&gt;0.9999999,(1+L1354)^(1/M1354)-1,""),"")</f>
        <v/>
      </c>
      <c r="P1354" s="764" t="str">
        <f>IFERROR(IF(C:C=$U$7,RENTABILIDAD[[#This Row],[INVERSIÓN USD]]/$W$6,RENTABILIDAD[[#This Row],[INVERSIÓN USD]]/$W$7),"")</f>
        <v/>
      </c>
      <c r="Q1354" s="620" t="str">
        <f>IFERROR(IF(D:D=$U$6,RENTABILIDAD[[#This Row],[INVERSIÓN COP]]/$V$6,RENTABILIDAD[[#This Row],[INVERSIÓN COP]]/$V$7),"")</f>
        <v/>
      </c>
      <c r="R1354" s="764" t="str">
        <f>IFERROR(RENTABILIDAD[[#This Row],[RENTABILIDAD E.A USD]]*RENTABILIDAD[[#This Row],[PESOS COP]],"")</f>
        <v/>
      </c>
      <c r="S1354" s="620" t="str">
        <f>IFERROR(RENTABILIDAD[[#This Row],[RENTABILIDAD E.A COP2]]*RENTABILIDAD[[#This Row],[PESOS COP]],"")</f>
        <v/>
      </c>
    </row>
    <row r="1355" spans="2:19">
      <c r="B1355" s="755" t="str">
        <f>IF('REGISTRO ACCIONES'!L1355="COMPRA",'REGISTRO ACCIONES'!J1355,"")</f>
        <v/>
      </c>
      <c r="C1355" s="756" t="str">
        <f>IF('REGISTRO ACCIONES'!L1355="COMPRA",'REGISTRO ACCIONES'!K1355,"")</f>
        <v/>
      </c>
      <c r="D135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55" s="757" t="str">
        <f>IF('REGISTRO ACCIONES'!L1355="COMPRA",'REGISTRO ACCIONES'!M1355,"")</f>
        <v/>
      </c>
      <c r="F1355" s="758" t="str">
        <f>IF(RENTABILIDAD[[#This Row],[PORTAFOLIO]]="","",IF('REGISTRO ACCIONES'!L1355="COMPRA",'REGISTRO ACCIONES'!P1355,""))</f>
        <v/>
      </c>
      <c r="G1355" s="759" t="str">
        <f>IF(RENTABILIDAD[[#This Row],[PORTAFOLIO]]="","",IF('REGISTRO ACCIONES'!L1355="COMPRA",'REGISTRO ACCIONES'!R1355,""))</f>
        <v/>
      </c>
      <c r="H135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55" s="760" t="str">
        <f>IF(RENTABILIDAD[[#This Row],[PORTAFOLIO]]="","",IF(RENTABILIDAD[[#This Row],[INSTRUMENTO]]="","",IFERROR((E1355*H1355),0)))</f>
        <v/>
      </c>
      <c r="J1355" s="761" t="str">
        <f>IF(RENTABILIDAD[[#This Row],[PORTAFOLIO]]="","",IF(RENTABILIDAD[[#This Row],[INSTRUMENTO]]="","",IFERROR((E1355*H1355)*$X$6,0)))</f>
        <v/>
      </c>
      <c r="K1355" s="762">
        <f>IF(RENTABILIDAD[[#This Row],[VALOR ACTUAL COP]]&gt;0,IFERROR((I1355-F1355)/F1355,0),"")</f>
        <v>0</v>
      </c>
      <c r="L1355" s="702">
        <f>IF(RENTABILIDAD[[#This Row],[VALOR ACTUAL COP]]&gt;0,IFERROR((J1355-G1355)/G1355,0),"")</f>
        <v>0</v>
      </c>
      <c r="M1355" s="763">
        <f t="shared" si="22"/>
        <v>0</v>
      </c>
      <c r="N1355" s="747" t="str">
        <f>IFERROR(IF(RENTABILIDAD[[#This Row],[AÑOS]]&gt;0.9999999,(1+K1355)^(1/M1355)-1,""),"")</f>
        <v/>
      </c>
      <c r="O1355" s="702" t="str">
        <f>IFERROR(IF(RENTABILIDAD[[#This Row],[AÑOS]]&gt;0.9999999,(1+L1355)^(1/M1355)-1,""),"")</f>
        <v/>
      </c>
      <c r="P1355" s="764" t="str">
        <f>IFERROR(IF(C:C=$U$7,RENTABILIDAD[[#This Row],[INVERSIÓN USD]]/$W$6,RENTABILIDAD[[#This Row],[INVERSIÓN USD]]/$W$7),"")</f>
        <v/>
      </c>
      <c r="Q1355" s="620" t="str">
        <f>IFERROR(IF(D:D=$U$6,RENTABILIDAD[[#This Row],[INVERSIÓN COP]]/$V$6,RENTABILIDAD[[#This Row],[INVERSIÓN COP]]/$V$7),"")</f>
        <v/>
      </c>
      <c r="R1355" s="764" t="str">
        <f>IFERROR(RENTABILIDAD[[#This Row],[RENTABILIDAD E.A USD]]*RENTABILIDAD[[#This Row],[PESOS COP]],"")</f>
        <v/>
      </c>
      <c r="S1355" s="620" t="str">
        <f>IFERROR(RENTABILIDAD[[#This Row],[RENTABILIDAD E.A COP2]]*RENTABILIDAD[[#This Row],[PESOS COP]],"")</f>
        <v/>
      </c>
    </row>
    <row r="1356" spans="2:19">
      <c r="B1356" s="755" t="str">
        <f>IF('REGISTRO ACCIONES'!L1356="COMPRA",'REGISTRO ACCIONES'!J1356,"")</f>
        <v/>
      </c>
      <c r="C1356" s="756" t="str">
        <f>IF('REGISTRO ACCIONES'!L1356="COMPRA",'REGISTRO ACCIONES'!K1356,"")</f>
        <v/>
      </c>
      <c r="D135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56" s="757" t="str">
        <f>IF('REGISTRO ACCIONES'!L1356="COMPRA",'REGISTRO ACCIONES'!M1356,"")</f>
        <v/>
      </c>
      <c r="F1356" s="758" t="str">
        <f>IF(RENTABILIDAD[[#This Row],[PORTAFOLIO]]="","",IF('REGISTRO ACCIONES'!L1356="COMPRA",'REGISTRO ACCIONES'!P1356,""))</f>
        <v/>
      </c>
      <c r="G1356" s="759" t="str">
        <f>IF(RENTABILIDAD[[#This Row],[PORTAFOLIO]]="","",IF('REGISTRO ACCIONES'!L1356="COMPRA",'REGISTRO ACCIONES'!R1356,""))</f>
        <v/>
      </c>
      <c r="H135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56" s="760" t="str">
        <f>IF(RENTABILIDAD[[#This Row],[PORTAFOLIO]]="","",IF(RENTABILIDAD[[#This Row],[INSTRUMENTO]]="","",IFERROR((E1356*H1356),0)))</f>
        <v/>
      </c>
      <c r="J1356" s="761" t="str">
        <f>IF(RENTABILIDAD[[#This Row],[PORTAFOLIO]]="","",IF(RENTABILIDAD[[#This Row],[INSTRUMENTO]]="","",IFERROR((E1356*H1356)*$X$6,0)))</f>
        <v/>
      </c>
      <c r="K1356" s="762">
        <f>IF(RENTABILIDAD[[#This Row],[VALOR ACTUAL COP]]&gt;0,IFERROR((I1356-F1356)/F1356,0),"")</f>
        <v>0</v>
      </c>
      <c r="L1356" s="702">
        <f>IF(RENTABILIDAD[[#This Row],[VALOR ACTUAL COP]]&gt;0,IFERROR((J1356-G1356)/G1356,0),"")</f>
        <v>0</v>
      </c>
      <c r="M1356" s="763">
        <f t="shared" si="22"/>
        <v>0</v>
      </c>
      <c r="N1356" s="747" t="str">
        <f>IFERROR(IF(RENTABILIDAD[[#This Row],[AÑOS]]&gt;0.9999999,(1+K1356)^(1/M1356)-1,""),"")</f>
        <v/>
      </c>
      <c r="O1356" s="702" t="str">
        <f>IFERROR(IF(RENTABILIDAD[[#This Row],[AÑOS]]&gt;0.9999999,(1+L1356)^(1/M1356)-1,""),"")</f>
        <v/>
      </c>
      <c r="P1356" s="764" t="str">
        <f>IFERROR(IF(C:C=$U$7,RENTABILIDAD[[#This Row],[INVERSIÓN USD]]/$W$6,RENTABILIDAD[[#This Row],[INVERSIÓN USD]]/$W$7),"")</f>
        <v/>
      </c>
      <c r="Q1356" s="620" t="str">
        <f>IFERROR(IF(D:D=$U$6,RENTABILIDAD[[#This Row],[INVERSIÓN COP]]/$V$6,RENTABILIDAD[[#This Row],[INVERSIÓN COP]]/$V$7),"")</f>
        <v/>
      </c>
      <c r="R1356" s="764" t="str">
        <f>IFERROR(RENTABILIDAD[[#This Row],[RENTABILIDAD E.A USD]]*RENTABILIDAD[[#This Row],[PESOS COP]],"")</f>
        <v/>
      </c>
      <c r="S1356" s="620" t="str">
        <f>IFERROR(RENTABILIDAD[[#This Row],[RENTABILIDAD E.A COP2]]*RENTABILIDAD[[#This Row],[PESOS COP]],"")</f>
        <v/>
      </c>
    </row>
    <row r="1357" spans="2:19">
      <c r="B1357" s="755" t="str">
        <f>IF('REGISTRO ACCIONES'!L1357="COMPRA",'REGISTRO ACCIONES'!J1357,"")</f>
        <v/>
      </c>
      <c r="C1357" s="756" t="str">
        <f>IF('REGISTRO ACCIONES'!L1357="COMPRA",'REGISTRO ACCIONES'!K1357,"")</f>
        <v/>
      </c>
      <c r="D135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57" s="757" t="str">
        <f>IF('REGISTRO ACCIONES'!L1357="COMPRA",'REGISTRO ACCIONES'!M1357,"")</f>
        <v/>
      </c>
      <c r="F1357" s="758" t="str">
        <f>IF(RENTABILIDAD[[#This Row],[PORTAFOLIO]]="","",IF('REGISTRO ACCIONES'!L1357="COMPRA",'REGISTRO ACCIONES'!P1357,""))</f>
        <v/>
      </c>
      <c r="G1357" s="759" t="str">
        <f>IF(RENTABILIDAD[[#This Row],[PORTAFOLIO]]="","",IF('REGISTRO ACCIONES'!L1357="COMPRA",'REGISTRO ACCIONES'!R1357,""))</f>
        <v/>
      </c>
      <c r="H135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57" s="760" t="str">
        <f>IF(RENTABILIDAD[[#This Row],[PORTAFOLIO]]="","",IF(RENTABILIDAD[[#This Row],[INSTRUMENTO]]="","",IFERROR((E1357*H1357),0)))</f>
        <v/>
      </c>
      <c r="J1357" s="761" t="str">
        <f>IF(RENTABILIDAD[[#This Row],[PORTAFOLIO]]="","",IF(RENTABILIDAD[[#This Row],[INSTRUMENTO]]="","",IFERROR((E1357*H1357)*$X$6,0)))</f>
        <v/>
      </c>
      <c r="K1357" s="762">
        <f>IF(RENTABILIDAD[[#This Row],[VALOR ACTUAL COP]]&gt;0,IFERROR((I1357-F1357)/F1357,0),"")</f>
        <v>0</v>
      </c>
      <c r="L1357" s="702">
        <f>IF(RENTABILIDAD[[#This Row],[VALOR ACTUAL COP]]&gt;0,IFERROR((J1357-G1357)/G1357,0),"")</f>
        <v>0</v>
      </c>
      <c r="M1357" s="763">
        <f t="shared" si="22"/>
        <v>0</v>
      </c>
      <c r="N1357" s="747" t="str">
        <f>IFERROR(IF(RENTABILIDAD[[#This Row],[AÑOS]]&gt;0.9999999,(1+K1357)^(1/M1357)-1,""),"")</f>
        <v/>
      </c>
      <c r="O1357" s="702" t="str">
        <f>IFERROR(IF(RENTABILIDAD[[#This Row],[AÑOS]]&gt;0.9999999,(1+L1357)^(1/M1357)-1,""),"")</f>
        <v/>
      </c>
      <c r="P1357" s="764" t="str">
        <f>IFERROR(IF(C:C=$U$7,RENTABILIDAD[[#This Row],[INVERSIÓN USD]]/$W$6,RENTABILIDAD[[#This Row],[INVERSIÓN USD]]/$W$7),"")</f>
        <v/>
      </c>
      <c r="Q1357" s="620" t="str">
        <f>IFERROR(IF(D:D=$U$6,RENTABILIDAD[[#This Row],[INVERSIÓN COP]]/$V$6,RENTABILIDAD[[#This Row],[INVERSIÓN COP]]/$V$7),"")</f>
        <v/>
      </c>
      <c r="R1357" s="764" t="str">
        <f>IFERROR(RENTABILIDAD[[#This Row],[RENTABILIDAD E.A USD]]*RENTABILIDAD[[#This Row],[PESOS COP]],"")</f>
        <v/>
      </c>
      <c r="S1357" s="620" t="str">
        <f>IFERROR(RENTABILIDAD[[#This Row],[RENTABILIDAD E.A COP2]]*RENTABILIDAD[[#This Row],[PESOS COP]],"")</f>
        <v/>
      </c>
    </row>
    <row r="1358" spans="2:19">
      <c r="B1358" s="755" t="str">
        <f>IF('REGISTRO ACCIONES'!L1358="COMPRA",'REGISTRO ACCIONES'!J1358,"")</f>
        <v/>
      </c>
      <c r="C1358" s="756" t="str">
        <f>IF('REGISTRO ACCIONES'!L1358="COMPRA",'REGISTRO ACCIONES'!K1358,"")</f>
        <v/>
      </c>
      <c r="D135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58" s="757" t="str">
        <f>IF('REGISTRO ACCIONES'!L1358="COMPRA",'REGISTRO ACCIONES'!M1358,"")</f>
        <v/>
      </c>
      <c r="F1358" s="758" t="str">
        <f>IF(RENTABILIDAD[[#This Row],[PORTAFOLIO]]="","",IF('REGISTRO ACCIONES'!L1358="COMPRA",'REGISTRO ACCIONES'!P1358,""))</f>
        <v/>
      </c>
      <c r="G1358" s="759" t="str">
        <f>IF(RENTABILIDAD[[#This Row],[PORTAFOLIO]]="","",IF('REGISTRO ACCIONES'!L1358="COMPRA",'REGISTRO ACCIONES'!R1358,""))</f>
        <v/>
      </c>
      <c r="H135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58" s="760" t="str">
        <f>IF(RENTABILIDAD[[#This Row],[PORTAFOLIO]]="","",IF(RENTABILIDAD[[#This Row],[INSTRUMENTO]]="","",IFERROR((E1358*H1358),0)))</f>
        <v/>
      </c>
      <c r="J1358" s="761" t="str">
        <f>IF(RENTABILIDAD[[#This Row],[PORTAFOLIO]]="","",IF(RENTABILIDAD[[#This Row],[INSTRUMENTO]]="","",IFERROR((E1358*H1358)*$X$6,0)))</f>
        <v/>
      </c>
      <c r="K1358" s="762">
        <f>IF(RENTABILIDAD[[#This Row],[VALOR ACTUAL COP]]&gt;0,IFERROR((I1358-F1358)/F1358,0),"")</f>
        <v>0</v>
      </c>
      <c r="L1358" s="702">
        <f>IF(RENTABILIDAD[[#This Row],[VALOR ACTUAL COP]]&gt;0,IFERROR((J1358-G1358)/G1358,0),"")</f>
        <v>0</v>
      </c>
      <c r="M1358" s="763">
        <f t="shared" si="22"/>
        <v>0</v>
      </c>
      <c r="N1358" s="747" t="str">
        <f>IFERROR(IF(RENTABILIDAD[[#This Row],[AÑOS]]&gt;0.9999999,(1+K1358)^(1/M1358)-1,""),"")</f>
        <v/>
      </c>
      <c r="O1358" s="702" t="str">
        <f>IFERROR(IF(RENTABILIDAD[[#This Row],[AÑOS]]&gt;0.9999999,(1+L1358)^(1/M1358)-1,""),"")</f>
        <v/>
      </c>
      <c r="P1358" s="764" t="str">
        <f>IFERROR(IF(C:C=$U$7,RENTABILIDAD[[#This Row],[INVERSIÓN USD]]/$W$6,RENTABILIDAD[[#This Row],[INVERSIÓN USD]]/$W$7),"")</f>
        <v/>
      </c>
      <c r="Q1358" s="620" t="str">
        <f>IFERROR(IF(D:D=$U$6,RENTABILIDAD[[#This Row],[INVERSIÓN COP]]/$V$6,RENTABILIDAD[[#This Row],[INVERSIÓN COP]]/$V$7),"")</f>
        <v/>
      </c>
      <c r="R1358" s="764" t="str">
        <f>IFERROR(RENTABILIDAD[[#This Row],[RENTABILIDAD E.A USD]]*RENTABILIDAD[[#This Row],[PESOS COP]],"")</f>
        <v/>
      </c>
      <c r="S1358" s="620" t="str">
        <f>IFERROR(RENTABILIDAD[[#This Row],[RENTABILIDAD E.A COP2]]*RENTABILIDAD[[#This Row],[PESOS COP]],"")</f>
        <v/>
      </c>
    </row>
    <row r="1359" spans="2:19">
      <c r="B1359" s="755" t="str">
        <f>IF('REGISTRO ACCIONES'!L1359="COMPRA",'REGISTRO ACCIONES'!J1359,"")</f>
        <v/>
      </c>
      <c r="C1359" s="756" t="str">
        <f>IF('REGISTRO ACCIONES'!L1359="COMPRA",'REGISTRO ACCIONES'!K1359,"")</f>
        <v/>
      </c>
      <c r="D135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59" s="757" t="str">
        <f>IF('REGISTRO ACCIONES'!L1359="COMPRA",'REGISTRO ACCIONES'!M1359,"")</f>
        <v/>
      </c>
      <c r="F1359" s="758" t="str">
        <f>IF(RENTABILIDAD[[#This Row],[PORTAFOLIO]]="","",IF('REGISTRO ACCIONES'!L1359="COMPRA",'REGISTRO ACCIONES'!P1359,""))</f>
        <v/>
      </c>
      <c r="G1359" s="759" t="str">
        <f>IF(RENTABILIDAD[[#This Row],[PORTAFOLIO]]="","",IF('REGISTRO ACCIONES'!L1359="COMPRA",'REGISTRO ACCIONES'!R1359,""))</f>
        <v/>
      </c>
      <c r="H135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59" s="760" t="str">
        <f>IF(RENTABILIDAD[[#This Row],[PORTAFOLIO]]="","",IF(RENTABILIDAD[[#This Row],[INSTRUMENTO]]="","",IFERROR((E1359*H1359),0)))</f>
        <v/>
      </c>
      <c r="J1359" s="761" t="str">
        <f>IF(RENTABILIDAD[[#This Row],[PORTAFOLIO]]="","",IF(RENTABILIDAD[[#This Row],[INSTRUMENTO]]="","",IFERROR((E1359*H1359)*$X$6,0)))</f>
        <v/>
      </c>
      <c r="K1359" s="762">
        <f>IF(RENTABILIDAD[[#This Row],[VALOR ACTUAL COP]]&gt;0,IFERROR((I1359-F1359)/F1359,0),"")</f>
        <v>0</v>
      </c>
      <c r="L1359" s="702">
        <f>IF(RENTABILIDAD[[#This Row],[VALOR ACTUAL COP]]&gt;0,IFERROR((J1359-G1359)/G1359,0),"")</f>
        <v>0</v>
      </c>
      <c r="M1359" s="763">
        <f t="shared" si="22"/>
        <v>0</v>
      </c>
      <c r="N1359" s="747" t="str">
        <f>IFERROR(IF(RENTABILIDAD[[#This Row],[AÑOS]]&gt;0.9999999,(1+K1359)^(1/M1359)-1,""),"")</f>
        <v/>
      </c>
      <c r="O1359" s="702" t="str">
        <f>IFERROR(IF(RENTABILIDAD[[#This Row],[AÑOS]]&gt;0.9999999,(1+L1359)^(1/M1359)-1,""),"")</f>
        <v/>
      </c>
      <c r="P1359" s="764" t="str">
        <f>IFERROR(IF(C:C=$U$7,RENTABILIDAD[[#This Row],[INVERSIÓN USD]]/$W$6,RENTABILIDAD[[#This Row],[INVERSIÓN USD]]/$W$7),"")</f>
        <v/>
      </c>
      <c r="Q1359" s="620" t="str">
        <f>IFERROR(IF(D:D=$U$6,RENTABILIDAD[[#This Row],[INVERSIÓN COP]]/$V$6,RENTABILIDAD[[#This Row],[INVERSIÓN COP]]/$V$7),"")</f>
        <v/>
      </c>
      <c r="R1359" s="764" t="str">
        <f>IFERROR(RENTABILIDAD[[#This Row],[RENTABILIDAD E.A USD]]*RENTABILIDAD[[#This Row],[PESOS COP]],"")</f>
        <v/>
      </c>
      <c r="S1359" s="620" t="str">
        <f>IFERROR(RENTABILIDAD[[#This Row],[RENTABILIDAD E.A COP2]]*RENTABILIDAD[[#This Row],[PESOS COP]],"")</f>
        <v/>
      </c>
    </row>
    <row r="1360" spans="2:19">
      <c r="B1360" s="755" t="str">
        <f>IF('REGISTRO ACCIONES'!L1360="COMPRA",'REGISTRO ACCIONES'!J1360,"")</f>
        <v/>
      </c>
      <c r="C1360" s="756" t="str">
        <f>IF('REGISTRO ACCIONES'!L1360="COMPRA",'REGISTRO ACCIONES'!K1360,"")</f>
        <v/>
      </c>
      <c r="D136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60" s="757" t="str">
        <f>IF('REGISTRO ACCIONES'!L1360="COMPRA",'REGISTRO ACCIONES'!M1360,"")</f>
        <v/>
      </c>
      <c r="F1360" s="758" t="str">
        <f>IF(RENTABILIDAD[[#This Row],[PORTAFOLIO]]="","",IF('REGISTRO ACCIONES'!L1360="COMPRA",'REGISTRO ACCIONES'!P1360,""))</f>
        <v/>
      </c>
      <c r="G1360" s="759" t="str">
        <f>IF(RENTABILIDAD[[#This Row],[PORTAFOLIO]]="","",IF('REGISTRO ACCIONES'!L1360="COMPRA",'REGISTRO ACCIONES'!R1360,""))</f>
        <v/>
      </c>
      <c r="H136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60" s="760" t="str">
        <f>IF(RENTABILIDAD[[#This Row],[PORTAFOLIO]]="","",IF(RENTABILIDAD[[#This Row],[INSTRUMENTO]]="","",IFERROR((E1360*H1360),0)))</f>
        <v/>
      </c>
      <c r="J1360" s="761" t="str">
        <f>IF(RENTABILIDAD[[#This Row],[PORTAFOLIO]]="","",IF(RENTABILIDAD[[#This Row],[INSTRUMENTO]]="","",IFERROR((E1360*H1360)*$X$6,0)))</f>
        <v/>
      </c>
      <c r="K1360" s="762">
        <f>IF(RENTABILIDAD[[#This Row],[VALOR ACTUAL COP]]&gt;0,IFERROR((I1360-F1360)/F1360,0),"")</f>
        <v>0</v>
      </c>
      <c r="L1360" s="702">
        <f>IF(RENTABILIDAD[[#This Row],[VALOR ACTUAL COP]]&gt;0,IFERROR((J1360-G1360)/G1360,0),"")</f>
        <v>0</v>
      </c>
      <c r="M1360" s="763">
        <f t="shared" si="22"/>
        <v>0</v>
      </c>
      <c r="N1360" s="747" t="str">
        <f>IFERROR(IF(RENTABILIDAD[[#This Row],[AÑOS]]&gt;0.9999999,(1+K1360)^(1/M1360)-1,""),"")</f>
        <v/>
      </c>
      <c r="O1360" s="702" t="str">
        <f>IFERROR(IF(RENTABILIDAD[[#This Row],[AÑOS]]&gt;0.9999999,(1+L1360)^(1/M1360)-1,""),"")</f>
        <v/>
      </c>
      <c r="P1360" s="764" t="str">
        <f>IFERROR(IF(C:C=$U$7,RENTABILIDAD[[#This Row],[INVERSIÓN USD]]/$W$6,RENTABILIDAD[[#This Row],[INVERSIÓN USD]]/$W$7),"")</f>
        <v/>
      </c>
      <c r="Q1360" s="620" t="str">
        <f>IFERROR(IF(D:D=$U$6,RENTABILIDAD[[#This Row],[INVERSIÓN COP]]/$V$6,RENTABILIDAD[[#This Row],[INVERSIÓN COP]]/$V$7),"")</f>
        <v/>
      </c>
      <c r="R1360" s="764" t="str">
        <f>IFERROR(RENTABILIDAD[[#This Row],[RENTABILIDAD E.A USD]]*RENTABILIDAD[[#This Row],[PESOS COP]],"")</f>
        <v/>
      </c>
      <c r="S1360" s="620" t="str">
        <f>IFERROR(RENTABILIDAD[[#This Row],[RENTABILIDAD E.A COP2]]*RENTABILIDAD[[#This Row],[PESOS COP]],"")</f>
        <v/>
      </c>
    </row>
    <row r="1361" spans="2:19">
      <c r="B1361" s="755" t="str">
        <f>IF('REGISTRO ACCIONES'!L1361="COMPRA",'REGISTRO ACCIONES'!J1361,"")</f>
        <v/>
      </c>
      <c r="C1361" s="756" t="str">
        <f>IF('REGISTRO ACCIONES'!L1361="COMPRA",'REGISTRO ACCIONES'!K1361,"")</f>
        <v/>
      </c>
      <c r="D136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61" s="757" t="str">
        <f>IF('REGISTRO ACCIONES'!L1361="COMPRA",'REGISTRO ACCIONES'!M1361,"")</f>
        <v/>
      </c>
      <c r="F1361" s="758" t="str">
        <f>IF(RENTABILIDAD[[#This Row],[PORTAFOLIO]]="","",IF('REGISTRO ACCIONES'!L1361="COMPRA",'REGISTRO ACCIONES'!P1361,""))</f>
        <v/>
      </c>
      <c r="G1361" s="759" t="str">
        <f>IF(RENTABILIDAD[[#This Row],[PORTAFOLIO]]="","",IF('REGISTRO ACCIONES'!L1361="COMPRA",'REGISTRO ACCIONES'!R1361,""))</f>
        <v/>
      </c>
      <c r="H136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61" s="760" t="str">
        <f>IF(RENTABILIDAD[[#This Row],[PORTAFOLIO]]="","",IF(RENTABILIDAD[[#This Row],[INSTRUMENTO]]="","",IFERROR((E1361*H1361),0)))</f>
        <v/>
      </c>
      <c r="J1361" s="761" t="str">
        <f>IF(RENTABILIDAD[[#This Row],[PORTAFOLIO]]="","",IF(RENTABILIDAD[[#This Row],[INSTRUMENTO]]="","",IFERROR((E1361*H1361)*$X$6,0)))</f>
        <v/>
      </c>
      <c r="K1361" s="762">
        <f>IF(RENTABILIDAD[[#This Row],[VALOR ACTUAL COP]]&gt;0,IFERROR((I1361-F1361)/F1361,0),"")</f>
        <v>0</v>
      </c>
      <c r="L1361" s="702">
        <f>IF(RENTABILIDAD[[#This Row],[VALOR ACTUAL COP]]&gt;0,IFERROR((J1361-G1361)/G1361,0),"")</f>
        <v>0</v>
      </c>
      <c r="M1361" s="763">
        <f t="shared" si="22"/>
        <v>0</v>
      </c>
      <c r="N1361" s="747" t="str">
        <f>IFERROR(IF(RENTABILIDAD[[#This Row],[AÑOS]]&gt;0.9999999,(1+K1361)^(1/M1361)-1,""),"")</f>
        <v/>
      </c>
      <c r="O1361" s="702" t="str">
        <f>IFERROR(IF(RENTABILIDAD[[#This Row],[AÑOS]]&gt;0.9999999,(1+L1361)^(1/M1361)-1,""),"")</f>
        <v/>
      </c>
      <c r="P1361" s="764" t="str">
        <f>IFERROR(IF(C:C=$U$7,RENTABILIDAD[[#This Row],[INVERSIÓN USD]]/$W$6,RENTABILIDAD[[#This Row],[INVERSIÓN USD]]/$W$7),"")</f>
        <v/>
      </c>
      <c r="Q1361" s="620" t="str">
        <f>IFERROR(IF(D:D=$U$6,RENTABILIDAD[[#This Row],[INVERSIÓN COP]]/$V$6,RENTABILIDAD[[#This Row],[INVERSIÓN COP]]/$V$7),"")</f>
        <v/>
      </c>
      <c r="R1361" s="764" t="str">
        <f>IFERROR(RENTABILIDAD[[#This Row],[RENTABILIDAD E.A USD]]*RENTABILIDAD[[#This Row],[PESOS COP]],"")</f>
        <v/>
      </c>
      <c r="S1361" s="620" t="str">
        <f>IFERROR(RENTABILIDAD[[#This Row],[RENTABILIDAD E.A COP2]]*RENTABILIDAD[[#This Row],[PESOS COP]],"")</f>
        <v/>
      </c>
    </row>
    <row r="1362" spans="2:19">
      <c r="B1362" s="755" t="str">
        <f>IF('REGISTRO ACCIONES'!L1362="COMPRA",'REGISTRO ACCIONES'!J1362,"")</f>
        <v/>
      </c>
      <c r="C1362" s="756" t="str">
        <f>IF('REGISTRO ACCIONES'!L1362="COMPRA",'REGISTRO ACCIONES'!K1362,"")</f>
        <v/>
      </c>
      <c r="D136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62" s="757" t="str">
        <f>IF('REGISTRO ACCIONES'!L1362="COMPRA",'REGISTRO ACCIONES'!M1362,"")</f>
        <v/>
      </c>
      <c r="F1362" s="758" t="str">
        <f>IF(RENTABILIDAD[[#This Row],[PORTAFOLIO]]="","",IF('REGISTRO ACCIONES'!L1362="COMPRA",'REGISTRO ACCIONES'!P1362,""))</f>
        <v/>
      </c>
      <c r="G1362" s="759" t="str">
        <f>IF(RENTABILIDAD[[#This Row],[PORTAFOLIO]]="","",IF('REGISTRO ACCIONES'!L1362="COMPRA",'REGISTRO ACCIONES'!R1362,""))</f>
        <v/>
      </c>
      <c r="H136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62" s="760" t="str">
        <f>IF(RENTABILIDAD[[#This Row],[PORTAFOLIO]]="","",IF(RENTABILIDAD[[#This Row],[INSTRUMENTO]]="","",IFERROR((E1362*H1362),0)))</f>
        <v/>
      </c>
      <c r="J1362" s="761" t="str">
        <f>IF(RENTABILIDAD[[#This Row],[PORTAFOLIO]]="","",IF(RENTABILIDAD[[#This Row],[INSTRUMENTO]]="","",IFERROR((E1362*H1362)*$X$6,0)))</f>
        <v/>
      </c>
      <c r="K1362" s="762">
        <f>IF(RENTABILIDAD[[#This Row],[VALOR ACTUAL COP]]&gt;0,IFERROR((I1362-F1362)/F1362,0),"")</f>
        <v>0</v>
      </c>
      <c r="L1362" s="702">
        <f>IF(RENTABILIDAD[[#This Row],[VALOR ACTUAL COP]]&gt;0,IFERROR((J1362-G1362)/G1362,0),"")</f>
        <v>0</v>
      </c>
      <c r="M1362" s="763">
        <f t="shared" si="22"/>
        <v>0</v>
      </c>
      <c r="N1362" s="747" t="str">
        <f>IFERROR(IF(RENTABILIDAD[[#This Row],[AÑOS]]&gt;0.9999999,(1+K1362)^(1/M1362)-1,""),"")</f>
        <v/>
      </c>
      <c r="O1362" s="702" t="str">
        <f>IFERROR(IF(RENTABILIDAD[[#This Row],[AÑOS]]&gt;0.9999999,(1+L1362)^(1/M1362)-1,""),"")</f>
        <v/>
      </c>
      <c r="P1362" s="764" t="str">
        <f>IFERROR(IF(C:C=$U$7,RENTABILIDAD[[#This Row],[INVERSIÓN USD]]/$W$6,RENTABILIDAD[[#This Row],[INVERSIÓN USD]]/$W$7),"")</f>
        <v/>
      </c>
      <c r="Q1362" s="620" t="str">
        <f>IFERROR(IF(D:D=$U$6,RENTABILIDAD[[#This Row],[INVERSIÓN COP]]/$V$6,RENTABILIDAD[[#This Row],[INVERSIÓN COP]]/$V$7),"")</f>
        <v/>
      </c>
      <c r="R1362" s="764" t="str">
        <f>IFERROR(RENTABILIDAD[[#This Row],[RENTABILIDAD E.A USD]]*RENTABILIDAD[[#This Row],[PESOS COP]],"")</f>
        <v/>
      </c>
      <c r="S1362" s="620" t="str">
        <f>IFERROR(RENTABILIDAD[[#This Row],[RENTABILIDAD E.A COP2]]*RENTABILIDAD[[#This Row],[PESOS COP]],"")</f>
        <v/>
      </c>
    </row>
    <row r="1363" spans="2:19">
      <c r="B1363" s="755" t="str">
        <f>IF('REGISTRO ACCIONES'!L1363="COMPRA",'REGISTRO ACCIONES'!J1363,"")</f>
        <v/>
      </c>
      <c r="C1363" s="756" t="str">
        <f>IF('REGISTRO ACCIONES'!L1363="COMPRA",'REGISTRO ACCIONES'!K1363,"")</f>
        <v/>
      </c>
      <c r="D136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63" s="757" t="str">
        <f>IF('REGISTRO ACCIONES'!L1363="COMPRA",'REGISTRO ACCIONES'!M1363,"")</f>
        <v/>
      </c>
      <c r="F1363" s="758" t="str">
        <f>IF(RENTABILIDAD[[#This Row],[PORTAFOLIO]]="","",IF('REGISTRO ACCIONES'!L1363="COMPRA",'REGISTRO ACCIONES'!P1363,""))</f>
        <v/>
      </c>
      <c r="G1363" s="759" t="str">
        <f>IF(RENTABILIDAD[[#This Row],[PORTAFOLIO]]="","",IF('REGISTRO ACCIONES'!L1363="COMPRA",'REGISTRO ACCIONES'!R1363,""))</f>
        <v/>
      </c>
      <c r="H136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63" s="760" t="str">
        <f>IF(RENTABILIDAD[[#This Row],[PORTAFOLIO]]="","",IF(RENTABILIDAD[[#This Row],[INSTRUMENTO]]="","",IFERROR((E1363*H1363),0)))</f>
        <v/>
      </c>
      <c r="J1363" s="761" t="str">
        <f>IF(RENTABILIDAD[[#This Row],[PORTAFOLIO]]="","",IF(RENTABILIDAD[[#This Row],[INSTRUMENTO]]="","",IFERROR((E1363*H1363)*$X$6,0)))</f>
        <v/>
      </c>
      <c r="K1363" s="762">
        <f>IF(RENTABILIDAD[[#This Row],[VALOR ACTUAL COP]]&gt;0,IFERROR((I1363-F1363)/F1363,0),"")</f>
        <v>0</v>
      </c>
      <c r="L1363" s="702">
        <f>IF(RENTABILIDAD[[#This Row],[VALOR ACTUAL COP]]&gt;0,IFERROR((J1363-G1363)/G1363,0),"")</f>
        <v>0</v>
      </c>
      <c r="M1363" s="763">
        <f t="shared" si="22"/>
        <v>0</v>
      </c>
      <c r="N1363" s="747" t="str">
        <f>IFERROR(IF(RENTABILIDAD[[#This Row],[AÑOS]]&gt;0.9999999,(1+K1363)^(1/M1363)-1,""),"")</f>
        <v/>
      </c>
      <c r="O1363" s="702" t="str">
        <f>IFERROR(IF(RENTABILIDAD[[#This Row],[AÑOS]]&gt;0.9999999,(1+L1363)^(1/M1363)-1,""),"")</f>
        <v/>
      </c>
      <c r="P1363" s="764" t="str">
        <f>IFERROR(IF(C:C=$U$7,RENTABILIDAD[[#This Row],[INVERSIÓN USD]]/$W$6,RENTABILIDAD[[#This Row],[INVERSIÓN USD]]/$W$7),"")</f>
        <v/>
      </c>
      <c r="Q1363" s="620" t="str">
        <f>IFERROR(IF(D:D=$U$6,RENTABILIDAD[[#This Row],[INVERSIÓN COP]]/$V$6,RENTABILIDAD[[#This Row],[INVERSIÓN COP]]/$V$7),"")</f>
        <v/>
      </c>
      <c r="R1363" s="764" t="str">
        <f>IFERROR(RENTABILIDAD[[#This Row],[RENTABILIDAD E.A USD]]*RENTABILIDAD[[#This Row],[PESOS COP]],"")</f>
        <v/>
      </c>
      <c r="S1363" s="620" t="str">
        <f>IFERROR(RENTABILIDAD[[#This Row],[RENTABILIDAD E.A COP2]]*RENTABILIDAD[[#This Row],[PESOS COP]],"")</f>
        <v/>
      </c>
    </row>
    <row r="1364" spans="2:19">
      <c r="B1364" s="755" t="str">
        <f>IF('REGISTRO ACCIONES'!L1364="COMPRA",'REGISTRO ACCIONES'!J1364,"")</f>
        <v/>
      </c>
      <c r="C1364" s="756" t="str">
        <f>IF('REGISTRO ACCIONES'!L1364="COMPRA",'REGISTRO ACCIONES'!K1364,"")</f>
        <v/>
      </c>
      <c r="D136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64" s="757" t="str">
        <f>IF('REGISTRO ACCIONES'!L1364="COMPRA",'REGISTRO ACCIONES'!M1364,"")</f>
        <v/>
      </c>
      <c r="F1364" s="758" t="str">
        <f>IF(RENTABILIDAD[[#This Row],[PORTAFOLIO]]="","",IF('REGISTRO ACCIONES'!L1364="COMPRA",'REGISTRO ACCIONES'!P1364,""))</f>
        <v/>
      </c>
      <c r="G1364" s="759" t="str">
        <f>IF(RENTABILIDAD[[#This Row],[PORTAFOLIO]]="","",IF('REGISTRO ACCIONES'!L1364="COMPRA",'REGISTRO ACCIONES'!R1364,""))</f>
        <v/>
      </c>
      <c r="H136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64" s="760" t="str">
        <f>IF(RENTABILIDAD[[#This Row],[PORTAFOLIO]]="","",IF(RENTABILIDAD[[#This Row],[INSTRUMENTO]]="","",IFERROR((E1364*H1364),0)))</f>
        <v/>
      </c>
      <c r="J1364" s="761" t="str">
        <f>IF(RENTABILIDAD[[#This Row],[PORTAFOLIO]]="","",IF(RENTABILIDAD[[#This Row],[INSTRUMENTO]]="","",IFERROR((E1364*H1364)*$X$6,0)))</f>
        <v/>
      </c>
      <c r="K1364" s="762">
        <f>IF(RENTABILIDAD[[#This Row],[VALOR ACTUAL COP]]&gt;0,IFERROR((I1364-F1364)/F1364,0),"")</f>
        <v>0</v>
      </c>
      <c r="L1364" s="702">
        <f>IF(RENTABILIDAD[[#This Row],[VALOR ACTUAL COP]]&gt;0,IFERROR((J1364-G1364)/G1364,0),"")</f>
        <v>0</v>
      </c>
      <c r="M1364" s="763">
        <f t="shared" si="22"/>
        <v>0</v>
      </c>
      <c r="N1364" s="747" t="str">
        <f>IFERROR(IF(RENTABILIDAD[[#This Row],[AÑOS]]&gt;0.9999999,(1+K1364)^(1/M1364)-1,""),"")</f>
        <v/>
      </c>
      <c r="O1364" s="702" t="str">
        <f>IFERROR(IF(RENTABILIDAD[[#This Row],[AÑOS]]&gt;0.9999999,(1+L1364)^(1/M1364)-1,""),"")</f>
        <v/>
      </c>
      <c r="P1364" s="764" t="str">
        <f>IFERROR(IF(C:C=$U$7,RENTABILIDAD[[#This Row],[INVERSIÓN USD]]/$W$6,RENTABILIDAD[[#This Row],[INVERSIÓN USD]]/$W$7),"")</f>
        <v/>
      </c>
      <c r="Q1364" s="620" t="str">
        <f>IFERROR(IF(D:D=$U$6,RENTABILIDAD[[#This Row],[INVERSIÓN COP]]/$V$6,RENTABILIDAD[[#This Row],[INVERSIÓN COP]]/$V$7),"")</f>
        <v/>
      </c>
      <c r="R1364" s="764" t="str">
        <f>IFERROR(RENTABILIDAD[[#This Row],[RENTABILIDAD E.A USD]]*RENTABILIDAD[[#This Row],[PESOS COP]],"")</f>
        <v/>
      </c>
      <c r="S1364" s="620" t="str">
        <f>IFERROR(RENTABILIDAD[[#This Row],[RENTABILIDAD E.A COP2]]*RENTABILIDAD[[#This Row],[PESOS COP]],"")</f>
        <v/>
      </c>
    </row>
    <row r="1365" spans="2:19">
      <c r="B1365" s="755" t="str">
        <f>IF('REGISTRO ACCIONES'!L1365="COMPRA",'REGISTRO ACCIONES'!J1365,"")</f>
        <v/>
      </c>
      <c r="C1365" s="756" t="str">
        <f>IF('REGISTRO ACCIONES'!L1365="COMPRA",'REGISTRO ACCIONES'!K1365,"")</f>
        <v/>
      </c>
      <c r="D136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65" s="757" t="str">
        <f>IF('REGISTRO ACCIONES'!L1365="COMPRA",'REGISTRO ACCIONES'!M1365,"")</f>
        <v/>
      </c>
      <c r="F1365" s="758" t="str">
        <f>IF(RENTABILIDAD[[#This Row],[PORTAFOLIO]]="","",IF('REGISTRO ACCIONES'!L1365="COMPRA",'REGISTRO ACCIONES'!P1365,""))</f>
        <v/>
      </c>
      <c r="G1365" s="759" t="str">
        <f>IF(RENTABILIDAD[[#This Row],[PORTAFOLIO]]="","",IF('REGISTRO ACCIONES'!L1365="COMPRA",'REGISTRO ACCIONES'!R1365,""))</f>
        <v/>
      </c>
      <c r="H136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65" s="760" t="str">
        <f>IF(RENTABILIDAD[[#This Row],[PORTAFOLIO]]="","",IF(RENTABILIDAD[[#This Row],[INSTRUMENTO]]="","",IFERROR((E1365*H1365),0)))</f>
        <v/>
      </c>
      <c r="J1365" s="761" t="str">
        <f>IF(RENTABILIDAD[[#This Row],[PORTAFOLIO]]="","",IF(RENTABILIDAD[[#This Row],[INSTRUMENTO]]="","",IFERROR((E1365*H1365)*$X$6,0)))</f>
        <v/>
      </c>
      <c r="K1365" s="762">
        <f>IF(RENTABILIDAD[[#This Row],[VALOR ACTUAL COP]]&gt;0,IFERROR((I1365-F1365)/F1365,0),"")</f>
        <v>0</v>
      </c>
      <c r="L1365" s="702">
        <f>IF(RENTABILIDAD[[#This Row],[VALOR ACTUAL COP]]&gt;0,IFERROR((J1365-G1365)/G1365,0),"")</f>
        <v>0</v>
      </c>
      <c r="M1365" s="763">
        <f t="shared" si="22"/>
        <v>0</v>
      </c>
      <c r="N1365" s="747" t="str">
        <f>IFERROR(IF(RENTABILIDAD[[#This Row],[AÑOS]]&gt;0.9999999,(1+K1365)^(1/M1365)-1,""),"")</f>
        <v/>
      </c>
      <c r="O1365" s="702" t="str">
        <f>IFERROR(IF(RENTABILIDAD[[#This Row],[AÑOS]]&gt;0.9999999,(1+L1365)^(1/M1365)-1,""),"")</f>
        <v/>
      </c>
      <c r="P1365" s="764" t="str">
        <f>IFERROR(IF(C:C=$U$7,RENTABILIDAD[[#This Row],[INVERSIÓN USD]]/$W$6,RENTABILIDAD[[#This Row],[INVERSIÓN USD]]/$W$7),"")</f>
        <v/>
      </c>
      <c r="Q1365" s="620" t="str">
        <f>IFERROR(IF(D:D=$U$6,RENTABILIDAD[[#This Row],[INVERSIÓN COP]]/$V$6,RENTABILIDAD[[#This Row],[INVERSIÓN COP]]/$V$7),"")</f>
        <v/>
      </c>
      <c r="R1365" s="764" t="str">
        <f>IFERROR(RENTABILIDAD[[#This Row],[RENTABILIDAD E.A USD]]*RENTABILIDAD[[#This Row],[PESOS COP]],"")</f>
        <v/>
      </c>
      <c r="S1365" s="620" t="str">
        <f>IFERROR(RENTABILIDAD[[#This Row],[RENTABILIDAD E.A COP2]]*RENTABILIDAD[[#This Row],[PESOS COP]],"")</f>
        <v/>
      </c>
    </row>
    <row r="1366" spans="2:19">
      <c r="B1366" s="755" t="str">
        <f>IF('REGISTRO ACCIONES'!L1366="COMPRA",'REGISTRO ACCIONES'!J1366,"")</f>
        <v/>
      </c>
      <c r="C1366" s="756" t="str">
        <f>IF('REGISTRO ACCIONES'!L1366="COMPRA",'REGISTRO ACCIONES'!K1366,"")</f>
        <v/>
      </c>
      <c r="D136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66" s="757" t="str">
        <f>IF('REGISTRO ACCIONES'!L1366="COMPRA",'REGISTRO ACCIONES'!M1366,"")</f>
        <v/>
      </c>
      <c r="F1366" s="758" t="str">
        <f>IF(RENTABILIDAD[[#This Row],[PORTAFOLIO]]="","",IF('REGISTRO ACCIONES'!L1366="COMPRA",'REGISTRO ACCIONES'!P1366,""))</f>
        <v/>
      </c>
      <c r="G1366" s="759" t="str">
        <f>IF(RENTABILIDAD[[#This Row],[PORTAFOLIO]]="","",IF('REGISTRO ACCIONES'!L1366="COMPRA",'REGISTRO ACCIONES'!R1366,""))</f>
        <v/>
      </c>
      <c r="H136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66" s="760" t="str">
        <f>IF(RENTABILIDAD[[#This Row],[PORTAFOLIO]]="","",IF(RENTABILIDAD[[#This Row],[INSTRUMENTO]]="","",IFERROR((E1366*H1366),0)))</f>
        <v/>
      </c>
      <c r="J1366" s="761" t="str">
        <f>IF(RENTABILIDAD[[#This Row],[PORTAFOLIO]]="","",IF(RENTABILIDAD[[#This Row],[INSTRUMENTO]]="","",IFERROR((E1366*H1366)*$X$6,0)))</f>
        <v/>
      </c>
      <c r="K1366" s="762">
        <f>IF(RENTABILIDAD[[#This Row],[VALOR ACTUAL COP]]&gt;0,IFERROR((I1366-F1366)/F1366,0),"")</f>
        <v>0</v>
      </c>
      <c r="L1366" s="702">
        <f>IF(RENTABILIDAD[[#This Row],[VALOR ACTUAL COP]]&gt;0,IFERROR((J1366-G1366)/G1366,0),"")</f>
        <v>0</v>
      </c>
      <c r="M1366" s="763">
        <f t="shared" si="22"/>
        <v>0</v>
      </c>
      <c r="N1366" s="747" t="str">
        <f>IFERROR(IF(RENTABILIDAD[[#This Row],[AÑOS]]&gt;0.9999999,(1+K1366)^(1/M1366)-1,""),"")</f>
        <v/>
      </c>
      <c r="O1366" s="702" t="str">
        <f>IFERROR(IF(RENTABILIDAD[[#This Row],[AÑOS]]&gt;0.9999999,(1+L1366)^(1/M1366)-1,""),"")</f>
        <v/>
      </c>
      <c r="P1366" s="764" t="str">
        <f>IFERROR(IF(C:C=$U$7,RENTABILIDAD[[#This Row],[INVERSIÓN USD]]/$W$6,RENTABILIDAD[[#This Row],[INVERSIÓN USD]]/$W$7),"")</f>
        <v/>
      </c>
      <c r="Q1366" s="620" t="str">
        <f>IFERROR(IF(D:D=$U$6,RENTABILIDAD[[#This Row],[INVERSIÓN COP]]/$V$6,RENTABILIDAD[[#This Row],[INVERSIÓN COP]]/$V$7),"")</f>
        <v/>
      </c>
      <c r="R1366" s="764" t="str">
        <f>IFERROR(RENTABILIDAD[[#This Row],[RENTABILIDAD E.A USD]]*RENTABILIDAD[[#This Row],[PESOS COP]],"")</f>
        <v/>
      </c>
      <c r="S1366" s="620" t="str">
        <f>IFERROR(RENTABILIDAD[[#This Row],[RENTABILIDAD E.A COP2]]*RENTABILIDAD[[#This Row],[PESOS COP]],"")</f>
        <v/>
      </c>
    </row>
    <row r="1367" spans="2:19">
      <c r="B1367" s="755" t="str">
        <f>IF('REGISTRO ACCIONES'!L1367="COMPRA",'REGISTRO ACCIONES'!J1367,"")</f>
        <v/>
      </c>
      <c r="C1367" s="756" t="str">
        <f>IF('REGISTRO ACCIONES'!L1367="COMPRA",'REGISTRO ACCIONES'!K1367,"")</f>
        <v/>
      </c>
      <c r="D136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67" s="757" t="str">
        <f>IF('REGISTRO ACCIONES'!L1367="COMPRA",'REGISTRO ACCIONES'!M1367,"")</f>
        <v/>
      </c>
      <c r="F1367" s="758" t="str">
        <f>IF(RENTABILIDAD[[#This Row],[PORTAFOLIO]]="","",IF('REGISTRO ACCIONES'!L1367="COMPRA",'REGISTRO ACCIONES'!P1367,""))</f>
        <v/>
      </c>
      <c r="G1367" s="759" t="str">
        <f>IF(RENTABILIDAD[[#This Row],[PORTAFOLIO]]="","",IF('REGISTRO ACCIONES'!L1367="COMPRA",'REGISTRO ACCIONES'!R1367,""))</f>
        <v/>
      </c>
      <c r="H136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67" s="760" t="str">
        <f>IF(RENTABILIDAD[[#This Row],[PORTAFOLIO]]="","",IF(RENTABILIDAD[[#This Row],[INSTRUMENTO]]="","",IFERROR((E1367*H1367),0)))</f>
        <v/>
      </c>
      <c r="J1367" s="761" t="str">
        <f>IF(RENTABILIDAD[[#This Row],[PORTAFOLIO]]="","",IF(RENTABILIDAD[[#This Row],[INSTRUMENTO]]="","",IFERROR((E1367*H1367)*$X$6,0)))</f>
        <v/>
      </c>
      <c r="K1367" s="762">
        <f>IF(RENTABILIDAD[[#This Row],[VALOR ACTUAL COP]]&gt;0,IFERROR((I1367-F1367)/F1367,0),"")</f>
        <v>0</v>
      </c>
      <c r="L1367" s="702">
        <f>IF(RENTABILIDAD[[#This Row],[VALOR ACTUAL COP]]&gt;0,IFERROR((J1367-G1367)/G1367,0),"")</f>
        <v>0</v>
      </c>
      <c r="M1367" s="763">
        <f t="shared" si="22"/>
        <v>0</v>
      </c>
      <c r="N1367" s="747" t="str">
        <f>IFERROR(IF(RENTABILIDAD[[#This Row],[AÑOS]]&gt;0.9999999,(1+K1367)^(1/M1367)-1,""),"")</f>
        <v/>
      </c>
      <c r="O1367" s="702" t="str">
        <f>IFERROR(IF(RENTABILIDAD[[#This Row],[AÑOS]]&gt;0.9999999,(1+L1367)^(1/M1367)-1,""),"")</f>
        <v/>
      </c>
      <c r="P1367" s="764" t="str">
        <f>IFERROR(IF(C:C=$U$7,RENTABILIDAD[[#This Row],[INVERSIÓN USD]]/$W$6,RENTABILIDAD[[#This Row],[INVERSIÓN USD]]/$W$7),"")</f>
        <v/>
      </c>
      <c r="Q1367" s="620" t="str">
        <f>IFERROR(IF(D:D=$U$6,RENTABILIDAD[[#This Row],[INVERSIÓN COP]]/$V$6,RENTABILIDAD[[#This Row],[INVERSIÓN COP]]/$V$7),"")</f>
        <v/>
      </c>
      <c r="R1367" s="764" t="str">
        <f>IFERROR(RENTABILIDAD[[#This Row],[RENTABILIDAD E.A USD]]*RENTABILIDAD[[#This Row],[PESOS COP]],"")</f>
        <v/>
      </c>
      <c r="S1367" s="620" t="str">
        <f>IFERROR(RENTABILIDAD[[#This Row],[RENTABILIDAD E.A COP2]]*RENTABILIDAD[[#This Row],[PESOS COP]],"")</f>
        <v/>
      </c>
    </row>
    <row r="1368" spans="2:19">
      <c r="B1368" s="755" t="str">
        <f>IF('REGISTRO ACCIONES'!L1368="COMPRA",'REGISTRO ACCIONES'!J1368,"")</f>
        <v/>
      </c>
      <c r="C1368" s="756" t="str">
        <f>IF('REGISTRO ACCIONES'!L1368="COMPRA",'REGISTRO ACCIONES'!K1368,"")</f>
        <v/>
      </c>
      <c r="D136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68" s="757" t="str">
        <f>IF('REGISTRO ACCIONES'!L1368="COMPRA",'REGISTRO ACCIONES'!M1368,"")</f>
        <v/>
      </c>
      <c r="F1368" s="758" t="str">
        <f>IF(RENTABILIDAD[[#This Row],[PORTAFOLIO]]="","",IF('REGISTRO ACCIONES'!L1368="COMPRA",'REGISTRO ACCIONES'!P1368,""))</f>
        <v/>
      </c>
      <c r="G1368" s="759" t="str">
        <f>IF(RENTABILIDAD[[#This Row],[PORTAFOLIO]]="","",IF('REGISTRO ACCIONES'!L1368="COMPRA",'REGISTRO ACCIONES'!R1368,""))</f>
        <v/>
      </c>
      <c r="H136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68" s="760" t="str">
        <f>IF(RENTABILIDAD[[#This Row],[PORTAFOLIO]]="","",IF(RENTABILIDAD[[#This Row],[INSTRUMENTO]]="","",IFERROR((E1368*H1368),0)))</f>
        <v/>
      </c>
      <c r="J1368" s="761" t="str">
        <f>IF(RENTABILIDAD[[#This Row],[PORTAFOLIO]]="","",IF(RENTABILIDAD[[#This Row],[INSTRUMENTO]]="","",IFERROR((E1368*H1368)*$X$6,0)))</f>
        <v/>
      </c>
      <c r="K1368" s="762">
        <f>IF(RENTABILIDAD[[#This Row],[VALOR ACTUAL COP]]&gt;0,IFERROR((I1368-F1368)/F1368,0),"")</f>
        <v>0</v>
      </c>
      <c r="L1368" s="702">
        <f>IF(RENTABILIDAD[[#This Row],[VALOR ACTUAL COP]]&gt;0,IFERROR((J1368-G1368)/G1368,0),"")</f>
        <v>0</v>
      </c>
      <c r="M1368" s="763">
        <f t="shared" si="22"/>
        <v>0</v>
      </c>
      <c r="N1368" s="747" t="str">
        <f>IFERROR(IF(RENTABILIDAD[[#This Row],[AÑOS]]&gt;0.9999999,(1+K1368)^(1/M1368)-1,""),"")</f>
        <v/>
      </c>
      <c r="O1368" s="702" t="str">
        <f>IFERROR(IF(RENTABILIDAD[[#This Row],[AÑOS]]&gt;0.9999999,(1+L1368)^(1/M1368)-1,""),"")</f>
        <v/>
      </c>
      <c r="P1368" s="764" t="str">
        <f>IFERROR(IF(C:C=$U$7,RENTABILIDAD[[#This Row],[INVERSIÓN USD]]/$W$6,RENTABILIDAD[[#This Row],[INVERSIÓN USD]]/$W$7),"")</f>
        <v/>
      </c>
      <c r="Q1368" s="620" t="str">
        <f>IFERROR(IF(D:D=$U$6,RENTABILIDAD[[#This Row],[INVERSIÓN COP]]/$V$6,RENTABILIDAD[[#This Row],[INVERSIÓN COP]]/$V$7),"")</f>
        <v/>
      </c>
      <c r="R1368" s="764" t="str">
        <f>IFERROR(RENTABILIDAD[[#This Row],[RENTABILIDAD E.A USD]]*RENTABILIDAD[[#This Row],[PESOS COP]],"")</f>
        <v/>
      </c>
      <c r="S1368" s="620" t="str">
        <f>IFERROR(RENTABILIDAD[[#This Row],[RENTABILIDAD E.A COP2]]*RENTABILIDAD[[#This Row],[PESOS COP]],"")</f>
        <v/>
      </c>
    </row>
    <row r="1369" spans="2:19">
      <c r="B1369" s="755" t="str">
        <f>IF('REGISTRO ACCIONES'!L1369="COMPRA",'REGISTRO ACCIONES'!J1369,"")</f>
        <v/>
      </c>
      <c r="C1369" s="756" t="str">
        <f>IF('REGISTRO ACCIONES'!L1369="COMPRA",'REGISTRO ACCIONES'!K1369,"")</f>
        <v/>
      </c>
      <c r="D136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69" s="757" t="str">
        <f>IF('REGISTRO ACCIONES'!L1369="COMPRA",'REGISTRO ACCIONES'!M1369,"")</f>
        <v/>
      </c>
      <c r="F1369" s="758" t="str">
        <f>IF(RENTABILIDAD[[#This Row],[PORTAFOLIO]]="","",IF('REGISTRO ACCIONES'!L1369="COMPRA",'REGISTRO ACCIONES'!P1369,""))</f>
        <v/>
      </c>
      <c r="G1369" s="759" t="str">
        <f>IF(RENTABILIDAD[[#This Row],[PORTAFOLIO]]="","",IF('REGISTRO ACCIONES'!L1369="COMPRA",'REGISTRO ACCIONES'!R1369,""))</f>
        <v/>
      </c>
      <c r="H136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69" s="760" t="str">
        <f>IF(RENTABILIDAD[[#This Row],[PORTAFOLIO]]="","",IF(RENTABILIDAD[[#This Row],[INSTRUMENTO]]="","",IFERROR((E1369*H1369),0)))</f>
        <v/>
      </c>
      <c r="J1369" s="761" t="str">
        <f>IF(RENTABILIDAD[[#This Row],[PORTAFOLIO]]="","",IF(RENTABILIDAD[[#This Row],[INSTRUMENTO]]="","",IFERROR((E1369*H1369)*$X$6,0)))</f>
        <v/>
      </c>
      <c r="K1369" s="762">
        <f>IF(RENTABILIDAD[[#This Row],[VALOR ACTUAL COP]]&gt;0,IFERROR((I1369-F1369)/F1369,0),"")</f>
        <v>0</v>
      </c>
      <c r="L1369" s="702">
        <f>IF(RENTABILIDAD[[#This Row],[VALOR ACTUAL COP]]&gt;0,IFERROR((J1369-G1369)/G1369,0),"")</f>
        <v>0</v>
      </c>
      <c r="M1369" s="763">
        <f t="shared" si="22"/>
        <v>0</v>
      </c>
      <c r="N1369" s="747" t="str">
        <f>IFERROR(IF(RENTABILIDAD[[#This Row],[AÑOS]]&gt;0.9999999,(1+K1369)^(1/M1369)-1,""),"")</f>
        <v/>
      </c>
      <c r="O1369" s="702" t="str">
        <f>IFERROR(IF(RENTABILIDAD[[#This Row],[AÑOS]]&gt;0.9999999,(1+L1369)^(1/M1369)-1,""),"")</f>
        <v/>
      </c>
      <c r="P1369" s="764" t="str">
        <f>IFERROR(IF(C:C=$U$7,RENTABILIDAD[[#This Row],[INVERSIÓN USD]]/$W$6,RENTABILIDAD[[#This Row],[INVERSIÓN USD]]/$W$7),"")</f>
        <v/>
      </c>
      <c r="Q1369" s="620" t="str">
        <f>IFERROR(IF(D:D=$U$6,RENTABILIDAD[[#This Row],[INVERSIÓN COP]]/$V$6,RENTABILIDAD[[#This Row],[INVERSIÓN COP]]/$V$7),"")</f>
        <v/>
      </c>
      <c r="R1369" s="764" t="str">
        <f>IFERROR(RENTABILIDAD[[#This Row],[RENTABILIDAD E.A USD]]*RENTABILIDAD[[#This Row],[PESOS COP]],"")</f>
        <v/>
      </c>
      <c r="S1369" s="620" t="str">
        <f>IFERROR(RENTABILIDAD[[#This Row],[RENTABILIDAD E.A COP2]]*RENTABILIDAD[[#This Row],[PESOS COP]],"")</f>
        <v/>
      </c>
    </row>
    <row r="1370" spans="2:19">
      <c r="B1370" s="755" t="str">
        <f>IF('REGISTRO ACCIONES'!L1370="COMPRA",'REGISTRO ACCIONES'!J1370,"")</f>
        <v/>
      </c>
      <c r="C1370" s="756" t="str">
        <f>IF('REGISTRO ACCIONES'!L1370="COMPRA",'REGISTRO ACCIONES'!K1370,"")</f>
        <v/>
      </c>
      <c r="D137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70" s="757" t="str">
        <f>IF('REGISTRO ACCIONES'!L1370="COMPRA",'REGISTRO ACCIONES'!M1370,"")</f>
        <v/>
      </c>
      <c r="F1370" s="758" t="str">
        <f>IF(RENTABILIDAD[[#This Row],[PORTAFOLIO]]="","",IF('REGISTRO ACCIONES'!L1370="COMPRA",'REGISTRO ACCIONES'!P1370,""))</f>
        <v/>
      </c>
      <c r="G1370" s="759" t="str">
        <f>IF(RENTABILIDAD[[#This Row],[PORTAFOLIO]]="","",IF('REGISTRO ACCIONES'!L1370="COMPRA",'REGISTRO ACCIONES'!R1370,""))</f>
        <v/>
      </c>
      <c r="H137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70" s="760" t="str">
        <f>IF(RENTABILIDAD[[#This Row],[PORTAFOLIO]]="","",IF(RENTABILIDAD[[#This Row],[INSTRUMENTO]]="","",IFERROR((E1370*H1370),0)))</f>
        <v/>
      </c>
      <c r="J1370" s="761" t="str">
        <f>IF(RENTABILIDAD[[#This Row],[PORTAFOLIO]]="","",IF(RENTABILIDAD[[#This Row],[INSTRUMENTO]]="","",IFERROR((E1370*H1370)*$X$6,0)))</f>
        <v/>
      </c>
      <c r="K1370" s="762">
        <f>IF(RENTABILIDAD[[#This Row],[VALOR ACTUAL COP]]&gt;0,IFERROR((I1370-F1370)/F1370,0),"")</f>
        <v>0</v>
      </c>
      <c r="L1370" s="702">
        <f>IF(RENTABILIDAD[[#This Row],[VALOR ACTUAL COP]]&gt;0,IFERROR((J1370-G1370)/G1370,0),"")</f>
        <v>0</v>
      </c>
      <c r="M1370" s="763">
        <f t="shared" si="22"/>
        <v>0</v>
      </c>
      <c r="N1370" s="747" t="str">
        <f>IFERROR(IF(RENTABILIDAD[[#This Row],[AÑOS]]&gt;0.9999999,(1+K1370)^(1/M1370)-1,""),"")</f>
        <v/>
      </c>
      <c r="O1370" s="702" t="str">
        <f>IFERROR(IF(RENTABILIDAD[[#This Row],[AÑOS]]&gt;0.9999999,(1+L1370)^(1/M1370)-1,""),"")</f>
        <v/>
      </c>
      <c r="P1370" s="764" t="str">
        <f>IFERROR(IF(C:C=$U$7,RENTABILIDAD[[#This Row],[INVERSIÓN USD]]/$W$6,RENTABILIDAD[[#This Row],[INVERSIÓN USD]]/$W$7),"")</f>
        <v/>
      </c>
      <c r="Q1370" s="620" t="str">
        <f>IFERROR(IF(D:D=$U$6,RENTABILIDAD[[#This Row],[INVERSIÓN COP]]/$V$6,RENTABILIDAD[[#This Row],[INVERSIÓN COP]]/$V$7),"")</f>
        <v/>
      </c>
      <c r="R1370" s="764" t="str">
        <f>IFERROR(RENTABILIDAD[[#This Row],[RENTABILIDAD E.A USD]]*RENTABILIDAD[[#This Row],[PESOS COP]],"")</f>
        <v/>
      </c>
      <c r="S1370" s="620" t="str">
        <f>IFERROR(RENTABILIDAD[[#This Row],[RENTABILIDAD E.A COP2]]*RENTABILIDAD[[#This Row],[PESOS COP]],"")</f>
        <v/>
      </c>
    </row>
    <row r="1371" spans="2:19">
      <c r="B1371" s="755" t="str">
        <f>IF('REGISTRO ACCIONES'!L1371="COMPRA",'REGISTRO ACCIONES'!J1371,"")</f>
        <v/>
      </c>
      <c r="C1371" s="756" t="str">
        <f>IF('REGISTRO ACCIONES'!L1371="COMPRA",'REGISTRO ACCIONES'!K1371,"")</f>
        <v/>
      </c>
      <c r="D137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71" s="757" t="str">
        <f>IF('REGISTRO ACCIONES'!L1371="COMPRA",'REGISTRO ACCIONES'!M1371,"")</f>
        <v/>
      </c>
      <c r="F1371" s="758" t="str">
        <f>IF(RENTABILIDAD[[#This Row],[PORTAFOLIO]]="","",IF('REGISTRO ACCIONES'!L1371="COMPRA",'REGISTRO ACCIONES'!P1371,""))</f>
        <v/>
      </c>
      <c r="G1371" s="759" t="str">
        <f>IF(RENTABILIDAD[[#This Row],[PORTAFOLIO]]="","",IF('REGISTRO ACCIONES'!L1371="COMPRA",'REGISTRO ACCIONES'!R1371,""))</f>
        <v/>
      </c>
      <c r="H137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71" s="760" t="str">
        <f>IF(RENTABILIDAD[[#This Row],[PORTAFOLIO]]="","",IF(RENTABILIDAD[[#This Row],[INSTRUMENTO]]="","",IFERROR((E1371*H1371),0)))</f>
        <v/>
      </c>
      <c r="J1371" s="761" t="str">
        <f>IF(RENTABILIDAD[[#This Row],[PORTAFOLIO]]="","",IF(RENTABILIDAD[[#This Row],[INSTRUMENTO]]="","",IFERROR((E1371*H1371)*$X$6,0)))</f>
        <v/>
      </c>
      <c r="K1371" s="762">
        <f>IF(RENTABILIDAD[[#This Row],[VALOR ACTUAL COP]]&gt;0,IFERROR((I1371-F1371)/F1371,0),"")</f>
        <v>0</v>
      </c>
      <c r="L1371" s="702">
        <f>IF(RENTABILIDAD[[#This Row],[VALOR ACTUAL COP]]&gt;0,IFERROR((J1371-G1371)/G1371,0),"")</f>
        <v>0</v>
      </c>
      <c r="M1371" s="763">
        <f t="shared" si="22"/>
        <v>0</v>
      </c>
      <c r="N1371" s="747" t="str">
        <f>IFERROR(IF(RENTABILIDAD[[#This Row],[AÑOS]]&gt;0.9999999,(1+K1371)^(1/M1371)-1,""),"")</f>
        <v/>
      </c>
      <c r="O1371" s="702" t="str">
        <f>IFERROR(IF(RENTABILIDAD[[#This Row],[AÑOS]]&gt;0.9999999,(1+L1371)^(1/M1371)-1,""),"")</f>
        <v/>
      </c>
      <c r="P1371" s="764" t="str">
        <f>IFERROR(IF(C:C=$U$7,RENTABILIDAD[[#This Row],[INVERSIÓN USD]]/$W$6,RENTABILIDAD[[#This Row],[INVERSIÓN USD]]/$W$7),"")</f>
        <v/>
      </c>
      <c r="Q1371" s="620" t="str">
        <f>IFERROR(IF(D:D=$U$6,RENTABILIDAD[[#This Row],[INVERSIÓN COP]]/$V$6,RENTABILIDAD[[#This Row],[INVERSIÓN COP]]/$V$7),"")</f>
        <v/>
      </c>
      <c r="R1371" s="764" t="str">
        <f>IFERROR(RENTABILIDAD[[#This Row],[RENTABILIDAD E.A USD]]*RENTABILIDAD[[#This Row],[PESOS COP]],"")</f>
        <v/>
      </c>
      <c r="S1371" s="620" t="str">
        <f>IFERROR(RENTABILIDAD[[#This Row],[RENTABILIDAD E.A COP2]]*RENTABILIDAD[[#This Row],[PESOS COP]],"")</f>
        <v/>
      </c>
    </row>
    <row r="1372" spans="2:19">
      <c r="B1372" s="755" t="str">
        <f>IF('REGISTRO ACCIONES'!L1372="COMPRA",'REGISTRO ACCIONES'!J1372,"")</f>
        <v/>
      </c>
      <c r="C1372" s="756" t="str">
        <f>IF('REGISTRO ACCIONES'!L1372="COMPRA",'REGISTRO ACCIONES'!K1372,"")</f>
        <v/>
      </c>
      <c r="D137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72" s="757" t="str">
        <f>IF('REGISTRO ACCIONES'!L1372="COMPRA",'REGISTRO ACCIONES'!M1372,"")</f>
        <v/>
      </c>
      <c r="F1372" s="758" t="str">
        <f>IF(RENTABILIDAD[[#This Row],[PORTAFOLIO]]="","",IF('REGISTRO ACCIONES'!L1372="COMPRA",'REGISTRO ACCIONES'!P1372,""))</f>
        <v/>
      </c>
      <c r="G1372" s="759" t="str">
        <f>IF(RENTABILIDAD[[#This Row],[PORTAFOLIO]]="","",IF('REGISTRO ACCIONES'!L1372="COMPRA",'REGISTRO ACCIONES'!R1372,""))</f>
        <v/>
      </c>
      <c r="H137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72" s="760" t="str">
        <f>IF(RENTABILIDAD[[#This Row],[PORTAFOLIO]]="","",IF(RENTABILIDAD[[#This Row],[INSTRUMENTO]]="","",IFERROR((E1372*H1372),0)))</f>
        <v/>
      </c>
      <c r="J1372" s="761" t="str">
        <f>IF(RENTABILIDAD[[#This Row],[PORTAFOLIO]]="","",IF(RENTABILIDAD[[#This Row],[INSTRUMENTO]]="","",IFERROR((E1372*H1372)*$X$6,0)))</f>
        <v/>
      </c>
      <c r="K1372" s="762">
        <f>IF(RENTABILIDAD[[#This Row],[VALOR ACTUAL COP]]&gt;0,IFERROR((I1372-F1372)/F1372,0),"")</f>
        <v>0</v>
      </c>
      <c r="L1372" s="702">
        <f>IF(RENTABILIDAD[[#This Row],[VALOR ACTUAL COP]]&gt;0,IFERROR((J1372-G1372)/G1372,0),"")</f>
        <v>0</v>
      </c>
      <c r="M1372" s="763">
        <f t="shared" si="22"/>
        <v>0</v>
      </c>
      <c r="N1372" s="747" t="str">
        <f>IFERROR(IF(RENTABILIDAD[[#This Row],[AÑOS]]&gt;0.9999999,(1+K1372)^(1/M1372)-1,""),"")</f>
        <v/>
      </c>
      <c r="O1372" s="702" t="str">
        <f>IFERROR(IF(RENTABILIDAD[[#This Row],[AÑOS]]&gt;0.9999999,(1+L1372)^(1/M1372)-1,""),"")</f>
        <v/>
      </c>
      <c r="P1372" s="764" t="str">
        <f>IFERROR(IF(C:C=$U$7,RENTABILIDAD[[#This Row],[INVERSIÓN USD]]/$W$6,RENTABILIDAD[[#This Row],[INVERSIÓN USD]]/$W$7),"")</f>
        <v/>
      </c>
      <c r="Q1372" s="620" t="str">
        <f>IFERROR(IF(D:D=$U$6,RENTABILIDAD[[#This Row],[INVERSIÓN COP]]/$V$6,RENTABILIDAD[[#This Row],[INVERSIÓN COP]]/$V$7),"")</f>
        <v/>
      </c>
      <c r="R1372" s="764" t="str">
        <f>IFERROR(RENTABILIDAD[[#This Row],[RENTABILIDAD E.A USD]]*RENTABILIDAD[[#This Row],[PESOS COP]],"")</f>
        <v/>
      </c>
      <c r="S1372" s="620" t="str">
        <f>IFERROR(RENTABILIDAD[[#This Row],[RENTABILIDAD E.A COP2]]*RENTABILIDAD[[#This Row],[PESOS COP]],"")</f>
        <v/>
      </c>
    </row>
    <row r="1373" spans="2:19">
      <c r="B1373" s="755" t="str">
        <f>IF('REGISTRO ACCIONES'!L1373="COMPRA",'REGISTRO ACCIONES'!J1373,"")</f>
        <v/>
      </c>
      <c r="C1373" s="756" t="str">
        <f>IF('REGISTRO ACCIONES'!L1373="COMPRA",'REGISTRO ACCIONES'!K1373,"")</f>
        <v/>
      </c>
      <c r="D137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73" s="757" t="str">
        <f>IF('REGISTRO ACCIONES'!L1373="COMPRA",'REGISTRO ACCIONES'!M1373,"")</f>
        <v/>
      </c>
      <c r="F1373" s="758" t="str">
        <f>IF(RENTABILIDAD[[#This Row],[PORTAFOLIO]]="","",IF('REGISTRO ACCIONES'!L1373="COMPRA",'REGISTRO ACCIONES'!P1373,""))</f>
        <v/>
      </c>
      <c r="G1373" s="759" t="str">
        <f>IF(RENTABILIDAD[[#This Row],[PORTAFOLIO]]="","",IF('REGISTRO ACCIONES'!L1373="COMPRA",'REGISTRO ACCIONES'!R1373,""))</f>
        <v/>
      </c>
      <c r="H137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73" s="760" t="str">
        <f>IF(RENTABILIDAD[[#This Row],[PORTAFOLIO]]="","",IF(RENTABILIDAD[[#This Row],[INSTRUMENTO]]="","",IFERROR((E1373*H1373),0)))</f>
        <v/>
      </c>
      <c r="J1373" s="761" t="str">
        <f>IF(RENTABILIDAD[[#This Row],[PORTAFOLIO]]="","",IF(RENTABILIDAD[[#This Row],[INSTRUMENTO]]="","",IFERROR((E1373*H1373)*$X$6,0)))</f>
        <v/>
      </c>
      <c r="K1373" s="762">
        <f>IF(RENTABILIDAD[[#This Row],[VALOR ACTUAL COP]]&gt;0,IFERROR((I1373-F1373)/F1373,0),"")</f>
        <v>0</v>
      </c>
      <c r="L1373" s="702">
        <f>IF(RENTABILIDAD[[#This Row],[VALOR ACTUAL COP]]&gt;0,IFERROR((J1373-G1373)/G1373,0),"")</f>
        <v>0</v>
      </c>
      <c r="M1373" s="763">
        <f t="shared" si="22"/>
        <v>0</v>
      </c>
      <c r="N1373" s="747" t="str">
        <f>IFERROR(IF(RENTABILIDAD[[#This Row],[AÑOS]]&gt;0.9999999,(1+K1373)^(1/M1373)-1,""),"")</f>
        <v/>
      </c>
      <c r="O1373" s="702" t="str">
        <f>IFERROR(IF(RENTABILIDAD[[#This Row],[AÑOS]]&gt;0.9999999,(1+L1373)^(1/M1373)-1,""),"")</f>
        <v/>
      </c>
      <c r="P1373" s="764" t="str">
        <f>IFERROR(IF(C:C=$U$7,RENTABILIDAD[[#This Row],[INVERSIÓN USD]]/$W$6,RENTABILIDAD[[#This Row],[INVERSIÓN USD]]/$W$7),"")</f>
        <v/>
      </c>
      <c r="Q1373" s="620" t="str">
        <f>IFERROR(IF(D:D=$U$6,RENTABILIDAD[[#This Row],[INVERSIÓN COP]]/$V$6,RENTABILIDAD[[#This Row],[INVERSIÓN COP]]/$V$7),"")</f>
        <v/>
      </c>
      <c r="R1373" s="764" t="str">
        <f>IFERROR(RENTABILIDAD[[#This Row],[RENTABILIDAD E.A USD]]*RENTABILIDAD[[#This Row],[PESOS COP]],"")</f>
        <v/>
      </c>
      <c r="S1373" s="620" t="str">
        <f>IFERROR(RENTABILIDAD[[#This Row],[RENTABILIDAD E.A COP2]]*RENTABILIDAD[[#This Row],[PESOS COP]],"")</f>
        <v/>
      </c>
    </row>
    <row r="1374" spans="2:19">
      <c r="B1374" s="755" t="str">
        <f>IF('REGISTRO ACCIONES'!L1374="COMPRA",'REGISTRO ACCIONES'!J1374,"")</f>
        <v/>
      </c>
      <c r="C1374" s="756" t="str">
        <f>IF('REGISTRO ACCIONES'!L1374="COMPRA",'REGISTRO ACCIONES'!K1374,"")</f>
        <v/>
      </c>
      <c r="D137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74" s="757" t="str">
        <f>IF('REGISTRO ACCIONES'!L1374="COMPRA",'REGISTRO ACCIONES'!M1374,"")</f>
        <v/>
      </c>
      <c r="F1374" s="758" t="str">
        <f>IF(RENTABILIDAD[[#This Row],[PORTAFOLIO]]="","",IF('REGISTRO ACCIONES'!L1374="COMPRA",'REGISTRO ACCIONES'!P1374,""))</f>
        <v/>
      </c>
      <c r="G1374" s="759" t="str">
        <f>IF(RENTABILIDAD[[#This Row],[PORTAFOLIO]]="","",IF('REGISTRO ACCIONES'!L1374="COMPRA",'REGISTRO ACCIONES'!R1374,""))</f>
        <v/>
      </c>
      <c r="H137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74" s="760" t="str">
        <f>IF(RENTABILIDAD[[#This Row],[PORTAFOLIO]]="","",IF(RENTABILIDAD[[#This Row],[INSTRUMENTO]]="","",IFERROR((E1374*H1374),0)))</f>
        <v/>
      </c>
      <c r="J1374" s="761" t="str">
        <f>IF(RENTABILIDAD[[#This Row],[PORTAFOLIO]]="","",IF(RENTABILIDAD[[#This Row],[INSTRUMENTO]]="","",IFERROR((E1374*H1374)*$X$6,0)))</f>
        <v/>
      </c>
      <c r="K1374" s="762">
        <f>IF(RENTABILIDAD[[#This Row],[VALOR ACTUAL COP]]&gt;0,IFERROR((I1374-F1374)/F1374,0),"")</f>
        <v>0</v>
      </c>
      <c r="L1374" s="702">
        <f>IF(RENTABILIDAD[[#This Row],[VALOR ACTUAL COP]]&gt;0,IFERROR((J1374-G1374)/G1374,0),"")</f>
        <v>0</v>
      </c>
      <c r="M1374" s="763">
        <f t="shared" si="22"/>
        <v>0</v>
      </c>
      <c r="N1374" s="747" t="str">
        <f>IFERROR(IF(RENTABILIDAD[[#This Row],[AÑOS]]&gt;0.9999999,(1+K1374)^(1/M1374)-1,""),"")</f>
        <v/>
      </c>
      <c r="O1374" s="702" t="str">
        <f>IFERROR(IF(RENTABILIDAD[[#This Row],[AÑOS]]&gt;0.9999999,(1+L1374)^(1/M1374)-1,""),"")</f>
        <v/>
      </c>
      <c r="P1374" s="764" t="str">
        <f>IFERROR(IF(C:C=$U$7,RENTABILIDAD[[#This Row],[INVERSIÓN USD]]/$W$6,RENTABILIDAD[[#This Row],[INVERSIÓN USD]]/$W$7),"")</f>
        <v/>
      </c>
      <c r="Q1374" s="620" t="str">
        <f>IFERROR(IF(D:D=$U$6,RENTABILIDAD[[#This Row],[INVERSIÓN COP]]/$V$6,RENTABILIDAD[[#This Row],[INVERSIÓN COP]]/$V$7),"")</f>
        <v/>
      </c>
      <c r="R1374" s="764" t="str">
        <f>IFERROR(RENTABILIDAD[[#This Row],[RENTABILIDAD E.A USD]]*RENTABILIDAD[[#This Row],[PESOS COP]],"")</f>
        <v/>
      </c>
      <c r="S1374" s="620" t="str">
        <f>IFERROR(RENTABILIDAD[[#This Row],[RENTABILIDAD E.A COP2]]*RENTABILIDAD[[#This Row],[PESOS COP]],"")</f>
        <v/>
      </c>
    </row>
    <row r="1375" spans="2:19">
      <c r="B1375" s="755" t="str">
        <f>IF('REGISTRO ACCIONES'!L1375="COMPRA",'REGISTRO ACCIONES'!J1375,"")</f>
        <v/>
      </c>
      <c r="C1375" s="756" t="str">
        <f>IF('REGISTRO ACCIONES'!L1375="COMPRA",'REGISTRO ACCIONES'!K1375,"")</f>
        <v/>
      </c>
      <c r="D137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75" s="757" t="str">
        <f>IF('REGISTRO ACCIONES'!L1375="COMPRA",'REGISTRO ACCIONES'!M1375,"")</f>
        <v/>
      </c>
      <c r="F1375" s="758" t="str">
        <f>IF(RENTABILIDAD[[#This Row],[PORTAFOLIO]]="","",IF('REGISTRO ACCIONES'!L1375="COMPRA",'REGISTRO ACCIONES'!P1375,""))</f>
        <v/>
      </c>
      <c r="G1375" s="759" t="str">
        <f>IF(RENTABILIDAD[[#This Row],[PORTAFOLIO]]="","",IF('REGISTRO ACCIONES'!L1375="COMPRA",'REGISTRO ACCIONES'!R1375,""))</f>
        <v/>
      </c>
      <c r="H137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75" s="760" t="str">
        <f>IF(RENTABILIDAD[[#This Row],[PORTAFOLIO]]="","",IF(RENTABILIDAD[[#This Row],[INSTRUMENTO]]="","",IFERROR((E1375*H1375),0)))</f>
        <v/>
      </c>
      <c r="J1375" s="761" t="str">
        <f>IF(RENTABILIDAD[[#This Row],[PORTAFOLIO]]="","",IF(RENTABILIDAD[[#This Row],[INSTRUMENTO]]="","",IFERROR((E1375*H1375)*$X$6,0)))</f>
        <v/>
      </c>
      <c r="K1375" s="762">
        <f>IF(RENTABILIDAD[[#This Row],[VALOR ACTUAL COP]]&gt;0,IFERROR((I1375-F1375)/F1375,0),"")</f>
        <v>0</v>
      </c>
      <c r="L1375" s="702">
        <f>IF(RENTABILIDAD[[#This Row],[VALOR ACTUAL COP]]&gt;0,IFERROR((J1375-G1375)/G1375,0),"")</f>
        <v>0</v>
      </c>
      <c r="M1375" s="763">
        <f t="shared" si="22"/>
        <v>0</v>
      </c>
      <c r="N1375" s="747" t="str">
        <f>IFERROR(IF(RENTABILIDAD[[#This Row],[AÑOS]]&gt;0.9999999,(1+K1375)^(1/M1375)-1,""),"")</f>
        <v/>
      </c>
      <c r="O1375" s="702" t="str">
        <f>IFERROR(IF(RENTABILIDAD[[#This Row],[AÑOS]]&gt;0.9999999,(1+L1375)^(1/M1375)-1,""),"")</f>
        <v/>
      </c>
      <c r="P1375" s="764" t="str">
        <f>IFERROR(IF(C:C=$U$7,RENTABILIDAD[[#This Row],[INVERSIÓN USD]]/$W$6,RENTABILIDAD[[#This Row],[INVERSIÓN USD]]/$W$7),"")</f>
        <v/>
      </c>
      <c r="Q1375" s="620" t="str">
        <f>IFERROR(IF(D:D=$U$6,RENTABILIDAD[[#This Row],[INVERSIÓN COP]]/$V$6,RENTABILIDAD[[#This Row],[INVERSIÓN COP]]/$V$7),"")</f>
        <v/>
      </c>
      <c r="R1375" s="764" t="str">
        <f>IFERROR(RENTABILIDAD[[#This Row],[RENTABILIDAD E.A USD]]*RENTABILIDAD[[#This Row],[PESOS COP]],"")</f>
        <v/>
      </c>
      <c r="S1375" s="620" t="str">
        <f>IFERROR(RENTABILIDAD[[#This Row],[RENTABILIDAD E.A COP2]]*RENTABILIDAD[[#This Row],[PESOS COP]],"")</f>
        <v/>
      </c>
    </row>
    <row r="1376" spans="2:19">
      <c r="B1376" s="755" t="str">
        <f>IF('REGISTRO ACCIONES'!L1376="COMPRA",'REGISTRO ACCIONES'!J1376,"")</f>
        <v/>
      </c>
      <c r="C1376" s="756" t="str">
        <f>IF('REGISTRO ACCIONES'!L1376="COMPRA",'REGISTRO ACCIONES'!K1376,"")</f>
        <v/>
      </c>
      <c r="D137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76" s="757" t="str">
        <f>IF('REGISTRO ACCIONES'!L1376="COMPRA",'REGISTRO ACCIONES'!M1376,"")</f>
        <v/>
      </c>
      <c r="F1376" s="758" t="str">
        <f>IF(RENTABILIDAD[[#This Row],[PORTAFOLIO]]="","",IF('REGISTRO ACCIONES'!L1376="COMPRA",'REGISTRO ACCIONES'!P1376,""))</f>
        <v/>
      </c>
      <c r="G1376" s="759" t="str">
        <f>IF(RENTABILIDAD[[#This Row],[PORTAFOLIO]]="","",IF('REGISTRO ACCIONES'!L1376="COMPRA",'REGISTRO ACCIONES'!R1376,""))</f>
        <v/>
      </c>
      <c r="H137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76" s="760" t="str">
        <f>IF(RENTABILIDAD[[#This Row],[PORTAFOLIO]]="","",IF(RENTABILIDAD[[#This Row],[INSTRUMENTO]]="","",IFERROR((E1376*H1376),0)))</f>
        <v/>
      </c>
      <c r="J1376" s="761" t="str">
        <f>IF(RENTABILIDAD[[#This Row],[PORTAFOLIO]]="","",IF(RENTABILIDAD[[#This Row],[INSTRUMENTO]]="","",IFERROR((E1376*H1376)*$X$6,0)))</f>
        <v/>
      </c>
      <c r="K1376" s="762">
        <f>IF(RENTABILIDAD[[#This Row],[VALOR ACTUAL COP]]&gt;0,IFERROR((I1376-F1376)/F1376,0),"")</f>
        <v>0</v>
      </c>
      <c r="L1376" s="702">
        <f>IF(RENTABILIDAD[[#This Row],[VALOR ACTUAL COP]]&gt;0,IFERROR((J1376-G1376)/G1376,0),"")</f>
        <v>0</v>
      </c>
      <c r="M1376" s="763">
        <f t="shared" si="22"/>
        <v>0</v>
      </c>
      <c r="N1376" s="747" t="str">
        <f>IFERROR(IF(RENTABILIDAD[[#This Row],[AÑOS]]&gt;0.9999999,(1+K1376)^(1/M1376)-1,""),"")</f>
        <v/>
      </c>
      <c r="O1376" s="702" t="str">
        <f>IFERROR(IF(RENTABILIDAD[[#This Row],[AÑOS]]&gt;0.9999999,(1+L1376)^(1/M1376)-1,""),"")</f>
        <v/>
      </c>
      <c r="P1376" s="764" t="str">
        <f>IFERROR(IF(C:C=$U$7,RENTABILIDAD[[#This Row],[INVERSIÓN USD]]/$W$6,RENTABILIDAD[[#This Row],[INVERSIÓN USD]]/$W$7),"")</f>
        <v/>
      </c>
      <c r="Q1376" s="620" t="str">
        <f>IFERROR(IF(D:D=$U$6,RENTABILIDAD[[#This Row],[INVERSIÓN COP]]/$V$6,RENTABILIDAD[[#This Row],[INVERSIÓN COP]]/$V$7),"")</f>
        <v/>
      </c>
      <c r="R1376" s="764" t="str">
        <f>IFERROR(RENTABILIDAD[[#This Row],[RENTABILIDAD E.A USD]]*RENTABILIDAD[[#This Row],[PESOS COP]],"")</f>
        <v/>
      </c>
      <c r="S1376" s="620" t="str">
        <f>IFERROR(RENTABILIDAD[[#This Row],[RENTABILIDAD E.A COP2]]*RENTABILIDAD[[#This Row],[PESOS COP]],"")</f>
        <v/>
      </c>
    </row>
    <row r="1377" spans="2:19">
      <c r="B1377" s="755" t="str">
        <f>IF('REGISTRO ACCIONES'!L1377="COMPRA",'REGISTRO ACCIONES'!J1377,"")</f>
        <v/>
      </c>
      <c r="C1377" s="756" t="str">
        <f>IF('REGISTRO ACCIONES'!L1377="COMPRA",'REGISTRO ACCIONES'!K1377,"")</f>
        <v/>
      </c>
      <c r="D137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77" s="757" t="str">
        <f>IF('REGISTRO ACCIONES'!L1377="COMPRA",'REGISTRO ACCIONES'!M1377,"")</f>
        <v/>
      </c>
      <c r="F1377" s="758" t="str">
        <f>IF(RENTABILIDAD[[#This Row],[PORTAFOLIO]]="","",IF('REGISTRO ACCIONES'!L1377="COMPRA",'REGISTRO ACCIONES'!P1377,""))</f>
        <v/>
      </c>
      <c r="G1377" s="759" t="str">
        <f>IF(RENTABILIDAD[[#This Row],[PORTAFOLIO]]="","",IF('REGISTRO ACCIONES'!L1377="COMPRA",'REGISTRO ACCIONES'!R1377,""))</f>
        <v/>
      </c>
      <c r="H137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77" s="760" t="str">
        <f>IF(RENTABILIDAD[[#This Row],[PORTAFOLIO]]="","",IF(RENTABILIDAD[[#This Row],[INSTRUMENTO]]="","",IFERROR((E1377*H1377),0)))</f>
        <v/>
      </c>
      <c r="J1377" s="761" t="str">
        <f>IF(RENTABILIDAD[[#This Row],[PORTAFOLIO]]="","",IF(RENTABILIDAD[[#This Row],[INSTRUMENTO]]="","",IFERROR((E1377*H1377)*$X$6,0)))</f>
        <v/>
      </c>
      <c r="K1377" s="762">
        <f>IF(RENTABILIDAD[[#This Row],[VALOR ACTUAL COP]]&gt;0,IFERROR((I1377-F1377)/F1377,0),"")</f>
        <v>0</v>
      </c>
      <c r="L1377" s="702">
        <f>IF(RENTABILIDAD[[#This Row],[VALOR ACTUAL COP]]&gt;0,IFERROR((J1377-G1377)/G1377,0),"")</f>
        <v>0</v>
      </c>
      <c r="M1377" s="763">
        <f t="shared" si="22"/>
        <v>0</v>
      </c>
      <c r="N1377" s="747" t="str">
        <f>IFERROR(IF(RENTABILIDAD[[#This Row],[AÑOS]]&gt;0.9999999,(1+K1377)^(1/M1377)-1,""),"")</f>
        <v/>
      </c>
      <c r="O1377" s="702" t="str">
        <f>IFERROR(IF(RENTABILIDAD[[#This Row],[AÑOS]]&gt;0.9999999,(1+L1377)^(1/M1377)-1,""),"")</f>
        <v/>
      </c>
      <c r="P1377" s="764" t="str">
        <f>IFERROR(IF(C:C=$U$7,RENTABILIDAD[[#This Row],[INVERSIÓN USD]]/$W$6,RENTABILIDAD[[#This Row],[INVERSIÓN USD]]/$W$7),"")</f>
        <v/>
      </c>
      <c r="Q1377" s="620" t="str">
        <f>IFERROR(IF(D:D=$U$6,RENTABILIDAD[[#This Row],[INVERSIÓN COP]]/$V$6,RENTABILIDAD[[#This Row],[INVERSIÓN COP]]/$V$7),"")</f>
        <v/>
      </c>
      <c r="R1377" s="764" t="str">
        <f>IFERROR(RENTABILIDAD[[#This Row],[RENTABILIDAD E.A USD]]*RENTABILIDAD[[#This Row],[PESOS COP]],"")</f>
        <v/>
      </c>
      <c r="S1377" s="620" t="str">
        <f>IFERROR(RENTABILIDAD[[#This Row],[RENTABILIDAD E.A COP2]]*RENTABILIDAD[[#This Row],[PESOS COP]],"")</f>
        <v/>
      </c>
    </row>
    <row r="1378" spans="2:19">
      <c r="B1378" s="755" t="str">
        <f>IF('REGISTRO ACCIONES'!L1378="COMPRA",'REGISTRO ACCIONES'!J1378,"")</f>
        <v/>
      </c>
      <c r="C1378" s="756" t="str">
        <f>IF('REGISTRO ACCIONES'!L1378="COMPRA",'REGISTRO ACCIONES'!K1378,"")</f>
        <v/>
      </c>
      <c r="D137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78" s="757" t="str">
        <f>IF('REGISTRO ACCIONES'!L1378="COMPRA",'REGISTRO ACCIONES'!M1378,"")</f>
        <v/>
      </c>
      <c r="F1378" s="758" t="str">
        <f>IF(RENTABILIDAD[[#This Row],[PORTAFOLIO]]="","",IF('REGISTRO ACCIONES'!L1378="COMPRA",'REGISTRO ACCIONES'!P1378,""))</f>
        <v/>
      </c>
      <c r="G1378" s="759" t="str">
        <f>IF(RENTABILIDAD[[#This Row],[PORTAFOLIO]]="","",IF('REGISTRO ACCIONES'!L1378="COMPRA",'REGISTRO ACCIONES'!R1378,""))</f>
        <v/>
      </c>
      <c r="H137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78" s="760" t="str">
        <f>IF(RENTABILIDAD[[#This Row],[PORTAFOLIO]]="","",IF(RENTABILIDAD[[#This Row],[INSTRUMENTO]]="","",IFERROR((E1378*H1378),0)))</f>
        <v/>
      </c>
      <c r="J1378" s="761" t="str">
        <f>IF(RENTABILIDAD[[#This Row],[PORTAFOLIO]]="","",IF(RENTABILIDAD[[#This Row],[INSTRUMENTO]]="","",IFERROR((E1378*H1378)*$X$6,0)))</f>
        <v/>
      </c>
      <c r="K1378" s="762">
        <f>IF(RENTABILIDAD[[#This Row],[VALOR ACTUAL COP]]&gt;0,IFERROR((I1378-F1378)/F1378,0),"")</f>
        <v>0</v>
      </c>
      <c r="L1378" s="702">
        <f>IF(RENTABILIDAD[[#This Row],[VALOR ACTUAL COP]]&gt;0,IFERROR((J1378-G1378)/G1378,0),"")</f>
        <v>0</v>
      </c>
      <c r="M1378" s="763">
        <f t="shared" si="22"/>
        <v>0</v>
      </c>
      <c r="N1378" s="747" t="str">
        <f>IFERROR(IF(RENTABILIDAD[[#This Row],[AÑOS]]&gt;0.9999999,(1+K1378)^(1/M1378)-1,""),"")</f>
        <v/>
      </c>
      <c r="O1378" s="702" t="str">
        <f>IFERROR(IF(RENTABILIDAD[[#This Row],[AÑOS]]&gt;0.9999999,(1+L1378)^(1/M1378)-1,""),"")</f>
        <v/>
      </c>
      <c r="P1378" s="764" t="str">
        <f>IFERROR(IF(C:C=$U$7,RENTABILIDAD[[#This Row],[INVERSIÓN USD]]/$W$6,RENTABILIDAD[[#This Row],[INVERSIÓN USD]]/$W$7),"")</f>
        <v/>
      </c>
      <c r="Q1378" s="620" t="str">
        <f>IFERROR(IF(D:D=$U$6,RENTABILIDAD[[#This Row],[INVERSIÓN COP]]/$V$6,RENTABILIDAD[[#This Row],[INVERSIÓN COP]]/$V$7),"")</f>
        <v/>
      </c>
      <c r="R1378" s="764" t="str">
        <f>IFERROR(RENTABILIDAD[[#This Row],[RENTABILIDAD E.A USD]]*RENTABILIDAD[[#This Row],[PESOS COP]],"")</f>
        <v/>
      </c>
      <c r="S1378" s="620" t="str">
        <f>IFERROR(RENTABILIDAD[[#This Row],[RENTABILIDAD E.A COP2]]*RENTABILIDAD[[#This Row],[PESOS COP]],"")</f>
        <v/>
      </c>
    </row>
    <row r="1379" spans="2:19">
      <c r="B1379" s="755" t="str">
        <f>IF('REGISTRO ACCIONES'!L1379="COMPRA",'REGISTRO ACCIONES'!J1379,"")</f>
        <v/>
      </c>
      <c r="C1379" s="756" t="str">
        <f>IF('REGISTRO ACCIONES'!L1379="COMPRA",'REGISTRO ACCIONES'!K1379,"")</f>
        <v/>
      </c>
      <c r="D137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79" s="757" t="str">
        <f>IF('REGISTRO ACCIONES'!L1379="COMPRA",'REGISTRO ACCIONES'!M1379,"")</f>
        <v/>
      </c>
      <c r="F1379" s="758" t="str">
        <f>IF(RENTABILIDAD[[#This Row],[PORTAFOLIO]]="","",IF('REGISTRO ACCIONES'!L1379="COMPRA",'REGISTRO ACCIONES'!P1379,""))</f>
        <v/>
      </c>
      <c r="G1379" s="759" t="str">
        <f>IF(RENTABILIDAD[[#This Row],[PORTAFOLIO]]="","",IF('REGISTRO ACCIONES'!L1379="COMPRA",'REGISTRO ACCIONES'!R1379,""))</f>
        <v/>
      </c>
      <c r="H137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79" s="760" t="str">
        <f>IF(RENTABILIDAD[[#This Row],[PORTAFOLIO]]="","",IF(RENTABILIDAD[[#This Row],[INSTRUMENTO]]="","",IFERROR((E1379*H1379),0)))</f>
        <v/>
      </c>
      <c r="J1379" s="761" t="str">
        <f>IF(RENTABILIDAD[[#This Row],[PORTAFOLIO]]="","",IF(RENTABILIDAD[[#This Row],[INSTRUMENTO]]="","",IFERROR((E1379*H1379)*$X$6,0)))</f>
        <v/>
      </c>
      <c r="K1379" s="762">
        <f>IF(RENTABILIDAD[[#This Row],[VALOR ACTUAL COP]]&gt;0,IFERROR((I1379-F1379)/F1379,0),"")</f>
        <v>0</v>
      </c>
      <c r="L1379" s="702">
        <f>IF(RENTABILIDAD[[#This Row],[VALOR ACTUAL COP]]&gt;0,IFERROR((J1379-G1379)/G1379,0),"")</f>
        <v>0</v>
      </c>
      <c r="M1379" s="763">
        <f t="shared" si="22"/>
        <v>0</v>
      </c>
      <c r="N1379" s="747" t="str">
        <f>IFERROR(IF(RENTABILIDAD[[#This Row],[AÑOS]]&gt;0.9999999,(1+K1379)^(1/M1379)-1,""),"")</f>
        <v/>
      </c>
      <c r="O1379" s="702" t="str">
        <f>IFERROR(IF(RENTABILIDAD[[#This Row],[AÑOS]]&gt;0.9999999,(1+L1379)^(1/M1379)-1,""),"")</f>
        <v/>
      </c>
      <c r="P1379" s="764" t="str">
        <f>IFERROR(IF(C:C=$U$7,RENTABILIDAD[[#This Row],[INVERSIÓN USD]]/$W$6,RENTABILIDAD[[#This Row],[INVERSIÓN USD]]/$W$7),"")</f>
        <v/>
      </c>
      <c r="Q1379" s="620" t="str">
        <f>IFERROR(IF(D:D=$U$6,RENTABILIDAD[[#This Row],[INVERSIÓN COP]]/$V$6,RENTABILIDAD[[#This Row],[INVERSIÓN COP]]/$V$7),"")</f>
        <v/>
      </c>
      <c r="R1379" s="764" t="str">
        <f>IFERROR(RENTABILIDAD[[#This Row],[RENTABILIDAD E.A USD]]*RENTABILIDAD[[#This Row],[PESOS COP]],"")</f>
        <v/>
      </c>
      <c r="S1379" s="620" t="str">
        <f>IFERROR(RENTABILIDAD[[#This Row],[RENTABILIDAD E.A COP2]]*RENTABILIDAD[[#This Row],[PESOS COP]],"")</f>
        <v/>
      </c>
    </row>
    <row r="1380" spans="2:19">
      <c r="B1380" s="755" t="str">
        <f>IF('REGISTRO ACCIONES'!L1380="COMPRA",'REGISTRO ACCIONES'!J1380,"")</f>
        <v/>
      </c>
      <c r="C1380" s="756" t="str">
        <f>IF('REGISTRO ACCIONES'!L1380="COMPRA",'REGISTRO ACCIONES'!K1380,"")</f>
        <v/>
      </c>
      <c r="D138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80" s="757" t="str">
        <f>IF('REGISTRO ACCIONES'!L1380="COMPRA",'REGISTRO ACCIONES'!M1380,"")</f>
        <v/>
      </c>
      <c r="F1380" s="758" t="str">
        <f>IF(RENTABILIDAD[[#This Row],[PORTAFOLIO]]="","",IF('REGISTRO ACCIONES'!L1380="COMPRA",'REGISTRO ACCIONES'!P1380,""))</f>
        <v/>
      </c>
      <c r="G1380" s="759" t="str">
        <f>IF(RENTABILIDAD[[#This Row],[PORTAFOLIO]]="","",IF('REGISTRO ACCIONES'!L1380="COMPRA",'REGISTRO ACCIONES'!R1380,""))</f>
        <v/>
      </c>
      <c r="H138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80" s="760" t="str">
        <f>IF(RENTABILIDAD[[#This Row],[PORTAFOLIO]]="","",IF(RENTABILIDAD[[#This Row],[INSTRUMENTO]]="","",IFERROR((E1380*H1380),0)))</f>
        <v/>
      </c>
      <c r="J1380" s="761" t="str">
        <f>IF(RENTABILIDAD[[#This Row],[PORTAFOLIO]]="","",IF(RENTABILIDAD[[#This Row],[INSTRUMENTO]]="","",IFERROR((E1380*H1380)*$X$6,0)))</f>
        <v/>
      </c>
      <c r="K1380" s="762">
        <f>IF(RENTABILIDAD[[#This Row],[VALOR ACTUAL COP]]&gt;0,IFERROR((I1380-F1380)/F1380,0),"")</f>
        <v>0</v>
      </c>
      <c r="L1380" s="702">
        <f>IF(RENTABILIDAD[[#This Row],[VALOR ACTUAL COP]]&gt;0,IFERROR((J1380-G1380)/G1380,0),"")</f>
        <v>0</v>
      </c>
      <c r="M1380" s="763">
        <f t="shared" si="22"/>
        <v>0</v>
      </c>
      <c r="N1380" s="747" t="str">
        <f>IFERROR(IF(RENTABILIDAD[[#This Row],[AÑOS]]&gt;0.9999999,(1+K1380)^(1/M1380)-1,""),"")</f>
        <v/>
      </c>
      <c r="O1380" s="702" t="str">
        <f>IFERROR(IF(RENTABILIDAD[[#This Row],[AÑOS]]&gt;0.9999999,(1+L1380)^(1/M1380)-1,""),"")</f>
        <v/>
      </c>
      <c r="P1380" s="764" t="str">
        <f>IFERROR(IF(C:C=$U$7,RENTABILIDAD[[#This Row],[INVERSIÓN USD]]/$W$6,RENTABILIDAD[[#This Row],[INVERSIÓN USD]]/$W$7),"")</f>
        <v/>
      </c>
      <c r="Q1380" s="620" t="str">
        <f>IFERROR(IF(D:D=$U$6,RENTABILIDAD[[#This Row],[INVERSIÓN COP]]/$V$6,RENTABILIDAD[[#This Row],[INVERSIÓN COP]]/$V$7),"")</f>
        <v/>
      </c>
      <c r="R1380" s="764" t="str">
        <f>IFERROR(RENTABILIDAD[[#This Row],[RENTABILIDAD E.A USD]]*RENTABILIDAD[[#This Row],[PESOS COP]],"")</f>
        <v/>
      </c>
      <c r="S1380" s="620" t="str">
        <f>IFERROR(RENTABILIDAD[[#This Row],[RENTABILIDAD E.A COP2]]*RENTABILIDAD[[#This Row],[PESOS COP]],"")</f>
        <v/>
      </c>
    </row>
    <row r="1381" spans="2:19">
      <c r="B1381" s="755" t="str">
        <f>IF('REGISTRO ACCIONES'!L1381="COMPRA",'REGISTRO ACCIONES'!J1381,"")</f>
        <v/>
      </c>
      <c r="C1381" s="756" t="str">
        <f>IF('REGISTRO ACCIONES'!L1381="COMPRA",'REGISTRO ACCIONES'!K1381,"")</f>
        <v/>
      </c>
      <c r="D138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81" s="757" t="str">
        <f>IF('REGISTRO ACCIONES'!L1381="COMPRA",'REGISTRO ACCIONES'!M1381,"")</f>
        <v/>
      </c>
      <c r="F1381" s="758" t="str">
        <f>IF(RENTABILIDAD[[#This Row],[PORTAFOLIO]]="","",IF('REGISTRO ACCIONES'!L1381="COMPRA",'REGISTRO ACCIONES'!P1381,""))</f>
        <v/>
      </c>
      <c r="G1381" s="759" t="str">
        <f>IF(RENTABILIDAD[[#This Row],[PORTAFOLIO]]="","",IF('REGISTRO ACCIONES'!L1381="COMPRA",'REGISTRO ACCIONES'!R1381,""))</f>
        <v/>
      </c>
      <c r="H138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81" s="760" t="str">
        <f>IF(RENTABILIDAD[[#This Row],[PORTAFOLIO]]="","",IF(RENTABILIDAD[[#This Row],[INSTRUMENTO]]="","",IFERROR((E1381*H1381),0)))</f>
        <v/>
      </c>
      <c r="J1381" s="761" t="str">
        <f>IF(RENTABILIDAD[[#This Row],[PORTAFOLIO]]="","",IF(RENTABILIDAD[[#This Row],[INSTRUMENTO]]="","",IFERROR((E1381*H1381)*$X$6,0)))</f>
        <v/>
      </c>
      <c r="K1381" s="762">
        <f>IF(RENTABILIDAD[[#This Row],[VALOR ACTUAL COP]]&gt;0,IFERROR((I1381-F1381)/F1381,0),"")</f>
        <v>0</v>
      </c>
      <c r="L1381" s="702">
        <f>IF(RENTABILIDAD[[#This Row],[VALOR ACTUAL COP]]&gt;0,IFERROR((J1381-G1381)/G1381,0),"")</f>
        <v>0</v>
      </c>
      <c r="M1381" s="763">
        <f t="shared" si="22"/>
        <v>0</v>
      </c>
      <c r="N1381" s="747" t="str">
        <f>IFERROR(IF(RENTABILIDAD[[#This Row],[AÑOS]]&gt;0.9999999,(1+K1381)^(1/M1381)-1,""),"")</f>
        <v/>
      </c>
      <c r="O1381" s="702" t="str">
        <f>IFERROR(IF(RENTABILIDAD[[#This Row],[AÑOS]]&gt;0.9999999,(1+L1381)^(1/M1381)-1,""),"")</f>
        <v/>
      </c>
      <c r="P1381" s="764" t="str">
        <f>IFERROR(IF(C:C=$U$7,RENTABILIDAD[[#This Row],[INVERSIÓN USD]]/$W$6,RENTABILIDAD[[#This Row],[INVERSIÓN USD]]/$W$7),"")</f>
        <v/>
      </c>
      <c r="Q1381" s="620" t="str">
        <f>IFERROR(IF(D:D=$U$6,RENTABILIDAD[[#This Row],[INVERSIÓN COP]]/$V$6,RENTABILIDAD[[#This Row],[INVERSIÓN COP]]/$V$7),"")</f>
        <v/>
      </c>
      <c r="R1381" s="764" t="str">
        <f>IFERROR(RENTABILIDAD[[#This Row],[RENTABILIDAD E.A USD]]*RENTABILIDAD[[#This Row],[PESOS COP]],"")</f>
        <v/>
      </c>
      <c r="S1381" s="620" t="str">
        <f>IFERROR(RENTABILIDAD[[#This Row],[RENTABILIDAD E.A COP2]]*RENTABILIDAD[[#This Row],[PESOS COP]],"")</f>
        <v/>
      </c>
    </row>
    <row r="1382" spans="2:19">
      <c r="B1382" s="755" t="str">
        <f>IF('REGISTRO ACCIONES'!L1382="COMPRA",'REGISTRO ACCIONES'!J1382,"")</f>
        <v/>
      </c>
      <c r="C1382" s="756" t="str">
        <f>IF('REGISTRO ACCIONES'!L1382="COMPRA",'REGISTRO ACCIONES'!K1382,"")</f>
        <v/>
      </c>
      <c r="D138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82" s="757" t="str">
        <f>IF('REGISTRO ACCIONES'!L1382="COMPRA",'REGISTRO ACCIONES'!M1382,"")</f>
        <v/>
      </c>
      <c r="F1382" s="758" t="str">
        <f>IF(RENTABILIDAD[[#This Row],[PORTAFOLIO]]="","",IF('REGISTRO ACCIONES'!L1382="COMPRA",'REGISTRO ACCIONES'!P1382,""))</f>
        <v/>
      </c>
      <c r="G1382" s="759" t="str">
        <f>IF(RENTABILIDAD[[#This Row],[PORTAFOLIO]]="","",IF('REGISTRO ACCIONES'!L1382="COMPRA",'REGISTRO ACCIONES'!R1382,""))</f>
        <v/>
      </c>
      <c r="H138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82" s="760" t="str">
        <f>IF(RENTABILIDAD[[#This Row],[PORTAFOLIO]]="","",IF(RENTABILIDAD[[#This Row],[INSTRUMENTO]]="","",IFERROR((E1382*H1382),0)))</f>
        <v/>
      </c>
      <c r="J1382" s="761" t="str">
        <f>IF(RENTABILIDAD[[#This Row],[PORTAFOLIO]]="","",IF(RENTABILIDAD[[#This Row],[INSTRUMENTO]]="","",IFERROR((E1382*H1382)*$X$6,0)))</f>
        <v/>
      </c>
      <c r="K1382" s="762">
        <f>IF(RENTABILIDAD[[#This Row],[VALOR ACTUAL COP]]&gt;0,IFERROR((I1382-F1382)/F1382,0),"")</f>
        <v>0</v>
      </c>
      <c r="L1382" s="702">
        <f>IF(RENTABILIDAD[[#This Row],[VALOR ACTUAL COP]]&gt;0,IFERROR((J1382-G1382)/G1382,0),"")</f>
        <v>0</v>
      </c>
      <c r="M1382" s="763">
        <f t="shared" si="22"/>
        <v>0</v>
      </c>
      <c r="N1382" s="747" t="str">
        <f>IFERROR(IF(RENTABILIDAD[[#This Row],[AÑOS]]&gt;0.9999999,(1+K1382)^(1/M1382)-1,""),"")</f>
        <v/>
      </c>
      <c r="O1382" s="702" t="str">
        <f>IFERROR(IF(RENTABILIDAD[[#This Row],[AÑOS]]&gt;0.9999999,(1+L1382)^(1/M1382)-1,""),"")</f>
        <v/>
      </c>
      <c r="P1382" s="764" t="str">
        <f>IFERROR(IF(C:C=$U$7,RENTABILIDAD[[#This Row],[INVERSIÓN USD]]/$W$6,RENTABILIDAD[[#This Row],[INVERSIÓN USD]]/$W$7),"")</f>
        <v/>
      </c>
      <c r="Q1382" s="620" t="str">
        <f>IFERROR(IF(D:D=$U$6,RENTABILIDAD[[#This Row],[INVERSIÓN COP]]/$V$6,RENTABILIDAD[[#This Row],[INVERSIÓN COP]]/$V$7),"")</f>
        <v/>
      </c>
      <c r="R1382" s="764" t="str">
        <f>IFERROR(RENTABILIDAD[[#This Row],[RENTABILIDAD E.A USD]]*RENTABILIDAD[[#This Row],[PESOS COP]],"")</f>
        <v/>
      </c>
      <c r="S1382" s="620" t="str">
        <f>IFERROR(RENTABILIDAD[[#This Row],[RENTABILIDAD E.A COP2]]*RENTABILIDAD[[#This Row],[PESOS COP]],"")</f>
        <v/>
      </c>
    </row>
    <row r="1383" spans="2:19">
      <c r="B1383" s="755" t="str">
        <f>IF('REGISTRO ACCIONES'!L1383="COMPRA",'REGISTRO ACCIONES'!J1383,"")</f>
        <v/>
      </c>
      <c r="C1383" s="756" t="str">
        <f>IF('REGISTRO ACCIONES'!L1383="COMPRA",'REGISTRO ACCIONES'!K1383,"")</f>
        <v/>
      </c>
      <c r="D138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83" s="757" t="str">
        <f>IF('REGISTRO ACCIONES'!L1383="COMPRA",'REGISTRO ACCIONES'!M1383,"")</f>
        <v/>
      </c>
      <c r="F1383" s="758" t="str">
        <f>IF(RENTABILIDAD[[#This Row],[PORTAFOLIO]]="","",IF('REGISTRO ACCIONES'!L1383="COMPRA",'REGISTRO ACCIONES'!P1383,""))</f>
        <v/>
      </c>
      <c r="G1383" s="759" t="str">
        <f>IF(RENTABILIDAD[[#This Row],[PORTAFOLIO]]="","",IF('REGISTRO ACCIONES'!L1383="COMPRA",'REGISTRO ACCIONES'!R1383,""))</f>
        <v/>
      </c>
      <c r="H138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83" s="760" t="str">
        <f>IF(RENTABILIDAD[[#This Row],[PORTAFOLIO]]="","",IF(RENTABILIDAD[[#This Row],[INSTRUMENTO]]="","",IFERROR((E1383*H1383),0)))</f>
        <v/>
      </c>
      <c r="J1383" s="761" t="str">
        <f>IF(RENTABILIDAD[[#This Row],[PORTAFOLIO]]="","",IF(RENTABILIDAD[[#This Row],[INSTRUMENTO]]="","",IFERROR((E1383*H1383)*$X$6,0)))</f>
        <v/>
      </c>
      <c r="K1383" s="762">
        <f>IF(RENTABILIDAD[[#This Row],[VALOR ACTUAL COP]]&gt;0,IFERROR((I1383-F1383)/F1383,0),"")</f>
        <v>0</v>
      </c>
      <c r="L1383" s="702">
        <f>IF(RENTABILIDAD[[#This Row],[VALOR ACTUAL COP]]&gt;0,IFERROR((J1383-G1383)/G1383,0),"")</f>
        <v>0</v>
      </c>
      <c r="M1383" s="763">
        <f t="shared" si="22"/>
        <v>0</v>
      </c>
      <c r="N1383" s="747" t="str">
        <f>IFERROR(IF(RENTABILIDAD[[#This Row],[AÑOS]]&gt;0.9999999,(1+K1383)^(1/M1383)-1,""),"")</f>
        <v/>
      </c>
      <c r="O1383" s="702" t="str">
        <f>IFERROR(IF(RENTABILIDAD[[#This Row],[AÑOS]]&gt;0.9999999,(1+L1383)^(1/M1383)-1,""),"")</f>
        <v/>
      </c>
      <c r="P1383" s="764" t="str">
        <f>IFERROR(IF(C:C=$U$7,RENTABILIDAD[[#This Row],[INVERSIÓN USD]]/$W$6,RENTABILIDAD[[#This Row],[INVERSIÓN USD]]/$W$7),"")</f>
        <v/>
      </c>
      <c r="Q1383" s="620" t="str">
        <f>IFERROR(IF(D:D=$U$6,RENTABILIDAD[[#This Row],[INVERSIÓN COP]]/$V$6,RENTABILIDAD[[#This Row],[INVERSIÓN COP]]/$V$7),"")</f>
        <v/>
      </c>
      <c r="R1383" s="764" t="str">
        <f>IFERROR(RENTABILIDAD[[#This Row],[RENTABILIDAD E.A USD]]*RENTABILIDAD[[#This Row],[PESOS COP]],"")</f>
        <v/>
      </c>
      <c r="S1383" s="620" t="str">
        <f>IFERROR(RENTABILIDAD[[#This Row],[RENTABILIDAD E.A COP2]]*RENTABILIDAD[[#This Row],[PESOS COP]],"")</f>
        <v/>
      </c>
    </row>
    <row r="1384" spans="2:19">
      <c r="B1384" s="755" t="str">
        <f>IF('REGISTRO ACCIONES'!L1384="COMPRA",'REGISTRO ACCIONES'!J1384,"")</f>
        <v/>
      </c>
      <c r="C1384" s="756" t="str">
        <f>IF('REGISTRO ACCIONES'!L1384="COMPRA",'REGISTRO ACCIONES'!K1384,"")</f>
        <v/>
      </c>
      <c r="D138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84" s="757" t="str">
        <f>IF('REGISTRO ACCIONES'!L1384="COMPRA",'REGISTRO ACCIONES'!M1384,"")</f>
        <v/>
      </c>
      <c r="F1384" s="758" t="str">
        <f>IF(RENTABILIDAD[[#This Row],[PORTAFOLIO]]="","",IF('REGISTRO ACCIONES'!L1384="COMPRA",'REGISTRO ACCIONES'!P1384,""))</f>
        <v/>
      </c>
      <c r="G1384" s="759" t="str">
        <f>IF(RENTABILIDAD[[#This Row],[PORTAFOLIO]]="","",IF('REGISTRO ACCIONES'!L1384="COMPRA",'REGISTRO ACCIONES'!R1384,""))</f>
        <v/>
      </c>
      <c r="H138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84" s="760" t="str">
        <f>IF(RENTABILIDAD[[#This Row],[PORTAFOLIO]]="","",IF(RENTABILIDAD[[#This Row],[INSTRUMENTO]]="","",IFERROR((E1384*H1384),0)))</f>
        <v/>
      </c>
      <c r="J1384" s="761" t="str">
        <f>IF(RENTABILIDAD[[#This Row],[PORTAFOLIO]]="","",IF(RENTABILIDAD[[#This Row],[INSTRUMENTO]]="","",IFERROR((E1384*H1384)*$X$6,0)))</f>
        <v/>
      </c>
      <c r="K1384" s="762">
        <f>IF(RENTABILIDAD[[#This Row],[VALOR ACTUAL COP]]&gt;0,IFERROR((I1384-F1384)/F1384,0),"")</f>
        <v>0</v>
      </c>
      <c r="L1384" s="702">
        <f>IF(RENTABILIDAD[[#This Row],[VALOR ACTUAL COP]]&gt;0,IFERROR((J1384-G1384)/G1384,0),"")</f>
        <v>0</v>
      </c>
      <c r="M1384" s="763">
        <f t="shared" si="22"/>
        <v>0</v>
      </c>
      <c r="N1384" s="747" t="str">
        <f>IFERROR(IF(RENTABILIDAD[[#This Row],[AÑOS]]&gt;0.9999999,(1+K1384)^(1/M1384)-1,""),"")</f>
        <v/>
      </c>
      <c r="O1384" s="702" t="str">
        <f>IFERROR(IF(RENTABILIDAD[[#This Row],[AÑOS]]&gt;0.9999999,(1+L1384)^(1/M1384)-1,""),"")</f>
        <v/>
      </c>
      <c r="P1384" s="764" t="str">
        <f>IFERROR(IF(C:C=$U$7,RENTABILIDAD[[#This Row],[INVERSIÓN USD]]/$W$6,RENTABILIDAD[[#This Row],[INVERSIÓN USD]]/$W$7),"")</f>
        <v/>
      </c>
      <c r="Q1384" s="620" t="str">
        <f>IFERROR(IF(D:D=$U$6,RENTABILIDAD[[#This Row],[INVERSIÓN COP]]/$V$6,RENTABILIDAD[[#This Row],[INVERSIÓN COP]]/$V$7),"")</f>
        <v/>
      </c>
      <c r="R1384" s="764" t="str">
        <f>IFERROR(RENTABILIDAD[[#This Row],[RENTABILIDAD E.A USD]]*RENTABILIDAD[[#This Row],[PESOS COP]],"")</f>
        <v/>
      </c>
      <c r="S1384" s="620" t="str">
        <f>IFERROR(RENTABILIDAD[[#This Row],[RENTABILIDAD E.A COP2]]*RENTABILIDAD[[#This Row],[PESOS COP]],"")</f>
        <v/>
      </c>
    </row>
    <row r="1385" spans="2:19">
      <c r="B1385" s="755" t="str">
        <f>IF('REGISTRO ACCIONES'!L1385="COMPRA",'REGISTRO ACCIONES'!J1385,"")</f>
        <v/>
      </c>
      <c r="C1385" s="756" t="str">
        <f>IF('REGISTRO ACCIONES'!L1385="COMPRA",'REGISTRO ACCIONES'!K1385,"")</f>
        <v/>
      </c>
      <c r="D138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85" s="757" t="str">
        <f>IF('REGISTRO ACCIONES'!L1385="COMPRA",'REGISTRO ACCIONES'!M1385,"")</f>
        <v/>
      </c>
      <c r="F1385" s="758" t="str">
        <f>IF(RENTABILIDAD[[#This Row],[PORTAFOLIO]]="","",IF('REGISTRO ACCIONES'!L1385="COMPRA",'REGISTRO ACCIONES'!P1385,""))</f>
        <v/>
      </c>
      <c r="G1385" s="759" t="str">
        <f>IF(RENTABILIDAD[[#This Row],[PORTAFOLIO]]="","",IF('REGISTRO ACCIONES'!L1385="COMPRA",'REGISTRO ACCIONES'!R1385,""))</f>
        <v/>
      </c>
      <c r="H138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85" s="760" t="str">
        <f>IF(RENTABILIDAD[[#This Row],[PORTAFOLIO]]="","",IF(RENTABILIDAD[[#This Row],[INSTRUMENTO]]="","",IFERROR((E1385*H1385),0)))</f>
        <v/>
      </c>
      <c r="J1385" s="761" t="str">
        <f>IF(RENTABILIDAD[[#This Row],[PORTAFOLIO]]="","",IF(RENTABILIDAD[[#This Row],[INSTRUMENTO]]="","",IFERROR((E1385*H1385)*$X$6,0)))</f>
        <v/>
      </c>
      <c r="K1385" s="762">
        <f>IF(RENTABILIDAD[[#This Row],[VALOR ACTUAL COP]]&gt;0,IFERROR((I1385-F1385)/F1385,0),"")</f>
        <v>0</v>
      </c>
      <c r="L1385" s="702">
        <f>IF(RENTABILIDAD[[#This Row],[VALOR ACTUAL COP]]&gt;0,IFERROR((J1385-G1385)/G1385,0),"")</f>
        <v>0</v>
      </c>
      <c r="M1385" s="763">
        <f t="shared" si="22"/>
        <v>0</v>
      </c>
      <c r="N1385" s="747" t="str">
        <f>IFERROR(IF(RENTABILIDAD[[#This Row],[AÑOS]]&gt;0.9999999,(1+K1385)^(1/M1385)-1,""),"")</f>
        <v/>
      </c>
      <c r="O1385" s="702" t="str">
        <f>IFERROR(IF(RENTABILIDAD[[#This Row],[AÑOS]]&gt;0.9999999,(1+L1385)^(1/M1385)-1,""),"")</f>
        <v/>
      </c>
      <c r="P1385" s="764" t="str">
        <f>IFERROR(IF(C:C=$U$7,RENTABILIDAD[[#This Row],[INVERSIÓN USD]]/$W$6,RENTABILIDAD[[#This Row],[INVERSIÓN USD]]/$W$7),"")</f>
        <v/>
      </c>
      <c r="Q1385" s="620" t="str">
        <f>IFERROR(IF(D:D=$U$6,RENTABILIDAD[[#This Row],[INVERSIÓN COP]]/$V$6,RENTABILIDAD[[#This Row],[INVERSIÓN COP]]/$V$7),"")</f>
        <v/>
      </c>
      <c r="R1385" s="764" t="str">
        <f>IFERROR(RENTABILIDAD[[#This Row],[RENTABILIDAD E.A USD]]*RENTABILIDAD[[#This Row],[PESOS COP]],"")</f>
        <v/>
      </c>
      <c r="S1385" s="620" t="str">
        <f>IFERROR(RENTABILIDAD[[#This Row],[RENTABILIDAD E.A COP2]]*RENTABILIDAD[[#This Row],[PESOS COP]],"")</f>
        <v/>
      </c>
    </row>
    <row r="1386" spans="2:19">
      <c r="B1386" s="755" t="str">
        <f>IF('REGISTRO ACCIONES'!L1386="COMPRA",'REGISTRO ACCIONES'!J1386,"")</f>
        <v/>
      </c>
      <c r="C1386" s="756" t="str">
        <f>IF('REGISTRO ACCIONES'!L1386="COMPRA",'REGISTRO ACCIONES'!K1386,"")</f>
        <v/>
      </c>
      <c r="D138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86" s="757" t="str">
        <f>IF('REGISTRO ACCIONES'!L1386="COMPRA",'REGISTRO ACCIONES'!M1386,"")</f>
        <v/>
      </c>
      <c r="F1386" s="758" t="str">
        <f>IF(RENTABILIDAD[[#This Row],[PORTAFOLIO]]="","",IF('REGISTRO ACCIONES'!L1386="COMPRA",'REGISTRO ACCIONES'!P1386,""))</f>
        <v/>
      </c>
      <c r="G1386" s="759" t="str">
        <f>IF(RENTABILIDAD[[#This Row],[PORTAFOLIO]]="","",IF('REGISTRO ACCIONES'!L1386="COMPRA",'REGISTRO ACCIONES'!R1386,""))</f>
        <v/>
      </c>
      <c r="H138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86" s="760" t="str">
        <f>IF(RENTABILIDAD[[#This Row],[PORTAFOLIO]]="","",IF(RENTABILIDAD[[#This Row],[INSTRUMENTO]]="","",IFERROR((E1386*H1386),0)))</f>
        <v/>
      </c>
      <c r="J1386" s="761" t="str">
        <f>IF(RENTABILIDAD[[#This Row],[PORTAFOLIO]]="","",IF(RENTABILIDAD[[#This Row],[INSTRUMENTO]]="","",IFERROR((E1386*H1386)*$X$6,0)))</f>
        <v/>
      </c>
      <c r="K1386" s="762">
        <f>IF(RENTABILIDAD[[#This Row],[VALOR ACTUAL COP]]&gt;0,IFERROR((I1386-F1386)/F1386,0),"")</f>
        <v>0</v>
      </c>
      <c r="L1386" s="702">
        <f>IF(RENTABILIDAD[[#This Row],[VALOR ACTUAL COP]]&gt;0,IFERROR((J1386-G1386)/G1386,0),"")</f>
        <v>0</v>
      </c>
      <c r="M1386" s="763">
        <f t="shared" si="22"/>
        <v>0</v>
      </c>
      <c r="N1386" s="747" t="str">
        <f>IFERROR(IF(RENTABILIDAD[[#This Row],[AÑOS]]&gt;0.9999999,(1+K1386)^(1/M1386)-1,""),"")</f>
        <v/>
      </c>
      <c r="O1386" s="702" t="str">
        <f>IFERROR(IF(RENTABILIDAD[[#This Row],[AÑOS]]&gt;0.9999999,(1+L1386)^(1/M1386)-1,""),"")</f>
        <v/>
      </c>
      <c r="P1386" s="764" t="str">
        <f>IFERROR(IF(C:C=$U$7,RENTABILIDAD[[#This Row],[INVERSIÓN USD]]/$W$6,RENTABILIDAD[[#This Row],[INVERSIÓN USD]]/$W$7),"")</f>
        <v/>
      </c>
      <c r="Q1386" s="620" t="str">
        <f>IFERROR(IF(D:D=$U$6,RENTABILIDAD[[#This Row],[INVERSIÓN COP]]/$V$6,RENTABILIDAD[[#This Row],[INVERSIÓN COP]]/$V$7),"")</f>
        <v/>
      </c>
      <c r="R1386" s="764" t="str">
        <f>IFERROR(RENTABILIDAD[[#This Row],[RENTABILIDAD E.A USD]]*RENTABILIDAD[[#This Row],[PESOS COP]],"")</f>
        <v/>
      </c>
      <c r="S1386" s="620" t="str">
        <f>IFERROR(RENTABILIDAD[[#This Row],[RENTABILIDAD E.A COP2]]*RENTABILIDAD[[#This Row],[PESOS COP]],"")</f>
        <v/>
      </c>
    </row>
    <row r="1387" spans="2:19">
      <c r="B1387" s="755" t="str">
        <f>IF('REGISTRO ACCIONES'!L1387="COMPRA",'REGISTRO ACCIONES'!J1387,"")</f>
        <v/>
      </c>
      <c r="C1387" s="756" t="str">
        <f>IF('REGISTRO ACCIONES'!L1387="COMPRA",'REGISTRO ACCIONES'!K1387,"")</f>
        <v/>
      </c>
      <c r="D138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87" s="757" t="str">
        <f>IF('REGISTRO ACCIONES'!L1387="COMPRA",'REGISTRO ACCIONES'!M1387,"")</f>
        <v/>
      </c>
      <c r="F1387" s="758" t="str">
        <f>IF(RENTABILIDAD[[#This Row],[PORTAFOLIO]]="","",IF('REGISTRO ACCIONES'!L1387="COMPRA",'REGISTRO ACCIONES'!P1387,""))</f>
        <v/>
      </c>
      <c r="G1387" s="759" t="str">
        <f>IF(RENTABILIDAD[[#This Row],[PORTAFOLIO]]="","",IF('REGISTRO ACCIONES'!L1387="COMPRA",'REGISTRO ACCIONES'!R1387,""))</f>
        <v/>
      </c>
      <c r="H138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87" s="760" t="str">
        <f>IF(RENTABILIDAD[[#This Row],[PORTAFOLIO]]="","",IF(RENTABILIDAD[[#This Row],[INSTRUMENTO]]="","",IFERROR((E1387*H1387),0)))</f>
        <v/>
      </c>
      <c r="J1387" s="761" t="str">
        <f>IF(RENTABILIDAD[[#This Row],[PORTAFOLIO]]="","",IF(RENTABILIDAD[[#This Row],[INSTRUMENTO]]="","",IFERROR((E1387*H1387)*$X$6,0)))</f>
        <v/>
      </c>
      <c r="K1387" s="762">
        <f>IF(RENTABILIDAD[[#This Row],[VALOR ACTUAL COP]]&gt;0,IFERROR((I1387-F1387)/F1387,0),"")</f>
        <v>0</v>
      </c>
      <c r="L1387" s="702">
        <f>IF(RENTABILIDAD[[#This Row],[VALOR ACTUAL COP]]&gt;0,IFERROR((J1387-G1387)/G1387,0),"")</f>
        <v>0</v>
      </c>
      <c r="M1387" s="763">
        <f t="shared" si="22"/>
        <v>0</v>
      </c>
      <c r="N1387" s="747" t="str">
        <f>IFERROR(IF(RENTABILIDAD[[#This Row],[AÑOS]]&gt;0.9999999,(1+K1387)^(1/M1387)-1,""),"")</f>
        <v/>
      </c>
      <c r="O1387" s="702" t="str">
        <f>IFERROR(IF(RENTABILIDAD[[#This Row],[AÑOS]]&gt;0.9999999,(1+L1387)^(1/M1387)-1,""),"")</f>
        <v/>
      </c>
      <c r="P1387" s="764" t="str">
        <f>IFERROR(IF(C:C=$U$7,RENTABILIDAD[[#This Row],[INVERSIÓN USD]]/$W$6,RENTABILIDAD[[#This Row],[INVERSIÓN USD]]/$W$7),"")</f>
        <v/>
      </c>
      <c r="Q1387" s="620" t="str">
        <f>IFERROR(IF(D:D=$U$6,RENTABILIDAD[[#This Row],[INVERSIÓN COP]]/$V$6,RENTABILIDAD[[#This Row],[INVERSIÓN COP]]/$V$7),"")</f>
        <v/>
      </c>
      <c r="R1387" s="764" t="str">
        <f>IFERROR(RENTABILIDAD[[#This Row],[RENTABILIDAD E.A USD]]*RENTABILIDAD[[#This Row],[PESOS COP]],"")</f>
        <v/>
      </c>
      <c r="S1387" s="620" t="str">
        <f>IFERROR(RENTABILIDAD[[#This Row],[RENTABILIDAD E.A COP2]]*RENTABILIDAD[[#This Row],[PESOS COP]],"")</f>
        <v/>
      </c>
    </row>
    <row r="1388" spans="2:19">
      <c r="B1388" s="755" t="str">
        <f>IF('REGISTRO ACCIONES'!L1388="COMPRA",'REGISTRO ACCIONES'!J1388,"")</f>
        <v/>
      </c>
      <c r="C1388" s="756" t="str">
        <f>IF('REGISTRO ACCIONES'!L1388="COMPRA",'REGISTRO ACCIONES'!K1388,"")</f>
        <v/>
      </c>
      <c r="D138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88" s="757" t="str">
        <f>IF('REGISTRO ACCIONES'!L1388="COMPRA",'REGISTRO ACCIONES'!M1388,"")</f>
        <v/>
      </c>
      <c r="F1388" s="758" t="str">
        <f>IF(RENTABILIDAD[[#This Row],[PORTAFOLIO]]="","",IF('REGISTRO ACCIONES'!L1388="COMPRA",'REGISTRO ACCIONES'!P1388,""))</f>
        <v/>
      </c>
      <c r="G1388" s="759" t="str">
        <f>IF(RENTABILIDAD[[#This Row],[PORTAFOLIO]]="","",IF('REGISTRO ACCIONES'!L1388="COMPRA",'REGISTRO ACCIONES'!R1388,""))</f>
        <v/>
      </c>
      <c r="H138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88" s="760" t="str">
        <f>IF(RENTABILIDAD[[#This Row],[PORTAFOLIO]]="","",IF(RENTABILIDAD[[#This Row],[INSTRUMENTO]]="","",IFERROR((E1388*H1388),0)))</f>
        <v/>
      </c>
      <c r="J1388" s="761" t="str">
        <f>IF(RENTABILIDAD[[#This Row],[PORTAFOLIO]]="","",IF(RENTABILIDAD[[#This Row],[INSTRUMENTO]]="","",IFERROR((E1388*H1388)*$X$6,0)))</f>
        <v/>
      </c>
      <c r="K1388" s="762">
        <f>IF(RENTABILIDAD[[#This Row],[VALOR ACTUAL COP]]&gt;0,IFERROR((I1388-F1388)/F1388,0),"")</f>
        <v>0</v>
      </c>
      <c r="L1388" s="702">
        <f>IF(RENTABILIDAD[[#This Row],[VALOR ACTUAL COP]]&gt;0,IFERROR((J1388-G1388)/G1388,0),"")</f>
        <v>0</v>
      </c>
      <c r="M1388" s="763">
        <f t="shared" si="22"/>
        <v>0</v>
      </c>
      <c r="N1388" s="747" t="str">
        <f>IFERROR(IF(RENTABILIDAD[[#This Row],[AÑOS]]&gt;0.9999999,(1+K1388)^(1/M1388)-1,""),"")</f>
        <v/>
      </c>
      <c r="O1388" s="702" t="str">
        <f>IFERROR(IF(RENTABILIDAD[[#This Row],[AÑOS]]&gt;0.9999999,(1+L1388)^(1/M1388)-1,""),"")</f>
        <v/>
      </c>
      <c r="P1388" s="764" t="str">
        <f>IFERROR(IF(C:C=$U$7,RENTABILIDAD[[#This Row],[INVERSIÓN USD]]/$W$6,RENTABILIDAD[[#This Row],[INVERSIÓN USD]]/$W$7),"")</f>
        <v/>
      </c>
      <c r="Q1388" s="620" t="str">
        <f>IFERROR(IF(D:D=$U$6,RENTABILIDAD[[#This Row],[INVERSIÓN COP]]/$V$6,RENTABILIDAD[[#This Row],[INVERSIÓN COP]]/$V$7),"")</f>
        <v/>
      </c>
      <c r="R1388" s="764" t="str">
        <f>IFERROR(RENTABILIDAD[[#This Row],[RENTABILIDAD E.A USD]]*RENTABILIDAD[[#This Row],[PESOS COP]],"")</f>
        <v/>
      </c>
      <c r="S1388" s="620" t="str">
        <f>IFERROR(RENTABILIDAD[[#This Row],[RENTABILIDAD E.A COP2]]*RENTABILIDAD[[#This Row],[PESOS COP]],"")</f>
        <v/>
      </c>
    </row>
    <row r="1389" spans="2:19">
      <c r="B1389" s="755" t="str">
        <f>IF('REGISTRO ACCIONES'!L1389="COMPRA",'REGISTRO ACCIONES'!J1389,"")</f>
        <v/>
      </c>
      <c r="C1389" s="756" t="str">
        <f>IF('REGISTRO ACCIONES'!L1389="COMPRA",'REGISTRO ACCIONES'!K1389,"")</f>
        <v/>
      </c>
      <c r="D138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89" s="757" t="str">
        <f>IF('REGISTRO ACCIONES'!L1389="COMPRA",'REGISTRO ACCIONES'!M1389,"")</f>
        <v/>
      </c>
      <c r="F1389" s="758" t="str">
        <f>IF(RENTABILIDAD[[#This Row],[PORTAFOLIO]]="","",IF('REGISTRO ACCIONES'!L1389="COMPRA",'REGISTRO ACCIONES'!P1389,""))</f>
        <v/>
      </c>
      <c r="G1389" s="759" t="str">
        <f>IF(RENTABILIDAD[[#This Row],[PORTAFOLIO]]="","",IF('REGISTRO ACCIONES'!L1389="COMPRA",'REGISTRO ACCIONES'!R1389,""))</f>
        <v/>
      </c>
      <c r="H138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89" s="760" t="str">
        <f>IF(RENTABILIDAD[[#This Row],[PORTAFOLIO]]="","",IF(RENTABILIDAD[[#This Row],[INSTRUMENTO]]="","",IFERROR((E1389*H1389),0)))</f>
        <v/>
      </c>
      <c r="J1389" s="761" t="str">
        <f>IF(RENTABILIDAD[[#This Row],[PORTAFOLIO]]="","",IF(RENTABILIDAD[[#This Row],[INSTRUMENTO]]="","",IFERROR((E1389*H1389)*$X$6,0)))</f>
        <v/>
      </c>
      <c r="K1389" s="762">
        <f>IF(RENTABILIDAD[[#This Row],[VALOR ACTUAL COP]]&gt;0,IFERROR((I1389-F1389)/F1389,0),"")</f>
        <v>0</v>
      </c>
      <c r="L1389" s="702">
        <f>IF(RENTABILIDAD[[#This Row],[VALOR ACTUAL COP]]&gt;0,IFERROR((J1389-G1389)/G1389,0),"")</f>
        <v>0</v>
      </c>
      <c r="M1389" s="763">
        <f t="shared" si="22"/>
        <v>0</v>
      </c>
      <c r="N1389" s="747" t="str">
        <f>IFERROR(IF(RENTABILIDAD[[#This Row],[AÑOS]]&gt;0.9999999,(1+K1389)^(1/M1389)-1,""),"")</f>
        <v/>
      </c>
      <c r="O1389" s="702" t="str">
        <f>IFERROR(IF(RENTABILIDAD[[#This Row],[AÑOS]]&gt;0.9999999,(1+L1389)^(1/M1389)-1,""),"")</f>
        <v/>
      </c>
      <c r="P1389" s="764" t="str">
        <f>IFERROR(IF(C:C=$U$7,RENTABILIDAD[[#This Row],[INVERSIÓN USD]]/$W$6,RENTABILIDAD[[#This Row],[INVERSIÓN USD]]/$W$7),"")</f>
        <v/>
      </c>
      <c r="Q1389" s="620" t="str">
        <f>IFERROR(IF(D:D=$U$6,RENTABILIDAD[[#This Row],[INVERSIÓN COP]]/$V$6,RENTABILIDAD[[#This Row],[INVERSIÓN COP]]/$V$7),"")</f>
        <v/>
      </c>
      <c r="R1389" s="764" t="str">
        <f>IFERROR(RENTABILIDAD[[#This Row],[RENTABILIDAD E.A USD]]*RENTABILIDAD[[#This Row],[PESOS COP]],"")</f>
        <v/>
      </c>
      <c r="S1389" s="620" t="str">
        <f>IFERROR(RENTABILIDAD[[#This Row],[RENTABILIDAD E.A COP2]]*RENTABILIDAD[[#This Row],[PESOS COP]],"")</f>
        <v/>
      </c>
    </row>
    <row r="1390" spans="2:19">
      <c r="B1390" s="755" t="str">
        <f>IF('REGISTRO ACCIONES'!L1390="COMPRA",'REGISTRO ACCIONES'!J1390,"")</f>
        <v/>
      </c>
      <c r="C1390" s="756" t="str">
        <f>IF('REGISTRO ACCIONES'!L1390="COMPRA",'REGISTRO ACCIONES'!K1390,"")</f>
        <v/>
      </c>
      <c r="D139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90" s="757" t="str">
        <f>IF('REGISTRO ACCIONES'!L1390="COMPRA",'REGISTRO ACCIONES'!M1390,"")</f>
        <v/>
      </c>
      <c r="F1390" s="758" t="str">
        <f>IF(RENTABILIDAD[[#This Row],[PORTAFOLIO]]="","",IF('REGISTRO ACCIONES'!L1390="COMPRA",'REGISTRO ACCIONES'!P1390,""))</f>
        <v/>
      </c>
      <c r="G1390" s="759" t="str">
        <f>IF(RENTABILIDAD[[#This Row],[PORTAFOLIO]]="","",IF('REGISTRO ACCIONES'!L1390="COMPRA",'REGISTRO ACCIONES'!R1390,""))</f>
        <v/>
      </c>
      <c r="H139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90" s="760" t="str">
        <f>IF(RENTABILIDAD[[#This Row],[PORTAFOLIO]]="","",IF(RENTABILIDAD[[#This Row],[INSTRUMENTO]]="","",IFERROR((E1390*H1390),0)))</f>
        <v/>
      </c>
      <c r="J1390" s="761" t="str">
        <f>IF(RENTABILIDAD[[#This Row],[PORTAFOLIO]]="","",IF(RENTABILIDAD[[#This Row],[INSTRUMENTO]]="","",IFERROR((E1390*H1390)*$X$6,0)))</f>
        <v/>
      </c>
      <c r="K1390" s="762">
        <f>IF(RENTABILIDAD[[#This Row],[VALOR ACTUAL COP]]&gt;0,IFERROR((I1390-F1390)/F1390,0),"")</f>
        <v>0</v>
      </c>
      <c r="L1390" s="702">
        <f>IF(RENTABILIDAD[[#This Row],[VALOR ACTUAL COP]]&gt;0,IFERROR((J1390-G1390)/G1390,0),"")</f>
        <v>0</v>
      </c>
      <c r="M1390" s="763">
        <f t="shared" si="22"/>
        <v>0</v>
      </c>
      <c r="N1390" s="747" t="str">
        <f>IFERROR(IF(RENTABILIDAD[[#This Row],[AÑOS]]&gt;0.9999999,(1+K1390)^(1/M1390)-1,""),"")</f>
        <v/>
      </c>
      <c r="O1390" s="702" t="str">
        <f>IFERROR(IF(RENTABILIDAD[[#This Row],[AÑOS]]&gt;0.9999999,(1+L1390)^(1/M1390)-1,""),"")</f>
        <v/>
      </c>
      <c r="P1390" s="764" t="str">
        <f>IFERROR(IF(C:C=$U$7,RENTABILIDAD[[#This Row],[INVERSIÓN USD]]/$W$6,RENTABILIDAD[[#This Row],[INVERSIÓN USD]]/$W$7),"")</f>
        <v/>
      </c>
      <c r="Q1390" s="620" t="str">
        <f>IFERROR(IF(D:D=$U$6,RENTABILIDAD[[#This Row],[INVERSIÓN COP]]/$V$6,RENTABILIDAD[[#This Row],[INVERSIÓN COP]]/$V$7),"")</f>
        <v/>
      </c>
      <c r="R1390" s="764" t="str">
        <f>IFERROR(RENTABILIDAD[[#This Row],[RENTABILIDAD E.A USD]]*RENTABILIDAD[[#This Row],[PESOS COP]],"")</f>
        <v/>
      </c>
      <c r="S1390" s="620" t="str">
        <f>IFERROR(RENTABILIDAD[[#This Row],[RENTABILIDAD E.A COP2]]*RENTABILIDAD[[#This Row],[PESOS COP]],"")</f>
        <v/>
      </c>
    </row>
    <row r="1391" spans="2:19">
      <c r="B1391" s="755" t="str">
        <f>IF('REGISTRO ACCIONES'!L1391="COMPRA",'REGISTRO ACCIONES'!J1391,"")</f>
        <v/>
      </c>
      <c r="C1391" s="756" t="str">
        <f>IF('REGISTRO ACCIONES'!L1391="COMPRA",'REGISTRO ACCIONES'!K1391,"")</f>
        <v/>
      </c>
      <c r="D139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91" s="757" t="str">
        <f>IF('REGISTRO ACCIONES'!L1391="COMPRA",'REGISTRO ACCIONES'!M1391,"")</f>
        <v/>
      </c>
      <c r="F1391" s="758" t="str">
        <f>IF(RENTABILIDAD[[#This Row],[PORTAFOLIO]]="","",IF('REGISTRO ACCIONES'!L1391="COMPRA",'REGISTRO ACCIONES'!P1391,""))</f>
        <v/>
      </c>
      <c r="G1391" s="759" t="str">
        <f>IF(RENTABILIDAD[[#This Row],[PORTAFOLIO]]="","",IF('REGISTRO ACCIONES'!L1391="COMPRA",'REGISTRO ACCIONES'!R1391,""))</f>
        <v/>
      </c>
      <c r="H139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91" s="760" t="str">
        <f>IF(RENTABILIDAD[[#This Row],[PORTAFOLIO]]="","",IF(RENTABILIDAD[[#This Row],[INSTRUMENTO]]="","",IFERROR((E1391*H1391),0)))</f>
        <v/>
      </c>
      <c r="J1391" s="761" t="str">
        <f>IF(RENTABILIDAD[[#This Row],[PORTAFOLIO]]="","",IF(RENTABILIDAD[[#This Row],[INSTRUMENTO]]="","",IFERROR((E1391*H1391)*$X$6,0)))</f>
        <v/>
      </c>
      <c r="K1391" s="762">
        <f>IF(RENTABILIDAD[[#This Row],[VALOR ACTUAL COP]]&gt;0,IFERROR((I1391-F1391)/F1391,0),"")</f>
        <v>0</v>
      </c>
      <c r="L1391" s="702">
        <f>IF(RENTABILIDAD[[#This Row],[VALOR ACTUAL COP]]&gt;0,IFERROR((J1391-G1391)/G1391,0),"")</f>
        <v>0</v>
      </c>
      <c r="M1391" s="763">
        <f t="shared" si="22"/>
        <v>0</v>
      </c>
      <c r="N1391" s="747" t="str">
        <f>IFERROR(IF(RENTABILIDAD[[#This Row],[AÑOS]]&gt;0.9999999,(1+K1391)^(1/M1391)-1,""),"")</f>
        <v/>
      </c>
      <c r="O1391" s="702" t="str">
        <f>IFERROR(IF(RENTABILIDAD[[#This Row],[AÑOS]]&gt;0.9999999,(1+L1391)^(1/M1391)-1,""),"")</f>
        <v/>
      </c>
      <c r="P1391" s="764" t="str">
        <f>IFERROR(IF(C:C=$U$7,RENTABILIDAD[[#This Row],[INVERSIÓN USD]]/$W$6,RENTABILIDAD[[#This Row],[INVERSIÓN USD]]/$W$7),"")</f>
        <v/>
      </c>
      <c r="Q1391" s="620" t="str">
        <f>IFERROR(IF(D:D=$U$6,RENTABILIDAD[[#This Row],[INVERSIÓN COP]]/$V$6,RENTABILIDAD[[#This Row],[INVERSIÓN COP]]/$V$7),"")</f>
        <v/>
      </c>
      <c r="R1391" s="764" t="str">
        <f>IFERROR(RENTABILIDAD[[#This Row],[RENTABILIDAD E.A USD]]*RENTABILIDAD[[#This Row],[PESOS COP]],"")</f>
        <v/>
      </c>
      <c r="S1391" s="620" t="str">
        <f>IFERROR(RENTABILIDAD[[#This Row],[RENTABILIDAD E.A COP2]]*RENTABILIDAD[[#This Row],[PESOS COP]],"")</f>
        <v/>
      </c>
    </row>
    <row r="1392" spans="2:19">
      <c r="B1392" s="755" t="str">
        <f>IF('REGISTRO ACCIONES'!L1392="COMPRA",'REGISTRO ACCIONES'!J1392,"")</f>
        <v/>
      </c>
      <c r="C1392" s="756" t="str">
        <f>IF('REGISTRO ACCIONES'!L1392="COMPRA",'REGISTRO ACCIONES'!K1392,"")</f>
        <v/>
      </c>
      <c r="D139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92" s="757" t="str">
        <f>IF('REGISTRO ACCIONES'!L1392="COMPRA",'REGISTRO ACCIONES'!M1392,"")</f>
        <v/>
      </c>
      <c r="F1392" s="758" t="str">
        <f>IF(RENTABILIDAD[[#This Row],[PORTAFOLIO]]="","",IF('REGISTRO ACCIONES'!L1392="COMPRA",'REGISTRO ACCIONES'!P1392,""))</f>
        <v/>
      </c>
      <c r="G1392" s="759" t="str">
        <f>IF(RENTABILIDAD[[#This Row],[PORTAFOLIO]]="","",IF('REGISTRO ACCIONES'!L1392="COMPRA",'REGISTRO ACCIONES'!R1392,""))</f>
        <v/>
      </c>
      <c r="H139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92" s="760" t="str">
        <f>IF(RENTABILIDAD[[#This Row],[PORTAFOLIO]]="","",IF(RENTABILIDAD[[#This Row],[INSTRUMENTO]]="","",IFERROR((E1392*H1392),0)))</f>
        <v/>
      </c>
      <c r="J1392" s="761" t="str">
        <f>IF(RENTABILIDAD[[#This Row],[PORTAFOLIO]]="","",IF(RENTABILIDAD[[#This Row],[INSTRUMENTO]]="","",IFERROR((E1392*H1392)*$X$6,0)))</f>
        <v/>
      </c>
      <c r="K1392" s="762">
        <f>IF(RENTABILIDAD[[#This Row],[VALOR ACTUAL COP]]&gt;0,IFERROR((I1392-F1392)/F1392,0),"")</f>
        <v>0</v>
      </c>
      <c r="L1392" s="702">
        <f>IF(RENTABILIDAD[[#This Row],[VALOR ACTUAL COP]]&gt;0,IFERROR((J1392-G1392)/G1392,0),"")</f>
        <v>0</v>
      </c>
      <c r="M1392" s="763">
        <f t="shared" si="22"/>
        <v>0</v>
      </c>
      <c r="N1392" s="747" t="str">
        <f>IFERROR(IF(RENTABILIDAD[[#This Row],[AÑOS]]&gt;0.9999999,(1+K1392)^(1/M1392)-1,""),"")</f>
        <v/>
      </c>
      <c r="O1392" s="702" t="str">
        <f>IFERROR(IF(RENTABILIDAD[[#This Row],[AÑOS]]&gt;0.9999999,(1+L1392)^(1/M1392)-1,""),"")</f>
        <v/>
      </c>
      <c r="P1392" s="764" t="str">
        <f>IFERROR(IF(C:C=$U$7,RENTABILIDAD[[#This Row],[INVERSIÓN USD]]/$W$6,RENTABILIDAD[[#This Row],[INVERSIÓN USD]]/$W$7),"")</f>
        <v/>
      </c>
      <c r="Q1392" s="620" t="str">
        <f>IFERROR(IF(D:D=$U$6,RENTABILIDAD[[#This Row],[INVERSIÓN COP]]/$V$6,RENTABILIDAD[[#This Row],[INVERSIÓN COP]]/$V$7),"")</f>
        <v/>
      </c>
      <c r="R1392" s="764" t="str">
        <f>IFERROR(RENTABILIDAD[[#This Row],[RENTABILIDAD E.A USD]]*RENTABILIDAD[[#This Row],[PESOS COP]],"")</f>
        <v/>
      </c>
      <c r="S1392" s="620" t="str">
        <f>IFERROR(RENTABILIDAD[[#This Row],[RENTABILIDAD E.A COP2]]*RENTABILIDAD[[#This Row],[PESOS COP]],"")</f>
        <v/>
      </c>
    </row>
    <row r="1393" spans="2:19">
      <c r="B1393" s="755" t="str">
        <f>IF('REGISTRO ACCIONES'!L1393="COMPRA",'REGISTRO ACCIONES'!J1393,"")</f>
        <v/>
      </c>
      <c r="C1393" s="756" t="str">
        <f>IF('REGISTRO ACCIONES'!L1393="COMPRA",'REGISTRO ACCIONES'!K1393,"")</f>
        <v/>
      </c>
      <c r="D139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93" s="757" t="str">
        <f>IF('REGISTRO ACCIONES'!L1393="COMPRA",'REGISTRO ACCIONES'!M1393,"")</f>
        <v/>
      </c>
      <c r="F1393" s="758" t="str">
        <f>IF(RENTABILIDAD[[#This Row],[PORTAFOLIO]]="","",IF('REGISTRO ACCIONES'!L1393="COMPRA",'REGISTRO ACCIONES'!P1393,""))</f>
        <v/>
      </c>
      <c r="G1393" s="759" t="str">
        <f>IF(RENTABILIDAD[[#This Row],[PORTAFOLIO]]="","",IF('REGISTRO ACCIONES'!L1393="COMPRA",'REGISTRO ACCIONES'!R1393,""))</f>
        <v/>
      </c>
      <c r="H139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93" s="760" t="str">
        <f>IF(RENTABILIDAD[[#This Row],[PORTAFOLIO]]="","",IF(RENTABILIDAD[[#This Row],[INSTRUMENTO]]="","",IFERROR((E1393*H1393),0)))</f>
        <v/>
      </c>
      <c r="J1393" s="761" t="str">
        <f>IF(RENTABILIDAD[[#This Row],[PORTAFOLIO]]="","",IF(RENTABILIDAD[[#This Row],[INSTRUMENTO]]="","",IFERROR((E1393*H1393)*$X$6,0)))</f>
        <v/>
      </c>
      <c r="K1393" s="762">
        <f>IF(RENTABILIDAD[[#This Row],[VALOR ACTUAL COP]]&gt;0,IFERROR((I1393-F1393)/F1393,0),"")</f>
        <v>0</v>
      </c>
      <c r="L1393" s="702">
        <f>IF(RENTABILIDAD[[#This Row],[VALOR ACTUAL COP]]&gt;0,IFERROR((J1393-G1393)/G1393,0),"")</f>
        <v>0</v>
      </c>
      <c r="M1393" s="763">
        <f t="shared" si="22"/>
        <v>0</v>
      </c>
      <c r="N1393" s="747" t="str">
        <f>IFERROR(IF(RENTABILIDAD[[#This Row],[AÑOS]]&gt;0.9999999,(1+K1393)^(1/M1393)-1,""),"")</f>
        <v/>
      </c>
      <c r="O1393" s="702" t="str">
        <f>IFERROR(IF(RENTABILIDAD[[#This Row],[AÑOS]]&gt;0.9999999,(1+L1393)^(1/M1393)-1,""),"")</f>
        <v/>
      </c>
      <c r="P1393" s="764" t="str">
        <f>IFERROR(IF(C:C=$U$7,RENTABILIDAD[[#This Row],[INVERSIÓN USD]]/$W$6,RENTABILIDAD[[#This Row],[INVERSIÓN USD]]/$W$7),"")</f>
        <v/>
      </c>
      <c r="Q1393" s="620" t="str">
        <f>IFERROR(IF(D:D=$U$6,RENTABILIDAD[[#This Row],[INVERSIÓN COP]]/$V$6,RENTABILIDAD[[#This Row],[INVERSIÓN COP]]/$V$7),"")</f>
        <v/>
      </c>
      <c r="R1393" s="764" t="str">
        <f>IFERROR(RENTABILIDAD[[#This Row],[RENTABILIDAD E.A USD]]*RENTABILIDAD[[#This Row],[PESOS COP]],"")</f>
        <v/>
      </c>
      <c r="S1393" s="620" t="str">
        <f>IFERROR(RENTABILIDAD[[#This Row],[RENTABILIDAD E.A COP2]]*RENTABILIDAD[[#This Row],[PESOS COP]],"")</f>
        <v/>
      </c>
    </row>
    <row r="1394" spans="2:19">
      <c r="B1394" s="755" t="str">
        <f>IF('REGISTRO ACCIONES'!L1394="COMPRA",'REGISTRO ACCIONES'!J1394,"")</f>
        <v/>
      </c>
      <c r="C1394" s="756" t="str">
        <f>IF('REGISTRO ACCIONES'!L1394="COMPRA",'REGISTRO ACCIONES'!K1394,"")</f>
        <v/>
      </c>
      <c r="D139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94" s="757" t="str">
        <f>IF('REGISTRO ACCIONES'!L1394="COMPRA",'REGISTRO ACCIONES'!M1394,"")</f>
        <v/>
      </c>
      <c r="F1394" s="758" t="str">
        <f>IF(RENTABILIDAD[[#This Row],[PORTAFOLIO]]="","",IF('REGISTRO ACCIONES'!L1394="COMPRA",'REGISTRO ACCIONES'!P1394,""))</f>
        <v/>
      </c>
      <c r="G1394" s="759" t="str">
        <f>IF(RENTABILIDAD[[#This Row],[PORTAFOLIO]]="","",IF('REGISTRO ACCIONES'!L1394="COMPRA",'REGISTRO ACCIONES'!R1394,""))</f>
        <v/>
      </c>
      <c r="H139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94" s="760" t="str">
        <f>IF(RENTABILIDAD[[#This Row],[PORTAFOLIO]]="","",IF(RENTABILIDAD[[#This Row],[INSTRUMENTO]]="","",IFERROR((E1394*H1394),0)))</f>
        <v/>
      </c>
      <c r="J1394" s="761" t="str">
        <f>IF(RENTABILIDAD[[#This Row],[PORTAFOLIO]]="","",IF(RENTABILIDAD[[#This Row],[INSTRUMENTO]]="","",IFERROR((E1394*H1394)*$X$6,0)))</f>
        <v/>
      </c>
      <c r="K1394" s="762">
        <f>IF(RENTABILIDAD[[#This Row],[VALOR ACTUAL COP]]&gt;0,IFERROR((I1394-F1394)/F1394,0),"")</f>
        <v>0</v>
      </c>
      <c r="L1394" s="702">
        <f>IF(RENTABILIDAD[[#This Row],[VALOR ACTUAL COP]]&gt;0,IFERROR((J1394-G1394)/G1394,0),"")</f>
        <v>0</v>
      </c>
      <c r="M1394" s="763">
        <f t="shared" si="22"/>
        <v>0</v>
      </c>
      <c r="N1394" s="747" t="str">
        <f>IFERROR(IF(RENTABILIDAD[[#This Row],[AÑOS]]&gt;0.9999999,(1+K1394)^(1/M1394)-1,""),"")</f>
        <v/>
      </c>
      <c r="O1394" s="702" t="str">
        <f>IFERROR(IF(RENTABILIDAD[[#This Row],[AÑOS]]&gt;0.9999999,(1+L1394)^(1/M1394)-1,""),"")</f>
        <v/>
      </c>
      <c r="P1394" s="764" t="str">
        <f>IFERROR(IF(C:C=$U$7,RENTABILIDAD[[#This Row],[INVERSIÓN USD]]/$W$6,RENTABILIDAD[[#This Row],[INVERSIÓN USD]]/$W$7),"")</f>
        <v/>
      </c>
      <c r="Q1394" s="620" t="str">
        <f>IFERROR(IF(D:D=$U$6,RENTABILIDAD[[#This Row],[INVERSIÓN COP]]/$V$6,RENTABILIDAD[[#This Row],[INVERSIÓN COP]]/$V$7),"")</f>
        <v/>
      </c>
      <c r="R1394" s="764" t="str">
        <f>IFERROR(RENTABILIDAD[[#This Row],[RENTABILIDAD E.A USD]]*RENTABILIDAD[[#This Row],[PESOS COP]],"")</f>
        <v/>
      </c>
      <c r="S1394" s="620" t="str">
        <f>IFERROR(RENTABILIDAD[[#This Row],[RENTABILIDAD E.A COP2]]*RENTABILIDAD[[#This Row],[PESOS COP]],"")</f>
        <v/>
      </c>
    </row>
    <row r="1395" spans="2:19">
      <c r="B1395" s="755" t="str">
        <f>IF('REGISTRO ACCIONES'!L1395="COMPRA",'REGISTRO ACCIONES'!J1395,"")</f>
        <v/>
      </c>
      <c r="C1395" s="756" t="str">
        <f>IF('REGISTRO ACCIONES'!L1395="COMPRA",'REGISTRO ACCIONES'!K1395,"")</f>
        <v/>
      </c>
      <c r="D139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95" s="757" t="str">
        <f>IF('REGISTRO ACCIONES'!L1395="COMPRA",'REGISTRO ACCIONES'!M1395,"")</f>
        <v/>
      </c>
      <c r="F1395" s="758" t="str">
        <f>IF(RENTABILIDAD[[#This Row],[PORTAFOLIO]]="","",IF('REGISTRO ACCIONES'!L1395="COMPRA",'REGISTRO ACCIONES'!P1395,""))</f>
        <v/>
      </c>
      <c r="G1395" s="759" t="str">
        <f>IF(RENTABILIDAD[[#This Row],[PORTAFOLIO]]="","",IF('REGISTRO ACCIONES'!L1395="COMPRA",'REGISTRO ACCIONES'!R1395,""))</f>
        <v/>
      </c>
      <c r="H139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95" s="760" t="str">
        <f>IF(RENTABILIDAD[[#This Row],[PORTAFOLIO]]="","",IF(RENTABILIDAD[[#This Row],[INSTRUMENTO]]="","",IFERROR((E1395*H1395),0)))</f>
        <v/>
      </c>
      <c r="J1395" s="761" t="str">
        <f>IF(RENTABILIDAD[[#This Row],[PORTAFOLIO]]="","",IF(RENTABILIDAD[[#This Row],[INSTRUMENTO]]="","",IFERROR((E1395*H1395)*$X$6,0)))</f>
        <v/>
      </c>
      <c r="K1395" s="762">
        <f>IF(RENTABILIDAD[[#This Row],[VALOR ACTUAL COP]]&gt;0,IFERROR((I1395-F1395)/F1395,0),"")</f>
        <v>0</v>
      </c>
      <c r="L1395" s="702">
        <f>IF(RENTABILIDAD[[#This Row],[VALOR ACTUAL COP]]&gt;0,IFERROR((J1395-G1395)/G1395,0),"")</f>
        <v>0</v>
      </c>
      <c r="M1395" s="763">
        <f t="shared" si="22"/>
        <v>0</v>
      </c>
      <c r="N1395" s="747" t="str">
        <f>IFERROR(IF(RENTABILIDAD[[#This Row],[AÑOS]]&gt;0.9999999,(1+K1395)^(1/M1395)-1,""),"")</f>
        <v/>
      </c>
      <c r="O1395" s="702" t="str">
        <f>IFERROR(IF(RENTABILIDAD[[#This Row],[AÑOS]]&gt;0.9999999,(1+L1395)^(1/M1395)-1,""),"")</f>
        <v/>
      </c>
      <c r="P1395" s="764" t="str">
        <f>IFERROR(IF(C:C=$U$7,RENTABILIDAD[[#This Row],[INVERSIÓN USD]]/$W$6,RENTABILIDAD[[#This Row],[INVERSIÓN USD]]/$W$7),"")</f>
        <v/>
      </c>
      <c r="Q1395" s="620" t="str">
        <f>IFERROR(IF(D:D=$U$6,RENTABILIDAD[[#This Row],[INVERSIÓN COP]]/$V$6,RENTABILIDAD[[#This Row],[INVERSIÓN COP]]/$V$7),"")</f>
        <v/>
      </c>
      <c r="R1395" s="764" t="str">
        <f>IFERROR(RENTABILIDAD[[#This Row],[RENTABILIDAD E.A USD]]*RENTABILIDAD[[#This Row],[PESOS COP]],"")</f>
        <v/>
      </c>
      <c r="S1395" s="620" t="str">
        <f>IFERROR(RENTABILIDAD[[#This Row],[RENTABILIDAD E.A COP2]]*RENTABILIDAD[[#This Row],[PESOS COP]],"")</f>
        <v/>
      </c>
    </row>
    <row r="1396" spans="2:19">
      <c r="B1396" s="755" t="str">
        <f>IF('REGISTRO ACCIONES'!L1396="COMPRA",'REGISTRO ACCIONES'!J1396,"")</f>
        <v/>
      </c>
      <c r="C1396" s="756" t="str">
        <f>IF('REGISTRO ACCIONES'!L1396="COMPRA",'REGISTRO ACCIONES'!K1396,"")</f>
        <v/>
      </c>
      <c r="D139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96" s="757" t="str">
        <f>IF('REGISTRO ACCIONES'!L1396="COMPRA",'REGISTRO ACCIONES'!M1396,"")</f>
        <v/>
      </c>
      <c r="F1396" s="758" t="str">
        <f>IF(RENTABILIDAD[[#This Row],[PORTAFOLIO]]="","",IF('REGISTRO ACCIONES'!L1396="COMPRA",'REGISTRO ACCIONES'!P1396,""))</f>
        <v/>
      </c>
      <c r="G1396" s="759" t="str">
        <f>IF(RENTABILIDAD[[#This Row],[PORTAFOLIO]]="","",IF('REGISTRO ACCIONES'!L1396="COMPRA",'REGISTRO ACCIONES'!R1396,""))</f>
        <v/>
      </c>
      <c r="H139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96" s="760" t="str">
        <f>IF(RENTABILIDAD[[#This Row],[PORTAFOLIO]]="","",IF(RENTABILIDAD[[#This Row],[INSTRUMENTO]]="","",IFERROR((E1396*H1396),0)))</f>
        <v/>
      </c>
      <c r="J1396" s="761" t="str">
        <f>IF(RENTABILIDAD[[#This Row],[PORTAFOLIO]]="","",IF(RENTABILIDAD[[#This Row],[INSTRUMENTO]]="","",IFERROR((E1396*H1396)*$X$6,0)))</f>
        <v/>
      </c>
      <c r="K1396" s="762">
        <f>IF(RENTABILIDAD[[#This Row],[VALOR ACTUAL COP]]&gt;0,IFERROR((I1396-F1396)/F1396,0),"")</f>
        <v>0</v>
      </c>
      <c r="L1396" s="702">
        <f>IF(RENTABILIDAD[[#This Row],[VALOR ACTUAL COP]]&gt;0,IFERROR((J1396-G1396)/G1396,0),"")</f>
        <v>0</v>
      </c>
      <c r="M1396" s="763">
        <f t="shared" si="22"/>
        <v>0</v>
      </c>
      <c r="N1396" s="747" t="str">
        <f>IFERROR(IF(RENTABILIDAD[[#This Row],[AÑOS]]&gt;0.9999999,(1+K1396)^(1/M1396)-1,""),"")</f>
        <v/>
      </c>
      <c r="O1396" s="702" t="str">
        <f>IFERROR(IF(RENTABILIDAD[[#This Row],[AÑOS]]&gt;0.9999999,(1+L1396)^(1/M1396)-1,""),"")</f>
        <v/>
      </c>
      <c r="P1396" s="764" t="str">
        <f>IFERROR(IF(C:C=$U$7,RENTABILIDAD[[#This Row],[INVERSIÓN USD]]/$W$6,RENTABILIDAD[[#This Row],[INVERSIÓN USD]]/$W$7),"")</f>
        <v/>
      </c>
      <c r="Q1396" s="620" t="str">
        <f>IFERROR(IF(D:D=$U$6,RENTABILIDAD[[#This Row],[INVERSIÓN COP]]/$V$6,RENTABILIDAD[[#This Row],[INVERSIÓN COP]]/$V$7),"")</f>
        <v/>
      </c>
      <c r="R1396" s="764" t="str">
        <f>IFERROR(RENTABILIDAD[[#This Row],[RENTABILIDAD E.A USD]]*RENTABILIDAD[[#This Row],[PESOS COP]],"")</f>
        <v/>
      </c>
      <c r="S1396" s="620" t="str">
        <f>IFERROR(RENTABILIDAD[[#This Row],[RENTABILIDAD E.A COP2]]*RENTABILIDAD[[#This Row],[PESOS COP]],"")</f>
        <v/>
      </c>
    </row>
    <row r="1397" spans="2:19">
      <c r="B1397" s="755" t="str">
        <f>IF('REGISTRO ACCIONES'!L1397="COMPRA",'REGISTRO ACCIONES'!J1397,"")</f>
        <v/>
      </c>
      <c r="C1397" s="756" t="str">
        <f>IF('REGISTRO ACCIONES'!L1397="COMPRA",'REGISTRO ACCIONES'!K1397,"")</f>
        <v/>
      </c>
      <c r="D139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97" s="757" t="str">
        <f>IF('REGISTRO ACCIONES'!L1397="COMPRA",'REGISTRO ACCIONES'!M1397,"")</f>
        <v/>
      </c>
      <c r="F1397" s="758" t="str">
        <f>IF(RENTABILIDAD[[#This Row],[PORTAFOLIO]]="","",IF('REGISTRO ACCIONES'!L1397="COMPRA",'REGISTRO ACCIONES'!P1397,""))</f>
        <v/>
      </c>
      <c r="G1397" s="759" t="str">
        <f>IF(RENTABILIDAD[[#This Row],[PORTAFOLIO]]="","",IF('REGISTRO ACCIONES'!L1397="COMPRA",'REGISTRO ACCIONES'!R1397,""))</f>
        <v/>
      </c>
      <c r="H139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97" s="760" t="str">
        <f>IF(RENTABILIDAD[[#This Row],[PORTAFOLIO]]="","",IF(RENTABILIDAD[[#This Row],[INSTRUMENTO]]="","",IFERROR((E1397*H1397),0)))</f>
        <v/>
      </c>
      <c r="J1397" s="761" t="str">
        <f>IF(RENTABILIDAD[[#This Row],[PORTAFOLIO]]="","",IF(RENTABILIDAD[[#This Row],[INSTRUMENTO]]="","",IFERROR((E1397*H1397)*$X$6,0)))</f>
        <v/>
      </c>
      <c r="K1397" s="762">
        <f>IF(RENTABILIDAD[[#This Row],[VALOR ACTUAL COP]]&gt;0,IFERROR((I1397-F1397)/F1397,0),"")</f>
        <v>0</v>
      </c>
      <c r="L1397" s="702">
        <f>IF(RENTABILIDAD[[#This Row],[VALOR ACTUAL COP]]&gt;0,IFERROR((J1397-G1397)/G1397,0),"")</f>
        <v>0</v>
      </c>
      <c r="M1397" s="763">
        <f t="shared" si="22"/>
        <v>0</v>
      </c>
      <c r="N1397" s="747" t="str">
        <f>IFERROR(IF(RENTABILIDAD[[#This Row],[AÑOS]]&gt;0.9999999,(1+K1397)^(1/M1397)-1,""),"")</f>
        <v/>
      </c>
      <c r="O1397" s="702" t="str">
        <f>IFERROR(IF(RENTABILIDAD[[#This Row],[AÑOS]]&gt;0.9999999,(1+L1397)^(1/M1397)-1,""),"")</f>
        <v/>
      </c>
      <c r="P1397" s="764" t="str">
        <f>IFERROR(IF(C:C=$U$7,RENTABILIDAD[[#This Row],[INVERSIÓN USD]]/$W$6,RENTABILIDAD[[#This Row],[INVERSIÓN USD]]/$W$7),"")</f>
        <v/>
      </c>
      <c r="Q1397" s="620" t="str">
        <f>IFERROR(IF(D:D=$U$6,RENTABILIDAD[[#This Row],[INVERSIÓN COP]]/$V$6,RENTABILIDAD[[#This Row],[INVERSIÓN COP]]/$V$7),"")</f>
        <v/>
      </c>
      <c r="R1397" s="764" t="str">
        <f>IFERROR(RENTABILIDAD[[#This Row],[RENTABILIDAD E.A USD]]*RENTABILIDAD[[#This Row],[PESOS COP]],"")</f>
        <v/>
      </c>
      <c r="S1397" s="620" t="str">
        <f>IFERROR(RENTABILIDAD[[#This Row],[RENTABILIDAD E.A COP2]]*RENTABILIDAD[[#This Row],[PESOS COP]],"")</f>
        <v/>
      </c>
    </row>
    <row r="1398" spans="2:19">
      <c r="B1398" s="755" t="str">
        <f>IF('REGISTRO ACCIONES'!L1398="COMPRA",'REGISTRO ACCIONES'!J1398,"")</f>
        <v/>
      </c>
      <c r="C1398" s="756" t="str">
        <f>IF('REGISTRO ACCIONES'!L1398="COMPRA",'REGISTRO ACCIONES'!K1398,"")</f>
        <v/>
      </c>
      <c r="D139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98" s="757" t="str">
        <f>IF('REGISTRO ACCIONES'!L1398="COMPRA",'REGISTRO ACCIONES'!M1398,"")</f>
        <v/>
      </c>
      <c r="F1398" s="758" t="str">
        <f>IF(RENTABILIDAD[[#This Row],[PORTAFOLIO]]="","",IF('REGISTRO ACCIONES'!L1398="COMPRA",'REGISTRO ACCIONES'!P1398,""))</f>
        <v/>
      </c>
      <c r="G1398" s="759" t="str">
        <f>IF(RENTABILIDAD[[#This Row],[PORTAFOLIO]]="","",IF('REGISTRO ACCIONES'!L1398="COMPRA",'REGISTRO ACCIONES'!R1398,""))</f>
        <v/>
      </c>
      <c r="H139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98" s="760" t="str">
        <f>IF(RENTABILIDAD[[#This Row],[PORTAFOLIO]]="","",IF(RENTABILIDAD[[#This Row],[INSTRUMENTO]]="","",IFERROR((E1398*H1398),0)))</f>
        <v/>
      </c>
      <c r="J1398" s="761" t="str">
        <f>IF(RENTABILIDAD[[#This Row],[PORTAFOLIO]]="","",IF(RENTABILIDAD[[#This Row],[INSTRUMENTO]]="","",IFERROR((E1398*H1398)*$X$6,0)))</f>
        <v/>
      </c>
      <c r="K1398" s="762">
        <f>IF(RENTABILIDAD[[#This Row],[VALOR ACTUAL COP]]&gt;0,IFERROR((I1398-F1398)/F1398,0),"")</f>
        <v>0</v>
      </c>
      <c r="L1398" s="702">
        <f>IF(RENTABILIDAD[[#This Row],[VALOR ACTUAL COP]]&gt;0,IFERROR((J1398-G1398)/G1398,0),"")</f>
        <v>0</v>
      </c>
      <c r="M1398" s="763">
        <f t="shared" si="22"/>
        <v>0</v>
      </c>
      <c r="N1398" s="747" t="str">
        <f>IFERROR(IF(RENTABILIDAD[[#This Row],[AÑOS]]&gt;0.9999999,(1+K1398)^(1/M1398)-1,""),"")</f>
        <v/>
      </c>
      <c r="O1398" s="702" t="str">
        <f>IFERROR(IF(RENTABILIDAD[[#This Row],[AÑOS]]&gt;0.9999999,(1+L1398)^(1/M1398)-1,""),"")</f>
        <v/>
      </c>
      <c r="P1398" s="764" t="str">
        <f>IFERROR(IF(C:C=$U$7,RENTABILIDAD[[#This Row],[INVERSIÓN USD]]/$W$6,RENTABILIDAD[[#This Row],[INVERSIÓN USD]]/$W$7),"")</f>
        <v/>
      </c>
      <c r="Q1398" s="620" t="str">
        <f>IFERROR(IF(D:D=$U$6,RENTABILIDAD[[#This Row],[INVERSIÓN COP]]/$V$6,RENTABILIDAD[[#This Row],[INVERSIÓN COP]]/$V$7),"")</f>
        <v/>
      </c>
      <c r="R1398" s="764" t="str">
        <f>IFERROR(RENTABILIDAD[[#This Row],[RENTABILIDAD E.A USD]]*RENTABILIDAD[[#This Row],[PESOS COP]],"")</f>
        <v/>
      </c>
      <c r="S1398" s="620" t="str">
        <f>IFERROR(RENTABILIDAD[[#This Row],[RENTABILIDAD E.A COP2]]*RENTABILIDAD[[#This Row],[PESOS COP]],"")</f>
        <v/>
      </c>
    </row>
    <row r="1399" spans="2:19">
      <c r="B1399" s="755" t="str">
        <f>IF('REGISTRO ACCIONES'!L1399="COMPRA",'REGISTRO ACCIONES'!J1399,"")</f>
        <v/>
      </c>
      <c r="C1399" s="756" t="str">
        <f>IF('REGISTRO ACCIONES'!L1399="COMPRA",'REGISTRO ACCIONES'!K1399,"")</f>
        <v/>
      </c>
      <c r="D139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399" s="757" t="str">
        <f>IF('REGISTRO ACCIONES'!L1399="COMPRA",'REGISTRO ACCIONES'!M1399,"")</f>
        <v/>
      </c>
      <c r="F1399" s="758" t="str">
        <f>IF(RENTABILIDAD[[#This Row],[PORTAFOLIO]]="","",IF('REGISTRO ACCIONES'!L1399="COMPRA",'REGISTRO ACCIONES'!P1399,""))</f>
        <v/>
      </c>
      <c r="G1399" s="759" t="str">
        <f>IF(RENTABILIDAD[[#This Row],[PORTAFOLIO]]="","",IF('REGISTRO ACCIONES'!L1399="COMPRA",'REGISTRO ACCIONES'!R1399,""))</f>
        <v/>
      </c>
      <c r="H139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399" s="760" t="str">
        <f>IF(RENTABILIDAD[[#This Row],[PORTAFOLIO]]="","",IF(RENTABILIDAD[[#This Row],[INSTRUMENTO]]="","",IFERROR((E1399*H1399),0)))</f>
        <v/>
      </c>
      <c r="J1399" s="761" t="str">
        <f>IF(RENTABILIDAD[[#This Row],[PORTAFOLIO]]="","",IF(RENTABILIDAD[[#This Row],[INSTRUMENTO]]="","",IFERROR((E1399*H1399)*$X$6,0)))</f>
        <v/>
      </c>
      <c r="K1399" s="762">
        <f>IF(RENTABILIDAD[[#This Row],[VALOR ACTUAL COP]]&gt;0,IFERROR((I1399-F1399)/F1399,0),"")</f>
        <v>0</v>
      </c>
      <c r="L1399" s="702">
        <f>IF(RENTABILIDAD[[#This Row],[VALOR ACTUAL COP]]&gt;0,IFERROR((J1399-G1399)/G1399,0),"")</f>
        <v>0</v>
      </c>
      <c r="M1399" s="763">
        <f t="shared" si="22"/>
        <v>0</v>
      </c>
      <c r="N1399" s="747" t="str">
        <f>IFERROR(IF(RENTABILIDAD[[#This Row],[AÑOS]]&gt;0.9999999,(1+K1399)^(1/M1399)-1,""),"")</f>
        <v/>
      </c>
      <c r="O1399" s="702" t="str">
        <f>IFERROR(IF(RENTABILIDAD[[#This Row],[AÑOS]]&gt;0.9999999,(1+L1399)^(1/M1399)-1,""),"")</f>
        <v/>
      </c>
      <c r="P1399" s="764" t="str">
        <f>IFERROR(IF(C:C=$U$7,RENTABILIDAD[[#This Row],[INVERSIÓN USD]]/$W$6,RENTABILIDAD[[#This Row],[INVERSIÓN USD]]/$W$7),"")</f>
        <v/>
      </c>
      <c r="Q1399" s="620" t="str">
        <f>IFERROR(IF(D:D=$U$6,RENTABILIDAD[[#This Row],[INVERSIÓN COP]]/$V$6,RENTABILIDAD[[#This Row],[INVERSIÓN COP]]/$V$7),"")</f>
        <v/>
      </c>
      <c r="R1399" s="764" t="str">
        <f>IFERROR(RENTABILIDAD[[#This Row],[RENTABILIDAD E.A USD]]*RENTABILIDAD[[#This Row],[PESOS COP]],"")</f>
        <v/>
      </c>
      <c r="S1399" s="620" t="str">
        <f>IFERROR(RENTABILIDAD[[#This Row],[RENTABILIDAD E.A COP2]]*RENTABILIDAD[[#This Row],[PESOS COP]],"")</f>
        <v/>
      </c>
    </row>
    <row r="1400" spans="2:19">
      <c r="B1400" s="755" t="str">
        <f>IF('REGISTRO ACCIONES'!L1400="COMPRA",'REGISTRO ACCIONES'!J1400,"")</f>
        <v/>
      </c>
      <c r="C1400" s="756" t="str">
        <f>IF('REGISTRO ACCIONES'!L1400="COMPRA",'REGISTRO ACCIONES'!K1400,"")</f>
        <v/>
      </c>
      <c r="D140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00" s="757" t="str">
        <f>IF('REGISTRO ACCIONES'!L1400="COMPRA",'REGISTRO ACCIONES'!M1400,"")</f>
        <v/>
      </c>
      <c r="F1400" s="758" t="str">
        <f>IF(RENTABILIDAD[[#This Row],[PORTAFOLIO]]="","",IF('REGISTRO ACCIONES'!L1400="COMPRA",'REGISTRO ACCIONES'!P1400,""))</f>
        <v/>
      </c>
      <c r="G1400" s="759" t="str">
        <f>IF(RENTABILIDAD[[#This Row],[PORTAFOLIO]]="","",IF('REGISTRO ACCIONES'!L1400="COMPRA",'REGISTRO ACCIONES'!R1400,""))</f>
        <v/>
      </c>
      <c r="H140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00" s="760" t="str">
        <f>IF(RENTABILIDAD[[#This Row],[PORTAFOLIO]]="","",IF(RENTABILIDAD[[#This Row],[INSTRUMENTO]]="","",IFERROR((E1400*H1400),0)))</f>
        <v/>
      </c>
      <c r="J1400" s="761" t="str">
        <f>IF(RENTABILIDAD[[#This Row],[PORTAFOLIO]]="","",IF(RENTABILIDAD[[#This Row],[INSTRUMENTO]]="","",IFERROR((E1400*H1400)*$X$6,0)))</f>
        <v/>
      </c>
      <c r="K1400" s="762">
        <f>IF(RENTABILIDAD[[#This Row],[VALOR ACTUAL COP]]&gt;0,IFERROR((I1400-F1400)/F1400,0),"")</f>
        <v>0</v>
      </c>
      <c r="L1400" s="702">
        <f>IF(RENTABILIDAD[[#This Row],[VALOR ACTUAL COP]]&gt;0,IFERROR((J1400-G1400)/G1400,0),"")</f>
        <v>0</v>
      </c>
      <c r="M1400" s="763">
        <f t="shared" si="22"/>
        <v>0</v>
      </c>
      <c r="N1400" s="747" t="str">
        <f>IFERROR(IF(RENTABILIDAD[[#This Row],[AÑOS]]&gt;0.9999999,(1+K1400)^(1/M1400)-1,""),"")</f>
        <v/>
      </c>
      <c r="O1400" s="702" t="str">
        <f>IFERROR(IF(RENTABILIDAD[[#This Row],[AÑOS]]&gt;0.9999999,(1+L1400)^(1/M1400)-1,""),"")</f>
        <v/>
      </c>
      <c r="P1400" s="764" t="str">
        <f>IFERROR(IF(C:C=$U$7,RENTABILIDAD[[#This Row],[INVERSIÓN USD]]/$W$6,RENTABILIDAD[[#This Row],[INVERSIÓN USD]]/$W$7),"")</f>
        <v/>
      </c>
      <c r="Q1400" s="620" t="str">
        <f>IFERROR(IF(D:D=$U$6,RENTABILIDAD[[#This Row],[INVERSIÓN COP]]/$V$6,RENTABILIDAD[[#This Row],[INVERSIÓN COP]]/$V$7),"")</f>
        <v/>
      </c>
      <c r="R1400" s="764" t="str">
        <f>IFERROR(RENTABILIDAD[[#This Row],[RENTABILIDAD E.A USD]]*RENTABILIDAD[[#This Row],[PESOS COP]],"")</f>
        <v/>
      </c>
      <c r="S1400" s="620" t="str">
        <f>IFERROR(RENTABILIDAD[[#This Row],[RENTABILIDAD E.A COP2]]*RENTABILIDAD[[#This Row],[PESOS COP]],"")</f>
        <v/>
      </c>
    </row>
    <row r="1401" spans="2:19">
      <c r="B1401" s="755" t="str">
        <f>IF('REGISTRO ACCIONES'!L1401="COMPRA",'REGISTRO ACCIONES'!J1401,"")</f>
        <v/>
      </c>
      <c r="C1401" s="756" t="str">
        <f>IF('REGISTRO ACCIONES'!L1401="COMPRA",'REGISTRO ACCIONES'!K1401,"")</f>
        <v/>
      </c>
      <c r="D140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01" s="757" t="str">
        <f>IF('REGISTRO ACCIONES'!L1401="COMPRA",'REGISTRO ACCIONES'!M1401,"")</f>
        <v/>
      </c>
      <c r="F1401" s="758" t="str">
        <f>IF(RENTABILIDAD[[#This Row],[PORTAFOLIO]]="","",IF('REGISTRO ACCIONES'!L1401="COMPRA",'REGISTRO ACCIONES'!P1401,""))</f>
        <v/>
      </c>
      <c r="G1401" s="759" t="str">
        <f>IF(RENTABILIDAD[[#This Row],[PORTAFOLIO]]="","",IF('REGISTRO ACCIONES'!L1401="COMPRA",'REGISTRO ACCIONES'!R1401,""))</f>
        <v/>
      </c>
      <c r="H140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01" s="760" t="str">
        <f>IF(RENTABILIDAD[[#This Row],[PORTAFOLIO]]="","",IF(RENTABILIDAD[[#This Row],[INSTRUMENTO]]="","",IFERROR((E1401*H1401),0)))</f>
        <v/>
      </c>
      <c r="J1401" s="761" t="str">
        <f>IF(RENTABILIDAD[[#This Row],[PORTAFOLIO]]="","",IF(RENTABILIDAD[[#This Row],[INSTRUMENTO]]="","",IFERROR((E1401*H1401)*$X$6,0)))</f>
        <v/>
      </c>
      <c r="K1401" s="762">
        <f>IF(RENTABILIDAD[[#This Row],[VALOR ACTUAL COP]]&gt;0,IFERROR((I1401-F1401)/F1401,0),"")</f>
        <v>0</v>
      </c>
      <c r="L1401" s="702">
        <f>IF(RENTABILIDAD[[#This Row],[VALOR ACTUAL COP]]&gt;0,IFERROR((J1401-G1401)/G1401,0),"")</f>
        <v>0</v>
      </c>
      <c r="M1401" s="763">
        <f t="shared" si="22"/>
        <v>0</v>
      </c>
      <c r="N1401" s="747" t="str">
        <f>IFERROR(IF(RENTABILIDAD[[#This Row],[AÑOS]]&gt;0.9999999,(1+K1401)^(1/M1401)-1,""),"")</f>
        <v/>
      </c>
      <c r="O1401" s="702" t="str">
        <f>IFERROR(IF(RENTABILIDAD[[#This Row],[AÑOS]]&gt;0.9999999,(1+L1401)^(1/M1401)-1,""),"")</f>
        <v/>
      </c>
      <c r="P1401" s="764" t="str">
        <f>IFERROR(IF(C:C=$U$7,RENTABILIDAD[[#This Row],[INVERSIÓN USD]]/$W$6,RENTABILIDAD[[#This Row],[INVERSIÓN USD]]/$W$7),"")</f>
        <v/>
      </c>
      <c r="Q1401" s="620" t="str">
        <f>IFERROR(IF(D:D=$U$6,RENTABILIDAD[[#This Row],[INVERSIÓN COP]]/$V$6,RENTABILIDAD[[#This Row],[INVERSIÓN COP]]/$V$7),"")</f>
        <v/>
      </c>
      <c r="R1401" s="764" t="str">
        <f>IFERROR(RENTABILIDAD[[#This Row],[RENTABILIDAD E.A USD]]*RENTABILIDAD[[#This Row],[PESOS COP]],"")</f>
        <v/>
      </c>
      <c r="S1401" s="620" t="str">
        <f>IFERROR(RENTABILIDAD[[#This Row],[RENTABILIDAD E.A COP2]]*RENTABILIDAD[[#This Row],[PESOS COP]],"")</f>
        <v/>
      </c>
    </row>
    <row r="1402" spans="2:19">
      <c r="B1402" s="755" t="str">
        <f>IF('REGISTRO ACCIONES'!L1402="COMPRA",'REGISTRO ACCIONES'!J1402,"")</f>
        <v/>
      </c>
      <c r="C1402" s="756" t="str">
        <f>IF('REGISTRO ACCIONES'!L1402="COMPRA",'REGISTRO ACCIONES'!K1402,"")</f>
        <v/>
      </c>
      <c r="D140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02" s="757" t="str">
        <f>IF('REGISTRO ACCIONES'!L1402="COMPRA",'REGISTRO ACCIONES'!M1402,"")</f>
        <v/>
      </c>
      <c r="F1402" s="758" t="str">
        <f>IF(RENTABILIDAD[[#This Row],[PORTAFOLIO]]="","",IF('REGISTRO ACCIONES'!L1402="COMPRA",'REGISTRO ACCIONES'!P1402,""))</f>
        <v/>
      </c>
      <c r="G1402" s="759" t="str">
        <f>IF(RENTABILIDAD[[#This Row],[PORTAFOLIO]]="","",IF('REGISTRO ACCIONES'!L1402="COMPRA",'REGISTRO ACCIONES'!R1402,""))</f>
        <v/>
      </c>
      <c r="H140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02" s="760" t="str">
        <f>IF(RENTABILIDAD[[#This Row],[PORTAFOLIO]]="","",IF(RENTABILIDAD[[#This Row],[INSTRUMENTO]]="","",IFERROR((E1402*H1402),0)))</f>
        <v/>
      </c>
      <c r="J1402" s="761" t="str">
        <f>IF(RENTABILIDAD[[#This Row],[PORTAFOLIO]]="","",IF(RENTABILIDAD[[#This Row],[INSTRUMENTO]]="","",IFERROR((E1402*H1402)*$X$6,0)))</f>
        <v/>
      </c>
      <c r="K1402" s="762">
        <f>IF(RENTABILIDAD[[#This Row],[VALOR ACTUAL COP]]&gt;0,IFERROR((I1402-F1402)/F1402,0),"")</f>
        <v>0</v>
      </c>
      <c r="L1402" s="702">
        <f>IF(RENTABILIDAD[[#This Row],[VALOR ACTUAL COP]]&gt;0,IFERROR((J1402-G1402)/G1402,0),"")</f>
        <v>0</v>
      </c>
      <c r="M1402" s="763">
        <f t="shared" si="22"/>
        <v>0</v>
      </c>
      <c r="N1402" s="747" t="str">
        <f>IFERROR(IF(RENTABILIDAD[[#This Row],[AÑOS]]&gt;0.9999999,(1+K1402)^(1/M1402)-1,""),"")</f>
        <v/>
      </c>
      <c r="O1402" s="702" t="str">
        <f>IFERROR(IF(RENTABILIDAD[[#This Row],[AÑOS]]&gt;0.9999999,(1+L1402)^(1/M1402)-1,""),"")</f>
        <v/>
      </c>
      <c r="P1402" s="764" t="str">
        <f>IFERROR(IF(C:C=$U$7,RENTABILIDAD[[#This Row],[INVERSIÓN USD]]/$W$6,RENTABILIDAD[[#This Row],[INVERSIÓN USD]]/$W$7),"")</f>
        <v/>
      </c>
      <c r="Q1402" s="620" t="str">
        <f>IFERROR(IF(D:D=$U$6,RENTABILIDAD[[#This Row],[INVERSIÓN COP]]/$V$6,RENTABILIDAD[[#This Row],[INVERSIÓN COP]]/$V$7),"")</f>
        <v/>
      </c>
      <c r="R1402" s="764" t="str">
        <f>IFERROR(RENTABILIDAD[[#This Row],[RENTABILIDAD E.A USD]]*RENTABILIDAD[[#This Row],[PESOS COP]],"")</f>
        <v/>
      </c>
      <c r="S1402" s="620" t="str">
        <f>IFERROR(RENTABILIDAD[[#This Row],[RENTABILIDAD E.A COP2]]*RENTABILIDAD[[#This Row],[PESOS COP]],"")</f>
        <v/>
      </c>
    </row>
    <row r="1403" spans="2:19">
      <c r="B1403" s="755" t="str">
        <f>IF('REGISTRO ACCIONES'!L1403="COMPRA",'REGISTRO ACCIONES'!J1403,"")</f>
        <v/>
      </c>
      <c r="C1403" s="756" t="str">
        <f>IF('REGISTRO ACCIONES'!L1403="COMPRA",'REGISTRO ACCIONES'!K1403,"")</f>
        <v/>
      </c>
      <c r="D140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03" s="757" t="str">
        <f>IF('REGISTRO ACCIONES'!L1403="COMPRA",'REGISTRO ACCIONES'!M1403,"")</f>
        <v/>
      </c>
      <c r="F1403" s="758" t="str">
        <f>IF(RENTABILIDAD[[#This Row],[PORTAFOLIO]]="","",IF('REGISTRO ACCIONES'!L1403="COMPRA",'REGISTRO ACCIONES'!P1403,""))</f>
        <v/>
      </c>
      <c r="G1403" s="759" t="str">
        <f>IF(RENTABILIDAD[[#This Row],[PORTAFOLIO]]="","",IF('REGISTRO ACCIONES'!L1403="COMPRA",'REGISTRO ACCIONES'!R1403,""))</f>
        <v/>
      </c>
      <c r="H140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03" s="760" t="str">
        <f>IF(RENTABILIDAD[[#This Row],[PORTAFOLIO]]="","",IF(RENTABILIDAD[[#This Row],[INSTRUMENTO]]="","",IFERROR((E1403*H1403),0)))</f>
        <v/>
      </c>
      <c r="J1403" s="761" t="str">
        <f>IF(RENTABILIDAD[[#This Row],[PORTAFOLIO]]="","",IF(RENTABILIDAD[[#This Row],[INSTRUMENTO]]="","",IFERROR((E1403*H1403)*$X$6,0)))</f>
        <v/>
      </c>
      <c r="K1403" s="762">
        <f>IF(RENTABILIDAD[[#This Row],[VALOR ACTUAL COP]]&gt;0,IFERROR((I1403-F1403)/F1403,0),"")</f>
        <v>0</v>
      </c>
      <c r="L1403" s="702">
        <f>IF(RENTABILIDAD[[#This Row],[VALOR ACTUAL COP]]&gt;0,IFERROR((J1403-G1403)/G1403,0),"")</f>
        <v>0</v>
      </c>
      <c r="M1403" s="763">
        <f t="shared" si="22"/>
        <v>0</v>
      </c>
      <c r="N1403" s="747" t="str">
        <f>IFERROR(IF(RENTABILIDAD[[#This Row],[AÑOS]]&gt;0.9999999,(1+K1403)^(1/M1403)-1,""),"")</f>
        <v/>
      </c>
      <c r="O1403" s="702" t="str">
        <f>IFERROR(IF(RENTABILIDAD[[#This Row],[AÑOS]]&gt;0.9999999,(1+L1403)^(1/M1403)-1,""),"")</f>
        <v/>
      </c>
      <c r="P1403" s="764" t="str">
        <f>IFERROR(IF(C:C=$U$7,RENTABILIDAD[[#This Row],[INVERSIÓN USD]]/$W$6,RENTABILIDAD[[#This Row],[INVERSIÓN USD]]/$W$7),"")</f>
        <v/>
      </c>
      <c r="Q1403" s="620" t="str">
        <f>IFERROR(IF(D:D=$U$6,RENTABILIDAD[[#This Row],[INVERSIÓN COP]]/$V$6,RENTABILIDAD[[#This Row],[INVERSIÓN COP]]/$V$7),"")</f>
        <v/>
      </c>
      <c r="R1403" s="764" t="str">
        <f>IFERROR(RENTABILIDAD[[#This Row],[RENTABILIDAD E.A USD]]*RENTABILIDAD[[#This Row],[PESOS COP]],"")</f>
        <v/>
      </c>
      <c r="S1403" s="620" t="str">
        <f>IFERROR(RENTABILIDAD[[#This Row],[RENTABILIDAD E.A COP2]]*RENTABILIDAD[[#This Row],[PESOS COP]],"")</f>
        <v/>
      </c>
    </row>
    <row r="1404" spans="2:19">
      <c r="B1404" s="755" t="str">
        <f>IF('REGISTRO ACCIONES'!L1404="COMPRA",'REGISTRO ACCIONES'!J1404,"")</f>
        <v/>
      </c>
      <c r="C1404" s="756" t="str">
        <f>IF('REGISTRO ACCIONES'!L1404="COMPRA",'REGISTRO ACCIONES'!K1404,"")</f>
        <v/>
      </c>
      <c r="D140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04" s="757" t="str">
        <f>IF('REGISTRO ACCIONES'!L1404="COMPRA",'REGISTRO ACCIONES'!M1404,"")</f>
        <v/>
      </c>
      <c r="F1404" s="758" t="str">
        <f>IF(RENTABILIDAD[[#This Row],[PORTAFOLIO]]="","",IF('REGISTRO ACCIONES'!L1404="COMPRA",'REGISTRO ACCIONES'!P1404,""))</f>
        <v/>
      </c>
      <c r="G1404" s="759" t="str">
        <f>IF(RENTABILIDAD[[#This Row],[PORTAFOLIO]]="","",IF('REGISTRO ACCIONES'!L1404="COMPRA",'REGISTRO ACCIONES'!R1404,""))</f>
        <v/>
      </c>
      <c r="H140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04" s="760" t="str">
        <f>IF(RENTABILIDAD[[#This Row],[PORTAFOLIO]]="","",IF(RENTABILIDAD[[#This Row],[INSTRUMENTO]]="","",IFERROR((E1404*H1404),0)))</f>
        <v/>
      </c>
      <c r="J1404" s="761" t="str">
        <f>IF(RENTABILIDAD[[#This Row],[PORTAFOLIO]]="","",IF(RENTABILIDAD[[#This Row],[INSTRUMENTO]]="","",IFERROR((E1404*H1404)*$X$6,0)))</f>
        <v/>
      </c>
      <c r="K1404" s="762">
        <f>IF(RENTABILIDAD[[#This Row],[VALOR ACTUAL COP]]&gt;0,IFERROR((I1404-F1404)/F1404,0),"")</f>
        <v>0</v>
      </c>
      <c r="L1404" s="702">
        <f>IF(RENTABILIDAD[[#This Row],[VALOR ACTUAL COP]]&gt;0,IFERROR((J1404-G1404)/G1404,0),"")</f>
        <v>0</v>
      </c>
      <c r="M1404" s="763">
        <f t="shared" si="22"/>
        <v>0</v>
      </c>
      <c r="N1404" s="747" t="str">
        <f>IFERROR(IF(RENTABILIDAD[[#This Row],[AÑOS]]&gt;0.9999999,(1+K1404)^(1/M1404)-1,""),"")</f>
        <v/>
      </c>
      <c r="O1404" s="702" t="str">
        <f>IFERROR(IF(RENTABILIDAD[[#This Row],[AÑOS]]&gt;0.9999999,(1+L1404)^(1/M1404)-1,""),"")</f>
        <v/>
      </c>
      <c r="P1404" s="764" t="str">
        <f>IFERROR(IF(C:C=$U$7,RENTABILIDAD[[#This Row],[INVERSIÓN USD]]/$W$6,RENTABILIDAD[[#This Row],[INVERSIÓN USD]]/$W$7),"")</f>
        <v/>
      </c>
      <c r="Q1404" s="620" t="str">
        <f>IFERROR(IF(D:D=$U$6,RENTABILIDAD[[#This Row],[INVERSIÓN COP]]/$V$6,RENTABILIDAD[[#This Row],[INVERSIÓN COP]]/$V$7),"")</f>
        <v/>
      </c>
      <c r="R1404" s="764" t="str">
        <f>IFERROR(RENTABILIDAD[[#This Row],[RENTABILIDAD E.A USD]]*RENTABILIDAD[[#This Row],[PESOS COP]],"")</f>
        <v/>
      </c>
      <c r="S1404" s="620" t="str">
        <f>IFERROR(RENTABILIDAD[[#This Row],[RENTABILIDAD E.A COP2]]*RENTABILIDAD[[#This Row],[PESOS COP]],"")</f>
        <v/>
      </c>
    </row>
    <row r="1405" spans="2:19">
      <c r="B1405" s="755" t="str">
        <f>IF('REGISTRO ACCIONES'!L1405="COMPRA",'REGISTRO ACCIONES'!J1405,"")</f>
        <v/>
      </c>
      <c r="C1405" s="756" t="str">
        <f>IF('REGISTRO ACCIONES'!L1405="COMPRA",'REGISTRO ACCIONES'!K1405,"")</f>
        <v/>
      </c>
      <c r="D140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05" s="757" t="str">
        <f>IF('REGISTRO ACCIONES'!L1405="COMPRA",'REGISTRO ACCIONES'!M1405,"")</f>
        <v/>
      </c>
      <c r="F1405" s="758" t="str">
        <f>IF(RENTABILIDAD[[#This Row],[PORTAFOLIO]]="","",IF('REGISTRO ACCIONES'!L1405="COMPRA",'REGISTRO ACCIONES'!P1405,""))</f>
        <v/>
      </c>
      <c r="G1405" s="759" t="str">
        <f>IF(RENTABILIDAD[[#This Row],[PORTAFOLIO]]="","",IF('REGISTRO ACCIONES'!L1405="COMPRA",'REGISTRO ACCIONES'!R1405,""))</f>
        <v/>
      </c>
      <c r="H140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05" s="760" t="str">
        <f>IF(RENTABILIDAD[[#This Row],[PORTAFOLIO]]="","",IF(RENTABILIDAD[[#This Row],[INSTRUMENTO]]="","",IFERROR((E1405*H1405),0)))</f>
        <v/>
      </c>
      <c r="J1405" s="761" t="str">
        <f>IF(RENTABILIDAD[[#This Row],[PORTAFOLIO]]="","",IF(RENTABILIDAD[[#This Row],[INSTRUMENTO]]="","",IFERROR((E1405*H1405)*$X$6,0)))</f>
        <v/>
      </c>
      <c r="K1405" s="762">
        <f>IF(RENTABILIDAD[[#This Row],[VALOR ACTUAL COP]]&gt;0,IFERROR((I1405-F1405)/F1405,0),"")</f>
        <v>0</v>
      </c>
      <c r="L1405" s="702">
        <f>IF(RENTABILIDAD[[#This Row],[VALOR ACTUAL COP]]&gt;0,IFERROR((J1405-G1405)/G1405,0),"")</f>
        <v>0</v>
      </c>
      <c r="M1405" s="763">
        <f t="shared" si="22"/>
        <v>0</v>
      </c>
      <c r="N1405" s="747" t="str">
        <f>IFERROR(IF(RENTABILIDAD[[#This Row],[AÑOS]]&gt;0.9999999,(1+K1405)^(1/M1405)-1,""),"")</f>
        <v/>
      </c>
      <c r="O1405" s="702" t="str">
        <f>IFERROR(IF(RENTABILIDAD[[#This Row],[AÑOS]]&gt;0.9999999,(1+L1405)^(1/M1405)-1,""),"")</f>
        <v/>
      </c>
      <c r="P1405" s="764" t="str">
        <f>IFERROR(IF(C:C=$U$7,RENTABILIDAD[[#This Row],[INVERSIÓN USD]]/$W$6,RENTABILIDAD[[#This Row],[INVERSIÓN USD]]/$W$7),"")</f>
        <v/>
      </c>
      <c r="Q1405" s="620" t="str">
        <f>IFERROR(IF(D:D=$U$6,RENTABILIDAD[[#This Row],[INVERSIÓN COP]]/$V$6,RENTABILIDAD[[#This Row],[INVERSIÓN COP]]/$V$7),"")</f>
        <v/>
      </c>
      <c r="R1405" s="764" t="str">
        <f>IFERROR(RENTABILIDAD[[#This Row],[RENTABILIDAD E.A USD]]*RENTABILIDAD[[#This Row],[PESOS COP]],"")</f>
        <v/>
      </c>
      <c r="S1405" s="620" t="str">
        <f>IFERROR(RENTABILIDAD[[#This Row],[RENTABILIDAD E.A COP2]]*RENTABILIDAD[[#This Row],[PESOS COP]],"")</f>
        <v/>
      </c>
    </row>
    <row r="1406" spans="2:19">
      <c r="B1406" s="755" t="str">
        <f>IF('REGISTRO ACCIONES'!L1406="COMPRA",'REGISTRO ACCIONES'!J1406,"")</f>
        <v/>
      </c>
      <c r="C1406" s="756" t="str">
        <f>IF('REGISTRO ACCIONES'!L1406="COMPRA",'REGISTRO ACCIONES'!K1406,"")</f>
        <v/>
      </c>
      <c r="D140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06" s="757" t="str">
        <f>IF('REGISTRO ACCIONES'!L1406="COMPRA",'REGISTRO ACCIONES'!M1406,"")</f>
        <v/>
      </c>
      <c r="F1406" s="758" t="str">
        <f>IF(RENTABILIDAD[[#This Row],[PORTAFOLIO]]="","",IF('REGISTRO ACCIONES'!L1406="COMPRA",'REGISTRO ACCIONES'!P1406,""))</f>
        <v/>
      </c>
      <c r="G1406" s="759" t="str">
        <f>IF(RENTABILIDAD[[#This Row],[PORTAFOLIO]]="","",IF('REGISTRO ACCIONES'!L1406="COMPRA",'REGISTRO ACCIONES'!R1406,""))</f>
        <v/>
      </c>
      <c r="H140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06" s="760" t="str">
        <f>IF(RENTABILIDAD[[#This Row],[PORTAFOLIO]]="","",IF(RENTABILIDAD[[#This Row],[INSTRUMENTO]]="","",IFERROR((E1406*H1406),0)))</f>
        <v/>
      </c>
      <c r="J1406" s="761" t="str">
        <f>IF(RENTABILIDAD[[#This Row],[PORTAFOLIO]]="","",IF(RENTABILIDAD[[#This Row],[INSTRUMENTO]]="","",IFERROR((E1406*H1406)*$X$6,0)))</f>
        <v/>
      </c>
      <c r="K1406" s="762">
        <f>IF(RENTABILIDAD[[#This Row],[VALOR ACTUAL COP]]&gt;0,IFERROR((I1406-F1406)/F1406,0),"")</f>
        <v>0</v>
      </c>
      <c r="L1406" s="702">
        <f>IF(RENTABILIDAD[[#This Row],[VALOR ACTUAL COP]]&gt;0,IFERROR((J1406-G1406)/G1406,0),"")</f>
        <v>0</v>
      </c>
      <c r="M1406" s="763">
        <f t="shared" si="22"/>
        <v>0</v>
      </c>
      <c r="N1406" s="747" t="str">
        <f>IFERROR(IF(RENTABILIDAD[[#This Row],[AÑOS]]&gt;0.9999999,(1+K1406)^(1/M1406)-1,""),"")</f>
        <v/>
      </c>
      <c r="O1406" s="702" t="str">
        <f>IFERROR(IF(RENTABILIDAD[[#This Row],[AÑOS]]&gt;0.9999999,(1+L1406)^(1/M1406)-1,""),"")</f>
        <v/>
      </c>
      <c r="P1406" s="764" t="str">
        <f>IFERROR(IF(C:C=$U$7,RENTABILIDAD[[#This Row],[INVERSIÓN USD]]/$W$6,RENTABILIDAD[[#This Row],[INVERSIÓN USD]]/$W$7),"")</f>
        <v/>
      </c>
      <c r="Q1406" s="620" t="str">
        <f>IFERROR(IF(D:D=$U$6,RENTABILIDAD[[#This Row],[INVERSIÓN COP]]/$V$6,RENTABILIDAD[[#This Row],[INVERSIÓN COP]]/$V$7),"")</f>
        <v/>
      </c>
      <c r="R1406" s="764" t="str">
        <f>IFERROR(RENTABILIDAD[[#This Row],[RENTABILIDAD E.A USD]]*RENTABILIDAD[[#This Row],[PESOS COP]],"")</f>
        <v/>
      </c>
      <c r="S1406" s="620" t="str">
        <f>IFERROR(RENTABILIDAD[[#This Row],[RENTABILIDAD E.A COP2]]*RENTABILIDAD[[#This Row],[PESOS COP]],"")</f>
        <v/>
      </c>
    </row>
    <row r="1407" spans="2:19">
      <c r="B1407" s="755" t="str">
        <f>IF('REGISTRO ACCIONES'!L1407="COMPRA",'REGISTRO ACCIONES'!J1407,"")</f>
        <v/>
      </c>
      <c r="C1407" s="756" t="str">
        <f>IF('REGISTRO ACCIONES'!L1407="COMPRA",'REGISTRO ACCIONES'!K1407,"")</f>
        <v/>
      </c>
      <c r="D140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07" s="757" t="str">
        <f>IF('REGISTRO ACCIONES'!L1407="COMPRA",'REGISTRO ACCIONES'!M1407,"")</f>
        <v/>
      </c>
      <c r="F1407" s="758" t="str">
        <f>IF(RENTABILIDAD[[#This Row],[PORTAFOLIO]]="","",IF('REGISTRO ACCIONES'!L1407="COMPRA",'REGISTRO ACCIONES'!P1407,""))</f>
        <v/>
      </c>
      <c r="G1407" s="759" t="str">
        <f>IF(RENTABILIDAD[[#This Row],[PORTAFOLIO]]="","",IF('REGISTRO ACCIONES'!L1407="COMPRA",'REGISTRO ACCIONES'!R1407,""))</f>
        <v/>
      </c>
      <c r="H140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07" s="760" t="str">
        <f>IF(RENTABILIDAD[[#This Row],[PORTAFOLIO]]="","",IF(RENTABILIDAD[[#This Row],[INSTRUMENTO]]="","",IFERROR((E1407*H1407),0)))</f>
        <v/>
      </c>
      <c r="J1407" s="761" t="str">
        <f>IF(RENTABILIDAD[[#This Row],[PORTAFOLIO]]="","",IF(RENTABILIDAD[[#This Row],[INSTRUMENTO]]="","",IFERROR((E1407*H1407)*$X$6,0)))</f>
        <v/>
      </c>
      <c r="K1407" s="762">
        <f>IF(RENTABILIDAD[[#This Row],[VALOR ACTUAL COP]]&gt;0,IFERROR((I1407-F1407)/F1407,0),"")</f>
        <v>0</v>
      </c>
      <c r="L1407" s="702">
        <f>IF(RENTABILIDAD[[#This Row],[VALOR ACTUAL COP]]&gt;0,IFERROR((J1407-G1407)/G1407,0),"")</f>
        <v>0</v>
      </c>
      <c r="M1407" s="763">
        <f t="shared" si="22"/>
        <v>0</v>
      </c>
      <c r="N1407" s="747" t="str">
        <f>IFERROR(IF(RENTABILIDAD[[#This Row],[AÑOS]]&gt;0.9999999,(1+K1407)^(1/M1407)-1,""),"")</f>
        <v/>
      </c>
      <c r="O1407" s="702" t="str">
        <f>IFERROR(IF(RENTABILIDAD[[#This Row],[AÑOS]]&gt;0.9999999,(1+L1407)^(1/M1407)-1,""),"")</f>
        <v/>
      </c>
      <c r="P1407" s="764" t="str">
        <f>IFERROR(IF(C:C=$U$7,RENTABILIDAD[[#This Row],[INVERSIÓN USD]]/$W$6,RENTABILIDAD[[#This Row],[INVERSIÓN USD]]/$W$7),"")</f>
        <v/>
      </c>
      <c r="Q1407" s="620" t="str">
        <f>IFERROR(IF(D:D=$U$6,RENTABILIDAD[[#This Row],[INVERSIÓN COP]]/$V$6,RENTABILIDAD[[#This Row],[INVERSIÓN COP]]/$V$7),"")</f>
        <v/>
      </c>
      <c r="R1407" s="764" t="str">
        <f>IFERROR(RENTABILIDAD[[#This Row],[RENTABILIDAD E.A USD]]*RENTABILIDAD[[#This Row],[PESOS COP]],"")</f>
        <v/>
      </c>
      <c r="S1407" s="620" t="str">
        <f>IFERROR(RENTABILIDAD[[#This Row],[RENTABILIDAD E.A COP2]]*RENTABILIDAD[[#This Row],[PESOS COP]],"")</f>
        <v/>
      </c>
    </row>
    <row r="1408" spans="2:19">
      <c r="B1408" s="755" t="str">
        <f>IF('REGISTRO ACCIONES'!L1408="COMPRA",'REGISTRO ACCIONES'!J1408,"")</f>
        <v/>
      </c>
      <c r="C1408" s="756" t="str">
        <f>IF('REGISTRO ACCIONES'!L1408="COMPRA",'REGISTRO ACCIONES'!K1408,"")</f>
        <v/>
      </c>
      <c r="D140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08" s="757" t="str">
        <f>IF('REGISTRO ACCIONES'!L1408="COMPRA",'REGISTRO ACCIONES'!M1408,"")</f>
        <v/>
      </c>
      <c r="F1408" s="758" t="str">
        <f>IF(RENTABILIDAD[[#This Row],[PORTAFOLIO]]="","",IF('REGISTRO ACCIONES'!L1408="COMPRA",'REGISTRO ACCIONES'!P1408,""))</f>
        <v/>
      </c>
      <c r="G1408" s="759" t="str">
        <f>IF(RENTABILIDAD[[#This Row],[PORTAFOLIO]]="","",IF('REGISTRO ACCIONES'!L1408="COMPRA",'REGISTRO ACCIONES'!R1408,""))</f>
        <v/>
      </c>
      <c r="H140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08" s="760" t="str">
        <f>IF(RENTABILIDAD[[#This Row],[PORTAFOLIO]]="","",IF(RENTABILIDAD[[#This Row],[INSTRUMENTO]]="","",IFERROR((E1408*H1408),0)))</f>
        <v/>
      </c>
      <c r="J1408" s="761" t="str">
        <f>IF(RENTABILIDAD[[#This Row],[PORTAFOLIO]]="","",IF(RENTABILIDAD[[#This Row],[INSTRUMENTO]]="","",IFERROR((E1408*H1408)*$X$6,0)))</f>
        <v/>
      </c>
      <c r="K1408" s="762">
        <f>IF(RENTABILIDAD[[#This Row],[VALOR ACTUAL COP]]&gt;0,IFERROR((I1408-F1408)/F1408,0),"")</f>
        <v>0</v>
      </c>
      <c r="L1408" s="702">
        <f>IF(RENTABILIDAD[[#This Row],[VALOR ACTUAL COP]]&gt;0,IFERROR((J1408-G1408)/G1408,0),"")</f>
        <v>0</v>
      </c>
      <c r="M1408" s="763">
        <f t="shared" si="22"/>
        <v>0</v>
      </c>
      <c r="N1408" s="747" t="str">
        <f>IFERROR(IF(RENTABILIDAD[[#This Row],[AÑOS]]&gt;0.9999999,(1+K1408)^(1/M1408)-1,""),"")</f>
        <v/>
      </c>
      <c r="O1408" s="702" t="str">
        <f>IFERROR(IF(RENTABILIDAD[[#This Row],[AÑOS]]&gt;0.9999999,(1+L1408)^(1/M1408)-1,""),"")</f>
        <v/>
      </c>
      <c r="P1408" s="764" t="str">
        <f>IFERROR(IF(C:C=$U$7,RENTABILIDAD[[#This Row],[INVERSIÓN USD]]/$W$6,RENTABILIDAD[[#This Row],[INVERSIÓN USD]]/$W$7),"")</f>
        <v/>
      </c>
      <c r="Q1408" s="620" t="str">
        <f>IFERROR(IF(D:D=$U$6,RENTABILIDAD[[#This Row],[INVERSIÓN COP]]/$V$6,RENTABILIDAD[[#This Row],[INVERSIÓN COP]]/$V$7),"")</f>
        <v/>
      </c>
      <c r="R1408" s="764" t="str">
        <f>IFERROR(RENTABILIDAD[[#This Row],[RENTABILIDAD E.A USD]]*RENTABILIDAD[[#This Row],[PESOS COP]],"")</f>
        <v/>
      </c>
      <c r="S1408" s="620" t="str">
        <f>IFERROR(RENTABILIDAD[[#This Row],[RENTABILIDAD E.A COP2]]*RENTABILIDAD[[#This Row],[PESOS COP]],"")</f>
        <v/>
      </c>
    </row>
    <row r="1409" spans="2:19">
      <c r="B1409" s="755" t="str">
        <f>IF('REGISTRO ACCIONES'!L1409="COMPRA",'REGISTRO ACCIONES'!J1409,"")</f>
        <v/>
      </c>
      <c r="C1409" s="756" t="str">
        <f>IF('REGISTRO ACCIONES'!L1409="COMPRA",'REGISTRO ACCIONES'!K1409,"")</f>
        <v/>
      </c>
      <c r="D140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09" s="757" t="str">
        <f>IF('REGISTRO ACCIONES'!L1409="COMPRA",'REGISTRO ACCIONES'!M1409,"")</f>
        <v/>
      </c>
      <c r="F1409" s="758" t="str">
        <f>IF(RENTABILIDAD[[#This Row],[PORTAFOLIO]]="","",IF('REGISTRO ACCIONES'!L1409="COMPRA",'REGISTRO ACCIONES'!P1409,""))</f>
        <v/>
      </c>
      <c r="G1409" s="759" t="str">
        <f>IF(RENTABILIDAD[[#This Row],[PORTAFOLIO]]="","",IF('REGISTRO ACCIONES'!L1409="COMPRA",'REGISTRO ACCIONES'!R1409,""))</f>
        <v/>
      </c>
      <c r="H140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09" s="760" t="str">
        <f>IF(RENTABILIDAD[[#This Row],[PORTAFOLIO]]="","",IF(RENTABILIDAD[[#This Row],[INSTRUMENTO]]="","",IFERROR((E1409*H1409),0)))</f>
        <v/>
      </c>
      <c r="J1409" s="761" t="str">
        <f>IF(RENTABILIDAD[[#This Row],[PORTAFOLIO]]="","",IF(RENTABILIDAD[[#This Row],[INSTRUMENTO]]="","",IFERROR((E1409*H1409)*$X$6,0)))</f>
        <v/>
      </c>
      <c r="K1409" s="762">
        <f>IF(RENTABILIDAD[[#This Row],[VALOR ACTUAL COP]]&gt;0,IFERROR((I1409-F1409)/F1409,0),"")</f>
        <v>0</v>
      </c>
      <c r="L1409" s="702">
        <f>IF(RENTABILIDAD[[#This Row],[VALOR ACTUAL COP]]&gt;0,IFERROR((J1409-G1409)/G1409,0),"")</f>
        <v>0</v>
      </c>
      <c r="M1409" s="763">
        <f t="shared" ref="M1409:M1472" si="23">IFERROR(($Y$6-B1409)/365,0)</f>
        <v>0</v>
      </c>
      <c r="N1409" s="747" t="str">
        <f>IFERROR(IF(RENTABILIDAD[[#This Row],[AÑOS]]&gt;0.9999999,(1+K1409)^(1/M1409)-1,""),"")</f>
        <v/>
      </c>
      <c r="O1409" s="702" t="str">
        <f>IFERROR(IF(RENTABILIDAD[[#This Row],[AÑOS]]&gt;0.9999999,(1+L1409)^(1/M1409)-1,""),"")</f>
        <v/>
      </c>
      <c r="P1409" s="764" t="str">
        <f>IFERROR(IF(C:C=$U$7,RENTABILIDAD[[#This Row],[INVERSIÓN USD]]/$W$6,RENTABILIDAD[[#This Row],[INVERSIÓN USD]]/$W$7),"")</f>
        <v/>
      </c>
      <c r="Q1409" s="620" t="str">
        <f>IFERROR(IF(D:D=$U$6,RENTABILIDAD[[#This Row],[INVERSIÓN COP]]/$V$6,RENTABILIDAD[[#This Row],[INVERSIÓN COP]]/$V$7),"")</f>
        <v/>
      </c>
      <c r="R1409" s="764" t="str">
        <f>IFERROR(RENTABILIDAD[[#This Row],[RENTABILIDAD E.A USD]]*RENTABILIDAD[[#This Row],[PESOS COP]],"")</f>
        <v/>
      </c>
      <c r="S1409" s="620" t="str">
        <f>IFERROR(RENTABILIDAD[[#This Row],[RENTABILIDAD E.A COP2]]*RENTABILIDAD[[#This Row],[PESOS COP]],"")</f>
        <v/>
      </c>
    </row>
    <row r="1410" spans="2:19">
      <c r="B1410" s="755" t="str">
        <f>IF('REGISTRO ACCIONES'!L1410="COMPRA",'REGISTRO ACCIONES'!J1410,"")</f>
        <v/>
      </c>
      <c r="C1410" s="756" t="str">
        <f>IF('REGISTRO ACCIONES'!L1410="COMPRA",'REGISTRO ACCIONES'!K1410,"")</f>
        <v/>
      </c>
      <c r="D141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10" s="757" t="str">
        <f>IF('REGISTRO ACCIONES'!L1410="COMPRA",'REGISTRO ACCIONES'!M1410,"")</f>
        <v/>
      </c>
      <c r="F1410" s="758" t="str">
        <f>IF(RENTABILIDAD[[#This Row],[PORTAFOLIO]]="","",IF('REGISTRO ACCIONES'!L1410="COMPRA",'REGISTRO ACCIONES'!P1410,""))</f>
        <v/>
      </c>
      <c r="G1410" s="759" t="str">
        <f>IF(RENTABILIDAD[[#This Row],[PORTAFOLIO]]="","",IF('REGISTRO ACCIONES'!L1410="COMPRA",'REGISTRO ACCIONES'!R1410,""))</f>
        <v/>
      </c>
      <c r="H141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10" s="760" t="str">
        <f>IF(RENTABILIDAD[[#This Row],[PORTAFOLIO]]="","",IF(RENTABILIDAD[[#This Row],[INSTRUMENTO]]="","",IFERROR((E1410*H1410),0)))</f>
        <v/>
      </c>
      <c r="J1410" s="761" t="str">
        <f>IF(RENTABILIDAD[[#This Row],[PORTAFOLIO]]="","",IF(RENTABILIDAD[[#This Row],[INSTRUMENTO]]="","",IFERROR((E1410*H1410)*$X$6,0)))</f>
        <v/>
      </c>
      <c r="K1410" s="762">
        <f>IF(RENTABILIDAD[[#This Row],[VALOR ACTUAL COP]]&gt;0,IFERROR((I1410-F1410)/F1410,0),"")</f>
        <v>0</v>
      </c>
      <c r="L1410" s="702">
        <f>IF(RENTABILIDAD[[#This Row],[VALOR ACTUAL COP]]&gt;0,IFERROR((J1410-G1410)/G1410,0),"")</f>
        <v>0</v>
      </c>
      <c r="M1410" s="763">
        <f t="shared" si="23"/>
        <v>0</v>
      </c>
      <c r="N1410" s="747" t="str">
        <f>IFERROR(IF(RENTABILIDAD[[#This Row],[AÑOS]]&gt;0.9999999,(1+K1410)^(1/M1410)-1,""),"")</f>
        <v/>
      </c>
      <c r="O1410" s="702" t="str">
        <f>IFERROR(IF(RENTABILIDAD[[#This Row],[AÑOS]]&gt;0.9999999,(1+L1410)^(1/M1410)-1,""),"")</f>
        <v/>
      </c>
      <c r="P1410" s="764" t="str">
        <f>IFERROR(IF(C:C=$U$7,RENTABILIDAD[[#This Row],[INVERSIÓN USD]]/$W$6,RENTABILIDAD[[#This Row],[INVERSIÓN USD]]/$W$7),"")</f>
        <v/>
      </c>
      <c r="Q1410" s="620" t="str">
        <f>IFERROR(IF(D:D=$U$6,RENTABILIDAD[[#This Row],[INVERSIÓN COP]]/$V$6,RENTABILIDAD[[#This Row],[INVERSIÓN COP]]/$V$7),"")</f>
        <v/>
      </c>
      <c r="R1410" s="764" t="str">
        <f>IFERROR(RENTABILIDAD[[#This Row],[RENTABILIDAD E.A USD]]*RENTABILIDAD[[#This Row],[PESOS COP]],"")</f>
        <v/>
      </c>
      <c r="S1410" s="620" t="str">
        <f>IFERROR(RENTABILIDAD[[#This Row],[RENTABILIDAD E.A COP2]]*RENTABILIDAD[[#This Row],[PESOS COP]],"")</f>
        <v/>
      </c>
    </row>
    <row r="1411" spans="2:19">
      <c r="B1411" s="755" t="str">
        <f>IF('REGISTRO ACCIONES'!L1411="COMPRA",'REGISTRO ACCIONES'!J1411,"")</f>
        <v/>
      </c>
      <c r="C1411" s="756" t="str">
        <f>IF('REGISTRO ACCIONES'!L1411="COMPRA",'REGISTRO ACCIONES'!K1411,"")</f>
        <v/>
      </c>
      <c r="D141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11" s="757" t="str">
        <f>IF('REGISTRO ACCIONES'!L1411="COMPRA",'REGISTRO ACCIONES'!M1411,"")</f>
        <v/>
      </c>
      <c r="F1411" s="758" t="str">
        <f>IF(RENTABILIDAD[[#This Row],[PORTAFOLIO]]="","",IF('REGISTRO ACCIONES'!L1411="COMPRA",'REGISTRO ACCIONES'!P1411,""))</f>
        <v/>
      </c>
      <c r="G1411" s="759" t="str">
        <f>IF(RENTABILIDAD[[#This Row],[PORTAFOLIO]]="","",IF('REGISTRO ACCIONES'!L1411="COMPRA",'REGISTRO ACCIONES'!R1411,""))</f>
        <v/>
      </c>
      <c r="H141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11" s="760" t="str">
        <f>IF(RENTABILIDAD[[#This Row],[PORTAFOLIO]]="","",IF(RENTABILIDAD[[#This Row],[INSTRUMENTO]]="","",IFERROR((E1411*H1411),0)))</f>
        <v/>
      </c>
      <c r="J1411" s="761" t="str">
        <f>IF(RENTABILIDAD[[#This Row],[PORTAFOLIO]]="","",IF(RENTABILIDAD[[#This Row],[INSTRUMENTO]]="","",IFERROR((E1411*H1411)*$X$6,0)))</f>
        <v/>
      </c>
      <c r="K1411" s="762">
        <f>IF(RENTABILIDAD[[#This Row],[VALOR ACTUAL COP]]&gt;0,IFERROR((I1411-F1411)/F1411,0),"")</f>
        <v>0</v>
      </c>
      <c r="L1411" s="702">
        <f>IF(RENTABILIDAD[[#This Row],[VALOR ACTUAL COP]]&gt;0,IFERROR((J1411-G1411)/G1411,0),"")</f>
        <v>0</v>
      </c>
      <c r="M1411" s="763">
        <f t="shared" si="23"/>
        <v>0</v>
      </c>
      <c r="N1411" s="747" t="str">
        <f>IFERROR(IF(RENTABILIDAD[[#This Row],[AÑOS]]&gt;0.9999999,(1+K1411)^(1/M1411)-1,""),"")</f>
        <v/>
      </c>
      <c r="O1411" s="702" t="str">
        <f>IFERROR(IF(RENTABILIDAD[[#This Row],[AÑOS]]&gt;0.9999999,(1+L1411)^(1/M1411)-1,""),"")</f>
        <v/>
      </c>
      <c r="P1411" s="764" t="str">
        <f>IFERROR(IF(C:C=$U$7,RENTABILIDAD[[#This Row],[INVERSIÓN USD]]/$W$6,RENTABILIDAD[[#This Row],[INVERSIÓN USD]]/$W$7),"")</f>
        <v/>
      </c>
      <c r="Q1411" s="620" t="str">
        <f>IFERROR(IF(D:D=$U$6,RENTABILIDAD[[#This Row],[INVERSIÓN COP]]/$V$6,RENTABILIDAD[[#This Row],[INVERSIÓN COP]]/$V$7),"")</f>
        <v/>
      </c>
      <c r="R1411" s="764" t="str">
        <f>IFERROR(RENTABILIDAD[[#This Row],[RENTABILIDAD E.A USD]]*RENTABILIDAD[[#This Row],[PESOS COP]],"")</f>
        <v/>
      </c>
      <c r="S1411" s="620" t="str">
        <f>IFERROR(RENTABILIDAD[[#This Row],[RENTABILIDAD E.A COP2]]*RENTABILIDAD[[#This Row],[PESOS COP]],"")</f>
        <v/>
      </c>
    </row>
    <row r="1412" spans="2:19">
      <c r="B1412" s="755" t="str">
        <f>IF('REGISTRO ACCIONES'!L1412="COMPRA",'REGISTRO ACCIONES'!J1412,"")</f>
        <v/>
      </c>
      <c r="C1412" s="756" t="str">
        <f>IF('REGISTRO ACCIONES'!L1412="COMPRA",'REGISTRO ACCIONES'!K1412,"")</f>
        <v/>
      </c>
      <c r="D141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12" s="757" t="str">
        <f>IF('REGISTRO ACCIONES'!L1412="COMPRA",'REGISTRO ACCIONES'!M1412,"")</f>
        <v/>
      </c>
      <c r="F1412" s="758" t="str">
        <f>IF(RENTABILIDAD[[#This Row],[PORTAFOLIO]]="","",IF('REGISTRO ACCIONES'!L1412="COMPRA",'REGISTRO ACCIONES'!P1412,""))</f>
        <v/>
      </c>
      <c r="G1412" s="759" t="str">
        <f>IF(RENTABILIDAD[[#This Row],[PORTAFOLIO]]="","",IF('REGISTRO ACCIONES'!L1412="COMPRA",'REGISTRO ACCIONES'!R1412,""))</f>
        <v/>
      </c>
      <c r="H141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12" s="760" t="str">
        <f>IF(RENTABILIDAD[[#This Row],[PORTAFOLIO]]="","",IF(RENTABILIDAD[[#This Row],[INSTRUMENTO]]="","",IFERROR((E1412*H1412),0)))</f>
        <v/>
      </c>
      <c r="J1412" s="761" t="str">
        <f>IF(RENTABILIDAD[[#This Row],[PORTAFOLIO]]="","",IF(RENTABILIDAD[[#This Row],[INSTRUMENTO]]="","",IFERROR((E1412*H1412)*$X$6,0)))</f>
        <v/>
      </c>
      <c r="K1412" s="762">
        <f>IF(RENTABILIDAD[[#This Row],[VALOR ACTUAL COP]]&gt;0,IFERROR((I1412-F1412)/F1412,0),"")</f>
        <v>0</v>
      </c>
      <c r="L1412" s="702">
        <f>IF(RENTABILIDAD[[#This Row],[VALOR ACTUAL COP]]&gt;0,IFERROR((J1412-G1412)/G1412,0),"")</f>
        <v>0</v>
      </c>
      <c r="M1412" s="763">
        <f t="shared" si="23"/>
        <v>0</v>
      </c>
      <c r="N1412" s="747" t="str">
        <f>IFERROR(IF(RENTABILIDAD[[#This Row],[AÑOS]]&gt;0.9999999,(1+K1412)^(1/M1412)-1,""),"")</f>
        <v/>
      </c>
      <c r="O1412" s="702" t="str">
        <f>IFERROR(IF(RENTABILIDAD[[#This Row],[AÑOS]]&gt;0.9999999,(1+L1412)^(1/M1412)-1,""),"")</f>
        <v/>
      </c>
      <c r="P1412" s="764" t="str">
        <f>IFERROR(IF(C:C=$U$7,RENTABILIDAD[[#This Row],[INVERSIÓN USD]]/$W$6,RENTABILIDAD[[#This Row],[INVERSIÓN USD]]/$W$7),"")</f>
        <v/>
      </c>
      <c r="Q1412" s="620" t="str">
        <f>IFERROR(IF(D:D=$U$6,RENTABILIDAD[[#This Row],[INVERSIÓN COP]]/$V$6,RENTABILIDAD[[#This Row],[INVERSIÓN COP]]/$V$7),"")</f>
        <v/>
      </c>
      <c r="R1412" s="764" t="str">
        <f>IFERROR(RENTABILIDAD[[#This Row],[RENTABILIDAD E.A USD]]*RENTABILIDAD[[#This Row],[PESOS COP]],"")</f>
        <v/>
      </c>
      <c r="S1412" s="620" t="str">
        <f>IFERROR(RENTABILIDAD[[#This Row],[RENTABILIDAD E.A COP2]]*RENTABILIDAD[[#This Row],[PESOS COP]],"")</f>
        <v/>
      </c>
    </row>
    <row r="1413" spans="2:19">
      <c r="B1413" s="755" t="str">
        <f>IF('REGISTRO ACCIONES'!L1413="COMPRA",'REGISTRO ACCIONES'!J1413,"")</f>
        <v/>
      </c>
      <c r="C1413" s="756" t="str">
        <f>IF('REGISTRO ACCIONES'!L1413="COMPRA",'REGISTRO ACCIONES'!K1413,"")</f>
        <v/>
      </c>
      <c r="D141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13" s="757" t="str">
        <f>IF('REGISTRO ACCIONES'!L1413="COMPRA",'REGISTRO ACCIONES'!M1413,"")</f>
        <v/>
      </c>
      <c r="F1413" s="758" t="str">
        <f>IF(RENTABILIDAD[[#This Row],[PORTAFOLIO]]="","",IF('REGISTRO ACCIONES'!L1413="COMPRA",'REGISTRO ACCIONES'!P1413,""))</f>
        <v/>
      </c>
      <c r="G1413" s="759" t="str">
        <f>IF(RENTABILIDAD[[#This Row],[PORTAFOLIO]]="","",IF('REGISTRO ACCIONES'!L1413="COMPRA",'REGISTRO ACCIONES'!R1413,""))</f>
        <v/>
      </c>
      <c r="H141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13" s="760" t="str">
        <f>IF(RENTABILIDAD[[#This Row],[PORTAFOLIO]]="","",IF(RENTABILIDAD[[#This Row],[INSTRUMENTO]]="","",IFERROR((E1413*H1413),0)))</f>
        <v/>
      </c>
      <c r="J1413" s="761" t="str">
        <f>IF(RENTABILIDAD[[#This Row],[PORTAFOLIO]]="","",IF(RENTABILIDAD[[#This Row],[INSTRUMENTO]]="","",IFERROR((E1413*H1413)*$X$6,0)))</f>
        <v/>
      </c>
      <c r="K1413" s="762">
        <f>IF(RENTABILIDAD[[#This Row],[VALOR ACTUAL COP]]&gt;0,IFERROR((I1413-F1413)/F1413,0),"")</f>
        <v>0</v>
      </c>
      <c r="L1413" s="702">
        <f>IF(RENTABILIDAD[[#This Row],[VALOR ACTUAL COP]]&gt;0,IFERROR((J1413-G1413)/G1413,0),"")</f>
        <v>0</v>
      </c>
      <c r="M1413" s="763">
        <f t="shared" si="23"/>
        <v>0</v>
      </c>
      <c r="N1413" s="747" t="str">
        <f>IFERROR(IF(RENTABILIDAD[[#This Row],[AÑOS]]&gt;0.9999999,(1+K1413)^(1/M1413)-1,""),"")</f>
        <v/>
      </c>
      <c r="O1413" s="702" t="str">
        <f>IFERROR(IF(RENTABILIDAD[[#This Row],[AÑOS]]&gt;0.9999999,(1+L1413)^(1/M1413)-1,""),"")</f>
        <v/>
      </c>
      <c r="P1413" s="764" t="str">
        <f>IFERROR(IF(C:C=$U$7,RENTABILIDAD[[#This Row],[INVERSIÓN USD]]/$W$6,RENTABILIDAD[[#This Row],[INVERSIÓN USD]]/$W$7),"")</f>
        <v/>
      </c>
      <c r="Q1413" s="620" t="str">
        <f>IFERROR(IF(D:D=$U$6,RENTABILIDAD[[#This Row],[INVERSIÓN COP]]/$V$6,RENTABILIDAD[[#This Row],[INVERSIÓN COP]]/$V$7),"")</f>
        <v/>
      </c>
      <c r="R1413" s="764" t="str">
        <f>IFERROR(RENTABILIDAD[[#This Row],[RENTABILIDAD E.A USD]]*RENTABILIDAD[[#This Row],[PESOS COP]],"")</f>
        <v/>
      </c>
      <c r="S1413" s="620" t="str">
        <f>IFERROR(RENTABILIDAD[[#This Row],[RENTABILIDAD E.A COP2]]*RENTABILIDAD[[#This Row],[PESOS COP]],"")</f>
        <v/>
      </c>
    </row>
    <row r="1414" spans="2:19">
      <c r="B1414" s="755" t="str">
        <f>IF('REGISTRO ACCIONES'!L1414="COMPRA",'REGISTRO ACCIONES'!J1414,"")</f>
        <v/>
      </c>
      <c r="C1414" s="756" t="str">
        <f>IF('REGISTRO ACCIONES'!L1414="COMPRA",'REGISTRO ACCIONES'!K1414,"")</f>
        <v/>
      </c>
      <c r="D141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14" s="757" t="str">
        <f>IF('REGISTRO ACCIONES'!L1414="COMPRA",'REGISTRO ACCIONES'!M1414,"")</f>
        <v/>
      </c>
      <c r="F1414" s="758" t="str">
        <f>IF(RENTABILIDAD[[#This Row],[PORTAFOLIO]]="","",IF('REGISTRO ACCIONES'!L1414="COMPRA",'REGISTRO ACCIONES'!P1414,""))</f>
        <v/>
      </c>
      <c r="G1414" s="759" t="str">
        <f>IF(RENTABILIDAD[[#This Row],[PORTAFOLIO]]="","",IF('REGISTRO ACCIONES'!L1414="COMPRA",'REGISTRO ACCIONES'!R1414,""))</f>
        <v/>
      </c>
      <c r="H141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14" s="760" t="str">
        <f>IF(RENTABILIDAD[[#This Row],[PORTAFOLIO]]="","",IF(RENTABILIDAD[[#This Row],[INSTRUMENTO]]="","",IFERROR((E1414*H1414),0)))</f>
        <v/>
      </c>
      <c r="J1414" s="761" t="str">
        <f>IF(RENTABILIDAD[[#This Row],[PORTAFOLIO]]="","",IF(RENTABILIDAD[[#This Row],[INSTRUMENTO]]="","",IFERROR((E1414*H1414)*$X$6,0)))</f>
        <v/>
      </c>
      <c r="K1414" s="762">
        <f>IF(RENTABILIDAD[[#This Row],[VALOR ACTUAL COP]]&gt;0,IFERROR((I1414-F1414)/F1414,0),"")</f>
        <v>0</v>
      </c>
      <c r="L1414" s="702">
        <f>IF(RENTABILIDAD[[#This Row],[VALOR ACTUAL COP]]&gt;0,IFERROR((J1414-G1414)/G1414,0),"")</f>
        <v>0</v>
      </c>
      <c r="M1414" s="763">
        <f t="shared" si="23"/>
        <v>0</v>
      </c>
      <c r="N1414" s="747" t="str">
        <f>IFERROR(IF(RENTABILIDAD[[#This Row],[AÑOS]]&gt;0.9999999,(1+K1414)^(1/M1414)-1,""),"")</f>
        <v/>
      </c>
      <c r="O1414" s="702" t="str">
        <f>IFERROR(IF(RENTABILIDAD[[#This Row],[AÑOS]]&gt;0.9999999,(1+L1414)^(1/M1414)-1,""),"")</f>
        <v/>
      </c>
      <c r="P1414" s="764" t="str">
        <f>IFERROR(IF(C:C=$U$7,RENTABILIDAD[[#This Row],[INVERSIÓN USD]]/$W$6,RENTABILIDAD[[#This Row],[INVERSIÓN USD]]/$W$7),"")</f>
        <v/>
      </c>
      <c r="Q1414" s="620" t="str">
        <f>IFERROR(IF(D:D=$U$6,RENTABILIDAD[[#This Row],[INVERSIÓN COP]]/$V$6,RENTABILIDAD[[#This Row],[INVERSIÓN COP]]/$V$7),"")</f>
        <v/>
      </c>
      <c r="R1414" s="764" t="str">
        <f>IFERROR(RENTABILIDAD[[#This Row],[RENTABILIDAD E.A USD]]*RENTABILIDAD[[#This Row],[PESOS COP]],"")</f>
        <v/>
      </c>
      <c r="S1414" s="620" t="str">
        <f>IFERROR(RENTABILIDAD[[#This Row],[RENTABILIDAD E.A COP2]]*RENTABILIDAD[[#This Row],[PESOS COP]],"")</f>
        <v/>
      </c>
    </row>
    <row r="1415" spans="2:19">
      <c r="B1415" s="755" t="str">
        <f>IF('REGISTRO ACCIONES'!L1415="COMPRA",'REGISTRO ACCIONES'!J1415,"")</f>
        <v/>
      </c>
      <c r="C1415" s="756" t="str">
        <f>IF('REGISTRO ACCIONES'!L1415="COMPRA",'REGISTRO ACCIONES'!K1415,"")</f>
        <v/>
      </c>
      <c r="D141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15" s="757" t="str">
        <f>IF('REGISTRO ACCIONES'!L1415="COMPRA",'REGISTRO ACCIONES'!M1415,"")</f>
        <v/>
      </c>
      <c r="F1415" s="758" t="str">
        <f>IF(RENTABILIDAD[[#This Row],[PORTAFOLIO]]="","",IF('REGISTRO ACCIONES'!L1415="COMPRA",'REGISTRO ACCIONES'!P1415,""))</f>
        <v/>
      </c>
      <c r="G1415" s="759" t="str">
        <f>IF(RENTABILIDAD[[#This Row],[PORTAFOLIO]]="","",IF('REGISTRO ACCIONES'!L1415="COMPRA",'REGISTRO ACCIONES'!R1415,""))</f>
        <v/>
      </c>
      <c r="H141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15" s="760" t="str">
        <f>IF(RENTABILIDAD[[#This Row],[PORTAFOLIO]]="","",IF(RENTABILIDAD[[#This Row],[INSTRUMENTO]]="","",IFERROR((E1415*H1415),0)))</f>
        <v/>
      </c>
      <c r="J1415" s="761" t="str">
        <f>IF(RENTABILIDAD[[#This Row],[PORTAFOLIO]]="","",IF(RENTABILIDAD[[#This Row],[INSTRUMENTO]]="","",IFERROR((E1415*H1415)*$X$6,0)))</f>
        <v/>
      </c>
      <c r="K1415" s="762">
        <f>IF(RENTABILIDAD[[#This Row],[VALOR ACTUAL COP]]&gt;0,IFERROR((I1415-F1415)/F1415,0),"")</f>
        <v>0</v>
      </c>
      <c r="L1415" s="702">
        <f>IF(RENTABILIDAD[[#This Row],[VALOR ACTUAL COP]]&gt;0,IFERROR((J1415-G1415)/G1415,0),"")</f>
        <v>0</v>
      </c>
      <c r="M1415" s="763">
        <f t="shared" si="23"/>
        <v>0</v>
      </c>
      <c r="N1415" s="747" t="str">
        <f>IFERROR(IF(RENTABILIDAD[[#This Row],[AÑOS]]&gt;0.9999999,(1+K1415)^(1/M1415)-1,""),"")</f>
        <v/>
      </c>
      <c r="O1415" s="702" t="str">
        <f>IFERROR(IF(RENTABILIDAD[[#This Row],[AÑOS]]&gt;0.9999999,(1+L1415)^(1/M1415)-1,""),"")</f>
        <v/>
      </c>
      <c r="P1415" s="764" t="str">
        <f>IFERROR(IF(C:C=$U$7,RENTABILIDAD[[#This Row],[INVERSIÓN USD]]/$W$6,RENTABILIDAD[[#This Row],[INVERSIÓN USD]]/$W$7),"")</f>
        <v/>
      </c>
      <c r="Q1415" s="620" t="str">
        <f>IFERROR(IF(D:D=$U$6,RENTABILIDAD[[#This Row],[INVERSIÓN COP]]/$V$6,RENTABILIDAD[[#This Row],[INVERSIÓN COP]]/$V$7),"")</f>
        <v/>
      </c>
      <c r="R1415" s="764" t="str">
        <f>IFERROR(RENTABILIDAD[[#This Row],[RENTABILIDAD E.A USD]]*RENTABILIDAD[[#This Row],[PESOS COP]],"")</f>
        <v/>
      </c>
      <c r="S1415" s="620" t="str">
        <f>IFERROR(RENTABILIDAD[[#This Row],[RENTABILIDAD E.A COP2]]*RENTABILIDAD[[#This Row],[PESOS COP]],"")</f>
        <v/>
      </c>
    </row>
    <row r="1416" spans="2:19">
      <c r="B1416" s="755" t="str">
        <f>IF('REGISTRO ACCIONES'!L1416="COMPRA",'REGISTRO ACCIONES'!J1416,"")</f>
        <v/>
      </c>
      <c r="C1416" s="756" t="str">
        <f>IF('REGISTRO ACCIONES'!L1416="COMPRA",'REGISTRO ACCIONES'!K1416,"")</f>
        <v/>
      </c>
      <c r="D141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16" s="757" t="str">
        <f>IF('REGISTRO ACCIONES'!L1416="COMPRA",'REGISTRO ACCIONES'!M1416,"")</f>
        <v/>
      </c>
      <c r="F1416" s="758" t="str">
        <f>IF(RENTABILIDAD[[#This Row],[PORTAFOLIO]]="","",IF('REGISTRO ACCIONES'!L1416="COMPRA",'REGISTRO ACCIONES'!P1416,""))</f>
        <v/>
      </c>
      <c r="G1416" s="759" t="str">
        <f>IF(RENTABILIDAD[[#This Row],[PORTAFOLIO]]="","",IF('REGISTRO ACCIONES'!L1416="COMPRA",'REGISTRO ACCIONES'!R1416,""))</f>
        <v/>
      </c>
      <c r="H141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16" s="760" t="str">
        <f>IF(RENTABILIDAD[[#This Row],[PORTAFOLIO]]="","",IF(RENTABILIDAD[[#This Row],[INSTRUMENTO]]="","",IFERROR((E1416*H1416),0)))</f>
        <v/>
      </c>
      <c r="J1416" s="761" t="str">
        <f>IF(RENTABILIDAD[[#This Row],[PORTAFOLIO]]="","",IF(RENTABILIDAD[[#This Row],[INSTRUMENTO]]="","",IFERROR((E1416*H1416)*$X$6,0)))</f>
        <v/>
      </c>
      <c r="K1416" s="762">
        <f>IF(RENTABILIDAD[[#This Row],[VALOR ACTUAL COP]]&gt;0,IFERROR((I1416-F1416)/F1416,0),"")</f>
        <v>0</v>
      </c>
      <c r="L1416" s="702">
        <f>IF(RENTABILIDAD[[#This Row],[VALOR ACTUAL COP]]&gt;0,IFERROR((J1416-G1416)/G1416,0),"")</f>
        <v>0</v>
      </c>
      <c r="M1416" s="763">
        <f t="shared" si="23"/>
        <v>0</v>
      </c>
      <c r="N1416" s="747" t="str">
        <f>IFERROR(IF(RENTABILIDAD[[#This Row],[AÑOS]]&gt;0.9999999,(1+K1416)^(1/M1416)-1,""),"")</f>
        <v/>
      </c>
      <c r="O1416" s="702" t="str">
        <f>IFERROR(IF(RENTABILIDAD[[#This Row],[AÑOS]]&gt;0.9999999,(1+L1416)^(1/M1416)-1,""),"")</f>
        <v/>
      </c>
      <c r="P1416" s="764" t="str">
        <f>IFERROR(IF(C:C=$U$7,RENTABILIDAD[[#This Row],[INVERSIÓN USD]]/$W$6,RENTABILIDAD[[#This Row],[INVERSIÓN USD]]/$W$7),"")</f>
        <v/>
      </c>
      <c r="Q1416" s="620" t="str">
        <f>IFERROR(IF(D:D=$U$6,RENTABILIDAD[[#This Row],[INVERSIÓN COP]]/$V$6,RENTABILIDAD[[#This Row],[INVERSIÓN COP]]/$V$7),"")</f>
        <v/>
      </c>
      <c r="R1416" s="764" t="str">
        <f>IFERROR(RENTABILIDAD[[#This Row],[RENTABILIDAD E.A USD]]*RENTABILIDAD[[#This Row],[PESOS COP]],"")</f>
        <v/>
      </c>
      <c r="S1416" s="620" t="str">
        <f>IFERROR(RENTABILIDAD[[#This Row],[RENTABILIDAD E.A COP2]]*RENTABILIDAD[[#This Row],[PESOS COP]],"")</f>
        <v/>
      </c>
    </row>
    <row r="1417" spans="2:19">
      <c r="B1417" s="755" t="str">
        <f>IF('REGISTRO ACCIONES'!L1417="COMPRA",'REGISTRO ACCIONES'!J1417,"")</f>
        <v/>
      </c>
      <c r="C1417" s="756" t="str">
        <f>IF('REGISTRO ACCIONES'!L1417="COMPRA",'REGISTRO ACCIONES'!K1417,"")</f>
        <v/>
      </c>
      <c r="D141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17" s="757" t="str">
        <f>IF('REGISTRO ACCIONES'!L1417="COMPRA",'REGISTRO ACCIONES'!M1417,"")</f>
        <v/>
      </c>
      <c r="F1417" s="758" t="str">
        <f>IF(RENTABILIDAD[[#This Row],[PORTAFOLIO]]="","",IF('REGISTRO ACCIONES'!L1417="COMPRA",'REGISTRO ACCIONES'!P1417,""))</f>
        <v/>
      </c>
      <c r="G1417" s="759" t="str">
        <f>IF(RENTABILIDAD[[#This Row],[PORTAFOLIO]]="","",IF('REGISTRO ACCIONES'!L1417="COMPRA",'REGISTRO ACCIONES'!R1417,""))</f>
        <v/>
      </c>
      <c r="H141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17" s="760" t="str">
        <f>IF(RENTABILIDAD[[#This Row],[PORTAFOLIO]]="","",IF(RENTABILIDAD[[#This Row],[INSTRUMENTO]]="","",IFERROR((E1417*H1417),0)))</f>
        <v/>
      </c>
      <c r="J1417" s="761" t="str">
        <f>IF(RENTABILIDAD[[#This Row],[PORTAFOLIO]]="","",IF(RENTABILIDAD[[#This Row],[INSTRUMENTO]]="","",IFERROR((E1417*H1417)*$X$6,0)))</f>
        <v/>
      </c>
      <c r="K1417" s="762">
        <f>IF(RENTABILIDAD[[#This Row],[VALOR ACTUAL COP]]&gt;0,IFERROR((I1417-F1417)/F1417,0),"")</f>
        <v>0</v>
      </c>
      <c r="L1417" s="702">
        <f>IF(RENTABILIDAD[[#This Row],[VALOR ACTUAL COP]]&gt;0,IFERROR((J1417-G1417)/G1417,0),"")</f>
        <v>0</v>
      </c>
      <c r="M1417" s="763">
        <f t="shared" si="23"/>
        <v>0</v>
      </c>
      <c r="N1417" s="747" t="str">
        <f>IFERROR(IF(RENTABILIDAD[[#This Row],[AÑOS]]&gt;0.9999999,(1+K1417)^(1/M1417)-1,""),"")</f>
        <v/>
      </c>
      <c r="O1417" s="702" t="str">
        <f>IFERROR(IF(RENTABILIDAD[[#This Row],[AÑOS]]&gt;0.9999999,(1+L1417)^(1/M1417)-1,""),"")</f>
        <v/>
      </c>
      <c r="P1417" s="764" t="str">
        <f>IFERROR(IF(C:C=$U$7,RENTABILIDAD[[#This Row],[INVERSIÓN USD]]/$W$6,RENTABILIDAD[[#This Row],[INVERSIÓN USD]]/$W$7),"")</f>
        <v/>
      </c>
      <c r="Q1417" s="620" t="str">
        <f>IFERROR(IF(D:D=$U$6,RENTABILIDAD[[#This Row],[INVERSIÓN COP]]/$V$6,RENTABILIDAD[[#This Row],[INVERSIÓN COP]]/$V$7),"")</f>
        <v/>
      </c>
      <c r="R1417" s="764" t="str">
        <f>IFERROR(RENTABILIDAD[[#This Row],[RENTABILIDAD E.A USD]]*RENTABILIDAD[[#This Row],[PESOS COP]],"")</f>
        <v/>
      </c>
      <c r="S1417" s="620" t="str">
        <f>IFERROR(RENTABILIDAD[[#This Row],[RENTABILIDAD E.A COP2]]*RENTABILIDAD[[#This Row],[PESOS COP]],"")</f>
        <v/>
      </c>
    </row>
    <row r="1418" spans="2:19">
      <c r="B1418" s="755" t="str">
        <f>IF('REGISTRO ACCIONES'!L1418="COMPRA",'REGISTRO ACCIONES'!J1418,"")</f>
        <v/>
      </c>
      <c r="C1418" s="756" t="str">
        <f>IF('REGISTRO ACCIONES'!L1418="COMPRA",'REGISTRO ACCIONES'!K1418,"")</f>
        <v/>
      </c>
      <c r="D141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18" s="757" t="str">
        <f>IF('REGISTRO ACCIONES'!L1418="COMPRA",'REGISTRO ACCIONES'!M1418,"")</f>
        <v/>
      </c>
      <c r="F1418" s="758" t="str">
        <f>IF(RENTABILIDAD[[#This Row],[PORTAFOLIO]]="","",IF('REGISTRO ACCIONES'!L1418="COMPRA",'REGISTRO ACCIONES'!P1418,""))</f>
        <v/>
      </c>
      <c r="G1418" s="759" t="str">
        <f>IF(RENTABILIDAD[[#This Row],[PORTAFOLIO]]="","",IF('REGISTRO ACCIONES'!L1418="COMPRA",'REGISTRO ACCIONES'!R1418,""))</f>
        <v/>
      </c>
      <c r="H141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18" s="760" t="str">
        <f>IF(RENTABILIDAD[[#This Row],[PORTAFOLIO]]="","",IF(RENTABILIDAD[[#This Row],[INSTRUMENTO]]="","",IFERROR((E1418*H1418),0)))</f>
        <v/>
      </c>
      <c r="J1418" s="761" t="str">
        <f>IF(RENTABILIDAD[[#This Row],[PORTAFOLIO]]="","",IF(RENTABILIDAD[[#This Row],[INSTRUMENTO]]="","",IFERROR((E1418*H1418)*$X$6,0)))</f>
        <v/>
      </c>
      <c r="K1418" s="762">
        <f>IF(RENTABILIDAD[[#This Row],[VALOR ACTUAL COP]]&gt;0,IFERROR((I1418-F1418)/F1418,0),"")</f>
        <v>0</v>
      </c>
      <c r="L1418" s="702">
        <f>IF(RENTABILIDAD[[#This Row],[VALOR ACTUAL COP]]&gt;0,IFERROR((J1418-G1418)/G1418,0),"")</f>
        <v>0</v>
      </c>
      <c r="M1418" s="763">
        <f t="shared" si="23"/>
        <v>0</v>
      </c>
      <c r="N1418" s="747" t="str">
        <f>IFERROR(IF(RENTABILIDAD[[#This Row],[AÑOS]]&gt;0.9999999,(1+K1418)^(1/M1418)-1,""),"")</f>
        <v/>
      </c>
      <c r="O1418" s="702" t="str">
        <f>IFERROR(IF(RENTABILIDAD[[#This Row],[AÑOS]]&gt;0.9999999,(1+L1418)^(1/M1418)-1,""),"")</f>
        <v/>
      </c>
      <c r="P1418" s="764" t="str">
        <f>IFERROR(IF(C:C=$U$7,RENTABILIDAD[[#This Row],[INVERSIÓN USD]]/$W$6,RENTABILIDAD[[#This Row],[INVERSIÓN USD]]/$W$7),"")</f>
        <v/>
      </c>
      <c r="Q1418" s="620" t="str">
        <f>IFERROR(IF(D:D=$U$6,RENTABILIDAD[[#This Row],[INVERSIÓN COP]]/$V$6,RENTABILIDAD[[#This Row],[INVERSIÓN COP]]/$V$7),"")</f>
        <v/>
      </c>
      <c r="R1418" s="764" t="str">
        <f>IFERROR(RENTABILIDAD[[#This Row],[RENTABILIDAD E.A USD]]*RENTABILIDAD[[#This Row],[PESOS COP]],"")</f>
        <v/>
      </c>
      <c r="S1418" s="620" t="str">
        <f>IFERROR(RENTABILIDAD[[#This Row],[RENTABILIDAD E.A COP2]]*RENTABILIDAD[[#This Row],[PESOS COP]],"")</f>
        <v/>
      </c>
    </row>
    <row r="1419" spans="2:19">
      <c r="B1419" s="755" t="str">
        <f>IF('REGISTRO ACCIONES'!L1419="COMPRA",'REGISTRO ACCIONES'!J1419,"")</f>
        <v/>
      </c>
      <c r="C1419" s="756" t="str">
        <f>IF('REGISTRO ACCIONES'!L1419="COMPRA",'REGISTRO ACCIONES'!K1419,"")</f>
        <v/>
      </c>
      <c r="D141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19" s="757" t="str">
        <f>IF('REGISTRO ACCIONES'!L1419="COMPRA",'REGISTRO ACCIONES'!M1419,"")</f>
        <v/>
      </c>
      <c r="F1419" s="758" t="str">
        <f>IF(RENTABILIDAD[[#This Row],[PORTAFOLIO]]="","",IF('REGISTRO ACCIONES'!L1419="COMPRA",'REGISTRO ACCIONES'!P1419,""))</f>
        <v/>
      </c>
      <c r="G1419" s="759" t="str">
        <f>IF(RENTABILIDAD[[#This Row],[PORTAFOLIO]]="","",IF('REGISTRO ACCIONES'!L1419="COMPRA",'REGISTRO ACCIONES'!R1419,""))</f>
        <v/>
      </c>
      <c r="H141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19" s="760" t="str">
        <f>IF(RENTABILIDAD[[#This Row],[PORTAFOLIO]]="","",IF(RENTABILIDAD[[#This Row],[INSTRUMENTO]]="","",IFERROR((E1419*H1419),0)))</f>
        <v/>
      </c>
      <c r="J1419" s="761" t="str">
        <f>IF(RENTABILIDAD[[#This Row],[PORTAFOLIO]]="","",IF(RENTABILIDAD[[#This Row],[INSTRUMENTO]]="","",IFERROR((E1419*H1419)*$X$6,0)))</f>
        <v/>
      </c>
      <c r="K1419" s="762">
        <f>IF(RENTABILIDAD[[#This Row],[VALOR ACTUAL COP]]&gt;0,IFERROR((I1419-F1419)/F1419,0),"")</f>
        <v>0</v>
      </c>
      <c r="L1419" s="702">
        <f>IF(RENTABILIDAD[[#This Row],[VALOR ACTUAL COP]]&gt;0,IFERROR((J1419-G1419)/G1419,0),"")</f>
        <v>0</v>
      </c>
      <c r="M1419" s="763">
        <f t="shared" si="23"/>
        <v>0</v>
      </c>
      <c r="N1419" s="747" t="str">
        <f>IFERROR(IF(RENTABILIDAD[[#This Row],[AÑOS]]&gt;0.9999999,(1+K1419)^(1/M1419)-1,""),"")</f>
        <v/>
      </c>
      <c r="O1419" s="702" t="str">
        <f>IFERROR(IF(RENTABILIDAD[[#This Row],[AÑOS]]&gt;0.9999999,(1+L1419)^(1/M1419)-1,""),"")</f>
        <v/>
      </c>
      <c r="P1419" s="764" t="str">
        <f>IFERROR(IF(C:C=$U$7,RENTABILIDAD[[#This Row],[INVERSIÓN USD]]/$W$6,RENTABILIDAD[[#This Row],[INVERSIÓN USD]]/$W$7),"")</f>
        <v/>
      </c>
      <c r="Q1419" s="620" t="str">
        <f>IFERROR(IF(D:D=$U$6,RENTABILIDAD[[#This Row],[INVERSIÓN COP]]/$V$6,RENTABILIDAD[[#This Row],[INVERSIÓN COP]]/$V$7),"")</f>
        <v/>
      </c>
      <c r="R1419" s="764" t="str">
        <f>IFERROR(RENTABILIDAD[[#This Row],[RENTABILIDAD E.A USD]]*RENTABILIDAD[[#This Row],[PESOS COP]],"")</f>
        <v/>
      </c>
      <c r="S1419" s="620" t="str">
        <f>IFERROR(RENTABILIDAD[[#This Row],[RENTABILIDAD E.A COP2]]*RENTABILIDAD[[#This Row],[PESOS COP]],"")</f>
        <v/>
      </c>
    </row>
    <row r="1420" spans="2:19">
      <c r="B1420" s="755" t="str">
        <f>IF('REGISTRO ACCIONES'!L1420="COMPRA",'REGISTRO ACCIONES'!J1420,"")</f>
        <v/>
      </c>
      <c r="C1420" s="756" t="str">
        <f>IF('REGISTRO ACCIONES'!L1420="COMPRA",'REGISTRO ACCIONES'!K1420,"")</f>
        <v/>
      </c>
      <c r="D142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20" s="757" t="str">
        <f>IF('REGISTRO ACCIONES'!L1420="COMPRA",'REGISTRO ACCIONES'!M1420,"")</f>
        <v/>
      </c>
      <c r="F1420" s="758" t="str">
        <f>IF(RENTABILIDAD[[#This Row],[PORTAFOLIO]]="","",IF('REGISTRO ACCIONES'!L1420="COMPRA",'REGISTRO ACCIONES'!P1420,""))</f>
        <v/>
      </c>
      <c r="G1420" s="759" t="str">
        <f>IF(RENTABILIDAD[[#This Row],[PORTAFOLIO]]="","",IF('REGISTRO ACCIONES'!L1420="COMPRA",'REGISTRO ACCIONES'!R1420,""))</f>
        <v/>
      </c>
      <c r="H142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20" s="760" t="str">
        <f>IF(RENTABILIDAD[[#This Row],[PORTAFOLIO]]="","",IF(RENTABILIDAD[[#This Row],[INSTRUMENTO]]="","",IFERROR((E1420*H1420),0)))</f>
        <v/>
      </c>
      <c r="J1420" s="761" t="str">
        <f>IF(RENTABILIDAD[[#This Row],[PORTAFOLIO]]="","",IF(RENTABILIDAD[[#This Row],[INSTRUMENTO]]="","",IFERROR((E1420*H1420)*$X$6,0)))</f>
        <v/>
      </c>
      <c r="K1420" s="762">
        <f>IF(RENTABILIDAD[[#This Row],[VALOR ACTUAL COP]]&gt;0,IFERROR((I1420-F1420)/F1420,0),"")</f>
        <v>0</v>
      </c>
      <c r="L1420" s="702">
        <f>IF(RENTABILIDAD[[#This Row],[VALOR ACTUAL COP]]&gt;0,IFERROR((J1420-G1420)/G1420,0),"")</f>
        <v>0</v>
      </c>
      <c r="M1420" s="763">
        <f t="shared" si="23"/>
        <v>0</v>
      </c>
      <c r="N1420" s="747" t="str">
        <f>IFERROR(IF(RENTABILIDAD[[#This Row],[AÑOS]]&gt;0.9999999,(1+K1420)^(1/M1420)-1,""),"")</f>
        <v/>
      </c>
      <c r="O1420" s="702" t="str">
        <f>IFERROR(IF(RENTABILIDAD[[#This Row],[AÑOS]]&gt;0.9999999,(1+L1420)^(1/M1420)-1,""),"")</f>
        <v/>
      </c>
      <c r="P1420" s="764" t="str">
        <f>IFERROR(IF(C:C=$U$7,RENTABILIDAD[[#This Row],[INVERSIÓN USD]]/$W$6,RENTABILIDAD[[#This Row],[INVERSIÓN USD]]/$W$7),"")</f>
        <v/>
      </c>
      <c r="Q1420" s="620" t="str">
        <f>IFERROR(IF(D:D=$U$6,RENTABILIDAD[[#This Row],[INVERSIÓN COP]]/$V$6,RENTABILIDAD[[#This Row],[INVERSIÓN COP]]/$V$7),"")</f>
        <v/>
      </c>
      <c r="R1420" s="764" t="str">
        <f>IFERROR(RENTABILIDAD[[#This Row],[RENTABILIDAD E.A USD]]*RENTABILIDAD[[#This Row],[PESOS COP]],"")</f>
        <v/>
      </c>
      <c r="S1420" s="620" t="str">
        <f>IFERROR(RENTABILIDAD[[#This Row],[RENTABILIDAD E.A COP2]]*RENTABILIDAD[[#This Row],[PESOS COP]],"")</f>
        <v/>
      </c>
    </row>
    <row r="1421" spans="2:19">
      <c r="B1421" s="755" t="str">
        <f>IF('REGISTRO ACCIONES'!L1421="COMPRA",'REGISTRO ACCIONES'!J1421,"")</f>
        <v/>
      </c>
      <c r="C1421" s="756" t="str">
        <f>IF('REGISTRO ACCIONES'!L1421="COMPRA",'REGISTRO ACCIONES'!K1421,"")</f>
        <v/>
      </c>
      <c r="D142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21" s="757" t="str">
        <f>IF('REGISTRO ACCIONES'!L1421="COMPRA",'REGISTRO ACCIONES'!M1421,"")</f>
        <v/>
      </c>
      <c r="F1421" s="758" t="str">
        <f>IF(RENTABILIDAD[[#This Row],[PORTAFOLIO]]="","",IF('REGISTRO ACCIONES'!L1421="COMPRA",'REGISTRO ACCIONES'!P1421,""))</f>
        <v/>
      </c>
      <c r="G1421" s="759" t="str">
        <f>IF(RENTABILIDAD[[#This Row],[PORTAFOLIO]]="","",IF('REGISTRO ACCIONES'!L1421="COMPRA",'REGISTRO ACCIONES'!R1421,""))</f>
        <v/>
      </c>
      <c r="H142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21" s="760" t="str">
        <f>IF(RENTABILIDAD[[#This Row],[PORTAFOLIO]]="","",IF(RENTABILIDAD[[#This Row],[INSTRUMENTO]]="","",IFERROR((E1421*H1421),0)))</f>
        <v/>
      </c>
      <c r="J1421" s="761" t="str">
        <f>IF(RENTABILIDAD[[#This Row],[PORTAFOLIO]]="","",IF(RENTABILIDAD[[#This Row],[INSTRUMENTO]]="","",IFERROR((E1421*H1421)*$X$6,0)))</f>
        <v/>
      </c>
      <c r="K1421" s="762">
        <f>IF(RENTABILIDAD[[#This Row],[VALOR ACTUAL COP]]&gt;0,IFERROR((I1421-F1421)/F1421,0),"")</f>
        <v>0</v>
      </c>
      <c r="L1421" s="702">
        <f>IF(RENTABILIDAD[[#This Row],[VALOR ACTUAL COP]]&gt;0,IFERROR((J1421-G1421)/G1421,0),"")</f>
        <v>0</v>
      </c>
      <c r="M1421" s="763">
        <f t="shared" si="23"/>
        <v>0</v>
      </c>
      <c r="N1421" s="747" t="str">
        <f>IFERROR(IF(RENTABILIDAD[[#This Row],[AÑOS]]&gt;0.9999999,(1+K1421)^(1/M1421)-1,""),"")</f>
        <v/>
      </c>
      <c r="O1421" s="702" t="str">
        <f>IFERROR(IF(RENTABILIDAD[[#This Row],[AÑOS]]&gt;0.9999999,(1+L1421)^(1/M1421)-1,""),"")</f>
        <v/>
      </c>
      <c r="P1421" s="764" t="str">
        <f>IFERROR(IF(C:C=$U$7,RENTABILIDAD[[#This Row],[INVERSIÓN USD]]/$W$6,RENTABILIDAD[[#This Row],[INVERSIÓN USD]]/$W$7),"")</f>
        <v/>
      </c>
      <c r="Q1421" s="620" t="str">
        <f>IFERROR(IF(D:D=$U$6,RENTABILIDAD[[#This Row],[INVERSIÓN COP]]/$V$6,RENTABILIDAD[[#This Row],[INVERSIÓN COP]]/$V$7),"")</f>
        <v/>
      </c>
      <c r="R1421" s="764" t="str">
        <f>IFERROR(RENTABILIDAD[[#This Row],[RENTABILIDAD E.A USD]]*RENTABILIDAD[[#This Row],[PESOS COP]],"")</f>
        <v/>
      </c>
      <c r="S1421" s="620" t="str">
        <f>IFERROR(RENTABILIDAD[[#This Row],[RENTABILIDAD E.A COP2]]*RENTABILIDAD[[#This Row],[PESOS COP]],"")</f>
        <v/>
      </c>
    </row>
    <row r="1422" spans="2:19">
      <c r="B1422" s="755" t="str">
        <f>IF('REGISTRO ACCIONES'!L1422="COMPRA",'REGISTRO ACCIONES'!J1422,"")</f>
        <v/>
      </c>
      <c r="C1422" s="756" t="str">
        <f>IF('REGISTRO ACCIONES'!L1422="COMPRA",'REGISTRO ACCIONES'!K1422,"")</f>
        <v/>
      </c>
      <c r="D142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22" s="757" t="str">
        <f>IF('REGISTRO ACCIONES'!L1422="COMPRA",'REGISTRO ACCIONES'!M1422,"")</f>
        <v/>
      </c>
      <c r="F1422" s="758" t="str">
        <f>IF(RENTABILIDAD[[#This Row],[PORTAFOLIO]]="","",IF('REGISTRO ACCIONES'!L1422="COMPRA",'REGISTRO ACCIONES'!P1422,""))</f>
        <v/>
      </c>
      <c r="G1422" s="759" t="str">
        <f>IF(RENTABILIDAD[[#This Row],[PORTAFOLIO]]="","",IF('REGISTRO ACCIONES'!L1422="COMPRA",'REGISTRO ACCIONES'!R1422,""))</f>
        <v/>
      </c>
      <c r="H142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22" s="760" t="str">
        <f>IF(RENTABILIDAD[[#This Row],[PORTAFOLIO]]="","",IF(RENTABILIDAD[[#This Row],[INSTRUMENTO]]="","",IFERROR((E1422*H1422),0)))</f>
        <v/>
      </c>
      <c r="J1422" s="761" t="str">
        <f>IF(RENTABILIDAD[[#This Row],[PORTAFOLIO]]="","",IF(RENTABILIDAD[[#This Row],[INSTRUMENTO]]="","",IFERROR((E1422*H1422)*$X$6,0)))</f>
        <v/>
      </c>
      <c r="K1422" s="762">
        <f>IF(RENTABILIDAD[[#This Row],[VALOR ACTUAL COP]]&gt;0,IFERROR((I1422-F1422)/F1422,0),"")</f>
        <v>0</v>
      </c>
      <c r="L1422" s="702">
        <f>IF(RENTABILIDAD[[#This Row],[VALOR ACTUAL COP]]&gt;0,IFERROR((J1422-G1422)/G1422,0),"")</f>
        <v>0</v>
      </c>
      <c r="M1422" s="763">
        <f t="shared" si="23"/>
        <v>0</v>
      </c>
      <c r="N1422" s="747" t="str">
        <f>IFERROR(IF(RENTABILIDAD[[#This Row],[AÑOS]]&gt;0.9999999,(1+K1422)^(1/M1422)-1,""),"")</f>
        <v/>
      </c>
      <c r="O1422" s="702" t="str">
        <f>IFERROR(IF(RENTABILIDAD[[#This Row],[AÑOS]]&gt;0.9999999,(1+L1422)^(1/M1422)-1,""),"")</f>
        <v/>
      </c>
      <c r="P1422" s="764" t="str">
        <f>IFERROR(IF(C:C=$U$7,RENTABILIDAD[[#This Row],[INVERSIÓN USD]]/$W$6,RENTABILIDAD[[#This Row],[INVERSIÓN USD]]/$W$7),"")</f>
        <v/>
      </c>
      <c r="Q1422" s="620" t="str">
        <f>IFERROR(IF(D:D=$U$6,RENTABILIDAD[[#This Row],[INVERSIÓN COP]]/$V$6,RENTABILIDAD[[#This Row],[INVERSIÓN COP]]/$V$7),"")</f>
        <v/>
      </c>
      <c r="R1422" s="764" t="str">
        <f>IFERROR(RENTABILIDAD[[#This Row],[RENTABILIDAD E.A USD]]*RENTABILIDAD[[#This Row],[PESOS COP]],"")</f>
        <v/>
      </c>
      <c r="S1422" s="620" t="str">
        <f>IFERROR(RENTABILIDAD[[#This Row],[RENTABILIDAD E.A COP2]]*RENTABILIDAD[[#This Row],[PESOS COP]],"")</f>
        <v/>
      </c>
    </row>
    <row r="1423" spans="2:19">
      <c r="B1423" s="755" t="str">
        <f>IF('REGISTRO ACCIONES'!L1423="COMPRA",'REGISTRO ACCIONES'!J1423,"")</f>
        <v/>
      </c>
      <c r="C1423" s="756" t="str">
        <f>IF('REGISTRO ACCIONES'!L1423="COMPRA",'REGISTRO ACCIONES'!K1423,"")</f>
        <v/>
      </c>
      <c r="D142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23" s="757" t="str">
        <f>IF('REGISTRO ACCIONES'!L1423="COMPRA",'REGISTRO ACCIONES'!M1423,"")</f>
        <v/>
      </c>
      <c r="F1423" s="758" t="str">
        <f>IF(RENTABILIDAD[[#This Row],[PORTAFOLIO]]="","",IF('REGISTRO ACCIONES'!L1423="COMPRA",'REGISTRO ACCIONES'!P1423,""))</f>
        <v/>
      </c>
      <c r="G1423" s="759" t="str">
        <f>IF(RENTABILIDAD[[#This Row],[PORTAFOLIO]]="","",IF('REGISTRO ACCIONES'!L1423="COMPRA",'REGISTRO ACCIONES'!R1423,""))</f>
        <v/>
      </c>
      <c r="H142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23" s="760" t="str">
        <f>IF(RENTABILIDAD[[#This Row],[PORTAFOLIO]]="","",IF(RENTABILIDAD[[#This Row],[INSTRUMENTO]]="","",IFERROR((E1423*H1423),0)))</f>
        <v/>
      </c>
      <c r="J1423" s="761" t="str">
        <f>IF(RENTABILIDAD[[#This Row],[PORTAFOLIO]]="","",IF(RENTABILIDAD[[#This Row],[INSTRUMENTO]]="","",IFERROR((E1423*H1423)*$X$6,0)))</f>
        <v/>
      </c>
      <c r="K1423" s="762">
        <f>IF(RENTABILIDAD[[#This Row],[VALOR ACTUAL COP]]&gt;0,IFERROR((I1423-F1423)/F1423,0),"")</f>
        <v>0</v>
      </c>
      <c r="L1423" s="702">
        <f>IF(RENTABILIDAD[[#This Row],[VALOR ACTUAL COP]]&gt;0,IFERROR((J1423-G1423)/G1423,0),"")</f>
        <v>0</v>
      </c>
      <c r="M1423" s="763">
        <f t="shared" si="23"/>
        <v>0</v>
      </c>
      <c r="N1423" s="747" t="str">
        <f>IFERROR(IF(RENTABILIDAD[[#This Row],[AÑOS]]&gt;0.9999999,(1+K1423)^(1/M1423)-1,""),"")</f>
        <v/>
      </c>
      <c r="O1423" s="702" t="str">
        <f>IFERROR(IF(RENTABILIDAD[[#This Row],[AÑOS]]&gt;0.9999999,(1+L1423)^(1/M1423)-1,""),"")</f>
        <v/>
      </c>
      <c r="P1423" s="764" t="str">
        <f>IFERROR(IF(C:C=$U$7,RENTABILIDAD[[#This Row],[INVERSIÓN USD]]/$W$6,RENTABILIDAD[[#This Row],[INVERSIÓN USD]]/$W$7),"")</f>
        <v/>
      </c>
      <c r="Q1423" s="620" t="str">
        <f>IFERROR(IF(D:D=$U$6,RENTABILIDAD[[#This Row],[INVERSIÓN COP]]/$V$6,RENTABILIDAD[[#This Row],[INVERSIÓN COP]]/$V$7),"")</f>
        <v/>
      </c>
      <c r="R1423" s="764" t="str">
        <f>IFERROR(RENTABILIDAD[[#This Row],[RENTABILIDAD E.A USD]]*RENTABILIDAD[[#This Row],[PESOS COP]],"")</f>
        <v/>
      </c>
      <c r="S1423" s="620" t="str">
        <f>IFERROR(RENTABILIDAD[[#This Row],[RENTABILIDAD E.A COP2]]*RENTABILIDAD[[#This Row],[PESOS COP]],"")</f>
        <v/>
      </c>
    </row>
    <row r="1424" spans="2:19">
      <c r="B1424" s="755" t="str">
        <f>IF('REGISTRO ACCIONES'!L1424="COMPRA",'REGISTRO ACCIONES'!J1424,"")</f>
        <v/>
      </c>
      <c r="C1424" s="756" t="str">
        <f>IF('REGISTRO ACCIONES'!L1424="COMPRA",'REGISTRO ACCIONES'!K1424,"")</f>
        <v/>
      </c>
      <c r="D142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24" s="757" t="str">
        <f>IF('REGISTRO ACCIONES'!L1424="COMPRA",'REGISTRO ACCIONES'!M1424,"")</f>
        <v/>
      </c>
      <c r="F1424" s="758" t="str">
        <f>IF(RENTABILIDAD[[#This Row],[PORTAFOLIO]]="","",IF('REGISTRO ACCIONES'!L1424="COMPRA",'REGISTRO ACCIONES'!P1424,""))</f>
        <v/>
      </c>
      <c r="G1424" s="759" t="str">
        <f>IF(RENTABILIDAD[[#This Row],[PORTAFOLIO]]="","",IF('REGISTRO ACCIONES'!L1424="COMPRA",'REGISTRO ACCIONES'!R1424,""))</f>
        <v/>
      </c>
      <c r="H142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24" s="760" t="str">
        <f>IF(RENTABILIDAD[[#This Row],[PORTAFOLIO]]="","",IF(RENTABILIDAD[[#This Row],[INSTRUMENTO]]="","",IFERROR((E1424*H1424),0)))</f>
        <v/>
      </c>
      <c r="J1424" s="761" t="str">
        <f>IF(RENTABILIDAD[[#This Row],[PORTAFOLIO]]="","",IF(RENTABILIDAD[[#This Row],[INSTRUMENTO]]="","",IFERROR((E1424*H1424)*$X$6,0)))</f>
        <v/>
      </c>
      <c r="K1424" s="762">
        <f>IF(RENTABILIDAD[[#This Row],[VALOR ACTUAL COP]]&gt;0,IFERROR((I1424-F1424)/F1424,0),"")</f>
        <v>0</v>
      </c>
      <c r="L1424" s="702">
        <f>IF(RENTABILIDAD[[#This Row],[VALOR ACTUAL COP]]&gt;0,IFERROR((J1424-G1424)/G1424,0),"")</f>
        <v>0</v>
      </c>
      <c r="M1424" s="763">
        <f t="shared" si="23"/>
        <v>0</v>
      </c>
      <c r="N1424" s="747" t="str">
        <f>IFERROR(IF(RENTABILIDAD[[#This Row],[AÑOS]]&gt;0.9999999,(1+K1424)^(1/M1424)-1,""),"")</f>
        <v/>
      </c>
      <c r="O1424" s="702" t="str">
        <f>IFERROR(IF(RENTABILIDAD[[#This Row],[AÑOS]]&gt;0.9999999,(1+L1424)^(1/M1424)-1,""),"")</f>
        <v/>
      </c>
      <c r="P1424" s="764" t="str">
        <f>IFERROR(IF(C:C=$U$7,RENTABILIDAD[[#This Row],[INVERSIÓN USD]]/$W$6,RENTABILIDAD[[#This Row],[INVERSIÓN USD]]/$W$7),"")</f>
        <v/>
      </c>
      <c r="Q1424" s="620" t="str">
        <f>IFERROR(IF(D:D=$U$6,RENTABILIDAD[[#This Row],[INVERSIÓN COP]]/$V$6,RENTABILIDAD[[#This Row],[INVERSIÓN COP]]/$V$7),"")</f>
        <v/>
      </c>
      <c r="R1424" s="764" t="str">
        <f>IFERROR(RENTABILIDAD[[#This Row],[RENTABILIDAD E.A USD]]*RENTABILIDAD[[#This Row],[PESOS COP]],"")</f>
        <v/>
      </c>
      <c r="S1424" s="620" t="str">
        <f>IFERROR(RENTABILIDAD[[#This Row],[RENTABILIDAD E.A COP2]]*RENTABILIDAD[[#This Row],[PESOS COP]],"")</f>
        <v/>
      </c>
    </row>
    <row r="1425" spans="2:19">
      <c r="B1425" s="755" t="str">
        <f>IF('REGISTRO ACCIONES'!L1425="COMPRA",'REGISTRO ACCIONES'!J1425,"")</f>
        <v/>
      </c>
      <c r="C1425" s="756" t="str">
        <f>IF('REGISTRO ACCIONES'!L1425="COMPRA",'REGISTRO ACCIONES'!K1425,"")</f>
        <v/>
      </c>
      <c r="D142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25" s="757" t="str">
        <f>IF('REGISTRO ACCIONES'!L1425="COMPRA",'REGISTRO ACCIONES'!M1425,"")</f>
        <v/>
      </c>
      <c r="F1425" s="758" t="str">
        <f>IF(RENTABILIDAD[[#This Row],[PORTAFOLIO]]="","",IF('REGISTRO ACCIONES'!L1425="COMPRA",'REGISTRO ACCIONES'!P1425,""))</f>
        <v/>
      </c>
      <c r="G1425" s="759" t="str">
        <f>IF(RENTABILIDAD[[#This Row],[PORTAFOLIO]]="","",IF('REGISTRO ACCIONES'!L1425="COMPRA",'REGISTRO ACCIONES'!R1425,""))</f>
        <v/>
      </c>
      <c r="H142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25" s="760" t="str">
        <f>IF(RENTABILIDAD[[#This Row],[PORTAFOLIO]]="","",IF(RENTABILIDAD[[#This Row],[INSTRUMENTO]]="","",IFERROR((E1425*H1425),0)))</f>
        <v/>
      </c>
      <c r="J1425" s="761" t="str">
        <f>IF(RENTABILIDAD[[#This Row],[PORTAFOLIO]]="","",IF(RENTABILIDAD[[#This Row],[INSTRUMENTO]]="","",IFERROR((E1425*H1425)*$X$6,0)))</f>
        <v/>
      </c>
      <c r="K1425" s="762">
        <f>IF(RENTABILIDAD[[#This Row],[VALOR ACTUAL COP]]&gt;0,IFERROR((I1425-F1425)/F1425,0),"")</f>
        <v>0</v>
      </c>
      <c r="L1425" s="702">
        <f>IF(RENTABILIDAD[[#This Row],[VALOR ACTUAL COP]]&gt;0,IFERROR((J1425-G1425)/G1425,0),"")</f>
        <v>0</v>
      </c>
      <c r="M1425" s="763">
        <f t="shared" si="23"/>
        <v>0</v>
      </c>
      <c r="N1425" s="747" t="str">
        <f>IFERROR(IF(RENTABILIDAD[[#This Row],[AÑOS]]&gt;0.9999999,(1+K1425)^(1/M1425)-1,""),"")</f>
        <v/>
      </c>
      <c r="O1425" s="702" t="str">
        <f>IFERROR(IF(RENTABILIDAD[[#This Row],[AÑOS]]&gt;0.9999999,(1+L1425)^(1/M1425)-1,""),"")</f>
        <v/>
      </c>
      <c r="P1425" s="764" t="str">
        <f>IFERROR(IF(C:C=$U$7,RENTABILIDAD[[#This Row],[INVERSIÓN USD]]/$W$6,RENTABILIDAD[[#This Row],[INVERSIÓN USD]]/$W$7),"")</f>
        <v/>
      </c>
      <c r="Q1425" s="620" t="str">
        <f>IFERROR(IF(D:D=$U$6,RENTABILIDAD[[#This Row],[INVERSIÓN COP]]/$V$6,RENTABILIDAD[[#This Row],[INVERSIÓN COP]]/$V$7),"")</f>
        <v/>
      </c>
      <c r="R1425" s="764" t="str">
        <f>IFERROR(RENTABILIDAD[[#This Row],[RENTABILIDAD E.A USD]]*RENTABILIDAD[[#This Row],[PESOS COP]],"")</f>
        <v/>
      </c>
      <c r="S1425" s="620" t="str">
        <f>IFERROR(RENTABILIDAD[[#This Row],[RENTABILIDAD E.A COP2]]*RENTABILIDAD[[#This Row],[PESOS COP]],"")</f>
        <v/>
      </c>
    </row>
    <row r="1426" spans="2:19">
      <c r="B1426" s="755" t="str">
        <f>IF('REGISTRO ACCIONES'!L1426="COMPRA",'REGISTRO ACCIONES'!J1426,"")</f>
        <v/>
      </c>
      <c r="C1426" s="756" t="str">
        <f>IF('REGISTRO ACCIONES'!L1426="COMPRA",'REGISTRO ACCIONES'!K1426,"")</f>
        <v/>
      </c>
      <c r="D142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26" s="757" t="str">
        <f>IF('REGISTRO ACCIONES'!L1426="COMPRA",'REGISTRO ACCIONES'!M1426,"")</f>
        <v/>
      </c>
      <c r="F1426" s="758" t="str">
        <f>IF(RENTABILIDAD[[#This Row],[PORTAFOLIO]]="","",IF('REGISTRO ACCIONES'!L1426="COMPRA",'REGISTRO ACCIONES'!P1426,""))</f>
        <v/>
      </c>
      <c r="G1426" s="759" t="str">
        <f>IF(RENTABILIDAD[[#This Row],[PORTAFOLIO]]="","",IF('REGISTRO ACCIONES'!L1426="COMPRA",'REGISTRO ACCIONES'!R1426,""))</f>
        <v/>
      </c>
      <c r="H142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26" s="760" t="str">
        <f>IF(RENTABILIDAD[[#This Row],[PORTAFOLIO]]="","",IF(RENTABILIDAD[[#This Row],[INSTRUMENTO]]="","",IFERROR((E1426*H1426),0)))</f>
        <v/>
      </c>
      <c r="J1426" s="761" t="str">
        <f>IF(RENTABILIDAD[[#This Row],[PORTAFOLIO]]="","",IF(RENTABILIDAD[[#This Row],[INSTRUMENTO]]="","",IFERROR((E1426*H1426)*$X$6,0)))</f>
        <v/>
      </c>
      <c r="K1426" s="762">
        <f>IF(RENTABILIDAD[[#This Row],[VALOR ACTUAL COP]]&gt;0,IFERROR((I1426-F1426)/F1426,0),"")</f>
        <v>0</v>
      </c>
      <c r="L1426" s="702">
        <f>IF(RENTABILIDAD[[#This Row],[VALOR ACTUAL COP]]&gt;0,IFERROR((J1426-G1426)/G1426,0),"")</f>
        <v>0</v>
      </c>
      <c r="M1426" s="763">
        <f t="shared" si="23"/>
        <v>0</v>
      </c>
      <c r="N1426" s="747" t="str">
        <f>IFERROR(IF(RENTABILIDAD[[#This Row],[AÑOS]]&gt;0.9999999,(1+K1426)^(1/M1426)-1,""),"")</f>
        <v/>
      </c>
      <c r="O1426" s="702" t="str">
        <f>IFERROR(IF(RENTABILIDAD[[#This Row],[AÑOS]]&gt;0.9999999,(1+L1426)^(1/M1426)-1,""),"")</f>
        <v/>
      </c>
      <c r="P1426" s="764" t="str">
        <f>IFERROR(IF(C:C=$U$7,RENTABILIDAD[[#This Row],[INVERSIÓN USD]]/$W$6,RENTABILIDAD[[#This Row],[INVERSIÓN USD]]/$W$7),"")</f>
        <v/>
      </c>
      <c r="Q1426" s="620" t="str">
        <f>IFERROR(IF(D:D=$U$6,RENTABILIDAD[[#This Row],[INVERSIÓN COP]]/$V$6,RENTABILIDAD[[#This Row],[INVERSIÓN COP]]/$V$7),"")</f>
        <v/>
      </c>
      <c r="R1426" s="764" t="str">
        <f>IFERROR(RENTABILIDAD[[#This Row],[RENTABILIDAD E.A USD]]*RENTABILIDAD[[#This Row],[PESOS COP]],"")</f>
        <v/>
      </c>
      <c r="S1426" s="620" t="str">
        <f>IFERROR(RENTABILIDAD[[#This Row],[RENTABILIDAD E.A COP2]]*RENTABILIDAD[[#This Row],[PESOS COP]],"")</f>
        <v/>
      </c>
    </row>
    <row r="1427" spans="2:19">
      <c r="B1427" s="755" t="str">
        <f>IF('REGISTRO ACCIONES'!L1427="COMPRA",'REGISTRO ACCIONES'!J1427,"")</f>
        <v/>
      </c>
      <c r="C1427" s="756" t="str">
        <f>IF('REGISTRO ACCIONES'!L1427="COMPRA",'REGISTRO ACCIONES'!K1427,"")</f>
        <v/>
      </c>
      <c r="D142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27" s="757" t="str">
        <f>IF('REGISTRO ACCIONES'!L1427="COMPRA",'REGISTRO ACCIONES'!M1427,"")</f>
        <v/>
      </c>
      <c r="F1427" s="758" t="str">
        <f>IF(RENTABILIDAD[[#This Row],[PORTAFOLIO]]="","",IF('REGISTRO ACCIONES'!L1427="COMPRA",'REGISTRO ACCIONES'!P1427,""))</f>
        <v/>
      </c>
      <c r="G1427" s="759" t="str">
        <f>IF(RENTABILIDAD[[#This Row],[PORTAFOLIO]]="","",IF('REGISTRO ACCIONES'!L1427="COMPRA",'REGISTRO ACCIONES'!R1427,""))</f>
        <v/>
      </c>
      <c r="H142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27" s="760" t="str">
        <f>IF(RENTABILIDAD[[#This Row],[PORTAFOLIO]]="","",IF(RENTABILIDAD[[#This Row],[INSTRUMENTO]]="","",IFERROR((E1427*H1427),0)))</f>
        <v/>
      </c>
      <c r="J1427" s="761" t="str">
        <f>IF(RENTABILIDAD[[#This Row],[PORTAFOLIO]]="","",IF(RENTABILIDAD[[#This Row],[INSTRUMENTO]]="","",IFERROR((E1427*H1427)*$X$6,0)))</f>
        <v/>
      </c>
      <c r="K1427" s="762">
        <f>IF(RENTABILIDAD[[#This Row],[VALOR ACTUAL COP]]&gt;0,IFERROR((I1427-F1427)/F1427,0),"")</f>
        <v>0</v>
      </c>
      <c r="L1427" s="702">
        <f>IF(RENTABILIDAD[[#This Row],[VALOR ACTUAL COP]]&gt;0,IFERROR((J1427-G1427)/G1427,0),"")</f>
        <v>0</v>
      </c>
      <c r="M1427" s="763">
        <f t="shared" si="23"/>
        <v>0</v>
      </c>
      <c r="N1427" s="747" t="str">
        <f>IFERROR(IF(RENTABILIDAD[[#This Row],[AÑOS]]&gt;0.9999999,(1+K1427)^(1/M1427)-1,""),"")</f>
        <v/>
      </c>
      <c r="O1427" s="702" t="str">
        <f>IFERROR(IF(RENTABILIDAD[[#This Row],[AÑOS]]&gt;0.9999999,(1+L1427)^(1/M1427)-1,""),"")</f>
        <v/>
      </c>
      <c r="P1427" s="764" t="str">
        <f>IFERROR(IF(C:C=$U$7,RENTABILIDAD[[#This Row],[INVERSIÓN USD]]/$W$6,RENTABILIDAD[[#This Row],[INVERSIÓN USD]]/$W$7),"")</f>
        <v/>
      </c>
      <c r="Q1427" s="620" t="str">
        <f>IFERROR(IF(D:D=$U$6,RENTABILIDAD[[#This Row],[INVERSIÓN COP]]/$V$6,RENTABILIDAD[[#This Row],[INVERSIÓN COP]]/$V$7),"")</f>
        <v/>
      </c>
      <c r="R1427" s="764" t="str">
        <f>IFERROR(RENTABILIDAD[[#This Row],[RENTABILIDAD E.A USD]]*RENTABILIDAD[[#This Row],[PESOS COP]],"")</f>
        <v/>
      </c>
      <c r="S1427" s="620" t="str">
        <f>IFERROR(RENTABILIDAD[[#This Row],[RENTABILIDAD E.A COP2]]*RENTABILIDAD[[#This Row],[PESOS COP]],"")</f>
        <v/>
      </c>
    </row>
    <row r="1428" spans="2:19">
      <c r="B1428" s="755" t="str">
        <f>IF('REGISTRO ACCIONES'!L1428="COMPRA",'REGISTRO ACCIONES'!J1428,"")</f>
        <v/>
      </c>
      <c r="C1428" s="756" t="str">
        <f>IF('REGISTRO ACCIONES'!L1428="COMPRA",'REGISTRO ACCIONES'!K1428,"")</f>
        <v/>
      </c>
      <c r="D142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28" s="757" t="str">
        <f>IF('REGISTRO ACCIONES'!L1428="COMPRA",'REGISTRO ACCIONES'!M1428,"")</f>
        <v/>
      </c>
      <c r="F1428" s="758" t="str">
        <f>IF(RENTABILIDAD[[#This Row],[PORTAFOLIO]]="","",IF('REGISTRO ACCIONES'!L1428="COMPRA",'REGISTRO ACCIONES'!P1428,""))</f>
        <v/>
      </c>
      <c r="G1428" s="759" t="str">
        <f>IF(RENTABILIDAD[[#This Row],[PORTAFOLIO]]="","",IF('REGISTRO ACCIONES'!L1428="COMPRA",'REGISTRO ACCIONES'!R1428,""))</f>
        <v/>
      </c>
      <c r="H142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28" s="760" t="str">
        <f>IF(RENTABILIDAD[[#This Row],[PORTAFOLIO]]="","",IF(RENTABILIDAD[[#This Row],[INSTRUMENTO]]="","",IFERROR((E1428*H1428),0)))</f>
        <v/>
      </c>
      <c r="J1428" s="761" t="str">
        <f>IF(RENTABILIDAD[[#This Row],[PORTAFOLIO]]="","",IF(RENTABILIDAD[[#This Row],[INSTRUMENTO]]="","",IFERROR((E1428*H1428)*$X$6,0)))</f>
        <v/>
      </c>
      <c r="K1428" s="762">
        <f>IF(RENTABILIDAD[[#This Row],[VALOR ACTUAL COP]]&gt;0,IFERROR((I1428-F1428)/F1428,0),"")</f>
        <v>0</v>
      </c>
      <c r="L1428" s="702">
        <f>IF(RENTABILIDAD[[#This Row],[VALOR ACTUAL COP]]&gt;0,IFERROR((J1428-G1428)/G1428,0),"")</f>
        <v>0</v>
      </c>
      <c r="M1428" s="763">
        <f t="shared" si="23"/>
        <v>0</v>
      </c>
      <c r="N1428" s="747" t="str">
        <f>IFERROR(IF(RENTABILIDAD[[#This Row],[AÑOS]]&gt;0.9999999,(1+K1428)^(1/M1428)-1,""),"")</f>
        <v/>
      </c>
      <c r="O1428" s="702" t="str">
        <f>IFERROR(IF(RENTABILIDAD[[#This Row],[AÑOS]]&gt;0.9999999,(1+L1428)^(1/M1428)-1,""),"")</f>
        <v/>
      </c>
      <c r="P1428" s="764" t="str">
        <f>IFERROR(IF(C:C=$U$7,RENTABILIDAD[[#This Row],[INVERSIÓN USD]]/$W$6,RENTABILIDAD[[#This Row],[INVERSIÓN USD]]/$W$7),"")</f>
        <v/>
      </c>
      <c r="Q1428" s="620" t="str">
        <f>IFERROR(IF(D:D=$U$6,RENTABILIDAD[[#This Row],[INVERSIÓN COP]]/$V$6,RENTABILIDAD[[#This Row],[INVERSIÓN COP]]/$V$7),"")</f>
        <v/>
      </c>
      <c r="R1428" s="764" t="str">
        <f>IFERROR(RENTABILIDAD[[#This Row],[RENTABILIDAD E.A USD]]*RENTABILIDAD[[#This Row],[PESOS COP]],"")</f>
        <v/>
      </c>
      <c r="S1428" s="620" t="str">
        <f>IFERROR(RENTABILIDAD[[#This Row],[RENTABILIDAD E.A COP2]]*RENTABILIDAD[[#This Row],[PESOS COP]],"")</f>
        <v/>
      </c>
    </row>
    <row r="1429" spans="2:19">
      <c r="B1429" s="755" t="str">
        <f>IF('REGISTRO ACCIONES'!L1429="COMPRA",'REGISTRO ACCIONES'!J1429,"")</f>
        <v/>
      </c>
      <c r="C1429" s="756" t="str">
        <f>IF('REGISTRO ACCIONES'!L1429="COMPRA",'REGISTRO ACCIONES'!K1429,"")</f>
        <v/>
      </c>
      <c r="D142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29" s="757" t="str">
        <f>IF('REGISTRO ACCIONES'!L1429="COMPRA",'REGISTRO ACCIONES'!M1429,"")</f>
        <v/>
      </c>
      <c r="F1429" s="758" t="str">
        <f>IF(RENTABILIDAD[[#This Row],[PORTAFOLIO]]="","",IF('REGISTRO ACCIONES'!L1429="COMPRA",'REGISTRO ACCIONES'!P1429,""))</f>
        <v/>
      </c>
      <c r="G1429" s="759" t="str">
        <f>IF(RENTABILIDAD[[#This Row],[PORTAFOLIO]]="","",IF('REGISTRO ACCIONES'!L1429="COMPRA",'REGISTRO ACCIONES'!R1429,""))</f>
        <v/>
      </c>
      <c r="H142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29" s="760" t="str">
        <f>IF(RENTABILIDAD[[#This Row],[PORTAFOLIO]]="","",IF(RENTABILIDAD[[#This Row],[INSTRUMENTO]]="","",IFERROR((E1429*H1429),0)))</f>
        <v/>
      </c>
      <c r="J1429" s="761" t="str">
        <f>IF(RENTABILIDAD[[#This Row],[PORTAFOLIO]]="","",IF(RENTABILIDAD[[#This Row],[INSTRUMENTO]]="","",IFERROR((E1429*H1429)*$X$6,0)))</f>
        <v/>
      </c>
      <c r="K1429" s="762">
        <f>IF(RENTABILIDAD[[#This Row],[VALOR ACTUAL COP]]&gt;0,IFERROR((I1429-F1429)/F1429,0),"")</f>
        <v>0</v>
      </c>
      <c r="L1429" s="702">
        <f>IF(RENTABILIDAD[[#This Row],[VALOR ACTUAL COP]]&gt;0,IFERROR((J1429-G1429)/G1429,0),"")</f>
        <v>0</v>
      </c>
      <c r="M1429" s="763">
        <f t="shared" si="23"/>
        <v>0</v>
      </c>
      <c r="N1429" s="747" t="str">
        <f>IFERROR(IF(RENTABILIDAD[[#This Row],[AÑOS]]&gt;0.9999999,(1+K1429)^(1/M1429)-1,""),"")</f>
        <v/>
      </c>
      <c r="O1429" s="702" t="str">
        <f>IFERROR(IF(RENTABILIDAD[[#This Row],[AÑOS]]&gt;0.9999999,(1+L1429)^(1/M1429)-1,""),"")</f>
        <v/>
      </c>
      <c r="P1429" s="764" t="str">
        <f>IFERROR(IF(C:C=$U$7,RENTABILIDAD[[#This Row],[INVERSIÓN USD]]/$W$6,RENTABILIDAD[[#This Row],[INVERSIÓN USD]]/$W$7),"")</f>
        <v/>
      </c>
      <c r="Q1429" s="620" t="str">
        <f>IFERROR(IF(D:D=$U$6,RENTABILIDAD[[#This Row],[INVERSIÓN COP]]/$V$6,RENTABILIDAD[[#This Row],[INVERSIÓN COP]]/$V$7),"")</f>
        <v/>
      </c>
      <c r="R1429" s="764" t="str">
        <f>IFERROR(RENTABILIDAD[[#This Row],[RENTABILIDAD E.A USD]]*RENTABILIDAD[[#This Row],[PESOS COP]],"")</f>
        <v/>
      </c>
      <c r="S1429" s="620" t="str">
        <f>IFERROR(RENTABILIDAD[[#This Row],[RENTABILIDAD E.A COP2]]*RENTABILIDAD[[#This Row],[PESOS COP]],"")</f>
        <v/>
      </c>
    </row>
    <row r="1430" spans="2:19">
      <c r="B1430" s="755" t="str">
        <f>IF('REGISTRO ACCIONES'!L1430="COMPRA",'REGISTRO ACCIONES'!J1430,"")</f>
        <v/>
      </c>
      <c r="C1430" s="756" t="str">
        <f>IF('REGISTRO ACCIONES'!L1430="COMPRA",'REGISTRO ACCIONES'!K1430,"")</f>
        <v/>
      </c>
      <c r="D143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30" s="757" t="str">
        <f>IF('REGISTRO ACCIONES'!L1430="COMPRA",'REGISTRO ACCIONES'!M1430,"")</f>
        <v/>
      </c>
      <c r="F1430" s="758" t="str">
        <f>IF(RENTABILIDAD[[#This Row],[PORTAFOLIO]]="","",IF('REGISTRO ACCIONES'!L1430="COMPRA",'REGISTRO ACCIONES'!P1430,""))</f>
        <v/>
      </c>
      <c r="G1430" s="759" t="str">
        <f>IF(RENTABILIDAD[[#This Row],[PORTAFOLIO]]="","",IF('REGISTRO ACCIONES'!L1430="COMPRA",'REGISTRO ACCIONES'!R1430,""))</f>
        <v/>
      </c>
      <c r="H143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30" s="760" t="str">
        <f>IF(RENTABILIDAD[[#This Row],[PORTAFOLIO]]="","",IF(RENTABILIDAD[[#This Row],[INSTRUMENTO]]="","",IFERROR((E1430*H1430),0)))</f>
        <v/>
      </c>
      <c r="J1430" s="761" t="str">
        <f>IF(RENTABILIDAD[[#This Row],[PORTAFOLIO]]="","",IF(RENTABILIDAD[[#This Row],[INSTRUMENTO]]="","",IFERROR((E1430*H1430)*$X$6,0)))</f>
        <v/>
      </c>
      <c r="K1430" s="762">
        <f>IF(RENTABILIDAD[[#This Row],[VALOR ACTUAL COP]]&gt;0,IFERROR((I1430-F1430)/F1430,0),"")</f>
        <v>0</v>
      </c>
      <c r="L1430" s="702">
        <f>IF(RENTABILIDAD[[#This Row],[VALOR ACTUAL COP]]&gt;0,IFERROR((J1430-G1430)/G1430,0),"")</f>
        <v>0</v>
      </c>
      <c r="M1430" s="763">
        <f t="shared" si="23"/>
        <v>0</v>
      </c>
      <c r="N1430" s="747" t="str">
        <f>IFERROR(IF(RENTABILIDAD[[#This Row],[AÑOS]]&gt;0.9999999,(1+K1430)^(1/M1430)-1,""),"")</f>
        <v/>
      </c>
      <c r="O1430" s="702" t="str">
        <f>IFERROR(IF(RENTABILIDAD[[#This Row],[AÑOS]]&gt;0.9999999,(1+L1430)^(1/M1430)-1,""),"")</f>
        <v/>
      </c>
      <c r="P1430" s="764" t="str">
        <f>IFERROR(IF(C:C=$U$7,RENTABILIDAD[[#This Row],[INVERSIÓN USD]]/$W$6,RENTABILIDAD[[#This Row],[INVERSIÓN USD]]/$W$7),"")</f>
        <v/>
      </c>
      <c r="Q1430" s="620" t="str">
        <f>IFERROR(IF(D:D=$U$6,RENTABILIDAD[[#This Row],[INVERSIÓN COP]]/$V$6,RENTABILIDAD[[#This Row],[INVERSIÓN COP]]/$V$7),"")</f>
        <v/>
      </c>
      <c r="R1430" s="764" t="str">
        <f>IFERROR(RENTABILIDAD[[#This Row],[RENTABILIDAD E.A USD]]*RENTABILIDAD[[#This Row],[PESOS COP]],"")</f>
        <v/>
      </c>
      <c r="S1430" s="620" t="str">
        <f>IFERROR(RENTABILIDAD[[#This Row],[RENTABILIDAD E.A COP2]]*RENTABILIDAD[[#This Row],[PESOS COP]],"")</f>
        <v/>
      </c>
    </row>
    <row r="1431" spans="2:19">
      <c r="B1431" s="755" t="str">
        <f>IF('REGISTRO ACCIONES'!L1431="COMPRA",'REGISTRO ACCIONES'!J1431,"")</f>
        <v/>
      </c>
      <c r="C1431" s="756" t="str">
        <f>IF('REGISTRO ACCIONES'!L1431="COMPRA",'REGISTRO ACCIONES'!K1431,"")</f>
        <v/>
      </c>
      <c r="D143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31" s="757" t="str">
        <f>IF('REGISTRO ACCIONES'!L1431="COMPRA",'REGISTRO ACCIONES'!M1431,"")</f>
        <v/>
      </c>
      <c r="F1431" s="758" t="str">
        <f>IF(RENTABILIDAD[[#This Row],[PORTAFOLIO]]="","",IF('REGISTRO ACCIONES'!L1431="COMPRA",'REGISTRO ACCIONES'!P1431,""))</f>
        <v/>
      </c>
      <c r="G1431" s="759" t="str">
        <f>IF(RENTABILIDAD[[#This Row],[PORTAFOLIO]]="","",IF('REGISTRO ACCIONES'!L1431="COMPRA",'REGISTRO ACCIONES'!R1431,""))</f>
        <v/>
      </c>
      <c r="H143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31" s="760" t="str">
        <f>IF(RENTABILIDAD[[#This Row],[PORTAFOLIO]]="","",IF(RENTABILIDAD[[#This Row],[INSTRUMENTO]]="","",IFERROR((E1431*H1431),0)))</f>
        <v/>
      </c>
      <c r="J1431" s="761" t="str">
        <f>IF(RENTABILIDAD[[#This Row],[PORTAFOLIO]]="","",IF(RENTABILIDAD[[#This Row],[INSTRUMENTO]]="","",IFERROR((E1431*H1431)*$X$6,0)))</f>
        <v/>
      </c>
      <c r="K1431" s="762">
        <f>IF(RENTABILIDAD[[#This Row],[VALOR ACTUAL COP]]&gt;0,IFERROR((I1431-F1431)/F1431,0),"")</f>
        <v>0</v>
      </c>
      <c r="L1431" s="702">
        <f>IF(RENTABILIDAD[[#This Row],[VALOR ACTUAL COP]]&gt;0,IFERROR((J1431-G1431)/G1431,0),"")</f>
        <v>0</v>
      </c>
      <c r="M1431" s="763">
        <f t="shared" si="23"/>
        <v>0</v>
      </c>
      <c r="N1431" s="747" t="str">
        <f>IFERROR(IF(RENTABILIDAD[[#This Row],[AÑOS]]&gt;0.9999999,(1+K1431)^(1/M1431)-1,""),"")</f>
        <v/>
      </c>
      <c r="O1431" s="702" t="str">
        <f>IFERROR(IF(RENTABILIDAD[[#This Row],[AÑOS]]&gt;0.9999999,(1+L1431)^(1/M1431)-1,""),"")</f>
        <v/>
      </c>
      <c r="P1431" s="764" t="str">
        <f>IFERROR(IF(C:C=$U$7,RENTABILIDAD[[#This Row],[INVERSIÓN USD]]/$W$6,RENTABILIDAD[[#This Row],[INVERSIÓN USD]]/$W$7),"")</f>
        <v/>
      </c>
      <c r="Q1431" s="620" t="str">
        <f>IFERROR(IF(D:D=$U$6,RENTABILIDAD[[#This Row],[INVERSIÓN COP]]/$V$6,RENTABILIDAD[[#This Row],[INVERSIÓN COP]]/$V$7),"")</f>
        <v/>
      </c>
      <c r="R1431" s="764" t="str">
        <f>IFERROR(RENTABILIDAD[[#This Row],[RENTABILIDAD E.A USD]]*RENTABILIDAD[[#This Row],[PESOS COP]],"")</f>
        <v/>
      </c>
      <c r="S1431" s="620" t="str">
        <f>IFERROR(RENTABILIDAD[[#This Row],[RENTABILIDAD E.A COP2]]*RENTABILIDAD[[#This Row],[PESOS COP]],"")</f>
        <v/>
      </c>
    </row>
    <row r="1432" spans="2:19">
      <c r="B1432" s="755" t="str">
        <f>IF('REGISTRO ACCIONES'!L1432="COMPRA",'REGISTRO ACCIONES'!J1432,"")</f>
        <v/>
      </c>
      <c r="C1432" s="756" t="str">
        <f>IF('REGISTRO ACCIONES'!L1432="COMPRA",'REGISTRO ACCIONES'!K1432,"")</f>
        <v/>
      </c>
      <c r="D143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32" s="757" t="str">
        <f>IF('REGISTRO ACCIONES'!L1432="COMPRA",'REGISTRO ACCIONES'!M1432,"")</f>
        <v/>
      </c>
      <c r="F1432" s="758" t="str">
        <f>IF(RENTABILIDAD[[#This Row],[PORTAFOLIO]]="","",IF('REGISTRO ACCIONES'!L1432="COMPRA",'REGISTRO ACCIONES'!P1432,""))</f>
        <v/>
      </c>
      <c r="G1432" s="759" t="str">
        <f>IF(RENTABILIDAD[[#This Row],[PORTAFOLIO]]="","",IF('REGISTRO ACCIONES'!L1432="COMPRA",'REGISTRO ACCIONES'!R1432,""))</f>
        <v/>
      </c>
      <c r="H143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32" s="760" t="str">
        <f>IF(RENTABILIDAD[[#This Row],[PORTAFOLIO]]="","",IF(RENTABILIDAD[[#This Row],[INSTRUMENTO]]="","",IFERROR((E1432*H1432),0)))</f>
        <v/>
      </c>
      <c r="J1432" s="761" t="str">
        <f>IF(RENTABILIDAD[[#This Row],[PORTAFOLIO]]="","",IF(RENTABILIDAD[[#This Row],[INSTRUMENTO]]="","",IFERROR((E1432*H1432)*$X$6,0)))</f>
        <v/>
      </c>
      <c r="K1432" s="762">
        <f>IF(RENTABILIDAD[[#This Row],[VALOR ACTUAL COP]]&gt;0,IFERROR((I1432-F1432)/F1432,0),"")</f>
        <v>0</v>
      </c>
      <c r="L1432" s="702">
        <f>IF(RENTABILIDAD[[#This Row],[VALOR ACTUAL COP]]&gt;0,IFERROR((J1432-G1432)/G1432,0),"")</f>
        <v>0</v>
      </c>
      <c r="M1432" s="763">
        <f t="shared" si="23"/>
        <v>0</v>
      </c>
      <c r="N1432" s="747" t="str">
        <f>IFERROR(IF(RENTABILIDAD[[#This Row],[AÑOS]]&gt;0.9999999,(1+K1432)^(1/M1432)-1,""),"")</f>
        <v/>
      </c>
      <c r="O1432" s="702" t="str">
        <f>IFERROR(IF(RENTABILIDAD[[#This Row],[AÑOS]]&gt;0.9999999,(1+L1432)^(1/M1432)-1,""),"")</f>
        <v/>
      </c>
      <c r="P1432" s="764" t="str">
        <f>IFERROR(IF(C:C=$U$7,RENTABILIDAD[[#This Row],[INVERSIÓN USD]]/$W$6,RENTABILIDAD[[#This Row],[INVERSIÓN USD]]/$W$7),"")</f>
        <v/>
      </c>
      <c r="Q1432" s="620" t="str">
        <f>IFERROR(IF(D:D=$U$6,RENTABILIDAD[[#This Row],[INVERSIÓN COP]]/$V$6,RENTABILIDAD[[#This Row],[INVERSIÓN COP]]/$V$7),"")</f>
        <v/>
      </c>
      <c r="R1432" s="764" t="str">
        <f>IFERROR(RENTABILIDAD[[#This Row],[RENTABILIDAD E.A USD]]*RENTABILIDAD[[#This Row],[PESOS COP]],"")</f>
        <v/>
      </c>
      <c r="S1432" s="620" t="str">
        <f>IFERROR(RENTABILIDAD[[#This Row],[RENTABILIDAD E.A COP2]]*RENTABILIDAD[[#This Row],[PESOS COP]],"")</f>
        <v/>
      </c>
    </row>
    <row r="1433" spans="2:19">
      <c r="B1433" s="755" t="str">
        <f>IF('REGISTRO ACCIONES'!L1433="COMPRA",'REGISTRO ACCIONES'!J1433,"")</f>
        <v/>
      </c>
      <c r="C1433" s="756" t="str">
        <f>IF('REGISTRO ACCIONES'!L1433="COMPRA",'REGISTRO ACCIONES'!K1433,"")</f>
        <v/>
      </c>
      <c r="D143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33" s="757" t="str">
        <f>IF('REGISTRO ACCIONES'!L1433="COMPRA",'REGISTRO ACCIONES'!M1433,"")</f>
        <v/>
      </c>
      <c r="F1433" s="758" t="str">
        <f>IF(RENTABILIDAD[[#This Row],[PORTAFOLIO]]="","",IF('REGISTRO ACCIONES'!L1433="COMPRA",'REGISTRO ACCIONES'!P1433,""))</f>
        <v/>
      </c>
      <c r="G1433" s="759" t="str">
        <f>IF(RENTABILIDAD[[#This Row],[PORTAFOLIO]]="","",IF('REGISTRO ACCIONES'!L1433="COMPRA",'REGISTRO ACCIONES'!R1433,""))</f>
        <v/>
      </c>
      <c r="H143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33" s="760" t="str">
        <f>IF(RENTABILIDAD[[#This Row],[PORTAFOLIO]]="","",IF(RENTABILIDAD[[#This Row],[INSTRUMENTO]]="","",IFERROR((E1433*H1433),0)))</f>
        <v/>
      </c>
      <c r="J1433" s="761" t="str">
        <f>IF(RENTABILIDAD[[#This Row],[PORTAFOLIO]]="","",IF(RENTABILIDAD[[#This Row],[INSTRUMENTO]]="","",IFERROR((E1433*H1433)*$X$6,0)))</f>
        <v/>
      </c>
      <c r="K1433" s="762">
        <f>IF(RENTABILIDAD[[#This Row],[VALOR ACTUAL COP]]&gt;0,IFERROR((I1433-F1433)/F1433,0),"")</f>
        <v>0</v>
      </c>
      <c r="L1433" s="702">
        <f>IF(RENTABILIDAD[[#This Row],[VALOR ACTUAL COP]]&gt;0,IFERROR((J1433-G1433)/G1433,0),"")</f>
        <v>0</v>
      </c>
      <c r="M1433" s="763">
        <f t="shared" si="23"/>
        <v>0</v>
      </c>
      <c r="N1433" s="747" t="str">
        <f>IFERROR(IF(RENTABILIDAD[[#This Row],[AÑOS]]&gt;0.9999999,(1+K1433)^(1/M1433)-1,""),"")</f>
        <v/>
      </c>
      <c r="O1433" s="702" t="str">
        <f>IFERROR(IF(RENTABILIDAD[[#This Row],[AÑOS]]&gt;0.9999999,(1+L1433)^(1/M1433)-1,""),"")</f>
        <v/>
      </c>
      <c r="P1433" s="764" t="str">
        <f>IFERROR(IF(C:C=$U$7,RENTABILIDAD[[#This Row],[INVERSIÓN USD]]/$W$6,RENTABILIDAD[[#This Row],[INVERSIÓN USD]]/$W$7),"")</f>
        <v/>
      </c>
      <c r="Q1433" s="620" t="str">
        <f>IFERROR(IF(D:D=$U$6,RENTABILIDAD[[#This Row],[INVERSIÓN COP]]/$V$6,RENTABILIDAD[[#This Row],[INVERSIÓN COP]]/$V$7),"")</f>
        <v/>
      </c>
      <c r="R1433" s="764" t="str">
        <f>IFERROR(RENTABILIDAD[[#This Row],[RENTABILIDAD E.A USD]]*RENTABILIDAD[[#This Row],[PESOS COP]],"")</f>
        <v/>
      </c>
      <c r="S1433" s="620" t="str">
        <f>IFERROR(RENTABILIDAD[[#This Row],[RENTABILIDAD E.A COP2]]*RENTABILIDAD[[#This Row],[PESOS COP]],"")</f>
        <v/>
      </c>
    </row>
    <row r="1434" spans="2:19">
      <c r="B1434" s="755" t="str">
        <f>IF('REGISTRO ACCIONES'!L1434="COMPRA",'REGISTRO ACCIONES'!J1434,"")</f>
        <v/>
      </c>
      <c r="C1434" s="756" t="str">
        <f>IF('REGISTRO ACCIONES'!L1434="COMPRA",'REGISTRO ACCIONES'!K1434,"")</f>
        <v/>
      </c>
      <c r="D143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34" s="757" t="str">
        <f>IF('REGISTRO ACCIONES'!L1434="COMPRA",'REGISTRO ACCIONES'!M1434,"")</f>
        <v/>
      </c>
      <c r="F1434" s="758" t="str">
        <f>IF(RENTABILIDAD[[#This Row],[PORTAFOLIO]]="","",IF('REGISTRO ACCIONES'!L1434="COMPRA",'REGISTRO ACCIONES'!P1434,""))</f>
        <v/>
      </c>
      <c r="G1434" s="759" t="str">
        <f>IF(RENTABILIDAD[[#This Row],[PORTAFOLIO]]="","",IF('REGISTRO ACCIONES'!L1434="COMPRA",'REGISTRO ACCIONES'!R1434,""))</f>
        <v/>
      </c>
      <c r="H143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34" s="760" t="str">
        <f>IF(RENTABILIDAD[[#This Row],[PORTAFOLIO]]="","",IF(RENTABILIDAD[[#This Row],[INSTRUMENTO]]="","",IFERROR((E1434*H1434),0)))</f>
        <v/>
      </c>
      <c r="J1434" s="761" t="str">
        <f>IF(RENTABILIDAD[[#This Row],[PORTAFOLIO]]="","",IF(RENTABILIDAD[[#This Row],[INSTRUMENTO]]="","",IFERROR((E1434*H1434)*$X$6,0)))</f>
        <v/>
      </c>
      <c r="K1434" s="762">
        <f>IF(RENTABILIDAD[[#This Row],[VALOR ACTUAL COP]]&gt;0,IFERROR((I1434-F1434)/F1434,0),"")</f>
        <v>0</v>
      </c>
      <c r="L1434" s="702">
        <f>IF(RENTABILIDAD[[#This Row],[VALOR ACTUAL COP]]&gt;0,IFERROR((J1434-G1434)/G1434,0),"")</f>
        <v>0</v>
      </c>
      <c r="M1434" s="763">
        <f t="shared" si="23"/>
        <v>0</v>
      </c>
      <c r="N1434" s="747" t="str">
        <f>IFERROR(IF(RENTABILIDAD[[#This Row],[AÑOS]]&gt;0.9999999,(1+K1434)^(1/M1434)-1,""),"")</f>
        <v/>
      </c>
      <c r="O1434" s="702" t="str">
        <f>IFERROR(IF(RENTABILIDAD[[#This Row],[AÑOS]]&gt;0.9999999,(1+L1434)^(1/M1434)-1,""),"")</f>
        <v/>
      </c>
      <c r="P1434" s="764" t="str">
        <f>IFERROR(IF(C:C=$U$7,RENTABILIDAD[[#This Row],[INVERSIÓN USD]]/$W$6,RENTABILIDAD[[#This Row],[INVERSIÓN USD]]/$W$7),"")</f>
        <v/>
      </c>
      <c r="Q1434" s="620" t="str">
        <f>IFERROR(IF(D:D=$U$6,RENTABILIDAD[[#This Row],[INVERSIÓN COP]]/$V$6,RENTABILIDAD[[#This Row],[INVERSIÓN COP]]/$V$7),"")</f>
        <v/>
      </c>
      <c r="R1434" s="764" t="str">
        <f>IFERROR(RENTABILIDAD[[#This Row],[RENTABILIDAD E.A USD]]*RENTABILIDAD[[#This Row],[PESOS COP]],"")</f>
        <v/>
      </c>
      <c r="S1434" s="620" t="str">
        <f>IFERROR(RENTABILIDAD[[#This Row],[RENTABILIDAD E.A COP2]]*RENTABILIDAD[[#This Row],[PESOS COP]],"")</f>
        <v/>
      </c>
    </row>
    <row r="1435" spans="2:19">
      <c r="B1435" s="755" t="str">
        <f>IF('REGISTRO ACCIONES'!L1435="COMPRA",'REGISTRO ACCIONES'!J1435,"")</f>
        <v/>
      </c>
      <c r="C1435" s="756" t="str">
        <f>IF('REGISTRO ACCIONES'!L1435="COMPRA",'REGISTRO ACCIONES'!K1435,"")</f>
        <v/>
      </c>
      <c r="D143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35" s="757" t="str">
        <f>IF('REGISTRO ACCIONES'!L1435="COMPRA",'REGISTRO ACCIONES'!M1435,"")</f>
        <v/>
      </c>
      <c r="F1435" s="758" t="str">
        <f>IF(RENTABILIDAD[[#This Row],[PORTAFOLIO]]="","",IF('REGISTRO ACCIONES'!L1435="COMPRA",'REGISTRO ACCIONES'!P1435,""))</f>
        <v/>
      </c>
      <c r="G1435" s="759" t="str">
        <f>IF(RENTABILIDAD[[#This Row],[PORTAFOLIO]]="","",IF('REGISTRO ACCIONES'!L1435="COMPRA",'REGISTRO ACCIONES'!R1435,""))</f>
        <v/>
      </c>
      <c r="H143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35" s="760" t="str">
        <f>IF(RENTABILIDAD[[#This Row],[PORTAFOLIO]]="","",IF(RENTABILIDAD[[#This Row],[INSTRUMENTO]]="","",IFERROR((E1435*H1435),0)))</f>
        <v/>
      </c>
      <c r="J1435" s="761" t="str">
        <f>IF(RENTABILIDAD[[#This Row],[PORTAFOLIO]]="","",IF(RENTABILIDAD[[#This Row],[INSTRUMENTO]]="","",IFERROR((E1435*H1435)*$X$6,0)))</f>
        <v/>
      </c>
      <c r="K1435" s="762">
        <f>IF(RENTABILIDAD[[#This Row],[VALOR ACTUAL COP]]&gt;0,IFERROR((I1435-F1435)/F1435,0),"")</f>
        <v>0</v>
      </c>
      <c r="L1435" s="702">
        <f>IF(RENTABILIDAD[[#This Row],[VALOR ACTUAL COP]]&gt;0,IFERROR((J1435-G1435)/G1435,0),"")</f>
        <v>0</v>
      </c>
      <c r="M1435" s="763">
        <f t="shared" si="23"/>
        <v>0</v>
      </c>
      <c r="N1435" s="747" t="str">
        <f>IFERROR(IF(RENTABILIDAD[[#This Row],[AÑOS]]&gt;0.9999999,(1+K1435)^(1/M1435)-1,""),"")</f>
        <v/>
      </c>
      <c r="O1435" s="702" t="str">
        <f>IFERROR(IF(RENTABILIDAD[[#This Row],[AÑOS]]&gt;0.9999999,(1+L1435)^(1/M1435)-1,""),"")</f>
        <v/>
      </c>
      <c r="P1435" s="764" t="str">
        <f>IFERROR(IF(C:C=$U$7,RENTABILIDAD[[#This Row],[INVERSIÓN USD]]/$W$6,RENTABILIDAD[[#This Row],[INVERSIÓN USD]]/$W$7),"")</f>
        <v/>
      </c>
      <c r="Q1435" s="620" t="str">
        <f>IFERROR(IF(D:D=$U$6,RENTABILIDAD[[#This Row],[INVERSIÓN COP]]/$V$6,RENTABILIDAD[[#This Row],[INVERSIÓN COP]]/$V$7),"")</f>
        <v/>
      </c>
      <c r="R1435" s="764" t="str">
        <f>IFERROR(RENTABILIDAD[[#This Row],[RENTABILIDAD E.A USD]]*RENTABILIDAD[[#This Row],[PESOS COP]],"")</f>
        <v/>
      </c>
      <c r="S1435" s="620" t="str">
        <f>IFERROR(RENTABILIDAD[[#This Row],[RENTABILIDAD E.A COP2]]*RENTABILIDAD[[#This Row],[PESOS COP]],"")</f>
        <v/>
      </c>
    </row>
    <row r="1436" spans="2:19">
      <c r="B1436" s="755" t="str">
        <f>IF('REGISTRO ACCIONES'!L1436="COMPRA",'REGISTRO ACCIONES'!J1436,"")</f>
        <v/>
      </c>
      <c r="C1436" s="756" t="str">
        <f>IF('REGISTRO ACCIONES'!L1436="COMPRA",'REGISTRO ACCIONES'!K1436,"")</f>
        <v/>
      </c>
      <c r="D143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36" s="757" t="str">
        <f>IF('REGISTRO ACCIONES'!L1436="COMPRA",'REGISTRO ACCIONES'!M1436,"")</f>
        <v/>
      </c>
      <c r="F1436" s="758" t="str">
        <f>IF(RENTABILIDAD[[#This Row],[PORTAFOLIO]]="","",IF('REGISTRO ACCIONES'!L1436="COMPRA",'REGISTRO ACCIONES'!P1436,""))</f>
        <v/>
      </c>
      <c r="G1436" s="759" t="str">
        <f>IF(RENTABILIDAD[[#This Row],[PORTAFOLIO]]="","",IF('REGISTRO ACCIONES'!L1436="COMPRA",'REGISTRO ACCIONES'!R1436,""))</f>
        <v/>
      </c>
      <c r="H143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36" s="760" t="str">
        <f>IF(RENTABILIDAD[[#This Row],[PORTAFOLIO]]="","",IF(RENTABILIDAD[[#This Row],[INSTRUMENTO]]="","",IFERROR((E1436*H1436),0)))</f>
        <v/>
      </c>
      <c r="J1436" s="761" t="str">
        <f>IF(RENTABILIDAD[[#This Row],[PORTAFOLIO]]="","",IF(RENTABILIDAD[[#This Row],[INSTRUMENTO]]="","",IFERROR((E1436*H1436)*$X$6,0)))</f>
        <v/>
      </c>
      <c r="K1436" s="762">
        <f>IF(RENTABILIDAD[[#This Row],[VALOR ACTUAL COP]]&gt;0,IFERROR((I1436-F1436)/F1436,0),"")</f>
        <v>0</v>
      </c>
      <c r="L1436" s="702">
        <f>IF(RENTABILIDAD[[#This Row],[VALOR ACTUAL COP]]&gt;0,IFERROR((J1436-G1436)/G1436,0),"")</f>
        <v>0</v>
      </c>
      <c r="M1436" s="763">
        <f t="shared" si="23"/>
        <v>0</v>
      </c>
      <c r="N1436" s="747" t="str">
        <f>IFERROR(IF(RENTABILIDAD[[#This Row],[AÑOS]]&gt;0.9999999,(1+K1436)^(1/M1436)-1,""),"")</f>
        <v/>
      </c>
      <c r="O1436" s="702" t="str">
        <f>IFERROR(IF(RENTABILIDAD[[#This Row],[AÑOS]]&gt;0.9999999,(1+L1436)^(1/M1436)-1,""),"")</f>
        <v/>
      </c>
      <c r="P1436" s="764" t="str">
        <f>IFERROR(IF(C:C=$U$7,RENTABILIDAD[[#This Row],[INVERSIÓN USD]]/$W$6,RENTABILIDAD[[#This Row],[INVERSIÓN USD]]/$W$7),"")</f>
        <v/>
      </c>
      <c r="Q1436" s="620" t="str">
        <f>IFERROR(IF(D:D=$U$6,RENTABILIDAD[[#This Row],[INVERSIÓN COP]]/$V$6,RENTABILIDAD[[#This Row],[INVERSIÓN COP]]/$V$7),"")</f>
        <v/>
      </c>
      <c r="R1436" s="764" t="str">
        <f>IFERROR(RENTABILIDAD[[#This Row],[RENTABILIDAD E.A USD]]*RENTABILIDAD[[#This Row],[PESOS COP]],"")</f>
        <v/>
      </c>
      <c r="S1436" s="620" t="str">
        <f>IFERROR(RENTABILIDAD[[#This Row],[RENTABILIDAD E.A COP2]]*RENTABILIDAD[[#This Row],[PESOS COP]],"")</f>
        <v/>
      </c>
    </row>
    <row r="1437" spans="2:19">
      <c r="B1437" s="755" t="str">
        <f>IF('REGISTRO ACCIONES'!L1437="COMPRA",'REGISTRO ACCIONES'!J1437,"")</f>
        <v/>
      </c>
      <c r="C1437" s="756" t="str">
        <f>IF('REGISTRO ACCIONES'!L1437="COMPRA",'REGISTRO ACCIONES'!K1437,"")</f>
        <v/>
      </c>
      <c r="D143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37" s="757" t="str">
        <f>IF('REGISTRO ACCIONES'!L1437="COMPRA",'REGISTRO ACCIONES'!M1437,"")</f>
        <v/>
      </c>
      <c r="F1437" s="758" t="str">
        <f>IF(RENTABILIDAD[[#This Row],[PORTAFOLIO]]="","",IF('REGISTRO ACCIONES'!L1437="COMPRA",'REGISTRO ACCIONES'!P1437,""))</f>
        <v/>
      </c>
      <c r="G1437" s="759" t="str">
        <f>IF(RENTABILIDAD[[#This Row],[PORTAFOLIO]]="","",IF('REGISTRO ACCIONES'!L1437="COMPRA",'REGISTRO ACCIONES'!R1437,""))</f>
        <v/>
      </c>
      <c r="H143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37" s="760" t="str">
        <f>IF(RENTABILIDAD[[#This Row],[PORTAFOLIO]]="","",IF(RENTABILIDAD[[#This Row],[INSTRUMENTO]]="","",IFERROR((E1437*H1437),0)))</f>
        <v/>
      </c>
      <c r="J1437" s="761" t="str">
        <f>IF(RENTABILIDAD[[#This Row],[PORTAFOLIO]]="","",IF(RENTABILIDAD[[#This Row],[INSTRUMENTO]]="","",IFERROR((E1437*H1437)*$X$6,0)))</f>
        <v/>
      </c>
      <c r="K1437" s="762">
        <f>IF(RENTABILIDAD[[#This Row],[VALOR ACTUAL COP]]&gt;0,IFERROR((I1437-F1437)/F1437,0),"")</f>
        <v>0</v>
      </c>
      <c r="L1437" s="702">
        <f>IF(RENTABILIDAD[[#This Row],[VALOR ACTUAL COP]]&gt;0,IFERROR((J1437-G1437)/G1437,0),"")</f>
        <v>0</v>
      </c>
      <c r="M1437" s="763">
        <f t="shared" si="23"/>
        <v>0</v>
      </c>
      <c r="N1437" s="747" t="str">
        <f>IFERROR(IF(RENTABILIDAD[[#This Row],[AÑOS]]&gt;0.9999999,(1+K1437)^(1/M1437)-1,""),"")</f>
        <v/>
      </c>
      <c r="O1437" s="702" t="str">
        <f>IFERROR(IF(RENTABILIDAD[[#This Row],[AÑOS]]&gt;0.9999999,(1+L1437)^(1/M1437)-1,""),"")</f>
        <v/>
      </c>
      <c r="P1437" s="764" t="str">
        <f>IFERROR(IF(C:C=$U$7,RENTABILIDAD[[#This Row],[INVERSIÓN USD]]/$W$6,RENTABILIDAD[[#This Row],[INVERSIÓN USD]]/$W$7),"")</f>
        <v/>
      </c>
      <c r="Q1437" s="620" t="str">
        <f>IFERROR(IF(D:D=$U$6,RENTABILIDAD[[#This Row],[INVERSIÓN COP]]/$V$6,RENTABILIDAD[[#This Row],[INVERSIÓN COP]]/$V$7),"")</f>
        <v/>
      </c>
      <c r="R1437" s="764" t="str">
        <f>IFERROR(RENTABILIDAD[[#This Row],[RENTABILIDAD E.A USD]]*RENTABILIDAD[[#This Row],[PESOS COP]],"")</f>
        <v/>
      </c>
      <c r="S1437" s="620" t="str">
        <f>IFERROR(RENTABILIDAD[[#This Row],[RENTABILIDAD E.A COP2]]*RENTABILIDAD[[#This Row],[PESOS COP]],"")</f>
        <v/>
      </c>
    </row>
    <row r="1438" spans="2:19">
      <c r="B1438" s="755" t="str">
        <f>IF('REGISTRO ACCIONES'!L1438="COMPRA",'REGISTRO ACCIONES'!J1438,"")</f>
        <v/>
      </c>
      <c r="C1438" s="756" t="str">
        <f>IF('REGISTRO ACCIONES'!L1438="COMPRA",'REGISTRO ACCIONES'!K1438,"")</f>
        <v/>
      </c>
      <c r="D143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38" s="757" t="str">
        <f>IF('REGISTRO ACCIONES'!L1438="COMPRA",'REGISTRO ACCIONES'!M1438,"")</f>
        <v/>
      </c>
      <c r="F1438" s="758" t="str">
        <f>IF(RENTABILIDAD[[#This Row],[PORTAFOLIO]]="","",IF('REGISTRO ACCIONES'!L1438="COMPRA",'REGISTRO ACCIONES'!P1438,""))</f>
        <v/>
      </c>
      <c r="G1438" s="759" t="str">
        <f>IF(RENTABILIDAD[[#This Row],[PORTAFOLIO]]="","",IF('REGISTRO ACCIONES'!L1438="COMPRA",'REGISTRO ACCIONES'!R1438,""))</f>
        <v/>
      </c>
      <c r="H143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38" s="760" t="str">
        <f>IF(RENTABILIDAD[[#This Row],[PORTAFOLIO]]="","",IF(RENTABILIDAD[[#This Row],[INSTRUMENTO]]="","",IFERROR((E1438*H1438),0)))</f>
        <v/>
      </c>
      <c r="J1438" s="761" t="str">
        <f>IF(RENTABILIDAD[[#This Row],[PORTAFOLIO]]="","",IF(RENTABILIDAD[[#This Row],[INSTRUMENTO]]="","",IFERROR((E1438*H1438)*$X$6,0)))</f>
        <v/>
      </c>
      <c r="K1438" s="762">
        <f>IF(RENTABILIDAD[[#This Row],[VALOR ACTUAL COP]]&gt;0,IFERROR((I1438-F1438)/F1438,0),"")</f>
        <v>0</v>
      </c>
      <c r="L1438" s="702">
        <f>IF(RENTABILIDAD[[#This Row],[VALOR ACTUAL COP]]&gt;0,IFERROR((J1438-G1438)/G1438,0),"")</f>
        <v>0</v>
      </c>
      <c r="M1438" s="763">
        <f t="shared" si="23"/>
        <v>0</v>
      </c>
      <c r="N1438" s="747" t="str">
        <f>IFERROR(IF(RENTABILIDAD[[#This Row],[AÑOS]]&gt;0.9999999,(1+K1438)^(1/M1438)-1,""),"")</f>
        <v/>
      </c>
      <c r="O1438" s="702" t="str">
        <f>IFERROR(IF(RENTABILIDAD[[#This Row],[AÑOS]]&gt;0.9999999,(1+L1438)^(1/M1438)-1,""),"")</f>
        <v/>
      </c>
      <c r="P1438" s="764" t="str">
        <f>IFERROR(IF(C:C=$U$7,RENTABILIDAD[[#This Row],[INVERSIÓN USD]]/$W$6,RENTABILIDAD[[#This Row],[INVERSIÓN USD]]/$W$7),"")</f>
        <v/>
      </c>
      <c r="Q1438" s="620" t="str">
        <f>IFERROR(IF(D:D=$U$6,RENTABILIDAD[[#This Row],[INVERSIÓN COP]]/$V$6,RENTABILIDAD[[#This Row],[INVERSIÓN COP]]/$V$7),"")</f>
        <v/>
      </c>
      <c r="R1438" s="764" t="str">
        <f>IFERROR(RENTABILIDAD[[#This Row],[RENTABILIDAD E.A USD]]*RENTABILIDAD[[#This Row],[PESOS COP]],"")</f>
        <v/>
      </c>
      <c r="S1438" s="620" t="str">
        <f>IFERROR(RENTABILIDAD[[#This Row],[RENTABILIDAD E.A COP2]]*RENTABILIDAD[[#This Row],[PESOS COP]],"")</f>
        <v/>
      </c>
    </row>
    <row r="1439" spans="2:19">
      <c r="B1439" s="755" t="str">
        <f>IF('REGISTRO ACCIONES'!L1439="COMPRA",'REGISTRO ACCIONES'!J1439,"")</f>
        <v/>
      </c>
      <c r="C1439" s="756" t="str">
        <f>IF('REGISTRO ACCIONES'!L1439="COMPRA",'REGISTRO ACCIONES'!K1439,"")</f>
        <v/>
      </c>
      <c r="D143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39" s="757" t="str">
        <f>IF('REGISTRO ACCIONES'!L1439="COMPRA",'REGISTRO ACCIONES'!M1439,"")</f>
        <v/>
      </c>
      <c r="F1439" s="758" t="str">
        <f>IF(RENTABILIDAD[[#This Row],[PORTAFOLIO]]="","",IF('REGISTRO ACCIONES'!L1439="COMPRA",'REGISTRO ACCIONES'!P1439,""))</f>
        <v/>
      </c>
      <c r="G1439" s="759" t="str">
        <f>IF(RENTABILIDAD[[#This Row],[PORTAFOLIO]]="","",IF('REGISTRO ACCIONES'!L1439="COMPRA",'REGISTRO ACCIONES'!R1439,""))</f>
        <v/>
      </c>
      <c r="H143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39" s="760" t="str">
        <f>IF(RENTABILIDAD[[#This Row],[PORTAFOLIO]]="","",IF(RENTABILIDAD[[#This Row],[INSTRUMENTO]]="","",IFERROR((E1439*H1439),0)))</f>
        <v/>
      </c>
      <c r="J1439" s="761" t="str">
        <f>IF(RENTABILIDAD[[#This Row],[PORTAFOLIO]]="","",IF(RENTABILIDAD[[#This Row],[INSTRUMENTO]]="","",IFERROR((E1439*H1439)*$X$6,0)))</f>
        <v/>
      </c>
      <c r="K1439" s="762">
        <f>IF(RENTABILIDAD[[#This Row],[VALOR ACTUAL COP]]&gt;0,IFERROR((I1439-F1439)/F1439,0),"")</f>
        <v>0</v>
      </c>
      <c r="L1439" s="702">
        <f>IF(RENTABILIDAD[[#This Row],[VALOR ACTUAL COP]]&gt;0,IFERROR((J1439-G1439)/G1439,0),"")</f>
        <v>0</v>
      </c>
      <c r="M1439" s="763">
        <f t="shared" si="23"/>
        <v>0</v>
      </c>
      <c r="N1439" s="747" t="str">
        <f>IFERROR(IF(RENTABILIDAD[[#This Row],[AÑOS]]&gt;0.9999999,(1+K1439)^(1/M1439)-1,""),"")</f>
        <v/>
      </c>
      <c r="O1439" s="702" t="str">
        <f>IFERROR(IF(RENTABILIDAD[[#This Row],[AÑOS]]&gt;0.9999999,(1+L1439)^(1/M1439)-1,""),"")</f>
        <v/>
      </c>
      <c r="P1439" s="764" t="str">
        <f>IFERROR(IF(C:C=$U$7,RENTABILIDAD[[#This Row],[INVERSIÓN USD]]/$W$6,RENTABILIDAD[[#This Row],[INVERSIÓN USD]]/$W$7),"")</f>
        <v/>
      </c>
      <c r="Q1439" s="620" t="str">
        <f>IFERROR(IF(D:D=$U$6,RENTABILIDAD[[#This Row],[INVERSIÓN COP]]/$V$6,RENTABILIDAD[[#This Row],[INVERSIÓN COP]]/$V$7),"")</f>
        <v/>
      </c>
      <c r="R1439" s="764" t="str">
        <f>IFERROR(RENTABILIDAD[[#This Row],[RENTABILIDAD E.A USD]]*RENTABILIDAD[[#This Row],[PESOS COP]],"")</f>
        <v/>
      </c>
      <c r="S1439" s="620" t="str">
        <f>IFERROR(RENTABILIDAD[[#This Row],[RENTABILIDAD E.A COP2]]*RENTABILIDAD[[#This Row],[PESOS COP]],"")</f>
        <v/>
      </c>
    </row>
    <row r="1440" spans="2:19">
      <c r="B1440" s="755" t="str">
        <f>IF('REGISTRO ACCIONES'!L1440="COMPRA",'REGISTRO ACCIONES'!J1440,"")</f>
        <v/>
      </c>
      <c r="C1440" s="756" t="str">
        <f>IF('REGISTRO ACCIONES'!L1440="COMPRA",'REGISTRO ACCIONES'!K1440,"")</f>
        <v/>
      </c>
      <c r="D144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40" s="757" t="str">
        <f>IF('REGISTRO ACCIONES'!L1440="COMPRA",'REGISTRO ACCIONES'!M1440,"")</f>
        <v/>
      </c>
      <c r="F1440" s="758" t="str">
        <f>IF(RENTABILIDAD[[#This Row],[PORTAFOLIO]]="","",IF('REGISTRO ACCIONES'!L1440="COMPRA",'REGISTRO ACCIONES'!P1440,""))</f>
        <v/>
      </c>
      <c r="G1440" s="759" t="str">
        <f>IF(RENTABILIDAD[[#This Row],[PORTAFOLIO]]="","",IF('REGISTRO ACCIONES'!L1440="COMPRA",'REGISTRO ACCIONES'!R1440,""))</f>
        <v/>
      </c>
      <c r="H144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40" s="760" t="str">
        <f>IF(RENTABILIDAD[[#This Row],[PORTAFOLIO]]="","",IF(RENTABILIDAD[[#This Row],[INSTRUMENTO]]="","",IFERROR((E1440*H1440),0)))</f>
        <v/>
      </c>
      <c r="J1440" s="761" t="str">
        <f>IF(RENTABILIDAD[[#This Row],[PORTAFOLIO]]="","",IF(RENTABILIDAD[[#This Row],[INSTRUMENTO]]="","",IFERROR((E1440*H1440)*$X$6,0)))</f>
        <v/>
      </c>
      <c r="K1440" s="762">
        <f>IF(RENTABILIDAD[[#This Row],[VALOR ACTUAL COP]]&gt;0,IFERROR((I1440-F1440)/F1440,0),"")</f>
        <v>0</v>
      </c>
      <c r="L1440" s="702">
        <f>IF(RENTABILIDAD[[#This Row],[VALOR ACTUAL COP]]&gt;0,IFERROR((J1440-G1440)/G1440,0),"")</f>
        <v>0</v>
      </c>
      <c r="M1440" s="763">
        <f t="shared" si="23"/>
        <v>0</v>
      </c>
      <c r="N1440" s="747" t="str">
        <f>IFERROR(IF(RENTABILIDAD[[#This Row],[AÑOS]]&gt;0.9999999,(1+K1440)^(1/M1440)-1,""),"")</f>
        <v/>
      </c>
      <c r="O1440" s="702" t="str">
        <f>IFERROR(IF(RENTABILIDAD[[#This Row],[AÑOS]]&gt;0.9999999,(1+L1440)^(1/M1440)-1,""),"")</f>
        <v/>
      </c>
      <c r="P1440" s="764" t="str">
        <f>IFERROR(IF(C:C=$U$7,RENTABILIDAD[[#This Row],[INVERSIÓN USD]]/$W$6,RENTABILIDAD[[#This Row],[INVERSIÓN USD]]/$W$7),"")</f>
        <v/>
      </c>
      <c r="Q1440" s="620" t="str">
        <f>IFERROR(IF(D:D=$U$6,RENTABILIDAD[[#This Row],[INVERSIÓN COP]]/$V$6,RENTABILIDAD[[#This Row],[INVERSIÓN COP]]/$V$7),"")</f>
        <v/>
      </c>
      <c r="R1440" s="764" t="str">
        <f>IFERROR(RENTABILIDAD[[#This Row],[RENTABILIDAD E.A USD]]*RENTABILIDAD[[#This Row],[PESOS COP]],"")</f>
        <v/>
      </c>
      <c r="S1440" s="620" t="str">
        <f>IFERROR(RENTABILIDAD[[#This Row],[RENTABILIDAD E.A COP2]]*RENTABILIDAD[[#This Row],[PESOS COP]],"")</f>
        <v/>
      </c>
    </row>
    <row r="1441" spans="2:19">
      <c r="B1441" s="755" t="str">
        <f>IF('REGISTRO ACCIONES'!L1441="COMPRA",'REGISTRO ACCIONES'!J1441,"")</f>
        <v/>
      </c>
      <c r="C1441" s="756" t="str">
        <f>IF('REGISTRO ACCIONES'!L1441="COMPRA",'REGISTRO ACCIONES'!K1441,"")</f>
        <v/>
      </c>
      <c r="D144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41" s="757" t="str">
        <f>IF('REGISTRO ACCIONES'!L1441="COMPRA",'REGISTRO ACCIONES'!M1441,"")</f>
        <v/>
      </c>
      <c r="F1441" s="758" t="str">
        <f>IF(RENTABILIDAD[[#This Row],[PORTAFOLIO]]="","",IF('REGISTRO ACCIONES'!L1441="COMPRA",'REGISTRO ACCIONES'!P1441,""))</f>
        <v/>
      </c>
      <c r="G1441" s="759" t="str">
        <f>IF(RENTABILIDAD[[#This Row],[PORTAFOLIO]]="","",IF('REGISTRO ACCIONES'!L1441="COMPRA",'REGISTRO ACCIONES'!R1441,""))</f>
        <v/>
      </c>
      <c r="H144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41" s="760" t="str">
        <f>IF(RENTABILIDAD[[#This Row],[PORTAFOLIO]]="","",IF(RENTABILIDAD[[#This Row],[INSTRUMENTO]]="","",IFERROR((E1441*H1441),0)))</f>
        <v/>
      </c>
      <c r="J1441" s="761" t="str">
        <f>IF(RENTABILIDAD[[#This Row],[PORTAFOLIO]]="","",IF(RENTABILIDAD[[#This Row],[INSTRUMENTO]]="","",IFERROR((E1441*H1441)*$X$6,0)))</f>
        <v/>
      </c>
      <c r="K1441" s="762">
        <f>IF(RENTABILIDAD[[#This Row],[VALOR ACTUAL COP]]&gt;0,IFERROR((I1441-F1441)/F1441,0),"")</f>
        <v>0</v>
      </c>
      <c r="L1441" s="702">
        <f>IF(RENTABILIDAD[[#This Row],[VALOR ACTUAL COP]]&gt;0,IFERROR((J1441-G1441)/G1441,0),"")</f>
        <v>0</v>
      </c>
      <c r="M1441" s="763">
        <f t="shared" si="23"/>
        <v>0</v>
      </c>
      <c r="N1441" s="747" t="str">
        <f>IFERROR(IF(RENTABILIDAD[[#This Row],[AÑOS]]&gt;0.9999999,(1+K1441)^(1/M1441)-1,""),"")</f>
        <v/>
      </c>
      <c r="O1441" s="702" t="str">
        <f>IFERROR(IF(RENTABILIDAD[[#This Row],[AÑOS]]&gt;0.9999999,(1+L1441)^(1/M1441)-1,""),"")</f>
        <v/>
      </c>
      <c r="P1441" s="764" t="str">
        <f>IFERROR(IF(C:C=$U$7,RENTABILIDAD[[#This Row],[INVERSIÓN USD]]/$W$6,RENTABILIDAD[[#This Row],[INVERSIÓN USD]]/$W$7),"")</f>
        <v/>
      </c>
      <c r="Q1441" s="620" t="str">
        <f>IFERROR(IF(D:D=$U$6,RENTABILIDAD[[#This Row],[INVERSIÓN COP]]/$V$6,RENTABILIDAD[[#This Row],[INVERSIÓN COP]]/$V$7),"")</f>
        <v/>
      </c>
      <c r="R1441" s="764" t="str">
        <f>IFERROR(RENTABILIDAD[[#This Row],[RENTABILIDAD E.A USD]]*RENTABILIDAD[[#This Row],[PESOS COP]],"")</f>
        <v/>
      </c>
      <c r="S1441" s="620" t="str">
        <f>IFERROR(RENTABILIDAD[[#This Row],[RENTABILIDAD E.A COP2]]*RENTABILIDAD[[#This Row],[PESOS COP]],"")</f>
        <v/>
      </c>
    </row>
    <row r="1442" spans="2:19">
      <c r="B1442" s="755" t="str">
        <f>IF('REGISTRO ACCIONES'!L1442="COMPRA",'REGISTRO ACCIONES'!J1442,"")</f>
        <v/>
      </c>
      <c r="C1442" s="756" t="str">
        <f>IF('REGISTRO ACCIONES'!L1442="COMPRA",'REGISTRO ACCIONES'!K1442,"")</f>
        <v/>
      </c>
      <c r="D144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42" s="757" t="str">
        <f>IF('REGISTRO ACCIONES'!L1442="COMPRA",'REGISTRO ACCIONES'!M1442,"")</f>
        <v/>
      </c>
      <c r="F1442" s="758" t="str">
        <f>IF(RENTABILIDAD[[#This Row],[PORTAFOLIO]]="","",IF('REGISTRO ACCIONES'!L1442="COMPRA",'REGISTRO ACCIONES'!P1442,""))</f>
        <v/>
      </c>
      <c r="G1442" s="759" t="str">
        <f>IF(RENTABILIDAD[[#This Row],[PORTAFOLIO]]="","",IF('REGISTRO ACCIONES'!L1442="COMPRA",'REGISTRO ACCIONES'!R1442,""))</f>
        <v/>
      </c>
      <c r="H144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42" s="760" t="str">
        <f>IF(RENTABILIDAD[[#This Row],[PORTAFOLIO]]="","",IF(RENTABILIDAD[[#This Row],[INSTRUMENTO]]="","",IFERROR((E1442*H1442),0)))</f>
        <v/>
      </c>
      <c r="J1442" s="761" t="str">
        <f>IF(RENTABILIDAD[[#This Row],[PORTAFOLIO]]="","",IF(RENTABILIDAD[[#This Row],[INSTRUMENTO]]="","",IFERROR((E1442*H1442)*$X$6,0)))</f>
        <v/>
      </c>
      <c r="K1442" s="762">
        <f>IF(RENTABILIDAD[[#This Row],[VALOR ACTUAL COP]]&gt;0,IFERROR((I1442-F1442)/F1442,0),"")</f>
        <v>0</v>
      </c>
      <c r="L1442" s="702">
        <f>IF(RENTABILIDAD[[#This Row],[VALOR ACTUAL COP]]&gt;0,IFERROR((J1442-G1442)/G1442,0),"")</f>
        <v>0</v>
      </c>
      <c r="M1442" s="763">
        <f t="shared" si="23"/>
        <v>0</v>
      </c>
      <c r="N1442" s="747" t="str">
        <f>IFERROR(IF(RENTABILIDAD[[#This Row],[AÑOS]]&gt;0.9999999,(1+K1442)^(1/M1442)-1,""),"")</f>
        <v/>
      </c>
      <c r="O1442" s="702" t="str">
        <f>IFERROR(IF(RENTABILIDAD[[#This Row],[AÑOS]]&gt;0.9999999,(1+L1442)^(1/M1442)-1,""),"")</f>
        <v/>
      </c>
      <c r="P1442" s="764" t="str">
        <f>IFERROR(IF(C:C=$U$7,RENTABILIDAD[[#This Row],[INVERSIÓN USD]]/$W$6,RENTABILIDAD[[#This Row],[INVERSIÓN USD]]/$W$7),"")</f>
        <v/>
      </c>
      <c r="Q1442" s="620" t="str">
        <f>IFERROR(IF(D:D=$U$6,RENTABILIDAD[[#This Row],[INVERSIÓN COP]]/$V$6,RENTABILIDAD[[#This Row],[INVERSIÓN COP]]/$V$7),"")</f>
        <v/>
      </c>
      <c r="R1442" s="764" t="str">
        <f>IFERROR(RENTABILIDAD[[#This Row],[RENTABILIDAD E.A USD]]*RENTABILIDAD[[#This Row],[PESOS COP]],"")</f>
        <v/>
      </c>
      <c r="S1442" s="620" t="str">
        <f>IFERROR(RENTABILIDAD[[#This Row],[RENTABILIDAD E.A COP2]]*RENTABILIDAD[[#This Row],[PESOS COP]],"")</f>
        <v/>
      </c>
    </row>
    <row r="1443" spans="2:19">
      <c r="B1443" s="755" t="str">
        <f>IF('REGISTRO ACCIONES'!L1443="COMPRA",'REGISTRO ACCIONES'!J1443,"")</f>
        <v/>
      </c>
      <c r="C1443" s="756" t="str">
        <f>IF('REGISTRO ACCIONES'!L1443="COMPRA",'REGISTRO ACCIONES'!K1443,"")</f>
        <v/>
      </c>
      <c r="D144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43" s="757" t="str">
        <f>IF('REGISTRO ACCIONES'!L1443="COMPRA",'REGISTRO ACCIONES'!M1443,"")</f>
        <v/>
      </c>
      <c r="F1443" s="758" t="str">
        <f>IF(RENTABILIDAD[[#This Row],[PORTAFOLIO]]="","",IF('REGISTRO ACCIONES'!L1443="COMPRA",'REGISTRO ACCIONES'!P1443,""))</f>
        <v/>
      </c>
      <c r="G1443" s="759" t="str">
        <f>IF(RENTABILIDAD[[#This Row],[PORTAFOLIO]]="","",IF('REGISTRO ACCIONES'!L1443="COMPRA",'REGISTRO ACCIONES'!R1443,""))</f>
        <v/>
      </c>
      <c r="H144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43" s="760" t="str">
        <f>IF(RENTABILIDAD[[#This Row],[PORTAFOLIO]]="","",IF(RENTABILIDAD[[#This Row],[INSTRUMENTO]]="","",IFERROR((E1443*H1443),0)))</f>
        <v/>
      </c>
      <c r="J1443" s="761" t="str">
        <f>IF(RENTABILIDAD[[#This Row],[PORTAFOLIO]]="","",IF(RENTABILIDAD[[#This Row],[INSTRUMENTO]]="","",IFERROR((E1443*H1443)*$X$6,0)))</f>
        <v/>
      </c>
      <c r="K1443" s="762">
        <f>IF(RENTABILIDAD[[#This Row],[VALOR ACTUAL COP]]&gt;0,IFERROR((I1443-F1443)/F1443,0),"")</f>
        <v>0</v>
      </c>
      <c r="L1443" s="702">
        <f>IF(RENTABILIDAD[[#This Row],[VALOR ACTUAL COP]]&gt;0,IFERROR((J1443-G1443)/G1443,0),"")</f>
        <v>0</v>
      </c>
      <c r="M1443" s="763">
        <f t="shared" si="23"/>
        <v>0</v>
      </c>
      <c r="N1443" s="747" t="str">
        <f>IFERROR(IF(RENTABILIDAD[[#This Row],[AÑOS]]&gt;0.9999999,(1+K1443)^(1/M1443)-1,""),"")</f>
        <v/>
      </c>
      <c r="O1443" s="702" t="str">
        <f>IFERROR(IF(RENTABILIDAD[[#This Row],[AÑOS]]&gt;0.9999999,(1+L1443)^(1/M1443)-1,""),"")</f>
        <v/>
      </c>
      <c r="P1443" s="764" t="str">
        <f>IFERROR(IF(C:C=$U$7,RENTABILIDAD[[#This Row],[INVERSIÓN USD]]/$W$6,RENTABILIDAD[[#This Row],[INVERSIÓN USD]]/$W$7),"")</f>
        <v/>
      </c>
      <c r="Q1443" s="620" t="str">
        <f>IFERROR(IF(D:D=$U$6,RENTABILIDAD[[#This Row],[INVERSIÓN COP]]/$V$6,RENTABILIDAD[[#This Row],[INVERSIÓN COP]]/$V$7),"")</f>
        <v/>
      </c>
      <c r="R1443" s="764" t="str">
        <f>IFERROR(RENTABILIDAD[[#This Row],[RENTABILIDAD E.A USD]]*RENTABILIDAD[[#This Row],[PESOS COP]],"")</f>
        <v/>
      </c>
      <c r="S1443" s="620" t="str">
        <f>IFERROR(RENTABILIDAD[[#This Row],[RENTABILIDAD E.A COP2]]*RENTABILIDAD[[#This Row],[PESOS COP]],"")</f>
        <v/>
      </c>
    </row>
    <row r="1444" spans="2:19">
      <c r="B1444" s="755" t="str">
        <f>IF('REGISTRO ACCIONES'!L1444="COMPRA",'REGISTRO ACCIONES'!J1444,"")</f>
        <v/>
      </c>
      <c r="C1444" s="756" t="str">
        <f>IF('REGISTRO ACCIONES'!L1444="COMPRA",'REGISTRO ACCIONES'!K1444,"")</f>
        <v/>
      </c>
      <c r="D144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44" s="757" t="str">
        <f>IF('REGISTRO ACCIONES'!L1444="COMPRA",'REGISTRO ACCIONES'!M1444,"")</f>
        <v/>
      </c>
      <c r="F1444" s="758" t="str">
        <f>IF(RENTABILIDAD[[#This Row],[PORTAFOLIO]]="","",IF('REGISTRO ACCIONES'!L1444="COMPRA",'REGISTRO ACCIONES'!P1444,""))</f>
        <v/>
      </c>
      <c r="G1444" s="759" t="str">
        <f>IF(RENTABILIDAD[[#This Row],[PORTAFOLIO]]="","",IF('REGISTRO ACCIONES'!L1444="COMPRA",'REGISTRO ACCIONES'!R1444,""))</f>
        <v/>
      </c>
      <c r="H144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44" s="760" t="str">
        <f>IF(RENTABILIDAD[[#This Row],[PORTAFOLIO]]="","",IF(RENTABILIDAD[[#This Row],[INSTRUMENTO]]="","",IFERROR((E1444*H1444),0)))</f>
        <v/>
      </c>
      <c r="J1444" s="761" t="str">
        <f>IF(RENTABILIDAD[[#This Row],[PORTAFOLIO]]="","",IF(RENTABILIDAD[[#This Row],[INSTRUMENTO]]="","",IFERROR((E1444*H1444)*$X$6,0)))</f>
        <v/>
      </c>
      <c r="K1444" s="762">
        <f>IF(RENTABILIDAD[[#This Row],[VALOR ACTUAL COP]]&gt;0,IFERROR((I1444-F1444)/F1444,0),"")</f>
        <v>0</v>
      </c>
      <c r="L1444" s="702">
        <f>IF(RENTABILIDAD[[#This Row],[VALOR ACTUAL COP]]&gt;0,IFERROR((J1444-G1444)/G1444,0),"")</f>
        <v>0</v>
      </c>
      <c r="M1444" s="763">
        <f t="shared" si="23"/>
        <v>0</v>
      </c>
      <c r="N1444" s="747" t="str">
        <f>IFERROR(IF(RENTABILIDAD[[#This Row],[AÑOS]]&gt;0.9999999,(1+K1444)^(1/M1444)-1,""),"")</f>
        <v/>
      </c>
      <c r="O1444" s="702" t="str">
        <f>IFERROR(IF(RENTABILIDAD[[#This Row],[AÑOS]]&gt;0.9999999,(1+L1444)^(1/M1444)-1,""),"")</f>
        <v/>
      </c>
      <c r="P1444" s="764" t="str">
        <f>IFERROR(IF(C:C=$U$7,RENTABILIDAD[[#This Row],[INVERSIÓN USD]]/$W$6,RENTABILIDAD[[#This Row],[INVERSIÓN USD]]/$W$7),"")</f>
        <v/>
      </c>
      <c r="Q1444" s="620" t="str">
        <f>IFERROR(IF(D:D=$U$6,RENTABILIDAD[[#This Row],[INVERSIÓN COP]]/$V$6,RENTABILIDAD[[#This Row],[INVERSIÓN COP]]/$V$7),"")</f>
        <v/>
      </c>
      <c r="R1444" s="764" t="str">
        <f>IFERROR(RENTABILIDAD[[#This Row],[RENTABILIDAD E.A USD]]*RENTABILIDAD[[#This Row],[PESOS COP]],"")</f>
        <v/>
      </c>
      <c r="S1444" s="620" t="str">
        <f>IFERROR(RENTABILIDAD[[#This Row],[RENTABILIDAD E.A COP2]]*RENTABILIDAD[[#This Row],[PESOS COP]],"")</f>
        <v/>
      </c>
    </row>
    <row r="1445" spans="2:19">
      <c r="B1445" s="755" t="str">
        <f>IF('REGISTRO ACCIONES'!L1445="COMPRA",'REGISTRO ACCIONES'!J1445,"")</f>
        <v/>
      </c>
      <c r="C1445" s="756" t="str">
        <f>IF('REGISTRO ACCIONES'!L1445="COMPRA",'REGISTRO ACCIONES'!K1445,"")</f>
        <v/>
      </c>
      <c r="D144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45" s="757" t="str">
        <f>IF('REGISTRO ACCIONES'!L1445="COMPRA",'REGISTRO ACCIONES'!M1445,"")</f>
        <v/>
      </c>
      <c r="F1445" s="758" t="str">
        <f>IF(RENTABILIDAD[[#This Row],[PORTAFOLIO]]="","",IF('REGISTRO ACCIONES'!L1445="COMPRA",'REGISTRO ACCIONES'!P1445,""))</f>
        <v/>
      </c>
      <c r="G1445" s="759" t="str">
        <f>IF(RENTABILIDAD[[#This Row],[PORTAFOLIO]]="","",IF('REGISTRO ACCIONES'!L1445="COMPRA",'REGISTRO ACCIONES'!R1445,""))</f>
        <v/>
      </c>
      <c r="H144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45" s="760" t="str">
        <f>IF(RENTABILIDAD[[#This Row],[PORTAFOLIO]]="","",IF(RENTABILIDAD[[#This Row],[INSTRUMENTO]]="","",IFERROR((E1445*H1445),0)))</f>
        <v/>
      </c>
      <c r="J1445" s="761" t="str">
        <f>IF(RENTABILIDAD[[#This Row],[PORTAFOLIO]]="","",IF(RENTABILIDAD[[#This Row],[INSTRUMENTO]]="","",IFERROR((E1445*H1445)*$X$6,0)))</f>
        <v/>
      </c>
      <c r="K1445" s="762">
        <f>IF(RENTABILIDAD[[#This Row],[VALOR ACTUAL COP]]&gt;0,IFERROR((I1445-F1445)/F1445,0),"")</f>
        <v>0</v>
      </c>
      <c r="L1445" s="702">
        <f>IF(RENTABILIDAD[[#This Row],[VALOR ACTUAL COP]]&gt;0,IFERROR((J1445-G1445)/G1445,0),"")</f>
        <v>0</v>
      </c>
      <c r="M1445" s="763">
        <f t="shared" si="23"/>
        <v>0</v>
      </c>
      <c r="N1445" s="747" t="str">
        <f>IFERROR(IF(RENTABILIDAD[[#This Row],[AÑOS]]&gt;0.9999999,(1+K1445)^(1/M1445)-1,""),"")</f>
        <v/>
      </c>
      <c r="O1445" s="702" t="str">
        <f>IFERROR(IF(RENTABILIDAD[[#This Row],[AÑOS]]&gt;0.9999999,(1+L1445)^(1/M1445)-1,""),"")</f>
        <v/>
      </c>
      <c r="P1445" s="764" t="str">
        <f>IFERROR(IF(C:C=$U$7,RENTABILIDAD[[#This Row],[INVERSIÓN USD]]/$W$6,RENTABILIDAD[[#This Row],[INVERSIÓN USD]]/$W$7),"")</f>
        <v/>
      </c>
      <c r="Q1445" s="620" t="str">
        <f>IFERROR(IF(D:D=$U$6,RENTABILIDAD[[#This Row],[INVERSIÓN COP]]/$V$6,RENTABILIDAD[[#This Row],[INVERSIÓN COP]]/$V$7),"")</f>
        <v/>
      </c>
      <c r="R1445" s="764" t="str">
        <f>IFERROR(RENTABILIDAD[[#This Row],[RENTABILIDAD E.A USD]]*RENTABILIDAD[[#This Row],[PESOS COP]],"")</f>
        <v/>
      </c>
      <c r="S1445" s="620" t="str">
        <f>IFERROR(RENTABILIDAD[[#This Row],[RENTABILIDAD E.A COP2]]*RENTABILIDAD[[#This Row],[PESOS COP]],"")</f>
        <v/>
      </c>
    </row>
    <row r="1446" spans="2:19">
      <c r="B1446" s="755" t="str">
        <f>IF('REGISTRO ACCIONES'!L1446="COMPRA",'REGISTRO ACCIONES'!J1446,"")</f>
        <v/>
      </c>
      <c r="C1446" s="756" t="str">
        <f>IF('REGISTRO ACCIONES'!L1446="COMPRA",'REGISTRO ACCIONES'!K1446,"")</f>
        <v/>
      </c>
      <c r="D144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46" s="757" t="str">
        <f>IF('REGISTRO ACCIONES'!L1446="COMPRA",'REGISTRO ACCIONES'!M1446,"")</f>
        <v/>
      </c>
      <c r="F1446" s="758" t="str">
        <f>IF(RENTABILIDAD[[#This Row],[PORTAFOLIO]]="","",IF('REGISTRO ACCIONES'!L1446="COMPRA",'REGISTRO ACCIONES'!P1446,""))</f>
        <v/>
      </c>
      <c r="G1446" s="759" t="str">
        <f>IF(RENTABILIDAD[[#This Row],[PORTAFOLIO]]="","",IF('REGISTRO ACCIONES'!L1446="COMPRA",'REGISTRO ACCIONES'!R1446,""))</f>
        <v/>
      </c>
      <c r="H144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46" s="760" t="str">
        <f>IF(RENTABILIDAD[[#This Row],[PORTAFOLIO]]="","",IF(RENTABILIDAD[[#This Row],[INSTRUMENTO]]="","",IFERROR((E1446*H1446),0)))</f>
        <v/>
      </c>
      <c r="J1446" s="761" t="str">
        <f>IF(RENTABILIDAD[[#This Row],[PORTAFOLIO]]="","",IF(RENTABILIDAD[[#This Row],[INSTRUMENTO]]="","",IFERROR((E1446*H1446)*$X$6,0)))</f>
        <v/>
      </c>
      <c r="K1446" s="762">
        <f>IF(RENTABILIDAD[[#This Row],[VALOR ACTUAL COP]]&gt;0,IFERROR((I1446-F1446)/F1446,0),"")</f>
        <v>0</v>
      </c>
      <c r="L1446" s="702">
        <f>IF(RENTABILIDAD[[#This Row],[VALOR ACTUAL COP]]&gt;0,IFERROR((J1446-G1446)/G1446,0),"")</f>
        <v>0</v>
      </c>
      <c r="M1446" s="763">
        <f t="shared" si="23"/>
        <v>0</v>
      </c>
      <c r="N1446" s="747" t="str">
        <f>IFERROR(IF(RENTABILIDAD[[#This Row],[AÑOS]]&gt;0.9999999,(1+K1446)^(1/M1446)-1,""),"")</f>
        <v/>
      </c>
      <c r="O1446" s="702" t="str">
        <f>IFERROR(IF(RENTABILIDAD[[#This Row],[AÑOS]]&gt;0.9999999,(1+L1446)^(1/M1446)-1,""),"")</f>
        <v/>
      </c>
      <c r="P1446" s="764" t="str">
        <f>IFERROR(IF(C:C=$U$7,RENTABILIDAD[[#This Row],[INVERSIÓN USD]]/$W$6,RENTABILIDAD[[#This Row],[INVERSIÓN USD]]/$W$7),"")</f>
        <v/>
      </c>
      <c r="Q1446" s="620" t="str">
        <f>IFERROR(IF(D:D=$U$6,RENTABILIDAD[[#This Row],[INVERSIÓN COP]]/$V$6,RENTABILIDAD[[#This Row],[INVERSIÓN COP]]/$V$7),"")</f>
        <v/>
      </c>
      <c r="R1446" s="764" t="str">
        <f>IFERROR(RENTABILIDAD[[#This Row],[RENTABILIDAD E.A USD]]*RENTABILIDAD[[#This Row],[PESOS COP]],"")</f>
        <v/>
      </c>
      <c r="S1446" s="620" t="str">
        <f>IFERROR(RENTABILIDAD[[#This Row],[RENTABILIDAD E.A COP2]]*RENTABILIDAD[[#This Row],[PESOS COP]],"")</f>
        <v/>
      </c>
    </row>
    <row r="1447" spans="2:19">
      <c r="B1447" s="755" t="str">
        <f>IF('REGISTRO ACCIONES'!L1447="COMPRA",'REGISTRO ACCIONES'!J1447,"")</f>
        <v/>
      </c>
      <c r="C1447" s="756" t="str">
        <f>IF('REGISTRO ACCIONES'!L1447="COMPRA",'REGISTRO ACCIONES'!K1447,"")</f>
        <v/>
      </c>
      <c r="D144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47" s="757" t="str">
        <f>IF('REGISTRO ACCIONES'!L1447="COMPRA",'REGISTRO ACCIONES'!M1447,"")</f>
        <v/>
      </c>
      <c r="F1447" s="758" t="str">
        <f>IF(RENTABILIDAD[[#This Row],[PORTAFOLIO]]="","",IF('REGISTRO ACCIONES'!L1447="COMPRA",'REGISTRO ACCIONES'!P1447,""))</f>
        <v/>
      </c>
      <c r="G1447" s="759" t="str">
        <f>IF(RENTABILIDAD[[#This Row],[PORTAFOLIO]]="","",IF('REGISTRO ACCIONES'!L1447="COMPRA",'REGISTRO ACCIONES'!R1447,""))</f>
        <v/>
      </c>
      <c r="H144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47" s="760" t="str">
        <f>IF(RENTABILIDAD[[#This Row],[PORTAFOLIO]]="","",IF(RENTABILIDAD[[#This Row],[INSTRUMENTO]]="","",IFERROR((E1447*H1447),0)))</f>
        <v/>
      </c>
      <c r="J1447" s="761" t="str">
        <f>IF(RENTABILIDAD[[#This Row],[PORTAFOLIO]]="","",IF(RENTABILIDAD[[#This Row],[INSTRUMENTO]]="","",IFERROR((E1447*H1447)*$X$6,0)))</f>
        <v/>
      </c>
      <c r="K1447" s="762">
        <f>IF(RENTABILIDAD[[#This Row],[VALOR ACTUAL COP]]&gt;0,IFERROR((I1447-F1447)/F1447,0),"")</f>
        <v>0</v>
      </c>
      <c r="L1447" s="702">
        <f>IF(RENTABILIDAD[[#This Row],[VALOR ACTUAL COP]]&gt;0,IFERROR((J1447-G1447)/G1447,0),"")</f>
        <v>0</v>
      </c>
      <c r="M1447" s="763">
        <f t="shared" si="23"/>
        <v>0</v>
      </c>
      <c r="N1447" s="747" t="str">
        <f>IFERROR(IF(RENTABILIDAD[[#This Row],[AÑOS]]&gt;0.9999999,(1+K1447)^(1/M1447)-1,""),"")</f>
        <v/>
      </c>
      <c r="O1447" s="702" t="str">
        <f>IFERROR(IF(RENTABILIDAD[[#This Row],[AÑOS]]&gt;0.9999999,(1+L1447)^(1/M1447)-1,""),"")</f>
        <v/>
      </c>
      <c r="P1447" s="764" t="str">
        <f>IFERROR(IF(C:C=$U$7,RENTABILIDAD[[#This Row],[INVERSIÓN USD]]/$W$6,RENTABILIDAD[[#This Row],[INVERSIÓN USD]]/$W$7),"")</f>
        <v/>
      </c>
      <c r="Q1447" s="620" t="str">
        <f>IFERROR(IF(D:D=$U$6,RENTABILIDAD[[#This Row],[INVERSIÓN COP]]/$V$6,RENTABILIDAD[[#This Row],[INVERSIÓN COP]]/$V$7),"")</f>
        <v/>
      </c>
      <c r="R1447" s="764" t="str">
        <f>IFERROR(RENTABILIDAD[[#This Row],[RENTABILIDAD E.A USD]]*RENTABILIDAD[[#This Row],[PESOS COP]],"")</f>
        <v/>
      </c>
      <c r="S1447" s="620" t="str">
        <f>IFERROR(RENTABILIDAD[[#This Row],[RENTABILIDAD E.A COP2]]*RENTABILIDAD[[#This Row],[PESOS COP]],"")</f>
        <v/>
      </c>
    </row>
    <row r="1448" spans="2:19">
      <c r="B1448" s="755" t="str">
        <f>IF('REGISTRO ACCIONES'!L1448="COMPRA",'REGISTRO ACCIONES'!J1448,"")</f>
        <v/>
      </c>
      <c r="C1448" s="756" t="str">
        <f>IF('REGISTRO ACCIONES'!L1448="COMPRA",'REGISTRO ACCIONES'!K1448,"")</f>
        <v/>
      </c>
      <c r="D144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48" s="757" t="str">
        <f>IF('REGISTRO ACCIONES'!L1448="COMPRA",'REGISTRO ACCIONES'!M1448,"")</f>
        <v/>
      </c>
      <c r="F1448" s="758" t="str">
        <f>IF(RENTABILIDAD[[#This Row],[PORTAFOLIO]]="","",IF('REGISTRO ACCIONES'!L1448="COMPRA",'REGISTRO ACCIONES'!P1448,""))</f>
        <v/>
      </c>
      <c r="G1448" s="759" t="str">
        <f>IF(RENTABILIDAD[[#This Row],[PORTAFOLIO]]="","",IF('REGISTRO ACCIONES'!L1448="COMPRA",'REGISTRO ACCIONES'!R1448,""))</f>
        <v/>
      </c>
      <c r="H144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48" s="760" t="str">
        <f>IF(RENTABILIDAD[[#This Row],[PORTAFOLIO]]="","",IF(RENTABILIDAD[[#This Row],[INSTRUMENTO]]="","",IFERROR((E1448*H1448),0)))</f>
        <v/>
      </c>
      <c r="J1448" s="761" t="str">
        <f>IF(RENTABILIDAD[[#This Row],[PORTAFOLIO]]="","",IF(RENTABILIDAD[[#This Row],[INSTRUMENTO]]="","",IFERROR((E1448*H1448)*$X$6,0)))</f>
        <v/>
      </c>
      <c r="K1448" s="762">
        <f>IF(RENTABILIDAD[[#This Row],[VALOR ACTUAL COP]]&gt;0,IFERROR((I1448-F1448)/F1448,0),"")</f>
        <v>0</v>
      </c>
      <c r="L1448" s="702">
        <f>IF(RENTABILIDAD[[#This Row],[VALOR ACTUAL COP]]&gt;0,IFERROR((J1448-G1448)/G1448,0),"")</f>
        <v>0</v>
      </c>
      <c r="M1448" s="763">
        <f t="shared" si="23"/>
        <v>0</v>
      </c>
      <c r="N1448" s="747" t="str">
        <f>IFERROR(IF(RENTABILIDAD[[#This Row],[AÑOS]]&gt;0.9999999,(1+K1448)^(1/M1448)-1,""),"")</f>
        <v/>
      </c>
      <c r="O1448" s="702" t="str">
        <f>IFERROR(IF(RENTABILIDAD[[#This Row],[AÑOS]]&gt;0.9999999,(1+L1448)^(1/M1448)-1,""),"")</f>
        <v/>
      </c>
      <c r="P1448" s="764" t="str">
        <f>IFERROR(IF(C:C=$U$7,RENTABILIDAD[[#This Row],[INVERSIÓN USD]]/$W$6,RENTABILIDAD[[#This Row],[INVERSIÓN USD]]/$W$7),"")</f>
        <v/>
      </c>
      <c r="Q1448" s="620" t="str">
        <f>IFERROR(IF(D:D=$U$6,RENTABILIDAD[[#This Row],[INVERSIÓN COP]]/$V$6,RENTABILIDAD[[#This Row],[INVERSIÓN COP]]/$V$7),"")</f>
        <v/>
      </c>
      <c r="R1448" s="764" t="str">
        <f>IFERROR(RENTABILIDAD[[#This Row],[RENTABILIDAD E.A USD]]*RENTABILIDAD[[#This Row],[PESOS COP]],"")</f>
        <v/>
      </c>
      <c r="S1448" s="620" t="str">
        <f>IFERROR(RENTABILIDAD[[#This Row],[RENTABILIDAD E.A COP2]]*RENTABILIDAD[[#This Row],[PESOS COP]],"")</f>
        <v/>
      </c>
    </row>
    <row r="1449" spans="2:19">
      <c r="B1449" s="755" t="str">
        <f>IF('REGISTRO ACCIONES'!L1449="COMPRA",'REGISTRO ACCIONES'!J1449,"")</f>
        <v/>
      </c>
      <c r="C1449" s="756" t="str">
        <f>IF('REGISTRO ACCIONES'!L1449="COMPRA",'REGISTRO ACCIONES'!K1449,"")</f>
        <v/>
      </c>
      <c r="D144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49" s="757" t="str">
        <f>IF('REGISTRO ACCIONES'!L1449="COMPRA",'REGISTRO ACCIONES'!M1449,"")</f>
        <v/>
      </c>
      <c r="F1449" s="758" t="str">
        <f>IF(RENTABILIDAD[[#This Row],[PORTAFOLIO]]="","",IF('REGISTRO ACCIONES'!L1449="COMPRA",'REGISTRO ACCIONES'!P1449,""))</f>
        <v/>
      </c>
      <c r="G1449" s="759" t="str">
        <f>IF(RENTABILIDAD[[#This Row],[PORTAFOLIO]]="","",IF('REGISTRO ACCIONES'!L1449="COMPRA",'REGISTRO ACCIONES'!R1449,""))</f>
        <v/>
      </c>
      <c r="H144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49" s="760" t="str">
        <f>IF(RENTABILIDAD[[#This Row],[PORTAFOLIO]]="","",IF(RENTABILIDAD[[#This Row],[INSTRUMENTO]]="","",IFERROR((E1449*H1449),0)))</f>
        <v/>
      </c>
      <c r="J1449" s="761" t="str">
        <f>IF(RENTABILIDAD[[#This Row],[PORTAFOLIO]]="","",IF(RENTABILIDAD[[#This Row],[INSTRUMENTO]]="","",IFERROR((E1449*H1449)*$X$6,0)))</f>
        <v/>
      </c>
      <c r="K1449" s="762">
        <f>IF(RENTABILIDAD[[#This Row],[VALOR ACTUAL COP]]&gt;0,IFERROR((I1449-F1449)/F1449,0),"")</f>
        <v>0</v>
      </c>
      <c r="L1449" s="702">
        <f>IF(RENTABILIDAD[[#This Row],[VALOR ACTUAL COP]]&gt;0,IFERROR((J1449-G1449)/G1449,0),"")</f>
        <v>0</v>
      </c>
      <c r="M1449" s="763">
        <f t="shared" si="23"/>
        <v>0</v>
      </c>
      <c r="N1449" s="747" t="str">
        <f>IFERROR(IF(RENTABILIDAD[[#This Row],[AÑOS]]&gt;0.9999999,(1+K1449)^(1/M1449)-1,""),"")</f>
        <v/>
      </c>
      <c r="O1449" s="702" t="str">
        <f>IFERROR(IF(RENTABILIDAD[[#This Row],[AÑOS]]&gt;0.9999999,(1+L1449)^(1/M1449)-1,""),"")</f>
        <v/>
      </c>
      <c r="P1449" s="764" t="str">
        <f>IFERROR(IF(C:C=$U$7,RENTABILIDAD[[#This Row],[INVERSIÓN USD]]/$W$6,RENTABILIDAD[[#This Row],[INVERSIÓN USD]]/$W$7),"")</f>
        <v/>
      </c>
      <c r="Q1449" s="620" t="str">
        <f>IFERROR(IF(D:D=$U$6,RENTABILIDAD[[#This Row],[INVERSIÓN COP]]/$V$6,RENTABILIDAD[[#This Row],[INVERSIÓN COP]]/$V$7),"")</f>
        <v/>
      </c>
      <c r="R1449" s="764" t="str">
        <f>IFERROR(RENTABILIDAD[[#This Row],[RENTABILIDAD E.A USD]]*RENTABILIDAD[[#This Row],[PESOS COP]],"")</f>
        <v/>
      </c>
      <c r="S1449" s="620" t="str">
        <f>IFERROR(RENTABILIDAD[[#This Row],[RENTABILIDAD E.A COP2]]*RENTABILIDAD[[#This Row],[PESOS COP]],"")</f>
        <v/>
      </c>
    </row>
    <row r="1450" spans="2:19">
      <c r="B1450" s="755" t="str">
        <f>IF('REGISTRO ACCIONES'!L1450="COMPRA",'REGISTRO ACCIONES'!J1450,"")</f>
        <v/>
      </c>
      <c r="C1450" s="756" t="str">
        <f>IF('REGISTRO ACCIONES'!L1450="COMPRA",'REGISTRO ACCIONES'!K1450,"")</f>
        <v/>
      </c>
      <c r="D145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50" s="757" t="str">
        <f>IF('REGISTRO ACCIONES'!L1450="COMPRA",'REGISTRO ACCIONES'!M1450,"")</f>
        <v/>
      </c>
      <c r="F1450" s="758" t="str">
        <f>IF(RENTABILIDAD[[#This Row],[PORTAFOLIO]]="","",IF('REGISTRO ACCIONES'!L1450="COMPRA",'REGISTRO ACCIONES'!P1450,""))</f>
        <v/>
      </c>
      <c r="G1450" s="759" t="str">
        <f>IF(RENTABILIDAD[[#This Row],[PORTAFOLIO]]="","",IF('REGISTRO ACCIONES'!L1450="COMPRA",'REGISTRO ACCIONES'!R1450,""))</f>
        <v/>
      </c>
      <c r="H145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50" s="760" t="str">
        <f>IF(RENTABILIDAD[[#This Row],[PORTAFOLIO]]="","",IF(RENTABILIDAD[[#This Row],[INSTRUMENTO]]="","",IFERROR((E1450*H1450),0)))</f>
        <v/>
      </c>
      <c r="J1450" s="761" t="str">
        <f>IF(RENTABILIDAD[[#This Row],[PORTAFOLIO]]="","",IF(RENTABILIDAD[[#This Row],[INSTRUMENTO]]="","",IFERROR((E1450*H1450)*$X$6,0)))</f>
        <v/>
      </c>
      <c r="K1450" s="762">
        <f>IF(RENTABILIDAD[[#This Row],[VALOR ACTUAL COP]]&gt;0,IFERROR((I1450-F1450)/F1450,0),"")</f>
        <v>0</v>
      </c>
      <c r="L1450" s="702">
        <f>IF(RENTABILIDAD[[#This Row],[VALOR ACTUAL COP]]&gt;0,IFERROR((J1450-G1450)/G1450,0),"")</f>
        <v>0</v>
      </c>
      <c r="M1450" s="763">
        <f t="shared" si="23"/>
        <v>0</v>
      </c>
      <c r="N1450" s="747" t="str">
        <f>IFERROR(IF(RENTABILIDAD[[#This Row],[AÑOS]]&gt;0.9999999,(1+K1450)^(1/M1450)-1,""),"")</f>
        <v/>
      </c>
      <c r="O1450" s="702" t="str">
        <f>IFERROR(IF(RENTABILIDAD[[#This Row],[AÑOS]]&gt;0.9999999,(1+L1450)^(1/M1450)-1,""),"")</f>
        <v/>
      </c>
      <c r="P1450" s="764" t="str">
        <f>IFERROR(IF(C:C=$U$7,RENTABILIDAD[[#This Row],[INVERSIÓN USD]]/$W$6,RENTABILIDAD[[#This Row],[INVERSIÓN USD]]/$W$7),"")</f>
        <v/>
      </c>
      <c r="Q1450" s="620" t="str">
        <f>IFERROR(IF(D:D=$U$6,RENTABILIDAD[[#This Row],[INVERSIÓN COP]]/$V$6,RENTABILIDAD[[#This Row],[INVERSIÓN COP]]/$V$7),"")</f>
        <v/>
      </c>
      <c r="R1450" s="764" t="str">
        <f>IFERROR(RENTABILIDAD[[#This Row],[RENTABILIDAD E.A USD]]*RENTABILIDAD[[#This Row],[PESOS COP]],"")</f>
        <v/>
      </c>
      <c r="S1450" s="620" t="str">
        <f>IFERROR(RENTABILIDAD[[#This Row],[RENTABILIDAD E.A COP2]]*RENTABILIDAD[[#This Row],[PESOS COP]],"")</f>
        <v/>
      </c>
    </row>
    <row r="1451" spans="2:19">
      <c r="B1451" s="755" t="str">
        <f>IF('REGISTRO ACCIONES'!L1451="COMPRA",'REGISTRO ACCIONES'!J1451,"")</f>
        <v/>
      </c>
      <c r="C1451" s="756" t="str">
        <f>IF('REGISTRO ACCIONES'!L1451="COMPRA",'REGISTRO ACCIONES'!K1451,"")</f>
        <v/>
      </c>
      <c r="D145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51" s="757" t="str">
        <f>IF('REGISTRO ACCIONES'!L1451="COMPRA",'REGISTRO ACCIONES'!M1451,"")</f>
        <v/>
      </c>
      <c r="F1451" s="758" t="str">
        <f>IF(RENTABILIDAD[[#This Row],[PORTAFOLIO]]="","",IF('REGISTRO ACCIONES'!L1451="COMPRA",'REGISTRO ACCIONES'!P1451,""))</f>
        <v/>
      </c>
      <c r="G1451" s="759" t="str">
        <f>IF(RENTABILIDAD[[#This Row],[PORTAFOLIO]]="","",IF('REGISTRO ACCIONES'!L1451="COMPRA",'REGISTRO ACCIONES'!R1451,""))</f>
        <v/>
      </c>
      <c r="H145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51" s="760" t="str">
        <f>IF(RENTABILIDAD[[#This Row],[PORTAFOLIO]]="","",IF(RENTABILIDAD[[#This Row],[INSTRUMENTO]]="","",IFERROR((E1451*H1451),0)))</f>
        <v/>
      </c>
      <c r="J1451" s="761" t="str">
        <f>IF(RENTABILIDAD[[#This Row],[PORTAFOLIO]]="","",IF(RENTABILIDAD[[#This Row],[INSTRUMENTO]]="","",IFERROR((E1451*H1451)*$X$6,0)))</f>
        <v/>
      </c>
      <c r="K1451" s="762">
        <f>IF(RENTABILIDAD[[#This Row],[VALOR ACTUAL COP]]&gt;0,IFERROR((I1451-F1451)/F1451,0),"")</f>
        <v>0</v>
      </c>
      <c r="L1451" s="702">
        <f>IF(RENTABILIDAD[[#This Row],[VALOR ACTUAL COP]]&gt;0,IFERROR((J1451-G1451)/G1451,0),"")</f>
        <v>0</v>
      </c>
      <c r="M1451" s="763">
        <f t="shared" si="23"/>
        <v>0</v>
      </c>
      <c r="N1451" s="747" t="str">
        <f>IFERROR(IF(RENTABILIDAD[[#This Row],[AÑOS]]&gt;0.9999999,(1+K1451)^(1/M1451)-1,""),"")</f>
        <v/>
      </c>
      <c r="O1451" s="702" t="str">
        <f>IFERROR(IF(RENTABILIDAD[[#This Row],[AÑOS]]&gt;0.9999999,(1+L1451)^(1/M1451)-1,""),"")</f>
        <v/>
      </c>
      <c r="P1451" s="764" t="str">
        <f>IFERROR(IF(C:C=$U$7,RENTABILIDAD[[#This Row],[INVERSIÓN USD]]/$W$6,RENTABILIDAD[[#This Row],[INVERSIÓN USD]]/$W$7),"")</f>
        <v/>
      </c>
      <c r="Q1451" s="620" t="str">
        <f>IFERROR(IF(D:D=$U$6,RENTABILIDAD[[#This Row],[INVERSIÓN COP]]/$V$6,RENTABILIDAD[[#This Row],[INVERSIÓN COP]]/$V$7),"")</f>
        <v/>
      </c>
      <c r="R1451" s="764" t="str">
        <f>IFERROR(RENTABILIDAD[[#This Row],[RENTABILIDAD E.A USD]]*RENTABILIDAD[[#This Row],[PESOS COP]],"")</f>
        <v/>
      </c>
      <c r="S1451" s="620" t="str">
        <f>IFERROR(RENTABILIDAD[[#This Row],[RENTABILIDAD E.A COP2]]*RENTABILIDAD[[#This Row],[PESOS COP]],"")</f>
        <v/>
      </c>
    </row>
    <row r="1452" spans="2:19">
      <c r="B1452" s="755" t="str">
        <f>IF('REGISTRO ACCIONES'!L1452="COMPRA",'REGISTRO ACCIONES'!J1452,"")</f>
        <v/>
      </c>
      <c r="C1452" s="756" t="str">
        <f>IF('REGISTRO ACCIONES'!L1452="COMPRA",'REGISTRO ACCIONES'!K1452,"")</f>
        <v/>
      </c>
      <c r="D145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52" s="757" t="str">
        <f>IF('REGISTRO ACCIONES'!L1452="COMPRA",'REGISTRO ACCIONES'!M1452,"")</f>
        <v/>
      </c>
      <c r="F1452" s="758" t="str">
        <f>IF(RENTABILIDAD[[#This Row],[PORTAFOLIO]]="","",IF('REGISTRO ACCIONES'!L1452="COMPRA",'REGISTRO ACCIONES'!P1452,""))</f>
        <v/>
      </c>
      <c r="G1452" s="759" t="str">
        <f>IF(RENTABILIDAD[[#This Row],[PORTAFOLIO]]="","",IF('REGISTRO ACCIONES'!L1452="COMPRA",'REGISTRO ACCIONES'!R1452,""))</f>
        <v/>
      </c>
      <c r="H145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52" s="760" t="str">
        <f>IF(RENTABILIDAD[[#This Row],[PORTAFOLIO]]="","",IF(RENTABILIDAD[[#This Row],[INSTRUMENTO]]="","",IFERROR((E1452*H1452),0)))</f>
        <v/>
      </c>
      <c r="J1452" s="761" t="str">
        <f>IF(RENTABILIDAD[[#This Row],[PORTAFOLIO]]="","",IF(RENTABILIDAD[[#This Row],[INSTRUMENTO]]="","",IFERROR((E1452*H1452)*$X$6,0)))</f>
        <v/>
      </c>
      <c r="K1452" s="762">
        <f>IF(RENTABILIDAD[[#This Row],[VALOR ACTUAL COP]]&gt;0,IFERROR((I1452-F1452)/F1452,0),"")</f>
        <v>0</v>
      </c>
      <c r="L1452" s="702">
        <f>IF(RENTABILIDAD[[#This Row],[VALOR ACTUAL COP]]&gt;0,IFERROR((J1452-G1452)/G1452,0),"")</f>
        <v>0</v>
      </c>
      <c r="M1452" s="763">
        <f t="shared" si="23"/>
        <v>0</v>
      </c>
      <c r="N1452" s="747" t="str">
        <f>IFERROR(IF(RENTABILIDAD[[#This Row],[AÑOS]]&gt;0.9999999,(1+K1452)^(1/M1452)-1,""),"")</f>
        <v/>
      </c>
      <c r="O1452" s="702" t="str">
        <f>IFERROR(IF(RENTABILIDAD[[#This Row],[AÑOS]]&gt;0.9999999,(1+L1452)^(1/M1452)-1,""),"")</f>
        <v/>
      </c>
      <c r="P1452" s="764" t="str">
        <f>IFERROR(IF(C:C=$U$7,RENTABILIDAD[[#This Row],[INVERSIÓN USD]]/$W$6,RENTABILIDAD[[#This Row],[INVERSIÓN USD]]/$W$7),"")</f>
        <v/>
      </c>
      <c r="Q1452" s="620" t="str">
        <f>IFERROR(IF(D:D=$U$6,RENTABILIDAD[[#This Row],[INVERSIÓN COP]]/$V$6,RENTABILIDAD[[#This Row],[INVERSIÓN COP]]/$V$7),"")</f>
        <v/>
      </c>
      <c r="R1452" s="764" t="str">
        <f>IFERROR(RENTABILIDAD[[#This Row],[RENTABILIDAD E.A USD]]*RENTABILIDAD[[#This Row],[PESOS COP]],"")</f>
        <v/>
      </c>
      <c r="S1452" s="620" t="str">
        <f>IFERROR(RENTABILIDAD[[#This Row],[RENTABILIDAD E.A COP2]]*RENTABILIDAD[[#This Row],[PESOS COP]],"")</f>
        <v/>
      </c>
    </row>
    <row r="1453" spans="2:19">
      <c r="B1453" s="755" t="str">
        <f>IF('REGISTRO ACCIONES'!L1453="COMPRA",'REGISTRO ACCIONES'!J1453,"")</f>
        <v/>
      </c>
      <c r="C1453" s="756" t="str">
        <f>IF('REGISTRO ACCIONES'!L1453="COMPRA",'REGISTRO ACCIONES'!K1453,"")</f>
        <v/>
      </c>
      <c r="D145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53" s="757" t="str">
        <f>IF('REGISTRO ACCIONES'!L1453="COMPRA",'REGISTRO ACCIONES'!M1453,"")</f>
        <v/>
      </c>
      <c r="F1453" s="758" t="str">
        <f>IF(RENTABILIDAD[[#This Row],[PORTAFOLIO]]="","",IF('REGISTRO ACCIONES'!L1453="COMPRA",'REGISTRO ACCIONES'!P1453,""))</f>
        <v/>
      </c>
      <c r="G1453" s="759" t="str">
        <f>IF(RENTABILIDAD[[#This Row],[PORTAFOLIO]]="","",IF('REGISTRO ACCIONES'!L1453="COMPRA",'REGISTRO ACCIONES'!R1453,""))</f>
        <v/>
      </c>
      <c r="H145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53" s="760" t="str">
        <f>IF(RENTABILIDAD[[#This Row],[PORTAFOLIO]]="","",IF(RENTABILIDAD[[#This Row],[INSTRUMENTO]]="","",IFERROR((E1453*H1453),0)))</f>
        <v/>
      </c>
      <c r="J1453" s="761" t="str">
        <f>IF(RENTABILIDAD[[#This Row],[PORTAFOLIO]]="","",IF(RENTABILIDAD[[#This Row],[INSTRUMENTO]]="","",IFERROR((E1453*H1453)*$X$6,0)))</f>
        <v/>
      </c>
      <c r="K1453" s="762">
        <f>IF(RENTABILIDAD[[#This Row],[VALOR ACTUAL COP]]&gt;0,IFERROR((I1453-F1453)/F1453,0),"")</f>
        <v>0</v>
      </c>
      <c r="L1453" s="702">
        <f>IF(RENTABILIDAD[[#This Row],[VALOR ACTUAL COP]]&gt;0,IFERROR((J1453-G1453)/G1453,0),"")</f>
        <v>0</v>
      </c>
      <c r="M1453" s="763">
        <f t="shared" si="23"/>
        <v>0</v>
      </c>
      <c r="N1453" s="747" t="str">
        <f>IFERROR(IF(RENTABILIDAD[[#This Row],[AÑOS]]&gt;0.9999999,(1+K1453)^(1/M1453)-1,""),"")</f>
        <v/>
      </c>
      <c r="O1453" s="702" t="str">
        <f>IFERROR(IF(RENTABILIDAD[[#This Row],[AÑOS]]&gt;0.9999999,(1+L1453)^(1/M1453)-1,""),"")</f>
        <v/>
      </c>
      <c r="P1453" s="764" t="str">
        <f>IFERROR(IF(C:C=$U$7,RENTABILIDAD[[#This Row],[INVERSIÓN USD]]/$W$6,RENTABILIDAD[[#This Row],[INVERSIÓN USD]]/$W$7),"")</f>
        <v/>
      </c>
      <c r="Q1453" s="620" t="str">
        <f>IFERROR(IF(D:D=$U$6,RENTABILIDAD[[#This Row],[INVERSIÓN COP]]/$V$6,RENTABILIDAD[[#This Row],[INVERSIÓN COP]]/$V$7),"")</f>
        <v/>
      </c>
      <c r="R1453" s="764" t="str">
        <f>IFERROR(RENTABILIDAD[[#This Row],[RENTABILIDAD E.A USD]]*RENTABILIDAD[[#This Row],[PESOS COP]],"")</f>
        <v/>
      </c>
      <c r="S1453" s="620" t="str">
        <f>IFERROR(RENTABILIDAD[[#This Row],[RENTABILIDAD E.A COP2]]*RENTABILIDAD[[#This Row],[PESOS COP]],"")</f>
        <v/>
      </c>
    </row>
    <row r="1454" spans="2:19">
      <c r="B1454" s="755" t="str">
        <f>IF('REGISTRO ACCIONES'!L1454="COMPRA",'REGISTRO ACCIONES'!J1454,"")</f>
        <v/>
      </c>
      <c r="C1454" s="756" t="str">
        <f>IF('REGISTRO ACCIONES'!L1454="COMPRA",'REGISTRO ACCIONES'!K1454,"")</f>
        <v/>
      </c>
      <c r="D145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54" s="757" t="str">
        <f>IF('REGISTRO ACCIONES'!L1454="COMPRA",'REGISTRO ACCIONES'!M1454,"")</f>
        <v/>
      </c>
      <c r="F1454" s="758" t="str">
        <f>IF(RENTABILIDAD[[#This Row],[PORTAFOLIO]]="","",IF('REGISTRO ACCIONES'!L1454="COMPRA",'REGISTRO ACCIONES'!P1454,""))</f>
        <v/>
      </c>
      <c r="G1454" s="759" t="str">
        <f>IF(RENTABILIDAD[[#This Row],[PORTAFOLIO]]="","",IF('REGISTRO ACCIONES'!L1454="COMPRA",'REGISTRO ACCIONES'!R1454,""))</f>
        <v/>
      </c>
      <c r="H145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54" s="760" t="str">
        <f>IF(RENTABILIDAD[[#This Row],[PORTAFOLIO]]="","",IF(RENTABILIDAD[[#This Row],[INSTRUMENTO]]="","",IFERROR((E1454*H1454),0)))</f>
        <v/>
      </c>
      <c r="J1454" s="761" t="str">
        <f>IF(RENTABILIDAD[[#This Row],[PORTAFOLIO]]="","",IF(RENTABILIDAD[[#This Row],[INSTRUMENTO]]="","",IFERROR((E1454*H1454)*$X$6,0)))</f>
        <v/>
      </c>
      <c r="K1454" s="762">
        <f>IF(RENTABILIDAD[[#This Row],[VALOR ACTUAL COP]]&gt;0,IFERROR((I1454-F1454)/F1454,0),"")</f>
        <v>0</v>
      </c>
      <c r="L1454" s="702">
        <f>IF(RENTABILIDAD[[#This Row],[VALOR ACTUAL COP]]&gt;0,IFERROR((J1454-G1454)/G1454,0),"")</f>
        <v>0</v>
      </c>
      <c r="M1454" s="763">
        <f t="shared" si="23"/>
        <v>0</v>
      </c>
      <c r="N1454" s="747" t="str">
        <f>IFERROR(IF(RENTABILIDAD[[#This Row],[AÑOS]]&gt;0.9999999,(1+K1454)^(1/M1454)-1,""),"")</f>
        <v/>
      </c>
      <c r="O1454" s="702" t="str">
        <f>IFERROR(IF(RENTABILIDAD[[#This Row],[AÑOS]]&gt;0.9999999,(1+L1454)^(1/M1454)-1,""),"")</f>
        <v/>
      </c>
      <c r="P1454" s="764" t="str">
        <f>IFERROR(IF(C:C=$U$7,RENTABILIDAD[[#This Row],[INVERSIÓN USD]]/$W$6,RENTABILIDAD[[#This Row],[INVERSIÓN USD]]/$W$7),"")</f>
        <v/>
      </c>
      <c r="Q1454" s="620" t="str">
        <f>IFERROR(IF(D:D=$U$6,RENTABILIDAD[[#This Row],[INVERSIÓN COP]]/$V$6,RENTABILIDAD[[#This Row],[INVERSIÓN COP]]/$V$7),"")</f>
        <v/>
      </c>
      <c r="R1454" s="764" t="str">
        <f>IFERROR(RENTABILIDAD[[#This Row],[RENTABILIDAD E.A USD]]*RENTABILIDAD[[#This Row],[PESOS COP]],"")</f>
        <v/>
      </c>
      <c r="S1454" s="620" t="str">
        <f>IFERROR(RENTABILIDAD[[#This Row],[RENTABILIDAD E.A COP2]]*RENTABILIDAD[[#This Row],[PESOS COP]],"")</f>
        <v/>
      </c>
    </row>
    <row r="1455" spans="2:19">
      <c r="B1455" s="755" t="str">
        <f>IF('REGISTRO ACCIONES'!L1455="COMPRA",'REGISTRO ACCIONES'!J1455,"")</f>
        <v/>
      </c>
      <c r="C1455" s="756" t="str">
        <f>IF('REGISTRO ACCIONES'!L1455="COMPRA",'REGISTRO ACCIONES'!K1455,"")</f>
        <v/>
      </c>
      <c r="D145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55" s="757" t="str">
        <f>IF('REGISTRO ACCIONES'!L1455="COMPRA",'REGISTRO ACCIONES'!M1455,"")</f>
        <v/>
      </c>
      <c r="F1455" s="758" t="str">
        <f>IF(RENTABILIDAD[[#This Row],[PORTAFOLIO]]="","",IF('REGISTRO ACCIONES'!L1455="COMPRA",'REGISTRO ACCIONES'!P1455,""))</f>
        <v/>
      </c>
      <c r="G1455" s="759" t="str">
        <f>IF(RENTABILIDAD[[#This Row],[PORTAFOLIO]]="","",IF('REGISTRO ACCIONES'!L1455="COMPRA",'REGISTRO ACCIONES'!R1455,""))</f>
        <v/>
      </c>
      <c r="H145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55" s="760" t="str">
        <f>IF(RENTABILIDAD[[#This Row],[PORTAFOLIO]]="","",IF(RENTABILIDAD[[#This Row],[INSTRUMENTO]]="","",IFERROR((E1455*H1455),0)))</f>
        <v/>
      </c>
      <c r="J1455" s="761" t="str">
        <f>IF(RENTABILIDAD[[#This Row],[PORTAFOLIO]]="","",IF(RENTABILIDAD[[#This Row],[INSTRUMENTO]]="","",IFERROR((E1455*H1455)*$X$6,0)))</f>
        <v/>
      </c>
      <c r="K1455" s="762">
        <f>IF(RENTABILIDAD[[#This Row],[VALOR ACTUAL COP]]&gt;0,IFERROR((I1455-F1455)/F1455,0),"")</f>
        <v>0</v>
      </c>
      <c r="L1455" s="702">
        <f>IF(RENTABILIDAD[[#This Row],[VALOR ACTUAL COP]]&gt;0,IFERROR((J1455-G1455)/G1455,0),"")</f>
        <v>0</v>
      </c>
      <c r="M1455" s="763">
        <f t="shared" si="23"/>
        <v>0</v>
      </c>
      <c r="N1455" s="747" t="str">
        <f>IFERROR(IF(RENTABILIDAD[[#This Row],[AÑOS]]&gt;0.9999999,(1+K1455)^(1/M1455)-1,""),"")</f>
        <v/>
      </c>
      <c r="O1455" s="702" t="str">
        <f>IFERROR(IF(RENTABILIDAD[[#This Row],[AÑOS]]&gt;0.9999999,(1+L1455)^(1/M1455)-1,""),"")</f>
        <v/>
      </c>
      <c r="P1455" s="764" t="str">
        <f>IFERROR(IF(C:C=$U$7,RENTABILIDAD[[#This Row],[INVERSIÓN USD]]/$W$6,RENTABILIDAD[[#This Row],[INVERSIÓN USD]]/$W$7),"")</f>
        <v/>
      </c>
      <c r="Q1455" s="620" t="str">
        <f>IFERROR(IF(D:D=$U$6,RENTABILIDAD[[#This Row],[INVERSIÓN COP]]/$V$6,RENTABILIDAD[[#This Row],[INVERSIÓN COP]]/$V$7),"")</f>
        <v/>
      </c>
      <c r="R1455" s="764" t="str">
        <f>IFERROR(RENTABILIDAD[[#This Row],[RENTABILIDAD E.A USD]]*RENTABILIDAD[[#This Row],[PESOS COP]],"")</f>
        <v/>
      </c>
      <c r="S1455" s="620" t="str">
        <f>IFERROR(RENTABILIDAD[[#This Row],[RENTABILIDAD E.A COP2]]*RENTABILIDAD[[#This Row],[PESOS COP]],"")</f>
        <v/>
      </c>
    </row>
    <row r="1456" spans="2:19">
      <c r="B1456" s="755" t="str">
        <f>IF('REGISTRO ACCIONES'!L1456="COMPRA",'REGISTRO ACCIONES'!J1456,"")</f>
        <v/>
      </c>
      <c r="C1456" s="756" t="str">
        <f>IF('REGISTRO ACCIONES'!L1456="COMPRA",'REGISTRO ACCIONES'!K1456,"")</f>
        <v/>
      </c>
      <c r="D145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56" s="757" t="str">
        <f>IF('REGISTRO ACCIONES'!L1456="COMPRA",'REGISTRO ACCIONES'!M1456,"")</f>
        <v/>
      </c>
      <c r="F1456" s="758" t="str">
        <f>IF(RENTABILIDAD[[#This Row],[PORTAFOLIO]]="","",IF('REGISTRO ACCIONES'!L1456="COMPRA",'REGISTRO ACCIONES'!P1456,""))</f>
        <v/>
      </c>
      <c r="G1456" s="759" t="str">
        <f>IF(RENTABILIDAD[[#This Row],[PORTAFOLIO]]="","",IF('REGISTRO ACCIONES'!L1456="COMPRA",'REGISTRO ACCIONES'!R1456,""))</f>
        <v/>
      </c>
      <c r="H145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56" s="760" t="str">
        <f>IF(RENTABILIDAD[[#This Row],[PORTAFOLIO]]="","",IF(RENTABILIDAD[[#This Row],[INSTRUMENTO]]="","",IFERROR((E1456*H1456),0)))</f>
        <v/>
      </c>
      <c r="J1456" s="761" t="str">
        <f>IF(RENTABILIDAD[[#This Row],[PORTAFOLIO]]="","",IF(RENTABILIDAD[[#This Row],[INSTRUMENTO]]="","",IFERROR((E1456*H1456)*$X$6,0)))</f>
        <v/>
      </c>
      <c r="K1456" s="762">
        <f>IF(RENTABILIDAD[[#This Row],[VALOR ACTUAL COP]]&gt;0,IFERROR((I1456-F1456)/F1456,0),"")</f>
        <v>0</v>
      </c>
      <c r="L1456" s="702">
        <f>IF(RENTABILIDAD[[#This Row],[VALOR ACTUAL COP]]&gt;0,IFERROR((J1456-G1456)/G1456,0),"")</f>
        <v>0</v>
      </c>
      <c r="M1456" s="763">
        <f t="shared" si="23"/>
        <v>0</v>
      </c>
      <c r="N1456" s="747" t="str">
        <f>IFERROR(IF(RENTABILIDAD[[#This Row],[AÑOS]]&gt;0.9999999,(1+K1456)^(1/M1456)-1,""),"")</f>
        <v/>
      </c>
      <c r="O1456" s="702" t="str">
        <f>IFERROR(IF(RENTABILIDAD[[#This Row],[AÑOS]]&gt;0.9999999,(1+L1456)^(1/M1456)-1,""),"")</f>
        <v/>
      </c>
      <c r="P1456" s="764" t="str">
        <f>IFERROR(IF(C:C=$U$7,RENTABILIDAD[[#This Row],[INVERSIÓN USD]]/$W$6,RENTABILIDAD[[#This Row],[INVERSIÓN USD]]/$W$7),"")</f>
        <v/>
      </c>
      <c r="Q1456" s="620" t="str">
        <f>IFERROR(IF(D:D=$U$6,RENTABILIDAD[[#This Row],[INVERSIÓN COP]]/$V$6,RENTABILIDAD[[#This Row],[INVERSIÓN COP]]/$V$7),"")</f>
        <v/>
      </c>
      <c r="R1456" s="764" t="str">
        <f>IFERROR(RENTABILIDAD[[#This Row],[RENTABILIDAD E.A USD]]*RENTABILIDAD[[#This Row],[PESOS COP]],"")</f>
        <v/>
      </c>
      <c r="S1456" s="620" t="str">
        <f>IFERROR(RENTABILIDAD[[#This Row],[RENTABILIDAD E.A COP2]]*RENTABILIDAD[[#This Row],[PESOS COP]],"")</f>
        <v/>
      </c>
    </row>
    <row r="1457" spans="2:19">
      <c r="B1457" s="755" t="str">
        <f>IF('REGISTRO ACCIONES'!L1457="COMPRA",'REGISTRO ACCIONES'!J1457,"")</f>
        <v/>
      </c>
      <c r="C1457" s="756" t="str">
        <f>IF('REGISTRO ACCIONES'!L1457="COMPRA",'REGISTRO ACCIONES'!K1457,"")</f>
        <v/>
      </c>
      <c r="D145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57" s="757" t="str">
        <f>IF('REGISTRO ACCIONES'!L1457="COMPRA",'REGISTRO ACCIONES'!M1457,"")</f>
        <v/>
      </c>
      <c r="F1457" s="758" t="str">
        <f>IF(RENTABILIDAD[[#This Row],[PORTAFOLIO]]="","",IF('REGISTRO ACCIONES'!L1457="COMPRA",'REGISTRO ACCIONES'!P1457,""))</f>
        <v/>
      </c>
      <c r="G1457" s="759" t="str">
        <f>IF(RENTABILIDAD[[#This Row],[PORTAFOLIO]]="","",IF('REGISTRO ACCIONES'!L1457="COMPRA",'REGISTRO ACCIONES'!R1457,""))</f>
        <v/>
      </c>
      <c r="H145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57" s="760" t="str">
        <f>IF(RENTABILIDAD[[#This Row],[PORTAFOLIO]]="","",IF(RENTABILIDAD[[#This Row],[INSTRUMENTO]]="","",IFERROR((E1457*H1457),0)))</f>
        <v/>
      </c>
      <c r="J1457" s="761" t="str">
        <f>IF(RENTABILIDAD[[#This Row],[PORTAFOLIO]]="","",IF(RENTABILIDAD[[#This Row],[INSTRUMENTO]]="","",IFERROR((E1457*H1457)*$X$6,0)))</f>
        <v/>
      </c>
      <c r="K1457" s="762">
        <f>IF(RENTABILIDAD[[#This Row],[VALOR ACTUAL COP]]&gt;0,IFERROR((I1457-F1457)/F1457,0),"")</f>
        <v>0</v>
      </c>
      <c r="L1457" s="702">
        <f>IF(RENTABILIDAD[[#This Row],[VALOR ACTUAL COP]]&gt;0,IFERROR((J1457-G1457)/G1457,0),"")</f>
        <v>0</v>
      </c>
      <c r="M1457" s="763">
        <f t="shared" si="23"/>
        <v>0</v>
      </c>
      <c r="N1457" s="747" t="str">
        <f>IFERROR(IF(RENTABILIDAD[[#This Row],[AÑOS]]&gt;0.9999999,(1+K1457)^(1/M1457)-1,""),"")</f>
        <v/>
      </c>
      <c r="O1457" s="702" t="str">
        <f>IFERROR(IF(RENTABILIDAD[[#This Row],[AÑOS]]&gt;0.9999999,(1+L1457)^(1/M1457)-1,""),"")</f>
        <v/>
      </c>
      <c r="P1457" s="764" t="str">
        <f>IFERROR(IF(C:C=$U$7,RENTABILIDAD[[#This Row],[INVERSIÓN USD]]/$W$6,RENTABILIDAD[[#This Row],[INVERSIÓN USD]]/$W$7),"")</f>
        <v/>
      </c>
      <c r="Q1457" s="620" t="str">
        <f>IFERROR(IF(D:D=$U$6,RENTABILIDAD[[#This Row],[INVERSIÓN COP]]/$V$6,RENTABILIDAD[[#This Row],[INVERSIÓN COP]]/$V$7),"")</f>
        <v/>
      </c>
      <c r="R1457" s="764" t="str">
        <f>IFERROR(RENTABILIDAD[[#This Row],[RENTABILIDAD E.A USD]]*RENTABILIDAD[[#This Row],[PESOS COP]],"")</f>
        <v/>
      </c>
      <c r="S1457" s="620" t="str">
        <f>IFERROR(RENTABILIDAD[[#This Row],[RENTABILIDAD E.A COP2]]*RENTABILIDAD[[#This Row],[PESOS COP]],"")</f>
        <v/>
      </c>
    </row>
    <row r="1458" spans="2:19">
      <c r="B1458" s="755" t="str">
        <f>IF('REGISTRO ACCIONES'!L1458="COMPRA",'REGISTRO ACCIONES'!J1458,"")</f>
        <v/>
      </c>
      <c r="C1458" s="756" t="str">
        <f>IF('REGISTRO ACCIONES'!L1458="COMPRA",'REGISTRO ACCIONES'!K1458,"")</f>
        <v/>
      </c>
      <c r="D145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58" s="757" t="str">
        <f>IF('REGISTRO ACCIONES'!L1458="COMPRA",'REGISTRO ACCIONES'!M1458,"")</f>
        <v/>
      </c>
      <c r="F1458" s="758" t="str">
        <f>IF(RENTABILIDAD[[#This Row],[PORTAFOLIO]]="","",IF('REGISTRO ACCIONES'!L1458="COMPRA",'REGISTRO ACCIONES'!P1458,""))</f>
        <v/>
      </c>
      <c r="G1458" s="759" t="str">
        <f>IF(RENTABILIDAD[[#This Row],[PORTAFOLIO]]="","",IF('REGISTRO ACCIONES'!L1458="COMPRA",'REGISTRO ACCIONES'!R1458,""))</f>
        <v/>
      </c>
      <c r="H145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58" s="760" t="str">
        <f>IF(RENTABILIDAD[[#This Row],[PORTAFOLIO]]="","",IF(RENTABILIDAD[[#This Row],[INSTRUMENTO]]="","",IFERROR((E1458*H1458),0)))</f>
        <v/>
      </c>
      <c r="J1458" s="761" t="str">
        <f>IF(RENTABILIDAD[[#This Row],[PORTAFOLIO]]="","",IF(RENTABILIDAD[[#This Row],[INSTRUMENTO]]="","",IFERROR((E1458*H1458)*$X$6,0)))</f>
        <v/>
      </c>
      <c r="K1458" s="762">
        <f>IF(RENTABILIDAD[[#This Row],[VALOR ACTUAL COP]]&gt;0,IFERROR((I1458-F1458)/F1458,0),"")</f>
        <v>0</v>
      </c>
      <c r="L1458" s="702">
        <f>IF(RENTABILIDAD[[#This Row],[VALOR ACTUAL COP]]&gt;0,IFERROR((J1458-G1458)/G1458,0),"")</f>
        <v>0</v>
      </c>
      <c r="M1458" s="763">
        <f t="shared" si="23"/>
        <v>0</v>
      </c>
      <c r="N1458" s="747" t="str">
        <f>IFERROR(IF(RENTABILIDAD[[#This Row],[AÑOS]]&gt;0.9999999,(1+K1458)^(1/M1458)-1,""),"")</f>
        <v/>
      </c>
      <c r="O1458" s="702" t="str">
        <f>IFERROR(IF(RENTABILIDAD[[#This Row],[AÑOS]]&gt;0.9999999,(1+L1458)^(1/M1458)-1,""),"")</f>
        <v/>
      </c>
      <c r="P1458" s="764" t="str">
        <f>IFERROR(IF(C:C=$U$7,RENTABILIDAD[[#This Row],[INVERSIÓN USD]]/$W$6,RENTABILIDAD[[#This Row],[INVERSIÓN USD]]/$W$7),"")</f>
        <v/>
      </c>
      <c r="Q1458" s="620" t="str">
        <f>IFERROR(IF(D:D=$U$6,RENTABILIDAD[[#This Row],[INVERSIÓN COP]]/$V$6,RENTABILIDAD[[#This Row],[INVERSIÓN COP]]/$V$7),"")</f>
        <v/>
      </c>
      <c r="R1458" s="764" t="str">
        <f>IFERROR(RENTABILIDAD[[#This Row],[RENTABILIDAD E.A USD]]*RENTABILIDAD[[#This Row],[PESOS COP]],"")</f>
        <v/>
      </c>
      <c r="S1458" s="620" t="str">
        <f>IFERROR(RENTABILIDAD[[#This Row],[RENTABILIDAD E.A COP2]]*RENTABILIDAD[[#This Row],[PESOS COP]],"")</f>
        <v/>
      </c>
    </row>
    <row r="1459" spans="2:19">
      <c r="B1459" s="755" t="str">
        <f>IF('REGISTRO ACCIONES'!L1459="COMPRA",'REGISTRO ACCIONES'!J1459,"")</f>
        <v/>
      </c>
      <c r="C1459" s="756" t="str">
        <f>IF('REGISTRO ACCIONES'!L1459="COMPRA",'REGISTRO ACCIONES'!K1459,"")</f>
        <v/>
      </c>
      <c r="D145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59" s="757" t="str">
        <f>IF('REGISTRO ACCIONES'!L1459="COMPRA",'REGISTRO ACCIONES'!M1459,"")</f>
        <v/>
      </c>
      <c r="F1459" s="758" t="str">
        <f>IF(RENTABILIDAD[[#This Row],[PORTAFOLIO]]="","",IF('REGISTRO ACCIONES'!L1459="COMPRA",'REGISTRO ACCIONES'!P1459,""))</f>
        <v/>
      </c>
      <c r="G1459" s="759" t="str">
        <f>IF(RENTABILIDAD[[#This Row],[PORTAFOLIO]]="","",IF('REGISTRO ACCIONES'!L1459="COMPRA",'REGISTRO ACCIONES'!R1459,""))</f>
        <v/>
      </c>
      <c r="H145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59" s="760" t="str">
        <f>IF(RENTABILIDAD[[#This Row],[PORTAFOLIO]]="","",IF(RENTABILIDAD[[#This Row],[INSTRUMENTO]]="","",IFERROR((E1459*H1459),0)))</f>
        <v/>
      </c>
      <c r="J1459" s="761" t="str">
        <f>IF(RENTABILIDAD[[#This Row],[PORTAFOLIO]]="","",IF(RENTABILIDAD[[#This Row],[INSTRUMENTO]]="","",IFERROR((E1459*H1459)*$X$6,0)))</f>
        <v/>
      </c>
      <c r="K1459" s="762">
        <f>IF(RENTABILIDAD[[#This Row],[VALOR ACTUAL COP]]&gt;0,IFERROR((I1459-F1459)/F1459,0),"")</f>
        <v>0</v>
      </c>
      <c r="L1459" s="702">
        <f>IF(RENTABILIDAD[[#This Row],[VALOR ACTUAL COP]]&gt;0,IFERROR((J1459-G1459)/G1459,0),"")</f>
        <v>0</v>
      </c>
      <c r="M1459" s="763">
        <f t="shared" si="23"/>
        <v>0</v>
      </c>
      <c r="N1459" s="747" t="str">
        <f>IFERROR(IF(RENTABILIDAD[[#This Row],[AÑOS]]&gt;0.9999999,(1+K1459)^(1/M1459)-1,""),"")</f>
        <v/>
      </c>
      <c r="O1459" s="702" t="str">
        <f>IFERROR(IF(RENTABILIDAD[[#This Row],[AÑOS]]&gt;0.9999999,(1+L1459)^(1/M1459)-1,""),"")</f>
        <v/>
      </c>
      <c r="P1459" s="764" t="str">
        <f>IFERROR(IF(C:C=$U$7,RENTABILIDAD[[#This Row],[INVERSIÓN USD]]/$W$6,RENTABILIDAD[[#This Row],[INVERSIÓN USD]]/$W$7),"")</f>
        <v/>
      </c>
      <c r="Q1459" s="620" t="str">
        <f>IFERROR(IF(D:D=$U$6,RENTABILIDAD[[#This Row],[INVERSIÓN COP]]/$V$6,RENTABILIDAD[[#This Row],[INVERSIÓN COP]]/$V$7),"")</f>
        <v/>
      </c>
      <c r="R1459" s="764" t="str">
        <f>IFERROR(RENTABILIDAD[[#This Row],[RENTABILIDAD E.A USD]]*RENTABILIDAD[[#This Row],[PESOS COP]],"")</f>
        <v/>
      </c>
      <c r="S1459" s="620" t="str">
        <f>IFERROR(RENTABILIDAD[[#This Row],[RENTABILIDAD E.A COP2]]*RENTABILIDAD[[#This Row],[PESOS COP]],"")</f>
        <v/>
      </c>
    </row>
    <row r="1460" spans="2:19">
      <c r="B1460" s="755" t="str">
        <f>IF('REGISTRO ACCIONES'!L1460="COMPRA",'REGISTRO ACCIONES'!J1460,"")</f>
        <v/>
      </c>
      <c r="C1460" s="756" t="str">
        <f>IF('REGISTRO ACCIONES'!L1460="COMPRA",'REGISTRO ACCIONES'!K1460,"")</f>
        <v/>
      </c>
      <c r="D146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60" s="757" t="str">
        <f>IF('REGISTRO ACCIONES'!L1460="COMPRA",'REGISTRO ACCIONES'!M1460,"")</f>
        <v/>
      </c>
      <c r="F1460" s="758" t="str">
        <f>IF(RENTABILIDAD[[#This Row],[PORTAFOLIO]]="","",IF('REGISTRO ACCIONES'!L1460="COMPRA",'REGISTRO ACCIONES'!P1460,""))</f>
        <v/>
      </c>
      <c r="G1460" s="759" t="str">
        <f>IF(RENTABILIDAD[[#This Row],[PORTAFOLIO]]="","",IF('REGISTRO ACCIONES'!L1460="COMPRA",'REGISTRO ACCIONES'!R1460,""))</f>
        <v/>
      </c>
      <c r="H146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60" s="760" t="str">
        <f>IF(RENTABILIDAD[[#This Row],[PORTAFOLIO]]="","",IF(RENTABILIDAD[[#This Row],[INSTRUMENTO]]="","",IFERROR((E1460*H1460),0)))</f>
        <v/>
      </c>
      <c r="J1460" s="761" t="str">
        <f>IF(RENTABILIDAD[[#This Row],[PORTAFOLIO]]="","",IF(RENTABILIDAD[[#This Row],[INSTRUMENTO]]="","",IFERROR((E1460*H1460)*$X$6,0)))</f>
        <v/>
      </c>
      <c r="K1460" s="762">
        <f>IF(RENTABILIDAD[[#This Row],[VALOR ACTUAL COP]]&gt;0,IFERROR((I1460-F1460)/F1460,0),"")</f>
        <v>0</v>
      </c>
      <c r="L1460" s="702">
        <f>IF(RENTABILIDAD[[#This Row],[VALOR ACTUAL COP]]&gt;0,IFERROR((J1460-G1460)/G1460,0),"")</f>
        <v>0</v>
      </c>
      <c r="M1460" s="763">
        <f t="shared" si="23"/>
        <v>0</v>
      </c>
      <c r="N1460" s="747" t="str">
        <f>IFERROR(IF(RENTABILIDAD[[#This Row],[AÑOS]]&gt;0.9999999,(1+K1460)^(1/M1460)-1,""),"")</f>
        <v/>
      </c>
      <c r="O1460" s="702" t="str">
        <f>IFERROR(IF(RENTABILIDAD[[#This Row],[AÑOS]]&gt;0.9999999,(1+L1460)^(1/M1460)-1,""),"")</f>
        <v/>
      </c>
      <c r="P1460" s="764" t="str">
        <f>IFERROR(IF(C:C=$U$7,RENTABILIDAD[[#This Row],[INVERSIÓN USD]]/$W$6,RENTABILIDAD[[#This Row],[INVERSIÓN USD]]/$W$7),"")</f>
        <v/>
      </c>
      <c r="Q1460" s="620" t="str">
        <f>IFERROR(IF(D:D=$U$6,RENTABILIDAD[[#This Row],[INVERSIÓN COP]]/$V$6,RENTABILIDAD[[#This Row],[INVERSIÓN COP]]/$V$7),"")</f>
        <v/>
      </c>
      <c r="R1460" s="764" t="str">
        <f>IFERROR(RENTABILIDAD[[#This Row],[RENTABILIDAD E.A USD]]*RENTABILIDAD[[#This Row],[PESOS COP]],"")</f>
        <v/>
      </c>
      <c r="S1460" s="620" t="str">
        <f>IFERROR(RENTABILIDAD[[#This Row],[RENTABILIDAD E.A COP2]]*RENTABILIDAD[[#This Row],[PESOS COP]],"")</f>
        <v/>
      </c>
    </row>
    <row r="1461" spans="2:19">
      <c r="B1461" s="755" t="str">
        <f>IF('REGISTRO ACCIONES'!L1461="COMPRA",'REGISTRO ACCIONES'!J1461,"")</f>
        <v/>
      </c>
      <c r="C1461" s="756" t="str">
        <f>IF('REGISTRO ACCIONES'!L1461="COMPRA",'REGISTRO ACCIONES'!K1461,"")</f>
        <v/>
      </c>
      <c r="D146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61" s="757" t="str">
        <f>IF('REGISTRO ACCIONES'!L1461="COMPRA",'REGISTRO ACCIONES'!M1461,"")</f>
        <v/>
      </c>
      <c r="F1461" s="758" t="str">
        <f>IF(RENTABILIDAD[[#This Row],[PORTAFOLIO]]="","",IF('REGISTRO ACCIONES'!L1461="COMPRA",'REGISTRO ACCIONES'!P1461,""))</f>
        <v/>
      </c>
      <c r="G1461" s="759" t="str">
        <f>IF(RENTABILIDAD[[#This Row],[PORTAFOLIO]]="","",IF('REGISTRO ACCIONES'!L1461="COMPRA",'REGISTRO ACCIONES'!R1461,""))</f>
        <v/>
      </c>
      <c r="H146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61" s="760" t="str">
        <f>IF(RENTABILIDAD[[#This Row],[PORTAFOLIO]]="","",IF(RENTABILIDAD[[#This Row],[INSTRUMENTO]]="","",IFERROR((E1461*H1461),0)))</f>
        <v/>
      </c>
      <c r="J1461" s="761" t="str">
        <f>IF(RENTABILIDAD[[#This Row],[PORTAFOLIO]]="","",IF(RENTABILIDAD[[#This Row],[INSTRUMENTO]]="","",IFERROR((E1461*H1461)*$X$6,0)))</f>
        <v/>
      </c>
      <c r="K1461" s="762">
        <f>IF(RENTABILIDAD[[#This Row],[VALOR ACTUAL COP]]&gt;0,IFERROR((I1461-F1461)/F1461,0),"")</f>
        <v>0</v>
      </c>
      <c r="L1461" s="702">
        <f>IF(RENTABILIDAD[[#This Row],[VALOR ACTUAL COP]]&gt;0,IFERROR((J1461-G1461)/G1461,0),"")</f>
        <v>0</v>
      </c>
      <c r="M1461" s="763">
        <f t="shared" si="23"/>
        <v>0</v>
      </c>
      <c r="N1461" s="747" t="str">
        <f>IFERROR(IF(RENTABILIDAD[[#This Row],[AÑOS]]&gt;0.9999999,(1+K1461)^(1/M1461)-1,""),"")</f>
        <v/>
      </c>
      <c r="O1461" s="702" t="str">
        <f>IFERROR(IF(RENTABILIDAD[[#This Row],[AÑOS]]&gt;0.9999999,(1+L1461)^(1/M1461)-1,""),"")</f>
        <v/>
      </c>
      <c r="P1461" s="764" t="str">
        <f>IFERROR(IF(C:C=$U$7,RENTABILIDAD[[#This Row],[INVERSIÓN USD]]/$W$6,RENTABILIDAD[[#This Row],[INVERSIÓN USD]]/$W$7),"")</f>
        <v/>
      </c>
      <c r="Q1461" s="620" t="str">
        <f>IFERROR(IF(D:D=$U$6,RENTABILIDAD[[#This Row],[INVERSIÓN COP]]/$V$6,RENTABILIDAD[[#This Row],[INVERSIÓN COP]]/$V$7),"")</f>
        <v/>
      </c>
      <c r="R1461" s="764" t="str">
        <f>IFERROR(RENTABILIDAD[[#This Row],[RENTABILIDAD E.A USD]]*RENTABILIDAD[[#This Row],[PESOS COP]],"")</f>
        <v/>
      </c>
      <c r="S1461" s="620" t="str">
        <f>IFERROR(RENTABILIDAD[[#This Row],[RENTABILIDAD E.A COP2]]*RENTABILIDAD[[#This Row],[PESOS COP]],"")</f>
        <v/>
      </c>
    </row>
    <row r="1462" spans="2:19">
      <c r="B1462" s="755" t="str">
        <f>IF('REGISTRO ACCIONES'!L1462="COMPRA",'REGISTRO ACCIONES'!J1462,"")</f>
        <v/>
      </c>
      <c r="C1462" s="756" t="str">
        <f>IF('REGISTRO ACCIONES'!L1462="COMPRA",'REGISTRO ACCIONES'!K1462,"")</f>
        <v/>
      </c>
      <c r="D146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62" s="757" t="str">
        <f>IF('REGISTRO ACCIONES'!L1462="COMPRA",'REGISTRO ACCIONES'!M1462,"")</f>
        <v/>
      </c>
      <c r="F1462" s="758" t="str">
        <f>IF(RENTABILIDAD[[#This Row],[PORTAFOLIO]]="","",IF('REGISTRO ACCIONES'!L1462="COMPRA",'REGISTRO ACCIONES'!P1462,""))</f>
        <v/>
      </c>
      <c r="G1462" s="759" t="str">
        <f>IF(RENTABILIDAD[[#This Row],[PORTAFOLIO]]="","",IF('REGISTRO ACCIONES'!L1462="COMPRA",'REGISTRO ACCIONES'!R1462,""))</f>
        <v/>
      </c>
      <c r="H146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62" s="760" t="str">
        <f>IF(RENTABILIDAD[[#This Row],[PORTAFOLIO]]="","",IF(RENTABILIDAD[[#This Row],[INSTRUMENTO]]="","",IFERROR((E1462*H1462),0)))</f>
        <v/>
      </c>
      <c r="J1462" s="761" t="str">
        <f>IF(RENTABILIDAD[[#This Row],[PORTAFOLIO]]="","",IF(RENTABILIDAD[[#This Row],[INSTRUMENTO]]="","",IFERROR((E1462*H1462)*$X$6,0)))</f>
        <v/>
      </c>
      <c r="K1462" s="762">
        <f>IF(RENTABILIDAD[[#This Row],[VALOR ACTUAL COP]]&gt;0,IFERROR((I1462-F1462)/F1462,0),"")</f>
        <v>0</v>
      </c>
      <c r="L1462" s="702">
        <f>IF(RENTABILIDAD[[#This Row],[VALOR ACTUAL COP]]&gt;0,IFERROR((J1462-G1462)/G1462,0),"")</f>
        <v>0</v>
      </c>
      <c r="M1462" s="763">
        <f t="shared" si="23"/>
        <v>0</v>
      </c>
      <c r="N1462" s="747" t="str">
        <f>IFERROR(IF(RENTABILIDAD[[#This Row],[AÑOS]]&gt;0.9999999,(1+K1462)^(1/M1462)-1,""),"")</f>
        <v/>
      </c>
      <c r="O1462" s="702" t="str">
        <f>IFERROR(IF(RENTABILIDAD[[#This Row],[AÑOS]]&gt;0.9999999,(1+L1462)^(1/M1462)-1,""),"")</f>
        <v/>
      </c>
      <c r="P1462" s="764" t="str">
        <f>IFERROR(IF(C:C=$U$7,RENTABILIDAD[[#This Row],[INVERSIÓN USD]]/$W$6,RENTABILIDAD[[#This Row],[INVERSIÓN USD]]/$W$7),"")</f>
        <v/>
      </c>
      <c r="Q1462" s="620" t="str">
        <f>IFERROR(IF(D:D=$U$6,RENTABILIDAD[[#This Row],[INVERSIÓN COP]]/$V$6,RENTABILIDAD[[#This Row],[INVERSIÓN COP]]/$V$7),"")</f>
        <v/>
      </c>
      <c r="R1462" s="764" t="str">
        <f>IFERROR(RENTABILIDAD[[#This Row],[RENTABILIDAD E.A USD]]*RENTABILIDAD[[#This Row],[PESOS COP]],"")</f>
        <v/>
      </c>
      <c r="S1462" s="620" t="str">
        <f>IFERROR(RENTABILIDAD[[#This Row],[RENTABILIDAD E.A COP2]]*RENTABILIDAD[[#This Row],[PESOS COP]],"")</f>
        <v/>
      </c>
    </row>
    <row r="1463" spans="2:19">
      <c r="B1463" s="755" t="str">
        <f>IF('REGISTRO ACCIONES'!L1463="COMPRA",'REGISTRO ACCIONES'!J1463,"")</f>
        <v/>
      </c>
      <c r="C1463" s="756" t="str">
        <f>IF('REGISTRO ACCIONES'!L1463="COMPRA",'REGISTRO ACCIONES'!K1463,"")</f>
        <v/>
      </c>
      <c r="D146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63" s="757" t="str">
        <f>IF('REGISTRO ACCIONES'!L1463="COMPRA",'REGISTRO ACCIONES'!M1463,"")</f>
        <v/>
      </c>
      <c r="F1463" s="758" t="str">
        <f>IF(RENTABILIDAD[[#This Row],[PORTAFOLIO]]="","",IF('REGISTRO ACCIONES'!L1463="COMPRA",'REGISTRO ACCIONES'!P1463,""))</f>
        <v/>
      </c>
      <c r="G1463" s="759" t="str">
        <f>IF(RENTABILIDAD[[#This Row],[PORTAFOLIO]]="","",IF('REGISTRO ACCIONES'!L1463="COMPRA",'REGISTRO ACCIONES'!R1463,""))</f>
        <v/>
      </c>
      <c r="H146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63" s="760" t="str">
        <f>IF(RENTABILIDAD[[#This Row],[PORTAFOLIO]]="","",IF(RENTABILIDAD[[#This Row],[INSTRUMENTO]]="","",IFERROR((E1463*H1463),0)))</f>
        <v/>
      </c>
      <c r="J1463" s="761" t="str">
        <f>IF(RENTABILIDAD[[#This Row],[PORTAFOLIO]]="","",IF(RENTABILIDAD[[#This Row],[INSTRUMENTO]]="","",IFERROR((E1463*H1463)*$X$6,0)))</f>
        <v/>
      </c>
      <c r="K1463" s="762">
        <f>IF(RENTABILIDAD[[#This Row],[VALOR ACTUAL COP]]&gt;0,IFERROR((I1463-F1463)/F1463,0),"")</f>
        <v>0</v>
      </c>
      <c r="L1463" s="702">
        <f>IF(RENTABILIDAD[[#This Row],[VALOR ACTUAL COP]]&gt;0,IFERROR((J1463-G1463)/G1463,0),"")</f>
        <v>0</v>
      </c>
      <c r="M1463" s="763">
        <f t="shared" si="23"/>
        <v>0</v>
      </c>
      <c r="N1463" s="747" t="str">
        <f>IFERROR(IF(RENTABILIDAD[[#This Row],[AÑOS]]&gt;0.9999999,(1+K1463)^(1/M1463)-1,""),"")</f>
        <v/>
      </c>
      <c r="O1463" s="702" t="str">
        <f>IFERROR(IF(RENTABILIDAD[[#This Row],[AÑOS]]&gt;0.9999999,(1+L1463)^(1/M1463)-1,""),"")</f>
        <v/>
      </c>
      <c r="P1463" s="764" t="str">
        <f>IFERROR(IF(C:C=$U$7,RENTABILIDAD[[#This Row],[INVERSIÓN USD]]/$W$6,RENTABILIDAD[[#This Row],[INVERSIÓN USD]]/$W$7),"")</f>
        <v/>
      </c>
      <c r="Q1463" s="620" t="str">
        <f>IFERROR(IF(D:D=$U$6,RENTABILIDAD[[#This Row],[INVERSIÓN COP]]/$V$6,RENTABILIDAD[[#This Row],[INVERSIÓN COP]]/$V$7),"")</f>
        <v/>
      </c>
      <c r="R1463" s="764" t="str">
        <f>IFERROR(RENTABILIDAD[[#This Row],[RENTABILIDAD E.A USD]]*RENTABILIDAD[[#This Row],[PESOS COP]],"")</f>
        <v/>
      </c>
      <c r="S1463" s="620" t="str">
        <f>IFERROR(RENTABILIDAD[[#This Row],[RENTABILIDAD E.A COP2]]*RENTABILIDAD[[#This Row],[PESOS COP]],"")</f>
        <v/>
      </c>
    </row>
    <row r="1464" spans="2:19">
      <c r="B1464" s="755" t="str">
        <f>IF('REGISTRO ACCIONES'!L1464="COMPRA",'REGISTRO ACCIONES'!J1464,"")</f>
        <v/>
      </c>
      <c r="C1464" s="756" t="str">
        <f>IF('REGISTRO ACCIONES'!L1464="COMPRA",'REGISTRO ACCIONES'!K1464,"")</f>
        <v/>
      </c>
      <c r="D146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64" s="757" t="str">
        <f>IF('REGISTRO ACCIONES'!L1464="COMPRA",'REGISTRO ACCIONES'!M1464,"")</f>
        <v/>
      </c>
      <c r="F1464" s="758" t="str">
        <f>IF(RENTABILIDAD[[#This Row],[PORTAFOLIO]]="","",IF('REGISTRO ACCIONES'!L1464="COMPRA",'REGISTRO ACCIONES'!P1464,""))</f>
        <v/>
      </c>
      <c r="G1464" s="759" t="str">
        <f>IF(RENTABILIDAD[[#This Row],[PORTAFOLIO]]="","",IF('REGISTRO ACCIONES'!L1464="COMPRA",'REGISTRO ACCIONES'!R1464,""))</f>
        <v/>
      </c>
      <c r="H146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64" s="760" t="str">
        <f>IF(RENTABILIDAD[[#This Row],[PORTAFOLIO]]="","",IF(RENTABILIDAD[[#This Row],[INSTRUMENTO]]="","",IFERROR((E1464*H1464),0)))</f>
        <v/>
      </c>
      <c r="J1464" s="761" t="str">
        <f>IF(RENTABILIDAD[[#This Row],[PORTAFOLIO]]="","",IF(RENTABILIDAD[[#This Row],[INSTRUMENTO]]="","",IFERROR((E1464*H1464)*$X$6,0)))</f>
        <v/>
      </c>
      <c r="K1464" s="762">
        <f>IF(RENTABILIDAD[[#This Row],[VALOR ACTUAL COP]]&gt;0,IFERROR((I1464-F1464)/F1464,0),"")</f>
        <v>0</v>
      </c>
      <c r="L1464" s="702">
        <f>IF(RENTABILIDAD[[#This Row],[VALOR ACTUAL COP]]&gt;0,IFERROR((J1464-G1464)/G1464,0),"")</f>
        <v>0</v>
      </c>
      <c r="M1464" s="763">
        <f t="shared" si="23"/>
        <v>0</v>
      </c>
      <c r="N1464" s="747" t="str">
        <f>IFERROR(IF(RENTABILIDAD[[#This Row],[AÑOS]]&gt;0.9999999,(1+K1464)^(1/M1464)-1,""),"")</f>
        <v/>
      </c>
      <c r="O1464" s="702" t="str">
        <f>IFERROR(IF(RENTABILIDAD[[#This Row],[AÑOS]]&gt;0.9999999,(1+L1464)^(1/M1464)-1,""),"")</f>
        <v/>
      </c>
      <c r="P1464" s="764" t="str">
        <f>IFERROR(IF(C:C=$U$7,RENTABILIDAD[[#This Row],[INVERSIÓN USD]]/$W$6,RENTABILIDAD[[#This Row],[INVERSIÓN USD]]/$W$7),"")</f>
        <v/>
      </c>
      <c r="Q1464" s="620" t="str">
        <f>IFERROR(IF(D:D=$U$6,RENTABILIDAD[[#This Row],[INVERSIÓN COP]]/$V$6,RENTABILIDAD[[#This Row],[INVERSIÓN COP]]/$V$7),"")</f>
        <v/>
      </c>
      <c r="R1464" s="764" t="str">
        <f>IFERROR(RENTABILIDAD[[#This Row],[RENTABILIDAD E.A USD]]*RENTABILIDAD[[#This Row],[PESOS COP]],"")</f>
        <v/>
      </c>
      <c r="S1464" s="620" t="str">
        <f>IFERROR(RENTABILIDAD[[#This Row],[RENTABILIDAD E.A COP2]]*RENTABILIDAD[[#This Row],[PESOS COP]],"")</f>
        <v/>
      </c>
    </row>
    <row r="1465" spans="2:19">
      <c r="B1465" s="755" t="str">
        <f>IF('REGISTRO ACCIONES'!L1465="COMPRA",'REGISTRO ACCIONES'!J1465,"")</f>
        <v/>
      </c>
      <c r="C1465" s="756" t="str">
        <f>IF('REGISTRO ACCIONES'!L1465="COMPRA",'REGISTRO ACCIONES'!K1465,"")</f>
        <v/>
      </c>
      <c r="D146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65" s="757" t="str">
        <f>IF('REGISTRO ACCIONES'!L1465="COMPRA",'REGISTRO ACCIONES'!M1465,"")</f>
        <v/>
      </c>
      <c r="F1465" s="758" t="str">
        <f>IF(RENTABILIDAD[[#This Row],[PORTAFOLIO]]="","",IF('REGISTRO ACCIONES'!L1465="COMPRA",'REGISTRO ACCIONES'!P1465,""))</f>
        <v/>
      </c>
      <c r="G1465" s="759" t="str">
        <f>IF(RENTABILIDAD[[#This Row],[PORTAFOLIO]]="","",IF('REGISTRO ACCIONES'!L1465="COMPRA",'REGISTRO ACCIONES'!R1465,""))</f>
        <v/>
      </c>
      <c r="H146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65" s="760" t="str">
        <f>IF(RENTABILIDAD[[#This Row],[PORTAFOLIO]]="","",IF(RENTABILIDAD[[#This Row],[INSTRUMENTO]]="","",IFERROR((E1465*H1465),0)))</f>
        <v/>
      </c>
      <c r="J1465" s="761" t="str">
        <f>IF(RENTABILIDAD[[#This Row],[PORTAFOLIO]]="","",IF(RENTABILIDAD[[#This Row],[INSTRUMENTO]]="","",IFERROR((E1465*H1465)*$X$6,0)))</f>
        <v/>
      </c>
      <c r="K1465" s="762">
        <f>IF(RENTABILIDAD[[#This Row],[VALOR ACTUAL COP]]&gt;0,IFERROR((I1465-F1465)/F1465,0),"")</f>
        <v>0</v>
      </c>
      <c r="L1465" s="702">
        <f>IF(RENTABILIDAD[[#This Row],[VALOR ACTUAL COP]]&gt;0,IFERROR((J1465-G1465)/G1465,0),"")</f>
        <v>0</v>
      </c>
      <c r="M1465" s="763">
        <f t="shared" si="23"/>
        <v>0</v>
      </c>
      <c r="N1465" s="747" t="str">
        <f>IFERROR(IF(RENTABILIDAD[[#This Row],[AÑOS]]&gt;0.9999999,(1+K1465)^(1/M1465)-1,""),"")</f>
        <v/>
      </c>
      <c r="O1465" s="702" t="str">
        <f>IFERROR(IF(RENTABILIDAD[[#This Row],[AÑOS]]&gt;0.9999999,(1+L1465)^(1/M1465)-1,""),"")</f>
        <v/>
      </c>
      <c r="P1465" s="764" t="str">
        <f>IFERROR(IF(C:C=$U$7,RENTABILIDAD[[#This Row],[INVERSIÓN USD]]/$W$6,RENTABILIDAD[[#This Row],[INVERSIÓN USD]]/$W$7),"")</f>
        <v/>
      </c>
      <c r="Q1465" s="620" t="str">
        <f>IFERROR(IF(D:D=$U$6,RENTABILIDAD[[#This Row],[INVERSIÓN COP]]/$V$6,RENTABILIDAD[[#This Row],[INVERSIÓN COP]]/$V$7),"")</f>
        <v/>
      </c>
      <c r="R1465" s="764" t="str">
        <f>IFERROR(RENTABILIDAD[[#This Row],[RENTABILIDAD E.A USD]]*RENTABILIDAD[[#This Row],[PESOS COP]],"")</f>
        <v/>
      </c>
      <c r="S1465" s="620" t="str">
        <f>IFERROR(RENTABILIDAD[[#This Row],[RENTABILIDAD E.A COP2]]*RENTABILIDAD[[#This Row],[PESOS COP]],"")</f>
        <v/>
      </c>
    </row>
    <row r="1466" spans="2:19">
      <c r="B1466" s="755" t="str">
        <f>IF('REGISTRO ACCIONES'!L1466="COMPRA",'REGISTRO ACCIONES'!J1466,"")</f>
        <v/>
      </c>
      <c r="C1466" s="756" t="str">
        <f>IF('REGISTRO ACCIONES'!L1466="COMPRA",'REGISTRO ACCIONES'!K1466,"")</f>
        <v/>
      </c>
      <c r="D146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66" s="757" t="str">
        <f>IF('REGISTRO ACCIONES'!L1466="COMPRA",'REGISTRO ACCIONES'!M1466,"")</f>
        <v/>
      </c>
      <c r="F1466" s="758" t="str">
        <f>IF(RENTABILIDAD[[#This Row],[PORTAFOLIO]]="","",IF('REGISTRO ACCIONES'!L1466="COMPRA",'REGISTRO ACCIONES'!P1466,""))</f>
        <v/>
      </c>
      <c r="G1466" s="759" t="str">
        <f>IF(RENTABILIDAD[[#This Row],[PORTAFOLIO]]="","",IF('REGISTRO ACCIONES'!L1466="COMPRA",'REGISTRO ACCIONES'!R1466,""))</f>
        <v/>
      </c>
      <c r="H146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66" s="760" t="str">
        <f>IF(RENTABILIDAD[[#This Row],[PORTAFOLIO]]="","",IF(RENTABILIDAD[[#This Row],[INSTRUMENTO]]="","",IFERROR((E1466*H1466),0)))</f>
        <v/>
      </c>
      <c r="J1466" s="761" t="str">
        <f>IF(RENTABILIDAD[[#This Row],[PORTAFOLIO]]="","",IF(RENTABILIDAD[[#This Row],[INSTRUMENTO]]="","",IFERROR((E1466*H1466)*$X$6,0)))</f>
        <v/>
      </c>
      <c r="K1466" s="762">
        <f>IF(RENTABILIDAD[[#This Row],[VALOR ACTUAL COP]]&gt;0,IFERROR((I1466-F1466)/F1466,0),"")</f>
        <v>0</v>
      </c>
      <c r="L1466" s="702">
        <f>IF(RENTABILIDAD[[#This Row],[VALOR ACTUAL COP]]&gt;0,IFERROR((J1466-G1466)/G1466,0),"")</f>
        <v>0</v>
      </c>
      <c r="M1466" s="763">
        <f t="shared" si="23"/>
        <v>0</v>
      </c>
      <c r="N1466" s="747" t="str">
        <f>IFERROR(IF(RENTABILIDAD[[#This Row],[AÑOS]]&gt;0.9999999,(1+K1466)^(1/M1466)-1,""),"")</f>
        <v/>
      </c>
      <c r="O1466" s="702" t="str">
        <f>IFERROR(IF(RENTABILIDAD[[#This Row],[AÑOS]]&gt;0.9999999,(1+L1466)^(1/M1466)-1,""),"")</f>
        <v/>
      </c>
      <c r="P1466" s="764" t="str">
        <f>IFERROR(IF(C:C=$U$7,RENTABILIDAD[[#This Row],[INVERSIÓN USD]]/$W$6,RENTABILIDAD[[#This Row],[INVERSIÓN USD]]/$W$7),"")</f>
        <v/>
      </c>
      <c r="Q1466" s="620" t="str">
        <f>IFERROR(IF(D:D=$U$6,RENTABILIDAD[[#This Row],[INVERSIÓN COP]]/$V$6,RENTABILIDAD[[#This Row],[INVERSIÓN COP]]/$V$7),"")</f>
        <v/>
      </c>
      <c r="R1466" s="764" t="str">
        <f>IFERROR(RENTABILIDAD[[#This Row],[RENTABILIDAD E.A USD]]*RENTABILIDAD[[#This Row],[PESOS COP]],"")</f>
        <v/>
      </c>
      <c r="S1466" s="620" t="str">
        <f>IFERROR(RENTABILIDAD[[#This Row],[RENTABILIDAD E.A COP2]]*RENTABILIDAD[[#This Row],[PESOS COP]],"")</f>
        <v/>
      </c>
    </row>
    <row r="1467" spans="2:19">
      <c r="B1467" s="755" t="str">
        <f>IF('REGISTRO ACCIONES'!L1467="COMPRA",'REGISTRO ACCIONES'!J1467,"")</f>
        <v/>
      </c>
      <c r="C1467" s="756" t="str">
        <f>IF('REGISTRO ACCIONES'!L1467="COMPRA",'REGISTRO ACCIONES'!K1467,"")</f>
        <v/>
      </c>
      <c r="D146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67" s="757" t="str">
        <f>IF('REGISTRO ACCIONES'!L1467="COMPRA",'REGISTRO ACCIONES'!M1467,"")</f>
        <v/>
      </c>
      <c r="F1467" s="758" t="str">
        <f>IF(RENTABILIDAD[[#This Row],[PORTAFOLIO]]="","",IF('REGISTRO ACCIONES'!L1467="COMPRA",'REGISTRO ACCIONES'!P1467,""))</f>
        <v/>
      </c>
      <c r="G1467" s="759" t="str">
        <f>IF(RENTABILIDAD[[#This Row],[PORTAFOLIO]]="","",IF('REGISTRO ACCIONES'!L1467="COMPRA",'REGISTRO ACCIONES'!R1467,""))</f>
        <v/>
      </c>
      <c r="H146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67" s="760" t="str">
        <f>IF(RENTABILIDAD[[#This Row],[PORTAFOLIO]]="","",IF(RENTABILIDAD[[#This Row],[INSTRUMENTO]]="","",IFERROR((E1467*H1467),0)))</f>
        <v/>
      </c>
      <c r="J1467" s="761" t="str">
        <f>IF(RENTABILIDAD[[#This Row],[PORTAFOLIO]]="","",IF(RENTABILIDAD[[#This Row],[INSTRUMENTO]]="","",IFERROR((E1467*H1467)*$X$6,0)))</f>
        <v/>
      </c>
      <c r="K1467" s="762">
        <f>IF(RENTABILIDAD[[#This Row],[VALOR ACTUAL COP]]&gt;0,IFERROR((I1467-F1467)/F1467,0),"")</f>
        <v>0</v>
      </c>
      <c r="L1467" s="702">
        <f>IF(RENTABILIDAD[[#This Row],[VALOR ACTUAL COP]]&gt;0,IFERROR((J1467-G1467)/G1467,0),"")</f>
        <v>0</v>
      </c>
      <c r="M1467" s="763">
        <f t="shared" si="23"/>
        <v>0</v>
      </c>
      <c r="N1467" s="747" t="str">
        <f>IFERROR(IF(RENTABILIDAD[[#This Row],[AÑOS]]&gt;0.9999999,(1+K1467)^(1/M1467)-1,""),"")</f>
        <v/>
      </c>
      <c r="O1467" s="702" t="str">
        <f>IFERROR(IF(RENTABILIDAD[[#This Row],[AÑOS]]&gt;0.9999999,(1+L1467)^(1/M1467)-1,""),"")</f>
        <v/>
      </c>
      <c r="P1467" s="764" t="str">
        <f>IFERROR(IF(C:C=$U$7,RENTABILIDAD[[#This Row],[INVERSIÓN USD]]/$W$6,RENTABILIDAD[[#This Row],[INVERSIÓN USD]]/$W$7),"")</f>
        <v/>
      </c>
      <c r="Q1467" s="620" t="str">
        <f>IFERROR(IF(D:D=$U$6,RENTABILIDAD[[#This Row],[INVERSIÓN COP]]/$V$6,RENTABILIDAD[[#This Row],[INVERSIÓN COP]]/$V$7),"")</f>
        <v/>
      </c>
      <c r="R1467" s="764" t="str">
        <f>IFERROR(RENTABILIDAD[[#This Row],[RENTABILIDAD E.A USD]]*RENTABILIDAD[[#This Row],[PESOS COP]],"")</f>
        <v/>
      </c>
      <c r="S1467" s="620" t="str">
        <f>IFERROR(RENTABILIDAD[[#This Row],[RENTABILIDAD E.A COP2]]*RENTABILIDAD[[#This Row],[PESOS COP]],"")</f>
        <v/>
      </c>
    </row>
    <row r="1468" spans="2:19">
      <c r="B1468" s="755" t="str">
        <f>IF('REGISTRO ACCIONES'!L1468="COMPRA",'REGISTRO ACCIONES'!J1468,"")</f>
        <v/>
      </c>
      <c r="C1468" s="756" t="str">
        <f>IF('REGISTRO ACCIONES'!L1468="COMPRA",'REGISTRO ACCIONES'!K1468,"")</f>
        <v/>
      </c>
      <c r="D146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68" s="757" t="str">
        <f>IF('REGISTRO ACCIONES'!L1468="COMPRA",'REGISTRO ACCIONES'!M1468,"")</f>
        <v/>
      </c>
      <c r="F1468" s="758" t="str">
        <f>IF(RENTABILIDAD[[#This Row],[PORTAFOLIO]]="","",IF('REGISTRO ACCIONES'!L1468="COMPRA",'REGISTRO ACCIONES'!P1468,""))</f>
        <v/>
      </c>
      <c r="G1468" s="759" t="str">
        <f>IF(RENTABILIDAD[[#This Row],[PORTAFOLIO]]="","",IF('REGISTRO ACCIONES'!L1468="COMPRA",'REGISTRO ACCIONES'!R1468,""))</f>
        <v/>
      </c>
      <c r="H146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68" s="760" t="str">
        <f>IF(RENTABILIDAD[[#This Row],[PORTAFOLIO]]="","",IF(RENTABILIDAD[[#This Row],[INSTRUMENTO]]="","",IFERROR((E1468*H1468),0)))</f>
        <v/>
      </c>
      <c r="J1468" s="761" t="str">
        <f>IF(RENTABILIDAD[[#This Row],[PORTAFOLIO]]="","",IF(RENTABILIDAD[[#This Row],[INSTRUMENTO]]="","",IFERROR((E1468*H1468)*$X$6,0)))</f>
        <v/>
      </c>
      <c r="K1468" s="762">
        <f>IF(RENTABILIDAD[[#This Row],[VALOR ACTUAL COP]]&gt;0,IFERROR((I1468-F1468)/F1468,0),"")</f>
        <v>0</v>
      </c>
      <c r="L1468" s="702">
        <f>IF(RENTABILIDAD[[#This Row],[VALOR ACTUAL COP]]&gt;0,IFERROR((J1468-G1468)/G1468,0),"")</f>
        <v>0</v>
      </c>
      <c r="M1468" s="763">
        <f t="shared" si="23"/>
        <v>0</v>
      </c>
      <c r="N1468" s="747" t="str">
        <f>IFERROR(IF(RENTABILIDAD[[#This Row],[AÑOS]]&gt;0.9999999,(1+K1468)^(1/M1468)-1,""),"")</f>
        <v/>
      </c>
      <c r="O1468" s="702" t="str">
        <f>IFERROR(IF(RENTABILIDAD[[#This Row],[AÑOS]]&gt;0.9999999,(1+L1468)^(1/M1468)-1,""),"")</f>
        <v/>
      </c>
      <c r="P1468" s="764" t="str">
        <f>IFERROR(IF(C:C=$U$7,RENTABILIDAD[[#This Row],[INVERSIÓN USD]]/$W$6,RENTABILIDAD[[#This Row],[INVERSIÓN USD]]/$W$7),"")</f>
        <v/>
      </c>
      <c r="Q1468" s="620" t="str">
        <f>IFERROR(IF(D:D=$U$6,RENTABILIDAD[[#This Row],[INVERSIÓN COP]]/$V$6,RENTABILIDAD[[#This Row],[INVERSIÓN COP]]/$V$7),"")</f>
        <v/>
      </c>
      <c r="R1468" s="764" t="str">
        <f>IFERROR(RENTABILIDAD[[#This Row],[RENTABILIDAD E.A USD]]*RENTABILIDAD[[#This Row],[PESOS COP]],"")</f>
        <v/>
      </c>
      <c r="S1468" s="620" t="str">
        <f>IFERROR(RENTABILIDAD[[#This Row],[RENTABILIDAD E.A COP2]]*RENTABILIDAD[[#This Row],[PESOS COP]],"")</f>
        <v/>
      </c>
    </row>
    <row r="1469" spans="2:19">
      <c r="B1469" s="755" t="str">
        <f>IF('REGISTRO ACCIONES'!L1469="COMPRA",'REGISTRO ACCIONES'!J1469,"")</f>
        <v/>
      </c>
      <c r="C1469" s="756" t="str">
        <f>IF('REGISTRO ACCIONES'!L1469="COMPRA",'REGISTRO ACCIONES'!K1469,"")</f>
        <v/>
      </c>
      <c r="D146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69" s="757" t="str">
        <f>IF('REGISTRO ACCIONES'!L1469="COMPRA",'REGISTRO ACCIONES'!M1469,"")</f>
        <v/>
      </c>
      <c r="F1469" s="758" t="str">
        <f>IF(RENTABILIDAD[[#This Row],[PORTAFOLIO]]="","",IF('REGISTRO ACCIONES'!L1469="COMPRA",'REGISTRO ACCIONES'!P1469,""))</f>
        <v/>
      </c>
      <c r="G1469" s="759" t="str">
        <f>IF(RENTABILIDAD[[#This Row],[PORTAFOLIO]]="","",IF('REGISTRO ACCIONES'!L1469="COMPRA",'REGISTRO ACCIONES'!R1469,""))</f>
        <v/>
      </c>
      <c r="H146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69" s="760" t="str">
        <f>IF(RENTABILIDAD[[#This Row],[PORTAFOLIO]]="","",IF(RENTABILIDAD[[#This Row],[INSTRUMENTO]]="","",IFERROR((E1469*H1469),0)))</f>
        <v/>
      </c>
      <c r="J1469" s="761" t="str">
        <f>IF(RENTABILIDAD[[#This Row],[PORTAFOLIO]]="","",IF(RENTABILIDAD[[#This Row],[INSTRUMENTO]]="","",IFERROR((E1469*H1469)*$X$6,0)))</f>
        <v/>
      </c>
      <c r="K1469" s="762">
        <f>IF(RENTABILIDAD[[#This Row],[VALOR ACTUAL COP]]&gt;0,IFERROR((I1469-F1469)/F1469,0),"")</f>
        <v>0</v>
      </c>
      <c r="L1469" s="702">
        <f>IF(RENTABILIDAD[[#This Row],[VALOR ACTUAL COP]]&gt;0,IFERROR((J1469-G1469)/G1469,0),"")</f>
        <v>0</v>
      </c>
      <c r="M1469" s="763">
        <f t="shared" si="23"/>
        <v>0</v>
      </c>
      <c r="N1469" s="747" t="str">
        <f>IFERROR(IF(RENTABILIDAD[[#This Row],[AÑOS]]&gt;0.9999999,(1+K1469)^(1/M1469)-1,""),"")</f>
        <v/>
      </c>
      <c r="O1469" s="702" t="str">
        <f>IFERROR(IF(RENTABILIDAD[[#This Row],[AÑOS]]&gt;0.9999999,(1+L1469)^(1/M1469)-1,""),"")</f>
        <v/>
      </c>
      <c r="P1469" s="764" t="str">
        <f>IFERROR(IF(C:C=$U$7,RENTABILIDAD[[#This Row],[INVERSIÓN USD]]/$W$6,RENTABILIDAD[[#This Row],[INVERSIÓN USD]]/$W$7),"")</f>
        <v/>
      </c>
      <c r="Q1469" s="620" t="str">
        <f>IFERROR(IF(D:D=$U$6,RENTABILIDAD[[#This Row],[INVERSIÓN COP]]/$V$6,RENTABILIDAD[[#This Row],[INVERSIÓN COP]]/$V$7),"")</f>
        <v/>
      </c>
      <c r="R1469" s="764" t="str">
        <f>IFERROR(RENTABILIDAD[[#This Row],[RENTABILIDAD E.A USD]]*RENTABILIDAD[[#This Row],[PESOS COP]],"")</f>
        <v/>
      </c>
      <c r="S1469" s="620" t="str">
        <f>IFERROR(RENTABILIDAD[[#This Row],[RENTABILIDAD E.A COP2]]*RENTABILIDAD[[#This Row],[PESOS COP]],"")</f>
        <v/>
      </c>
    </row>
    <row r="1470" spans="2:19">
      <c r="B1470" s="755" t="str">
        <f>IF('REGISTRO ACCIONES'!L1470="COMPRA",'REGISTRO ACCIONES'!J1470,"")</f>
        <v/>
      </c>
      <c r="C1470" s="756" t="str">
        <f>IF('REGISTRO ACCIONES'!L1470="COMPRA",'REGISTRO ACCIONES'!K1470,"")</f>
        <v/>
      </c>
      <c r="D147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70" s="757" t="str">
        <f>IF('REGISTRO ACCIONES'!L1470="COMPRA",'REGISTRO ACCIONES'!M1470,"")</f>
        <v/>
      </c>
      <c r="F1470" s="758" t="str">
        <f>IF(RENTABILIDAD[[#This Row],[PORTAFOLIO]]="","",IF('REGISTRO ACCIONES'!L1470="COMPRA",'REGISTRO ACCIONES'!P1470,""))</f>
        <v/>
      </c>
      <c r="G1470" s="759" t="str">
        <f>IF(RENTABILIDAD[[#This Row],[PORTAFOLIO]]="","",IF('REGISTRO ACCIONES'!L1470="COMPRA",'REGISTRO ACCIONES'!R1470,""))</f>
        <v/>
      </c>
      <c r="H147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70" s="760" t="str">
        <f>IF(RENTABILIDAD[[#This Row],[PORTAFOLIO]]="","",IF(RENTABILIDAD[[#This Row],[INSTRUMENTO]]="","",IFERROR((E1470*H1470),0)))</f>
        <v/>
      </c>
      <c r="J1470" s="761" t="str">
        <f>IF(RENTABILIDAD[[#This Row],[PORTAFOLIO]]="","",IF(RENTABILIDAD[[#This Row],[INSTRUMENTO]]="","",IFERROR((E1470*H1470)*$X$6,0)))</f>
        <v/>
      </c>
      <c r="K1470" s="762">
        <f>IF(RENTABILIDAD[[#This Row],[VALOR ACTUAL COP]]&gt;0,IFERROR((I1470-F1470)/F1470,0),"")</f>
        <v>0</v>
      </c>
      <c r="L1470" s="702">
        <f>IF(RENTABILIDAD[[#This Row],[VALOR ACTUAL COP]]&gt;0,IFERROR((J1470-G1470)/G1470,0),"")</f>
        <v>0</v>
      </c>
      <c r="M1470" s="763">
        <f t="shared" si="23"/>
        <v>0</v>
      </c>
      <c r="N1470" s="747" t="str">
        <f>IFERROR(IF(RENTABILIDAD[[#This Row],[AÑOS]]&gt;0.9999999,(1+K1470)^(1/M1470)-1,""),"")</f>
        <v/>
      </c>
      <c r="O1470" s="702" t="str">
        <f>IFERROR(IF(RENTABILIDAD[[#This Row],[AÑOS]]&gt;0.9999999,(1+L1470)^(1/M1470)-1,""),"")</f>
        <v/>
      </c>
      <c r="P1470" s="764" t="str">
        <f>IFERROR(IF(C:C=$U$7,RENTABILIDAD[[#This Row],[INVERSIÓN USD]]/$W$6,RENTABILIDAD[[#This Row],[INVERSIÓN USD]]/$W$7),"")</f>
        <v/>
      </c>
      <c r="Q1470" s="620" t="str">
        <f>IFERROR(IF(D:D=$U$6,RENTABILIDAD[[#This Row],[INVERSIÓN COP]]/$V$6,RENTABILIDAD[[#This Row],[INVERSIÓN COP]]/$V$7),"")</f>
        <v/>
      </c>
      <c r="R1470" s="764" t="str">
        <f>IFERROR(RENTABILIDAD[[#This Row],[RENTABILIDAD E.A USD]]*RENTABILIDAD[[#This Row],[PESOS COP]],"")</f>
        <v/>
      </c>
      <c r="S1470" s="620" t="str">
        <f>IFERROR(RENTABILIDAD[[#This Row],[RENTABILIDAD E.A COP2]]*RENTABILIDAD[[#This Row],[PESOS COP]],"")</f>
        <v/>
      </c>
    </row>
    <row r="1471" spans="2:19">
      <c r="B1471" s="755" t="str">
        <f>IF('REGISTRO ACCIONES'!L1471="COMPRA",'REGISTRO ACCIONES'!J1471,"")</f>
        <v/>
      </c>
      <c r="C1471" s="756" t="str">
        <f>IF('REGISTRO ACCIONES'!L1471="COMPRA",'REGISTRO ACCIONES'!K1471,"")</f>
        <v/>
      </c>
      <c r="D147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71" s="757" t="str">
        <f>IF('REGISTRO ACCIONES'!L1471="COMPRA",'REGISTRO ACCIONES'!M1471,"")</f>
        <v/>
      </c>
      <c r="F1471" s="758" t="str">
        <f>IF(RENTABILIDAD[[#This Row],[PORTAFOLIO]]="","",IF('REGISTRO ACCIONES'!L1471="COMPRA",'REGISTRO ACCIONES'!P1471,""))</f>
        <v/>
      </c>
      <c r="G1471" s="759" t="str">
        <f>IF(RENTABILIDAD[[#This Row],[PORTAFOLIO]]="","",IF('REGISTRO ACCIONES'!L1471="COMPRA",'REGISTRO ACCIONES'!R1471,""))</f>
        <v/>
      </c>
      <c r="H147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71" s="760" t="str">
        <f>IF(RENTABILIDAD[[#This Row],[PORTAFOLIO]]="","",IF(RENTABILIDAD[[#This Row],[INSTRUMENTO]]="","",IFERROR((E1471*H1471),0)))</f>
        <v/>
      </c>
      <c r="J1471" s="761" t="str">
        <f>IF(RENTABILIDAD[[#This Row],[PORTAFOLIO]]="","",IF(RENTABILIDAD[[#This Row],[INSTRUMENTO]]="","",IFERROR((E1471*H1471)*$X$6,0)))</f>
        <v/>
      </c>
      <c r="K1471" s="762">
        <f>IF(RENTABILIDAD[[#This Row],[VALOR ACTUAL COP]]&gt;0,IFERROR((I1471-F1471)/F1471,0),"")</f>
        <v>0</v>
      </c>
      <c r="L1471" s="702">
        <f>IF(RENTABILIDAD[[#This Row],[VALOR ACTUAL COP]]&gt;0,IFERROR((J1471-G1471)/G1471,0),"")</f>
        <v>0</v>
      </c>
      <c r="M1471" s="763">
        <f t="shared" si="23"/>
        <v>0</v>
      </c>
      <c r="N1471" s="747" t="str">
        <f>IFERROR(IF(RENTABILIDAD[[#This Row],[AÑOS]]&gt;0.9999999,(1+K1471)^(1/M1471)-1,""),"")</f>
        <v/>
      </c>
      <c r="O1471" s="702" t="str">
        <f>IFERROR(IF(RENTABILIDAD[[#This Row],[AÑOS]]&gt;0.9999999,(1+L1471)^(1/M1471)-1,""),"")</f>
        <v/>
      </c>
      <c r="P1471" s="764" t="str">
        <f>IFERROR(IF(C:C=$U$7,RENTABILIDAD[[#This Row],[INVERSIÓN USD]]/$W$6,RENTABILIDAD[[#This Row],[INVERSIÓN USD]]/$W$7),"")</f>
        <v/>
      </c>
      <c r="Q1471" s="620" t="str">
        <f>IFERROR(IF(D:D=$U$6,RENTABILIDAD[[#This Row],[INVERSIÓN COP]]/$V$6,RENTABILIDAD[[#This Row],[INVERSIÓN COP]]/$V$7),"")</f>
        <v/>
      </c>
      <c r="R1471" s="764" t="str">
        <f>IFERROR(RENTABILIDAD[[#This Row],[RENTABILIDAD E.A USD]]*RENTABILIDAD[[#This Row],[PESOS COP]],"")</f>
        <v/>
      </c>
      <c r="S1471" s="620" t="str">
        <f>IFERROR(RENTABILIDAD[[#This Row],[RENTABILIDAD E.A COP2]]*RENTABILIDAD[[#This Row],[PESOS COP]],"")</f>
        <v/>
      </c>
    </row>
    <row r="1472" spans="2:19">
      <c r="B1472" s="755" t="str">
        <f>IF('REGISTRO ACCIONES'!L1472="COMPRA",'REGISTRO ACCIONES'!J1472,"")</f>
        <v/>
      </c>
      <c r="C1472" s="756" t="str">
        <f>IF('REGISTRO ACCIONES'!L1472="COMPRA",'REGISTRO ACCIONES'!K1472,"")</f>
        <v/>
      </c>
      <c r="D147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72" s="757" t="str">
        <f>IF('REGISTRO ACCIONES'!L1472="COMPRA",'REGISTRO ACCIONES'!M1472,"")</f>
        <v/>
      </c>
      <c r="F1472" s="758" t="str">
        <f>IF(RENTABILIDAD[[#This Row],[PORTAFOLIO]]="","",IF('REGISTRO ACCIONES'!L1472="COMPRA",'REGISTRO ACCIONES'!P1472,""))</f>
        <v/>
      </c>
      <c r="G1472" s="759" t="str">
        <f>IF(RENTABILIDAD[[#This Row],[PORTAFOLIO]]="","",IF('REGISTRO ACCIONES'!L1472="COMPRA",'REGISTRO ACCIONES'!R1472,""))</f>
        <v/>
      </c>
      <c r="H147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72" s="760" t="str">
        <f>IF(RENTABILIDAD[[#This Row],[PORTAFOLIO]]="","",IF(RENTABILIDAD[[#This Row],[INSTRUMENTO]]="","",IFERROR((E1472*H1472),0)))</f>
        <v/>
      </c>
      <c r="J1472" s="761" t="str">
        <f>IF(RENTABILIDAD[[#This Row],[PORTAFOLIO]]="","",IF(RENTABILIDAD[[#This Row],[INSTRUMENTO]]="","",IFERROR((E1472*H1472)*$X$6,0)))</f>
        <v/>
      </c>
      <c r="K1472" s="762">
        <f>IF(RENTABILIDAD[[#This Row],[VALOR ACTUAL COP]]&gt;0,IFERROR((I1472-F1472)/F1472,0),"")</f>
        <v>0</v>
      </c>
      <c r="L1472" s="702">
        <f>IF(RENTABILIDAD[[#This Row],[VALOR ACTUAL COP]]&gt;0,IFERROR((J1472-G1472)/G1472,0),"")</f>
        <v>0</v>
      </c>
      <c r="M1472" s="763">
        <f t="shared" si="23"/>
        <v>0</v>
      </c>
      <c r="N1472" s="747" t="str">
        <f>IFERROR(IF(RENTABILIDAD[[#This Row],[AÑOS]]&gt;0.9999999,(1+K1472)^(1/M1472)-1,""),"")</f>
        <v/>
      </c>
      <c r="O1472" s="702" t="str">
        <f>IFERROR(IF(RENTABILIDAD[[#This Row],[AÑOS]]&gt;0.9999999,(1+L1472)^(1/M1472)-1,""),"")</f>
        <v/>
      </c>
      <c r="P1472" s="764" t="str">
        <f>IFERROR(IF(C:C=$U$7,RENTABILIDAD[[#This Row],[INVERSIÓN USD]]/$W$6,RENTABILIDAD[[#This Row],[INVERSIÓN USD]]/$W$7),"")</f>
        <v/>
      </c>
      <c r="Q1472" s="620" t="str">
        <f>IFERROR(IF(D:D=$U$6,RENTABILIDAD[[#This Row],[INVERSIÓN COP]]/$V$6,RENTABILIDAD[[#This Row],[INVERSIÓN COP]]/$V$7),"")</f>
        <v/>
      </c>
      <c r="R1472" s="764" t="str">
        <f>IFERROR(RENTABILIDAD[[#This Row],[RENTABILIDAD E.A USD]]*RENTABILIDAD[[#This Row],[PESOS COP]],"")</f>
        <v/>
      </c>
      <c r="S1472" s="620" t="str">
        <f>IFERROR(RENTABILIDAD[[#This Row],[RENTABILIDAD E.A COP2]]*RENTABILIDAD[[#This Row],[PESOS COP]],"")</f>
        <v/>
      </c>
    </row>
    <row r="1473" spans="2:19">
      <c r="B1473" s="755" t="str">
        <f>IF('REGISTRO ACCIONES'!L1473="COMPRA",'REGISTRO ACCIONES'!J1473,"")</f>
        <v/>
      </c>
      <c r="C1473" s="756" t="str">
        <f>IF('REGISTRO ACCIONES'!L1473="COMPRA",'REGISTRO ACCIONES'!K1473,"")</f>
        <v/>
      </c>
      <c r="D147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73" s="757" t="str">
        <f>IF('REGISTRO ACCIONES'!L1473="COMPRA",'REGISTRO ACCIONES'!M1473,"")</f>
        <v/>
      </c>
      <c r="F1473" s="758" t="str">
        <f>IF(RENTABILIDAD[[#This Row],[PORTAFOLIO]]="","",IF('REGISTRO ACCIONES'!L1473="COMPRA",'REGISTRO ACCIONES'!P1473,""))</f>
        <v/>
      </c>
      <c r="G1473" s="759" t="str">
        <f>IF(RENTABILIDAD[[#This Row],[PORTAFOLIO]]="","",IF('REGISTRO ACCIONES'!L1473="COMPRA",'REGISTRO ACCIONES'!R1473,""))</f>
        <v/>
      </c>
      <c r="H147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73" s="760" t="str">
        <f>IF(RENTABILIDAD[[#This Row],[PORTAFOLIO]]="","",IF(RENTABILIDAD[[#This Row],[INSTRUMENTO]]="","",IFERROR((E1473*H1473),0)))</f>
        <v/>
      </c>
      <c r="J1473" s="761" t="str">
        <f>IF(RENTABILIDAD[[#This Row],[PORTAFOLIO]]="","",IF(RENTABILIDAD[[#This Row],[INSTRUMENTO]]="","",IFERROR((E1473*H1473)*$X$6,0)))</f>
        <v/>
      </c>
      <c r="K1473" s="762">
        <f>IF(RENTABILIDAD[[#This Row],[VALOR ACTUAL COP]]&gt;0,IFERROR((I1473-F1473)/F1473,0),"")</f>
        <v>0</v>
      </c>
      <c r="L1473" s="702">
        <f>IF(RENTABILIDAD[[#This Row],[VALOR ACTUAL COP]]&gt;0,IFERROR((J1473-G1473)/G1473,0),"")</f>
        <v>0</v>
      </c>
      <c r="M1473" s="763">
        <f t="shared" ref="M1473:M1536" si="24">IFERROR(($Y$6-B1473)/365,0)</f>
        <v>0</v>
      </c>
      <c r="N1473" s="747" t="str">
        <f>IFERROR(IF(RENTABILIDAD[[#This Row],[AÑOS]]&gt;0.9999999,(1+K1473)^(1/M1473)-1,""),"")</f>
        <v/>
      </c>
      <c r="O1473" s="702" t="str">
        <f>IFERROR(IF(RENTABILIDAD[[#This Row],[AÑOS]]&gt;0.9999999,(1+L1473)^(1/M1473)-1,""),"")</f>
        <v/>
      </c>
      <c r="P1473" s="764" t="str">
        <f>IFERROR(IF(C:C=$U$7,RENTABILIDAD[[#This Row],[INVERSIÓN USD]]/$W$6,RENTABILIDAD[[#This Row],[INVERSIÓN USD]]/$W$7),"")</f>
        <v/>
      </c>
      <c r="Q1473" s="620" t="str">
        <f>IFERROR(IF(D:D=$U$6,RENTABILIDAD[[#This Row],[INVERSIÓN COP]]/$V$6,RENTABILIDAD[[#This Row],[INVERSIÓN COP]]/$V$7),"")</f>
        <v/>
      </c>
      <c r="R1473" s="764" t="str">
        <f>IFERROR(RENTABILIDAD[[#This Row],[RENTABILIDAD E.A USD]]*RENTABILIDAD[[#This Row],[PESOS COP]],"")</f>
        <v/>
      </c>
      <c r="S1473" s="620" t="str">
        <f>IFERROR(RENTABILIDAD[[#This Row],[RENTABILIDAD E.A COP2]]*RENTABILIDAD[[#This Row],[PESOS COP]],"")</f>
        <v/>
      </c>
    </row>
    <row r="1474" spans="2:19">
      <c r="B1474" s="755" t="str">
        <f>IF('REGISTRO ACCIONES'!L1474="COMPRA",'REGISTRO ACCIONES'!J1474,"")</f>
        <v/>
      </c>
      <c r="C1474" s="756" t="str">
        <f>IF('REGISTRO ACCIONES'!L1474="COMPRA",'REGISTRO ACCIONES'!K1474,"")</f>
        <v/>
      </c>
      <c r="D147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74" s="757" t="str">
        <f>IF('REGISTRO ACCIONES'!L1474="COMPRA",'REGISTRO ACCIONES'!M1474,"")</f>
        <v/>
      </c>
      <c r="F1474" s="758" t="str">
        <f>IF(RENTABILIDAD[[#This Row],[PORTAFOLIO]]="","",IF('REGISTRO ACCIONES'!L1474="COMPRA",'REGISTRO ACCIONES'!P1474,""))</f>
        <v/>
      </c>
      <c r="G1474" s="759" t="str">
        <f>IF(RENTABILIDAD[[#This Row],[PORTAFOLIO]]="","",IF('REGISTRO ACCIONES'!L1474="COMPRA",'REGISTRO ACCIONES'!R1474,""))</f>
        <v/>
      </c>
      <c r="H147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74" s="760" t="str">
        <f>IF(RENTABILIDAD[[#This Row],[PORTAFOLIO]]="","",IF(RENTABILIDAD[[#This Row],[INSTRUMENTO]]="","",IFERROR((E1474*H1474),0)))</f>
        <v/>
      </c>
      <c r="J1474" s="761" t="str">
        <f>IF(RENTABILIDAD[[#This Row],[PORTAFOLIO]]="","",IF(RENTABILIDAD[[#This Row],[INSTRUMENTO]]="","",IFERROR((E1474*H1474)*$X$6,0)))</f>
        <v/>
      </c>
      <c r="K1474" s="762">
        <f>IF(RENTABILIDAD[[#This Row],[VALOR ACTUAL COP]]&gt;0,IFERROR((I1474-F1474)/F1474,0),"")</f>
        <v>0</v>
      </c>
      <c r="L1474" s="702">
        <f>IF(RENTABILIDAD[[#This Row],[VALOR ACTUAL COP]]&gt;0,IFERROR((J1474-G1474)/G1474,0),"")</f>
        <v>0</v>
      </c>
      <c r="M1474" s="763">
        <f t="shared" si="24"/>
        <v>0</v>
      </c>
      <c r="N1474" s="747" t="str">
        <f>IFERROR(IF(RENTABILIDAD[[#This Row],[AÑOS]]&gt;0.9999999,(1+K1474)^(1/M1474)-1,""),"")</f>
        <v/>
      </c>
      <c r="O1474" s="702" t="str">
        <f>IFERROR(IF(RENTABILIDAD[[#This Row],[AÑOS]]&gt;0.9999999,(1+L1474)^(1/M1474)-1,""),"")</f>
        <v/>
      </c>
      <c r="P1474" s="764" t="str">
        <f>IFERROR(IF(C:C=$U$7,RENTABILIDAD[[#This Row],[INVERSIÓN USD]]/$W$6,RENTABILIDAD[[#This Row],[INVERSIÓN USD]]/$W$7),"")</f>
        <v/>
      </c>
      <c r="Q1474" s="620" t="str">
        <f>IFERROR(IF(D:D=$U$6,RENTABILIDAD[[#This Row],[INVERSIÓN COP]]/$V$6,RENTABILIDAD[[#This Row],[INVERSIÓN COP]]/$V$7),"")</f>
        <v/>
      </c>
      <c r="R1474" s="764" t="str">
        <f>IFERROR(RENTABILIDAD[[#This Row],[RENTABILIDAD E.A USD]]*RENTABILIDAD[[#This Row],[PESOS COP]],"")</f>
        <v/>
      </c>
      <c r="S1474" s="620" t="str">
        <f>IFERROR(RENTABILIDAD[[#This Row],[RENTABILIDAD E.A COP2]]*RENTABILIDAD[[#This Row],[PESOS COP]],"")</f>
        <v/>
      </c>
    </row>
    <row r="1475" spans="2:19">
      <c r="B1475" s="755" t="str">
        <f>IF('REGISTRO ACCIONES'!L1475="COMPRA",'REGISTRO ACCIONES'!J1475,"")</f>
        <v/>
      </c>
      <c r="C1475" s="756" t="str">
        <f>IF('REGISTRO ACCIONES'!L1475="COMPRA",'REGISTRO ACCIONES'!K1475,"")</f>
        <v/>
      </c>
      <c r="D147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75" s="757" t="str">
        <f>IF('REGISTRO ACCIONES'!L1475="COMPRA",'REGISTRO ACCIONES'!M1475,"")</f>
        <v/>
      </c>
      <c r="F1475" s="758" t="str">
        <f>IF(RENTABILIDAD[[#This Row],[PORTAFOLIO]]="","",IF('REGISTRO ACCIONES'!L1475="COMPRA",'REGISTRO ACCIONES'!P1475,""))</f>
        <v/>
      </c>
      <c r="G1475" s="759" t="str">
        <f>IF(RENTABILIDAD[[#This Row],[PORTAFOLIO]]="","",IF('REGISTRO ACCIONES'!L1475="COMPRA",'REGISTRO ACCIONES'!R1475,""))</f>
        <v/>
      </c>
      <c r="H147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75" s="760" t="str">
        <f>IF(RENTABILIDAD[[#This Row],[PORTAFOLIO]]="","",IF(RENTABILIDAD[[#This Row],[INSTRUMENTO]]="","",IFERROR((E1475*H1475),0)))</f>
        <v/>
      </c>
      <c r="J1475" s="761" t="str">
        <f>IF(RENTABILIDAD[[#This Row],[PORTAFOLIO]]="","",IF(RENTABILIDAD[[#This Row],[INSTRUMENTO]]="","",IFERROR((E1475*H1475)*$X$6,0)))</f>
        <v/>
      </c>
      <c r="K1475" s="762">
        <f>IF(RENTABILIDAD[[#This Row],[VALOR ACTUAL COP]]&gt;0,IFERROR((I1475-F1475)/F1475,0),"")</f>
        <v>0</v>
      </c>
      <c r="L1475" s="702">
        <f>IF(RENTABILIDAD[[#This Row],[VALOR ACTUAL COP]]&gt;0,IFERROR((J1475-G1475)/G1475,0),"")</f>
        <v>0</v>
      </c>
      <c r="M1475" s="763">
        <f t="shared" si="24"/>
        <v>0</v>
      </c>
      <c r="N1475" s="747" t="str">
        <f>IFERROR(IF(RENTABILIDAD[[#This Row],[AÑOS]]&gt;0.9999999,(1+K1475)^(1/M1475)-1,""),"")</f>
        <v/>
      </c>
      <c r="O1475" s="702" t="str">
        <f>IFERROR(IF(RENTABILIDAD[[#This Row],[AÑOS]]&gt;0.9999999,(1+L1475)^(1/M1475)-1,""),"")</f>
        <v/>
      </c>
      <c r="P1475" s="764" t="str">
        <f>IFERROR(IF(C:C=$U$7,RENTABILIDAD[[#This Row],[INVERSIÓN USD]]/$W$6,RENTABILIDAD[[#This Row],[INVERSIÓN USD]]/$W$7),"")</f>
        <v/>
      </c>
      <c r="Q1475" s="620" t="str">
        <f>IFERROR(IF(D:D=$U$6,RENTABILIDAD[[#This Row],[INVERSIÓN COP]]/$V$6,RENTABILIDAD[[#This Row],[INVERSIÓN COP]]/$V$7),"")</f>
        <v/>
      </c>
      <c r="R1475" s="764" t="str">
        <f>IFERROR(RENTABILIDAD[[#This Row],[RENTABILIDAD E.A USD]]*RENTABILIDAD[[#This Row],[PESOS COP]],"")</f>
        <v/>
      </c>
      <c r="S1475" s="620" t="str">
        <f>IFERROR(RENTABILIDAD[[#This Row],[RENTABILIDAD E.A COP2]]*RENTABILIDAD[[#This Row],[PESOS COP]],"")</f>
        <v/>
      </c>
    </row>
    <row r="1476" spans="2:19">
      <c r="B1476" s="755" t="str">
        <f>IF('REGISTRO ACCIONES'!L1476="COMPRA",'REGISTRO ACCIONES'!J1476,"")</f>
        <v/>
      </c>
      <c r="C1476" s="756" t="str">
        <f>IF('REGISTRO ACCIONES'!L1476="COMPRA",'REGISTRO ACCIONES'!K1476,"")</f>
        <v/>
      </c>
      <c r="D147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76" s="757" t="str">
        <f>IF('REGISTRO ACCIONES'!L1476="COMPRA",'REGISTRO ACCIONES'!M1476,"")</f>
        <v/>
      </c>
      <c r="F1476" s="758" t="str">
        <f>IF(RENTABILIDAD[[#This Row],[PORTAFOLIO]]="","",IF('REGISTRO ACCIONES'!L1476="COMPRA",'REGISTRO ACCIONES'!P1476,""))</f>
        <v/>
      </c>
      <c r="G1476" s="759" t="str">
        <f>IF(RENTABILIDAD[[#This Row],[PORTAFOLIO]]="","",IF('REGISTRO ACCIONES'!L1476="COMPRA",'REGISTRO ACCIONES'!R1476,""))</f>
        <v/>
      </c>
      <c r="H147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76" s="760" t="str">
        <f>IF(RENTABILIDAD[[#This Row],[PORTAFOLIO]]="","",IF(RENTABILIDAD[[#This Row],[INSTRUMENTO]]="","",IFERROR((E1476*H1476),0)))</f>
        <v/>
      </c>
      <c r="J1476" s="761" t="str">
        <f>IF(RENTABILIDAD[[#This Row],[PORTAFOLIO]]="","",IF(RENTABILIDAD[[#This Row],[INSTRUMENTO]]="","",IFERROR((E1476*H1476)*$X$6,0)))</f>
        <v/>
      </c>
      <c r="K1476" s="762">
        <f>IF(RENTABILIDAD[[#This Row],[VALOR ACTUAL COP]]&gt;0,IFERROR((I1476-F1476)/F1476,0),"")</f>
        <v>0</v>
      </c>
      <c r="L1476" s="702">
        <f>IF(RENTABILIDAD[[#This Row],[VALOR ACTUAL COP]]&gt;0,IFERROR((J1476-G1476)/G1476,0),"")</f>
        <v>0</v>
      </c>
      <c r="M1476" s="763">
        <f t="shared" si="24"/>
        <v>0</v>
      </c>
      <c r="N1476" s="747" t="str">
        <f>IFERROR(IF(RENTABILIDAD[[#This Row],[AÑOS]]&gt;0.9999999,(1+K1476)^(1/M1476)-1,""),"")</f>
        <v/>
      </c>
      <c r="O1476" s="702" t="str">
        <f>IFERROR(IF(RENTABILIDAD[[#This Row],[AÑOS]]&gt;0.9999999,(1+L1476)^(1/M1476)-1,""),"")</f>
        <v/>
      </c>
      <c r="P1476" s="764" t="str">
        <f>IFERROR(IF(C:C=$U$7,RENTABILIDAD[[#This Row],[INVERSIÓN USD]]/$W$6,RENTABILIDAD[[#This Row],[INVERSIÓN USD]]/$W$7),"")</f>
        <v/>
      </c>
      <c r="Q1476" s="620" t="str">
        <f>IFERROR(IF(D:D=$U$6,RENTABILIDAD[[#This Row],[INVERSIÓN COP]]/$V$6,RENTABILIDAD[[#This Row],[INVERSIÓN COP]]/$V$7),"")</f>
        <v/>
      </c>
      <c r="R1476" s="764" t="str">
        <f>IFERROR(RENTABILIDAD[[#This Row],[RENTABILIDAD E.A USD]]*RENTABILIDAD[[#This Row],[PESOS COP]],"")</f>
        <v/>
      </c>
      <c r="S1476" s="620" t="str">
        <f>IFERROR(RENTABILIDAD[[#This Row],[RENTABILIDAD E.A COP2]]*RENTABILIDAD[[#This Row],[PESOS COP]],"")</f>
        <v/>
      </c>
    </row>
    <row r="1477" spans="2:19">
      <c r="B1477" s="755" t="str">
        <f>IF('REGISTRO ACCIONES'!L1477="COMPRA",'REGISTRO ACCIONES'!J1477,"")</f>
        <v/>
      </c>
      <c r="C1477" s="756" t="str">
        <f>IF('REGISTRO ACCIONES'!L1477="COMPRA",'REGISTRO ACCIONES'!K1477,"")</f>
        <v/>
      </c>
      <c r="D147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77" s="757" t="str">
        <f>IF('REGISTRO ACCIONES'!L1477="COMPRA",'REGISTRO ACCIONES'!M1477,"")</f>
        <v/>
      </c>
      <c r="F1477" s="758" t="str">
        <f>IF(RENTABILIDAD[[#This Row],[PORTAFOLIO]]="","",IF('REGISTRO ACCIONES'!L1477="COMPRA",'REGISTRO ACCIONES'!P1477,""))</f>
        <v/>
      </c>
      <c r="G1477" s="759" t="str">
        <f>IF(RENTABILIDAD[[#This Row],[PORTAFOLIO]]="","",IF('REGISTRO ACCIONES'!L1477="COMPRA",'REGISTRO ACCIONES'!R1477,""))</f>
        <v/>
      </c>
      <c r="H147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77" s="760" t="str">
        <f>IF(RENTABILIDAD[[#This Row],[PORTAFOLIO]]="","",IF(RENTABILIDAD[[#This Row],[INSTRUMENTO]]="","",IFERROR((E1477*H1477),0)))</f>
        <v/>
      </c>
      <c r="J1477" s="761" t="str">
        <f>IF(RENTABILIDAD[[#This Row],[PORTAFOLIO]]="","",IF(RENTABILIDAD[[#This Row],[INSTRUMENTO]]="","",IFERROR((E1477*H1477)*$X$6,0)))</f>
        <v/>
      </c>
      <c r="K1477" s="762">
        <f>IF(RENTABILIDAD[[#This Row],[VALOR ACTUAL COP]]&gt;0,IFERROR((I1477-F1477)/F1477,0),"")</f>
        <v>0</v>
      </c>
      <c r="L1477" s="702">
        <f>IF(RENTABILIDAD[[#This Row],[VALOR ACTUAL COP]]&gt;0,IFERROR((J1477-G1477)/G1477,0),"")</f>
        <v>0</v>
      </c>
      <c r="M1477" s="763">
        <f t="shared" si="24"/>
        <v>0</v>
      </c>
      <c r="N1477" s="747" t="str">
        <f>IFERROR(IF(RENTABILIDAD[[#This Row],[AÑOS]]&gt;0.9999999,(1+K1477)^(1/M1477)-1,""),"")</f>
        <v/>
      </c>
      <c r="O1477" s="702" t="str">
        <f>IFERROR(IF(RENTABILIDAD[[#This Row],[AÑOS]]&gt;0.9999999,(1+L1477)^(1/M1477)-1,""),"")</f>
        <v/>
      </c>
      <c r="P1477" s="764" t="str">
        <f>IFERROR(IF(C:C=$U$7,RENTABILIDAD[[#This Row],[INVERSIÓN USD]]/$W$6,RENTABILIDAD[[#This Row],[INVERSIÓN USD]]/$W$7),"")</f>
        <v/>
      </c>
      <c r="Q1477" s="620" t="str">
        <f>IFERROR(IF(D:D=$U$6,RENTABILIDAD[[#This Row],[INVERSIÓN COP]]/$V$6,RENTABILIDAD[[#This Row],[INVERSIÓN COP]]/$V$7),"")</f>
        <v/>
      </c>
      <c r="R1477" s="764" t="str">
        <f>IFERROR(RENTABILIDAD[[#This Row],[RENTABILIDAD E.A USD]]*RENTABILIDAD[[#This Row],[PESOS COP]],"")</f>
        <v/>
      </c>
      <c r="S1477" s="620" t="str">
        <f>IFERROR(RENTABILIDAD[[#This Row],[RENTABILIDAD E.A COP2]]*RENTABILIDAD[[#This Row],[PESOS COP]],"")</f>
        <v/>
      </c>
    </row>
    <row r="1478" spans="2:19">
      <c r="B1478" s="755" t="str">
        <f>IF('REGISTRO ACCIONES'!L1478="COMPRA",'REGISTRO ACCIONES'!J1478,"")</f>
        <v/>
      </c>
      <c r="C1478" s="756" t="str">
        <f>IF('REGISTRO ACCIONES'!L1478="COMPRA",'REGISTRO ACCIONES'!K1478,"")</f>
        <v/>
      </c>
      <c r="D147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78" s="757" t="str">
        <f>IF('REGISTRO ACCIONES'!L1478="COMPRA",'REGISTRO ACCIONES'!M1478,"")</f>
        <v/>
      </c>
      <c r="F1478" s="758" t="str">
        <f>IF(RENTABILIDAD[[#This Row],[PORTAFOLIO]]="","",IF('REGISTRO ACCIONES'!L1478="COMPRA",'REGISTRO ACCIONES'!P1478,""))</f>
        <v/>
      </c>
      <c r="G1478" s="759" t="str">
        <f>IF(RENTABILIDAD[[#This Row],[PORTAFOLIO]]="","",IF('REGISTRO ACCIONES'!L1478="COMPRA",'REGISTRO ACCIONES'!R1478,""))</f>
        <v/>
      </c>
      <c r="H147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78" s="760" t="str">
        <f>IF(RENTABILIDAD[[#This Row],[PORTAFOLIO]]="","",IF(RENTABILIDAD[[#This Row],[INSTRUMENTO]]="","",IFERROR((E1478*H1478),0)))</f>
        <v/>
      </c>
      <c r="J1478" s="761" t="str">
        <f>IF(RENTABILIDAD[[#This Row],[PORTAFOLIO]]="","",IF(RENTABILIDAD[[#This Row],[INSTRUMENTO]]="","",IFERROR((E1478*H1478)*$X$6,0)))</f>
        <v/>
      </c>
      <c r="K1478" s="762">
        <f>IF(RENTABILIDAD[[#This Row],[VALOR ACTUAL COP]]&gt;0,IFERROR((I1478-F1478)/F1478,0),"")</f>
        <v>0</v>
      </c>
      <c r="L1478" s="702">
        <f>IF(RENTABILIDAD[[#This Row],[VALOR ACTUAL COP]]&gt;0,IFERROR((J1478-G1478)/G1478,0),"")</f>
        <v>0</v>
      </c>
      <c r="M1478" s="763">
        <f t="shared" si="24"/>
        <v>0</v>
      </c>
      <c r="N1478" s="747" t="str">
        <f>IFERROR(IF(RENTABILIDAD[[#This Row],[AÑOS]]&gt;0.9999999,(1+K1478)^(1/M1478)-1,""),"")</f>
        <v/>
      </c>
      <c r="O1478" s="702" t="str">
        <f>IFERROR(IF(RENTABILIDAD[[#This Row],[AÑOS]]&gt;0.9999999,(1+L1478)^(1/M1478)-1,""),"")</f>
        <v/>
      </c>
      <c r="P1478" s="764" t="str">
        <f>IFERROR(IF(C:C=$U$7,RENTABILIDAD[[#This Row],[INVERSIÓN USD]]/$W$6,RENTABILIDAD[[#This Row],[INVERSIÓN USD]]/$W$7),"")</f>
        <v/>
      </c>
      <c r="Q1478" s="620" t="str">
        <f>IFERROR(IF(D:D=$U$6,RENTABILIDAD[[#This Row],[INVERSIÓN COP]]/$V$6,RENTABILIDAD[[#This Row],[INVERSIÓN COP]]/$V$7),"")</f>
        <v/>
      </c>
      <c r="R1478" s="764" t="str">
        <f>IFERROR(RENTABILIDAD[[#This Row],[RENTABILIDAD E.A USD]]*RENTABILIDAD[[#This Row],[PESOS COP]],"")</f>
        <v/>
      </c>
      <c r="S1478" s="620" t="str">
        <f>IFERROR(RENTABILIDAD[[#This Row],[RENTABILIDAD E.A COP2]]*RENTABILIDAD[[#This Row],[PESOS COP]],"")</f>
        <v/>
      </c>
    </row>
    <row r="1479" spans="2:19">
      <c r="B1479" s="755" t="str">
        <f>IF('REGISTRO ACCIONES'!L1479="COMPRA",'REGISTRO ACCIONES'!J1479,"")</f>
        <v/>
      </c>
      <c r="C1479" s="756" t="str">
        <f>IF('REGISTRO ACCIONES'!L1479="COMPRA",'REGISTRO ACCIONES'!K1479,"")</f>
        <v/>
      </c>
      <c r="D147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79" s="757" t="str">
        <f>IF('REGISTRO ACCIONES'!L1479="COMPRA",'REGISTRO ACCIONES'!M1479,"")</f>
        <v/>
      </c>
      <c r="F1479" s="758" t="str">
        <f>IF(RENTABILIDAD[[#This Row],[PORTAFOLIO]]="","",IF('REGISTRO ACCIONES'!L1479="COMPRA",'REGISTRO ACCIONES'!P1479,""))</f>
        <v/>
      </c>
      <c r="G1479" s="759" t="str">
        <f>IF(RENTABILIDAD[[#This Row],[PORTAFOLIO]]="","",IF('REGISTRO ACCIONES'!L1479="COMPRA",'REGISTRO ACCIONES'!R1479,""))</f>
        <v/>
      </c>
      <c r="H147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79" s="760" t="str">
        <f>IF(RENTABILIDAD[[#This Row],[PORTAFOLIO]]="","",IF(RENTABILIDAD[[#This Row],[INSTRUMENTO]]="","",IFERROR((E1479*H1479),0)))</f>
        <v/>
      </c>
      <c r="J1479" s="761" t="str">
        <f>IF(RENTABILIDAD[[#This Row],[PORTAFOLIO]]="","",IF(RENTABILIDAD[[#This Row],[INSTRUMENTO]]="","",IFERROR((E1479*H1479)*$X$6,0)))</f>
        <v/>
      </c>
      <c r="K1479" s="762">
        <f>IF(RENTABILIDAD[[#This Row],[VALOR ACTUAL COP]]&gt;0,IFERROR((I1479-F1479)/F1479,0),"")</f>
        <v>0</v>
      </c>
      <c r="L1479" s="702">
        <f>IF(RENTABILIDAD[[#This Row],[VALOR ACTUAL COP]]&gt;0,IFERROR((J1479-G1479)/G1479,0),"")</f>
        <v>0</v>
      </c>
      <c r="M1479" s="763">
        <f t="shared" si="24"/>
        <v>0</v>
      </c>
      <c r="N1479" s="747" t="str">
        <f>IFERROR(IF(RENTABILIDAD[[#This Row],[AÑOS]]&gt;0.9999999,(1+K1479)^(1/M1479)-1,""),"")</f>
        <v/>
      </c>
      <c r="O1479" s="702" t="str">
        <f>IFERROR(IF(RENTABILIDAD[[#This Row],[AÑOS]]&gt;0.9999999,(1+L1479)^(1/M1479)-1,""),"")</f>
        <v/>
      </c>
      <c r="P1479" s="764" t="str">
        <f>IFERROR(IF(C:C=$U$7,RENTABILIDAD[[#This Row],[INVERSIÓN USD]]/$W$6,RENTABILIDAD[[#This Row],[INVERSIÓN USD]]/$W$7),"")</f>
        <v/>
      </c>
      <c r="Q1479" s="620" t="str">
        <f>IFERROR(IF(D:D=$U$6,RENTABILIDAD[[#This Row],[INVERSIÓN COP]]/$V$6,RENTABILIDAD[[#This Row],[INVERSIÓN COP]]/$V$7),"")</f>
        <v/>
      </c>
      <c r="R1479" s="764" t="str">
        <f>IFERROR(RENTABILIDAD[[#This Row],[RENTABILIDAD E.A USD]]*RENTABILIDAD[[#This Row],[PESOS COP]],"")</f>
        <v/>
      </c>
      <c r="S1479" s="620" t="str">
        <f>IFERROR(RENTABILIDAD[[#This Row],[RENTABILIDAD E.A COP2]]*RENTABILIDAD[[#This Row],[PESOS COP]],"")</f>
        <v/>
      </c>
    </row>
    <row r="1480" spans="2:19">
      <c r="B1480" s="755" t="str">
        <f>IF('REGISTRO ACCIONES'!L1480="COMPRA",'REGISTRO ACCIONES'!J1480,"")</f>
        <v/>
      </c>
      <c r="C1480" s="756" t="str">
        <f>IF('REGISTRO ACCIONES'!L1480="COMPRA",'REGISTRO ACCIONES'!K1480,"")</f>
        <v/>
      </c>
      <c r="D148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80" s="757" t="str">
        <f>IF('REGISTRO ACCIONES'!L1480="COMPRA",'REGISTRO ACCIONES'!M1480,"")</f>
        <v/>
      </c>
      <c r="F1480" s="758" t="str">
        <f>IF(RENTABILIDAD[[#This Row],[PORTAFOLIO]]="","",IF('REGISTRO ACCIONES'!L1480="COMPRA",'REGISTRO ACCIONES'!P1480,""))</f>
        <v/>
      </c>
      <c r="G1480" s="759" t="str">
        <f>IF(RENTABILIDAD[[#This Row],[PORTAFOLIO]]="","",IF('REGISTRO ACCIONES'!L1480="COMPRA",'REGISTRO ACCIONES'!R1480,""))</f>
        <v/>
      </c>
      <c r="H148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80" s="760" t="str">
        <f>IF(RENTABILIDAD[[#This Row],[PORTAFOLIO]]="","",IF(RENTABILIDAD[[#This Row],[INSTRUMENTO]]="","",IFERROR((E1480*H1480),0)))</f>
        <v/>
      </c>
      <c r="J1480" s="761" t="str">
        <f>IF(RENTABILIDAD[[#This Row],[PORTAFOLIO]]="","",IF(RENTABILIDAD[[#This Row],[INSTRUMENTO]]="","",IFERROR((E1480*H1480)*$X$6,0)))</f>
        <v/>
      </c>
      <c r="K1480" s="762">
        <f>IF(RENTABILIDAD[[#This Row],[VALOR ACTUAL COP]]&gt;0,IFERROR((I1480-F1480)/F1480,0),"")</f>
        <v>0</v>
      </c>
      <c r="L1480" s="702">
        <f>IF(RENTABILIDAD[[#This Row],[VALOR ACTUAL COP]]&gt;0,IFERROR((J1480-G1480)/G1480,0),"")</f>
        <v>0</v>
      </c>
      <c r="M1480" s="763">
        <f t="shared" si="24"/>
        <v>0</v>
      </c>
      <c r="N1480" s="747" t="str">
        <f>IFERROR(IF(RENTABILIDAD[[#This Row],[AÑOS]]&gt;0.9999999,(1+K1480)^(1/M1480)-1,""),"")</f>
        <v/>
      </c>
      <c r="O1480" s="702" t="str">
        <f>IFERROR(IF(RENTABILIDAD[[#This Row],[AÑOS]]&gt;0.9999999,(1+L1480)^(1/M1480)-1,""),"")</f>
        <v/>
      </c>
      <c r="P1480" s="764" t="str">
        <f>IFERROR(IF(C:C=$U$7,RENTABILIDAD[[#This Row],[INVERSIÓN USD]]/$W$6,RENTABILIDAD[[#This Row],[INVERSIÓN USD]]/$W$7),"")</f>
        <v/>
      </c>
      <c r="Q1480" s="620" t="str">
        <f>IFERROR(IF(D:D=$U$6,RENTABILIDAD[[#This Row],[INVERSIÓN COP]]/$V$6,RENTABILIDAD[[#This Row],[INVERSIÓN COP]]/$V$7),"")</f>
        <v/>
      </c>
      <c r="R1480" s="764" t="str">
        <f>IFERROR(RENTABILIDAD[[#This Row],[RENTABILIDAD E.A USD]]*RENTABILIDAD[[#This Row],[PESOS COP]],"")</f>
        <v/>
      </c>
      <c r="S1480" s="620" t="str">
        <f>IFERROR(RENTABILIDAD[[#This Row],[RENTABILIDAD E.A COP2]]*RENTABILIDAD[[#This Row],[PESOS COP]],"")</f>
        <v/>
      </c>
    </row>
    <row r="1481" spans="2:19">
      <c r="B1481" s="755" t="str">
        <f>IF('REGISTRO ACCIONES'!L1481="COMPRA",'REGISTRO ACCIONES'!J1481,"")</f>
        <v/>
      </c>
      <c r="C1481" s="756" t="str">
        <f>IF('REGISTRO ACCIONES'!L1481="COMPRA",'REGISTRO ACCIONES'!K1481,"")</f>
        <v/>
      </c>
      <c r="D148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81" s="757" t="str">
        <f>IF('REGISTRO ACCIONES'!L1481="COMPRA",'REGISTRO ACCIONES'!M1481,"")</f>
        <v/>
      </c>
      <c r="F1481" s="758" t="str">
        <f>IF(RENTABILIDAD[[#This Row],[PORTAFOLIO]]="","",IF('REGISTRO ACCIONES'!L1481="COMPRA",'REGISTRO ACCIONES'!P1481,""))</f>
        <v/>
      </c>
      <c r="G1481" s="759" t="str">
        <f>IF(RENTABILIDAD[[#This Row],[PORTAFOLIO]]="","",IF('REGISTRO ACCIONES'!L1481="COMPRA",'REGISTRO ACCIONES'!R1481,""))</f>
        <v/>
      </c>
      <c r="H148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81" s="760" t="str">
        <f>IF(RENTABILIDAD[[#This Row],[PORTAFOLIO]]="","",IF(RENTABILIDAD[[#This Row],[INSTRUMENTO]]="","",IFERROR((E1481*H1481),0)))</f>
        <v/>
      </c>
      <c r="J1481" s="761" t="str">
        <f>IF(RENTABILIDAD[[#This Row],[PORTAFOLIO]]="","",IF(RENTABILIDAD[[#This Row],[INSTRUMENTO]]="","",IFERROR((E1481*H1481)*$X$6,0)))</f>
        <v/>
      </c>
      <c r="K1481" s="762">
        <f>IF(RENTABILIDAD[[#This Row],[VALOR ACTUAL COP]]&gt;0,IFERROR((I1481-F1481)/F1481,0),"")</f>
        <v>0</v>
      </c>
      <c r="L1481" s="702">
        <f>IF(RENTABILIDAD[[#This Row],[VALOR ACTUAL COP]]&gt;0,IFERROR((J1481-G1481)/G1481,0),"")</f>
        <v>0</v>
      </c>
      <c r="M1481" s="763">
        <f t="shared" si="24"/>
        <v>0</v>
      </c>
      <c r="N1481" s="747" t="str">
        <f>IFERROR(IF(RENTABILIDAD[[#This Row],[AÑOS]]&gt;0.9999999,(1+K1481)^(1/M1481)-1,""),"")</f>
        <v/>
      </c>
      <c r="O1481" s="702" t="str">
        <f>IFERROR(IF(RENTABILIDAD[[#This Row],[AÑOS]]&gt;0.9999999,(1+L1481)^(1/M1481)-1,""),"")</f>
        <v/>
      </c>
      <c r="P1481" s="764" t="str">
        <f>IFERROR(IF(C:C=$U$7,RENTABILIDAD[[#This Row],[INVERSIÓN USD]]/$W$6,RENTABILIDAD[[#This Row],[INVERSIÓN USD]]/$W$7),"")</f>
        <v/>
      </c>
      <c r="Q1481" s="620" t="str">
        <f>IFERROR(IF(D:D=$U$6,RENTABILIDAD[[#This Row],[INVERSIÓN COP]]/$V$6,RENTABILIDAD[[#This Row],[INVERSIÓN COP]]/$V$7),"")</f>
        <v/>
      </c>
      <c r="R1481" s="764" t="str">
        <f>IFERROR(RENTABILIDAD[[#This Row],[RENTABILIDAD E.A USD]]*RENTABILIDAD[[#This Row],[PESOS COP]],"")</f>
        <v/>
      </c>
      <c r="S1481" s="620" t="str">
        <f>IFERROR(RENTABILIDAD[[#This Row],[RENTABILIDAD E.A COP2]]*RENTABILIDAD[[#This Row],[PESOS COP]],"")</f>
        <v/>
      </c>
    </row>
    <row r="1482" spans="2:19">
      <c r="B1482" s="755" t="str">
        <f>IF('REGISTRO ACCIONES'!L1482="COMPRA",'REGISTRO ACCIONES'!J1482,"")</f>
        <v/>
      </c>
      <c r="C1482" s="756" t="str">
        <f>IF('REGISTRO ACCIONES'!L1482="COMPRA",'REGISTRO ACCIONES'!K1482,"")</f>
        <v/>
      </c>
      <c r="D148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82" s="757" t="str">
        <f>IF('REGISTRO ACCIONES'!L1482="COMPRA",'REGISTRO ACCIONES'!M1482,"")</f>
        <v/>
      </c>
      <c r="F1482" s="758" t="str">
        <f>IF(RENTABILIDAD[[#This Row],[PORTAFOLIO]]="","",IF('REGISTRO ACCIONES'!L1482="COMPRA",'REGISTRO ACCIONES'!P1482,""))</f>
        <v/>
      </c>
      <c r="G1482" s="759" t="str">
        <f>IF(RENTABILIDAD[[#This Row],[PORTAFOLIO]]="","",IF('REGISTRO ACCIONES'!L1482="COMPRA",'REGISTRO ACCIONES'!R1482,""))</f>
        <v/>
      </c>
      <c r="H148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82" s="760" t="str">
        <f>IF(RENTABILIDAD[[#This Row],[PORTAFOLIO]]="","",IF(RENTABILIDAD[[#This Row],[INSTRUMENTO]]="","",IFERROR((E1482*H1482),0)))</f>
        <v/>
      </c>
      <c r="J1482" s="761" t="str">
        <f>IF(RENTABILIDAD[[#This Row],[PORTAFOLIO]]="","",IF(RENTABILIDAD[[#This Row],[INSTRUMENTO]]="","",IFERROR((E1482*H1482)*$X$6,0)))</f>
        <v/>
      </c>
      <c r="K1482" s="762">
        <f>IF(RENTABILIDAD[[#This Row],[VALOR ACTUAL COP]]&gt;0,IFERROR((I1482-F1482)/F1482,0),"")</f>
        <v>0</v>
      </c>
      <c r="L1482" s="702">
        <f>IF(RENTABILIDAD[[#This Row],[VALOR ACTUAL COP]]&gt;0,IFERROR((J1482-G1482)/G1482,0),"")</f>
        <v>0</v>
      </c>
      <c r="M1482" s="763">
        <f t="shared" si="24"/>
        <v>0</v>
      </c>
      <c r="N1482" s="747" t="str">
        <f>IFERROR(IF(RENTABILIDAD[[#This Row],[AÑOS]]&gt;0.9999999,(1+K1482)^(1/M1482)-1,""),"")</f>
        <v/>
      </c>
      <c r="O1482" s="702" t="str">
        <f>IFERROR(IF(RENTABILIDAD[[#This Row],[AÑOS]]&gt;0.9999999,(1+L1482)^(1/M1482)-1,""),"")</f>
        <v/>
      </c>
      <c r="P1482" s="764" t="str">
        <f>IFERROR(IF(C:C=$U$7,RENTABILIDAD[[#This Row],[INVERSIÓN USD]]/$W$6,RENTABILIDAD[[#This Row],[INVERSIÓN USD]]/$W$7),"")</f>
        <v/>
      </c>
      <c r="Q1482" s="620" t="str">
        <f>IFERROR(IF(D:D=$U$6,RENTABILIDAD[[#This Row],[INVERSIÓN COP]]/$V$6,RENTABILIDAD[[#This Row],[INVERSIÓN COP]]/$V$7),"")</f>
        <v/>
      </c>
      <c r="R1482" s="764" t="str">
        <f>IFERROR(RENTABILIDAD[[#This Row],[RENTABILIDAD E.A USD]]*RENTABILIDAD[[#This Row],[PESOS COP]],"")</f>
        <v/>
      </c>
      <c r="S1482" s="620" t="str">
        <f>IFERROR(RENTABILIDAD[[#This Row],[RENTABILIDAD E.A COP2]]*RENTABILIDAD[[#This Row],[PESOS COP]],"")</f>
        <v/>
      </c>
    </row>
    <row r="1483" spans="2:19">
      <c r="B1483" s="755" t="str">
        <f>IF('REGISTRO ACCIONES'!L1483="COMPRA",'REGISTRO ACCIONES'!J1483,"")</f>
        <v/>
      </c>
      <c r="C1483" s="756" t="str">
        <f>IF('REGISTRO ACCIONES'!L1483="COMPRA",'REGISTRO ACCIONES'!K1483,"")</f>
        <v/>
      </c>
      <c r="D148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83" s="757" t="str">
        <f>IF('REGISTRO ACCIONES'!L1483="COMPRA",'REGISTRO ACCIONES'!M1483,"")</f>
        <v/>
      </c>
      <c r="F1483" s="758" t="str">
        <f>IF(RENTABILIDAD[[#This Row],[PORTAFOLIO]]="","",IF('REGISTRO ACCIONES'!L1483="COMPRA",'REGISTRO ACCIONES'!P1483,""))</f>
        <v/>
      </c>
      <c r="G1483" s="759" t="str">
        <f>IF(RENTABILIDAD[[#This Row],[PORTAFOLIO]]="","",IF('REGISTRO ACCIONES'!L1483="COMPRA",'REGISTRO ACCIONES'!R1483,""))</f>
        <v/>
      </c>
      <c r="H148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83" s="760" t="str">
        <f>IF(RENTABILIDAD[[#This Row],[PORTAFOLIO]]="","",IF(RENTABILIDAD[[#This Row],[INSTRUMENTO]]="","",IFERROR((E1483*H1483),0)))</f>
        <v/>
      </c>
      <c r="J1483" s="761" t="str">
        <f>IF(RENTABILIDAD[[#This Row],[PORTAFOLIO]]="","",IF(RENTABILIDAD[[#This Row],[INSTRUMENTO]]="","",IFERROR((E1483*H1483)*$X$6,0)))</f>
        <v/>
      </c>
      <c r="K1483" s="762">
        <f>IF(RENTABILIDAD[[#This Row],[VALOR ACTUAL COP]]&gt;0,IFERROR((I1483-F1483)/F1483,0),"")</f>
        <v>0</v>
      </c>
      <c r="L1483" s="702">
        <f>IF(RENTABILIDAD[[#This Row],[VALOR ACTUAL COP]]&gt;0,IFERROR((J1483-G1483)/G1483,0),"")</f>
        <v>0</v>
      </c>
      <c r="M1483" s="763">
        <f t="shared" si="24"/>
        <v>0</v>
      </c>
      <c r="N1483" s="747" t="str">
        <f>IFERROR(IF(RENTABILIDAD[[#This Row],[AÑOS]]&gt;0.9999999,(1+K1483)^(1/M1483)-1,""),"")</f>
        <v/>
      </c>
      <c r="O1483" s="702" t="str">
        <f>IFERROR(IF(RENTABILIDAD[[#This Row],[AÑOS]]&gt;0.9999999,(1+L1483)^(1/M1483)-1,""),"")</f>
        <v/>
      </c>
      <c r="P1483" s="764" t="str">
        <f>IFERROR(IF(C:C=$U$7,RENTABILIDAD[[#This Row],[INVERSIÓN USD]]/$W$6,RENTABILIDAD[[#This Row],[INVERSIÓN USD]]/$W$7),"")</f>
        <v/>
      </c>
      <c r="Q1483" s="620" t="str">
        <f>IFERROR(IF(D:D=$U$6,RENTABILIDAD[[#This Row],[INVERSIÓN COP]]/$V$6,RENTABILIDAD[[#This Row],[INVERSIÓN COP]]/$V$7),"")</f>
        <v/>
      </c>
      <c r="R1483" s="764" t="str">
        <f>IFERROR(RENTABILIDAD[[#This Row],[RENTABILIDAD E.A USD]]*RENTABILIDAD[[#This Row],[PESOS COP]],"")</f>
        <v/>
      </c>
      <c r="S1483" s="620" t="str">
        <f>IFERROR(RENTABILIDAD[[#This Row],[RENTABILIDAD E.A COP2]]*RENTABILIDAD[[#This Row],[PESOS COP]],"")</f>
        <v/>
      </c>
    </row>
    <row r="1484" spans="2:19">
      <c r="B1484" s="755" t="str">
        <f>IF('REGISTRO ACCIONES'!L1484="COMPRA",'REGISTRO ACCIONES'!J1484,"")</f>
        <v/>
      </c>
      <c r="C1484" s="756" t="str">
        <f>IF('REGISTRO ACCIONES'!L1484="COMPRA",'REGISTRO ACCIONES'!K1484,"")</f>
        <v/>
      </c>
      <c r="D148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84" s="757" t="str">
        <f>IF('REGISTRO ACCIONES'!L1484="COMPRA",'REGISTRO ACCIONES'!M1484,"")</f>
        <v/>
      </c>
      <c r="F1484" s="758" t="str">
        <f>IF(RENTABILIDAD[[#This Row],[PORTAFOLIO]]="","",IF('REGISTRO ACCIONES'!L1484="COMPRA",'REGISTRO ACCIONES'!P1484,""))</f>
        <v/>
      </c>
      <c r="G1484" s="759" t="str">
        <f>IF(RENTABILIDAD[[#This Row],[PORTAFOLIO]]="","",IF('REGISTRO ACCIONES'!L1484="COMPRA",'REGISTRO ACCIONES'!R1484,""))</f>
        <v/>
      </c>
      <c r="H148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84" s="760" t="str">
        <f>IF(RENTABILIDAD[[#This Row],[PORTAFOLIO]]="","",IF(RENTABILIDAD[[#This Row],[INSTRUMENTO]]="","",IFERROR((E1484*H1484),0)))</f>
        <v/>
      </c>
      <c r="J1484" s="761" t="str">
        <f>IF(RENTABILIDAD[[#This Row],[PORTAFOLIO]]="","",IF(RENTABILIDAD[[#This Row],[INSTRUMENTO]]="","",IFERROR((E1484*H1484)*$X$6,0)))</f>
        <v/>
      </c>
      <c r="K1484" s="762">
        <f>IF(RENTABILIDAD[[#This Row],[VALOR ACTUAL COP]]&gt;0,IFERROR((I1484-F1484)/F1484,0),"")</f>
        <v>0</v>
      </c>
      <c r="L1484" s="702">
        <f>IF(RENTABILIDAD[[#This Row],[VALOR ACTUAL COP]]&gt;0,IFERROR((J1484-G1484)/G1484,0),"")</f>
        <v>0</v>
      </c>
      <c r="M1484" s="763">
        <f t="shared" si="24"/>
        <v>0</v>
      </c>
      <c r="N1484" s="747" t="str">
        <f>IFERROR(IF(RENTABILIDAD[[#This Row],[AÑOS]]&gt;0.9999999,(1+K1484)^(1/M1484)-1,""),"")</f>
        <v/>
      </c>
      <c r="O1484" s="702" t="str">
        <f>IFERROR(IF(RENTABILIDAD[[#This Row],[AÑOS]]&gt;0.9999999,(1+L1484)^(1/M1484)-1,""),"")</f>
        <v/>
      </c>
      <c r="P1484" s="764" t="str">
        <f>IFERROR(IF(C:C=$U$7,RENTABILIDAD[[#This Row],[INVERSIÓN USD]]/$W$6,RENTABILIDAD[[#This Row],[INVERSIÓN USD]]/$W$7),"")</f>
        <v/>
      </c>
      <c r="Q1484" s="620" t="str">
        <f>IFERROR(IF(D:D=$U$6,RENTABILIDAD[[#This Row],[INVERSIÓN COP]]/$V$6,RENTABILIDAD[[#This Row],[INVERSIÓN COP]]/$V$7),"")</f>
        <v/>
      </c>
      <c r="R1484" s="764" t="str">
        <f>IFERROR(RENTABILIDAD[[#This Row],[RENTABILIDAD E.A USD]]*RENTABILIDAD[[#This Row],[PESOS COP]],"")</f>
        <v/>
      </c>
      <c r="S1484" s="620" t="str">
        <f>IFERROR(RENTABILIDAD[[#This Row],[RENTABILIDAD E.A COP2]]*RENTABILIDAD[[#This Row],[PESOS COP]],"")</f>
        <v/>
      </c>
    </row>
    <row r="1485" spans="2:19">
      <c r="B1485" s="755" t="str">
        <f>IF('REGISTRO ACCIONES'!L1485="COMPRA",'REGISTRO ACCIONES'!J1485,"")</f>
        <v/>
      </c>
      <c r="C1485" s="756" t="str">
        <f>IF('REGISTRO ACCIONES'!L1485="COMPRA",'REGISTRO ACCIONES'!K1485,"")</f>
        <v/>
      </c>
      <c r="D148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85" s="757" t="str">
        <f>IF('REGISTRO ACCIONES'!L1485="COMPRA",'REGISTRO ACCIONES'!M1485,"")</f>
        <v/>
      </c>
      <c r="F1485" s="758" t="str">
        <f>IF(RENTABILIDAD[[#This Row],[PORTAFOLIO]]="","",IF('REGISTRO ACCIONES'!L1485="COMPRA",'REGISTRO ACCIONES'!P1485,""))</f>
        <v/>
      </c>
      <c r="G1485" s="759" t="str">
        <f>IF(RENTABILIDAD[[#This Row],[PORTAFOLIO]]="","",IF('REGISTRO ACCIONES'!L1485="COMPRA",'REGISTRO ACCIONES'!R1485,""))</f>
        <v/>
      </c>
      <c r="H148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85" s="760" t="str">
        <f>IF(RENTABILIDAD[[#This Row],[PORTAFOLIO]]="","",IF(RENTABILIDAD[[#This Row],[INSTRUMENTO]]="","",IFERROR((E1485*H1485),0)))</f>
        <v/>
      </c>
      <c r="J1485" s="761" t="str">
        <f>IF(RENTABILIDAD[[#This Row],[PORTAFOLIO]]="","",IF(RENTABILIDAD[[#This Row],[INSTRUMENTO]]="","",IFERROR((E1485*H1485)*$X$6,0)))</f>
        <v/>
      </c>
      <c r="K1485" s="762">
        <f>IF(RENTABILIDAD[[#This Row],[VALOR ACTUAL COP]]&gt;0,IFERROR((I1485-F1485)/F1485,0),"")</f>
        <v>0</v>
      </c>
      <c r="L1485" s="702">
        <f>IF(RENTABILIDAD[[#This Row],[VALOR ACTUAL COP]]&gt;0,IFERROR((J1485-G1485)/G1485,0),"")</f>
        <v>0</v>
      </c>
      <c r="M1485" s="763">
        <f t="shared" si="24"/>
        <v>0</v>
      </c>
      <c r="N1485" s="747" t="str">
        <f>IFERROR(IF(RENTABILIDAD[[#This Row],[AÑOS]]&gt;0.9999999,(1+K1485)^(1/M1485)-1,""),"")</f>
        <v/>
      </c>
      <c r="O1485" s="702" t="str">
        <f>IFERROR(IF(RENTABILIDAD[[#This Row],[AÑOS]]&gt;0.9999999,(1+L1485)^(1/M1485)-1,""),"")</f>
        <v/>
      </c>
      <c r="P1485" s="764" t="str">
        <f>IFERROR(IF(C:C=$U$7,RENTABILIDAD[[#This Row],[INVERSIÓN USD]]/$W$6,RENTABILIDAD[[#This Row],[INVERSIÓN USD]]/$W$7),"")</f>
        <v/>
      </c>
      <c r="Q1485" s="620" t="str">
        <f>IFERROR(IF(D:D=$U$6,RENTABILIDAD[[#This Row],[INVERSIÓN COP]]/$V$6,RENTABILIDAD[[#This Row],[INVERSIÓN COP]]/$V$7),"")</f>
        <v/>
      </c>
      <c r="R1485" s="764" t="str">
        <f>IFERROR(RENTABILIDAD[[#This Row],[RENTABILIDAD E.A USD]]*RENTABILIDAD[[#This Row],[PESOS COP]],"")</f>
        <v/>
      </c>
      <c r="S1485" s="620" t="str">
        <f>IFERROR(RENTABILIDAD[[#This Row],[RENTABILIDAD E.A COP2]]*RENTABILIDAD[[#This Row],[PESOS COP]],"")</f>
        <v/>
      </c>
    </row>
    <row r="1486" spans="2:19">
      <c r="B1486" s="755" t="str">
        <f>IF('REGISTRO ACCIONES'!L1486="COMPRA",'REGISTRO ACCIONES'!J1486,"")</f>
        <v/>
      </c>
      <c r="C1486" s="756" t="str">
        <f>IF('REGISTRO ACCIONES'!L1486="COMPRA",'REGISTRO ACCIONES'!K1486,"")</f>
        <v/>
      </c>
      <c r="D148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86" s="757" t="str">
        <f>IF('REGISTRO ACCIONES'!L1486="COMPRA",'REGISTRO ACCIONES'!M1486,"")</f>
        <v/>
      </c>
      <c r="F1486" s="758" t="str">
        <f>IF(RENTABILIDAD[[#This Row],[PORTAFOLIO]]="","",IF('REGISTRO ACCIONES'!L1486="COMPRA",'REGISTRO ACCIONES'!P1486,""))</f>
        <v/>
      </c>
      <c r="G1486" s="759" t="str">
        <f>IF(RENTABILIDAD[[#This Row],[PORTAFOLIO]]="","",IF('REGISTRO ACCIONES'!L1486="COMPRA",'REGISTRO ACCIONES'!R1486,""))</f>
        <v/>
      </c>
      <c r="H148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86" s="760" t="str">
        <f>IF(RENTABILIDAD[[#This Row],[PORTAFOLIO]]="","",IF(RENTABILIDAD[[#This Row],[INSTRUMENTO]]="","",IFERROR((E1486*H1486),0)))</f>
        <v/>
      </c>
      <c r="J1486" s="761" t="str">
        <f>IF(RENTABILIDAD[[#This Row],[PORTAFOLIO]]="","",IF(RENTABILIDAD[[#This Row],[INSTRUMENTO]]="","",IFERROR((E1486*H1486)*$X$6,0)))</f>
        <v/>
      </c>
      <c r="K1486" s="762">
        <f>IF(RENTABILIDAD[[#This Row],[VALOR ACTUAL COP]]&gt;0,IFERROR((I1486-F1486)/F1486,0),"")</f>
        <v>0</v>
      </c>
      <c r="L1486" s="702">
        <f>IF(RENTABILIDAD[[#This Row],[VALOR ACTUAL COP]]&gt;0,IFERROR((J1486-G1486)/G1486,0),"")</f>
        <v>0</v>
      </c>
      <c r="M1486" s="763">
        <f t="shared" si="24"/>
        <v>0</v>
      </c>
      <c r="N1486" s="747" t="str">
        <f>IFERROR(IF(RENTABILIDAD[[#This Row],[AÑOS]]&gt;0.9999999,(1+K1486)^(1/M1486)-1,""),"")</f>
        <v/>
      </c>
      <c r="O1486" s="702" t="str">
        <f>IFERROR(IF(RENTABILIDAD[[#This Row],[AÑOS]]&gt;0.9999999,(1+L1486)^(1/M1486)-1,""),"")</f>
        <v/>
      </c>
      <c r="P1486" s="764" t="str">
        <f>IFERROR(IF(C:C=$U$7,RENTABILIDAD[[#This Row],[INVERSIÓN USD]]/$W$6,RENTABILIDAD[[#This Row],[INVERSIÓN USD]]/$W$7),"")</f>
        <v/>
      </c>
      <c r="Q1486" s="620" t="str">
        <f>IFERROR(IF(D:D=$U$6,RENTABILIDAD[[#This Row],[INVERSIÓN COP]]/$V$6,RENTABILIDAD[[#This Row],[INVERSIÓN COP]]/$V$7),"")</f>
        <v/>
      </c>
      <c r="R1486" s="764" t="str">
        <f>IFERROR(RENTABILIDAD[[#This Row],[RENTABILIDAD E.A USD]]*RENTABILIDAD[[#This Row],[PESOS COP]],"")</f>
        <v/>
      </c>
      <c r="S1486" s="620" t="str">
        <f>IFERROR(RENTABILIDAD[[#This Row],[RENTABILIDAD E.A COP2]]*RENTABILIDAD[[#This Row],[PESOS COP]],"")</f>
        <v/>
      </c>
    </row>
    <row r="1487" spans="2:19">
      <c r="B1487" s="755" t="str">
        <f>IF('REGISTRO ACCIONES'!L1487="COMPRA",'REGISTRO ACCIONES'!J1487,"")</f>
        <v/>
      </c>
      <c r="C1487" s="756" t="str">
        <f>IF('REGISTRO ACCIONES'!L1487="COMPRA",'REGISTRO ACCIONES'!K1487,"")</f>
        <v/>
      </c>
      <c r="D148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87" s="757" t="str">
        <f>IF('REGISTRO ACCIONES'!L1487="COMPRA",'REGISTRO ACCIONES'!M1487,"")</f>
        <v/>
      </c>
      <c r="F1487" s="758" t="str">
        <f>IF(RENTABILIDAD[[#This Row],[PORTAFOLIO]]="","",IF('REGISTRO ACCIONES'!L1487="COMPRA",'REGISTRO ACCIONES'!P1487,""))</f>
        <v/>
      </c>
      <c r="G1487" s="759" t="str">
        <f>IF(RENTABILIDAD[[#This Row],[PORTAFOLIO]]="","",IF('REGISTRO ACCIONES'!L1487="COMPRA",'REGISTRO ACCIONES'!R1487,""))</f>
        <v/>
      </c>
      <c r="H148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87" s="760" t="str">
        <f>IF(RENTABILIDAD[[#This Row],[PORTAFOLIO]]="","",IF(RENTABILIDAD[[#This Row],[INSTRUMENTO]]="","",IFERROR((E1487*H1487),0)))</f>
        <v/>
      </c>
      <c r="J1487" s="761" t="str">
        <f>IF(RENTABILIDAD[[#This Row],[PORTAFOLIO]]="","",IF(RENTABILIDAD[[#This Row],[INSTRUMENTO]]="","",IFERROR((E1487*H1487)*$X$6,0)))</f>
        <v/>
      </c>
      <c r="K1487" s="762">
        <f>IF(RENTABILIDAD[[#This Row],[VALOR ACTUAL COP]]&gt;0,IFERROR((I1487-F1487)/F1487,0),"")</f>
        <v>0</v>
      </c>
      <c r="L1487" s="702">
        <f>IF(RENTABILIDAD[[#This Row],[VALOR ACTUAL COP]]&gt;0,IFERROR((J1487-G1487)/G1487,0),"")</f>
        <v>0</v>
      </c>
      <c r="M1487" s="763">
        <f t="shared" si="24"/>
        <v>0</v>
      </c>
      <c r="N1487" s="747" t="str">
        <f>IFERROR(IF(RENTABILIDAD[[#This Row],[AÑOS]]&gt;0.9999999,(1+K1487)^(1/M1487)-1,""),"")</f>
        <v/>
      </c>
      <c r="O1487" s="702" t="str">
        <f>IFERROR(IF(RENTABILIDAD[[#This Row],[AÑOS]]&gt;0.9999999,(1+L1487)^(1/M1487)-1,""),"")</f>
        <v/>
      </c>
      <c r="P1487" s="764" t="str">
        <f>IFERROR(IF(C:C=$U$7,RENTABILIDAD[[#This Row],[INVERSIÓN USD]]/$W$6,RENTABILIDAD[[#This Row],[INVERSIÓN USD]]/$W$7),"")</f>
        <v/>
      </c>
      <c r="Q1487" s="620" t="str">
        <f>IFERROR(IF(D:D=$U$6,RENTABILIDAD[[#This Row],[INVERSIÓN COP]]/$V$6,RENTABILIDAD[[#This Row],[INVERSIÓN COP]]/$V$7),"")</f>
        <v/>
      </c>
      <c r="R1487" s="764" t="str">
        <f>IFERROR(RENTABILIDAD[[#This Row],[RENTABILIDAD E.A USD]]*RENTABILIDAD[[#This Row],[PESOS COP]],"")</f>
        <v/>
      </c>
      <c r="S1487" s="620" t="str">
        <f>IFERROR(RENTABILIDAD[[#This Row],[RENTABILIDAD E.A COP2]]*RENTABILIDAD[[#This Row],[PESOS COP]],"")</f>
        <v/>
      </c>
    </row>
    <row r="1488" spans="2:19">
      <c r="B1488" s="755" t="str">
        <f>IF('REGISTRO ACCIONES'!L1488="COMPRA",'REGISTRO ACCIONES'!J1488,"")</f>
        <v/>
      </c>
      <c r="C1488" s="756" t="str">
        <f>IF('REGISTRO ACCIONES'!L1488="COMPRA",'REGISTRO ACCIONES'!K1488,"")</f>
        <v/>
      </c>
      <c r="D148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88" s="757" t="str">
        <f>IF('REGISTRO ACCIONES'!L1488="COMPRA",'REGISTRO ACCIONES'!M1488,"")</f>
        <v/>
      </c>
      <c r="F1488" s="758" t="str">
        <f>IF(RENTABILIDAD[[#This Row],[PORTAFOLIO]]="","",IF('REGISTRO ACCIONES'!L1488="COMPRA",'REGISTRO ACCIONES'!P1488,""))</f>
        <v/>
      </c>
      <c r="G1488" s="759" t="str">
        <f>IF(RENTABILIDAD[[#This Row],[PORTAFOLIO]]="","",IF('REGISTRO ACCIONES'!L1488="COMPRA",'REGISTRO ACCIONES'!R1488,""))</f>
        <v/>
      </c>
      <c r="H148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88" s="760" t="str">
        <f>IF(RENTABILIDAD[[#This Row],[PORTAFOLIO]]="","",IF(RENTABILIDAD[[#This Row],[INSTRUMENTO]]="","",IFERROR((E1488*H1488),0)))</f>
        <v/>
      </c>
      <c r="J1488" s="761" t="str">
        <f>IF(RENTABILIDAD[[#This Row],[PORTAFOLIO]]="","",IF(RENTABILIDAD[[#This Row],[INSTRUMENTO]]="","",IFERROR((E1488*H1488)*$X$6,0)))</f>
        <v/>
      </c>
      <c r="K1488" s="762">
        <f>IF(RENTABILIDAD[[#This Row],[VALOR ACTUAL COP]]&gt;0,IFERROR((I1488-F1488)/F1488,0),"")</f>
        <v>0</v>
      </c>
      <c r="L1488" s="702">
        <f>IF(RENTABILIDAD[[#This Row],[VALOR ACTUAL COP]]&gt;0,IFERROR((J1488-G1488)/G1488,0),"")</f>
        <v>0</v>
      </c>
      <c r="M1488" s="763">
        <f t="shared" si="24"/>
        <v>0</v>
      </c>
      <c r="N1488" s="747" t="str">
        <f>IFERROR(IF(RENTABILIDAD[[#This Row],[AÑOS]]&gt;0.9999999,(1+K1488)^(1/M1488)-1,""),"")</f>
        <v/>
      </c>
      <c r="O1488" s="702" t="str">
        <f>IFERROR(IF(RENTABILIDAD[[#This Row],[AÑOS]]&gt;0.9999999,(1+L1488)^(1/M1488)-1,""),"")</f>
        <v/>
      </c>
      <c r="P1488" s="764" t="str">
        <f>IFERROR(IF(C:C=$U$7,RENTABILIDAD[[#This Row],[INVERSIÓN USD]]/$W$6,RENTABILIDAD[[#This Row],[INVERSIÓN USD]]/$W$7),"")</f>
        <v/>
      </c>
      <c r="Q1488" s="620" t="str">
        <f>IFERROR(IF(D:D=$U$6,RENTABILIDAD[[#This Row],[INVERSIÓN COP]]/$V$6,RENTABILIDAD[[#This Row],[INVERSIÓN COP]]/$V$7),"")</f>
        <v/>
      </c>
      <c r="R1488" s="764" t="str">
        <f>IFERROR(RENTABILIDAD[[#This Row],[RENTABILIDAD E.A USD]]*RENTABILIDAD[[#This Row],[PESOS COP]],"")</f>
        <v/>
      </c>
      <c r="S1488" s="620" t="str">
        <f>IFERROR(RENTABILIDAD[[#This Row],[RENTABILIDAD E.A COP2]]*RENTABILIDAD[[#This Row],[PESOS COP]],"")</f>
        <v/>
      </c>
    </row>
    <row r="1489" spans="2:19">
      <c r="B1489" s="755" t="str">
        <f>IF('REGISTRO ACCIONES'!L1489="COMPRA",'REGISTRO ACCIONES'!J1489,"")</f>
        <v/>
      </c>
      <c r="C1489" s="756" t="str">
        <f>IF('REGISTRO ACCIONES'!L1489="COMPRA",'REGISTRO ACCIONES'!K1489,"")</f>
        <v/>
      </c>
      <c r="D148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89" s="757" t="str">
        <f>IF('REGISTRO ACCIONES'!L1489="COMPRA",'REGISTRO ACCIONES'!M1489,"")</f>
        <v/>
      </c>
      <c r="F1489" s="758" t="str">
        <f>IF(RENTABILIDAD[[#This Row],[PORTAFOLIO]]="","",IF('REGISTRO ACCIONES'!L1489="COMPRA",'REGISTRO ACCIONES'!P1489,""))</f>
        <v/>
      </c>
      <c r="G1489" s="759" t="str">
        <f>IF(RENTABILIDAD[[#This Row],[PORTAFOLIO]]="","",IF('REGISTRO ACCIONES'!L1489="COMPRA",'REGISTRO ACCIONES'!R1489,""))</f>
        <v/>
      </c>
      <c r="H148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89" s="760" t="str">
        <f>IF(RENTABILIDAD[[#This Row],[PORTAFOLIO]]="","",IF(RENTABILIDAD[[#This Row],[INSTRUMENTO]]="","",IFERROR((E1489*H1489),0)))</f>
        <v/>
      </c>
      <c r="J1489" s="761" t="str">
        <f>IF(RENTABILIDAD[[#This Row],[PORTAFOLIO]]="","",IF(RENTABILIDAD[[#This Row],[INSTRUMENTO]]="","",IFERROR((E1489*H1489)*$X$6,0)))</f>
        <v/>
      </c>
      <c r="K1489" s="762">
        <f>IF(RENTABILIDAD[[#This Row],[VALOR ACTUAL COP]]&gt;0,IFERROR((I1489-F1489)/F1489,0),"")</f>
        <v>0</v>
      </c>
      <c r="L1489" s="702">
        <f>IF(RENTABILIDAD[[#This Row],[VALOR ACTUAL COP]]&gt;0,IFERROR((J1489-G1489)/G1489,0),"")</f>
        <v>0</v>
      </c>
      <c r="M1489" s="763">
        <f t="shared" si="24"/>
        <v>0</v>
      </c>
      <c r="N1489" s="747" t="str">
        <f>IFERROR(IF(RENTABILIDAD[[#This Row],[AÑOS]]&gt;0.9999999,(1+K1489)^(1/M1489)-1,""),"")</f>
        <v/>
      </c>
      <c r="O1489" s="702" t="str">
        <f>IFERROR(IF(RENTABILIDAD[[#This Row],[AÑOS]]&gt;0.9999999,(1+L1489)^(1/M1489)-1,""),"")</f>
        <v/>
      </c>
      <c r="P1489" s="764" t="str">
        <f>IFERROR(IF(C:C=$U$7,RENTABILIDAD[[#This Row],[INVERSIÓN USD]]/$W$6,RENTABILIDAD[[#This Row],[INVERSIÓN USD]]/$W$7),"")</f>
        <v/>
      </c>
      <c r="Q1489" s="620" t="str">
        <f>IFERROR(IF(D:D=$U$6,RENTABILIDAD[[#This Row],[INVERSIÓN COP]]/$V$6,RENTABILIDAD[[#This Row],[INVERSIÓN COP]]/$V$7),"")</f>
        <v/>
      </c>
      <c r="R1489" s="764" t="str">
        <f>IFERROR(RENTABILIDAD[[#This Row],[RENTABILIDAD E.A USD]]*RENTABILIDAD[[#This Row],[PESOS COP]],"")</f>
        <v/>
      </c>
      <c r="S1489" s="620" t="str">
        <f>IFERROR(RENTABILIDAD[[#This Row],[RENTABILIDAD E.A COP2]]*RENTABILIDAD[[#This Row],[PESOS COP]],"")</f>
        <v/>
      </c>
    </row>
    <row r="1490" spans="2:19">
      <c r="B1490" s="755" t="str">
        <f>IF('REGISTRO ACCIONES'!L1490="COMPRA",'REGISTRO ACCIONES'!J1490,"")</f>
        <v/>
      </c>
      <c r="C1490" s="756" t="str">
        <f>IF('REGISTRO ACCIONES'!L1490="COMPRA",'REGISTRO ACCIONES'!K1490,"")</f>
        <v/>
      </c>
      <c r="D149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90" s="757" t="str">
        <f>IF('REGISTRO ACCIONES'!L1490="COMPRA",'REGISTRO ACCIONES'!M1490,"")</f>
        <v/>
      </c>
      <c r="F1490" s="758" t="str">
        <f>IF(RENTABILIDAD[[#This Row],[PORTAFOLIO]]="","",IF('REGISTRO ACCIONES'!L1490="COMPRA",'REGISTRO ACCIONES'!P1490,""))</f>
        <v/>
      </c>
      <c r="G1490" s="759" t="str">
        <f>IF(RENTABILIDAD[[#This Row],[PORTAFOLIO]]="","",IF('REGISTRO ACCIONES'!L1490="COMPRA",'REGISTRO ACCIONES'!R1490,""))</f>
        <v/>
      </c>
      <c r="H149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90" s="760" t="str">
        <f>IF(RENTABILIDAD[[#This Row],[PORTAFOLIO]]="","",IF(RENTABILIDAD[[#This Row],[INSTRUMENTO]]="","",IFERROR((E1490*H1490),0)))</f>
        <v/>
      </c>
      <c r="J1490" s="761" t="str">
        <f>IF(RENTABILIDAD[[#This Row],[PORTAFOLIO]]="","",IF(RENTABILIDAD[[#This Row],[INSTRUMENTO]]="","",IFERROR((E1490*H1490)*$X$6,0)))</f>
        <v/>
      </c>
      <c r="K1490" s="762">
        <f>IF(RENTABILIDAD[[#This Row],[VALOR ACTUAL COP]]&gt;0,IFERROR((I1490-F1490)/F1490,0),"")</f>
        <v>0</v>
      </c>
      <c r="L1490" s="702">
        <f>IF(RENTABILIDAD[[#This Row],[VALOR ACTUAL COP]]&gt;0,IFERROR((J1490-G1490)/G1490,0),"")</f>
        <v>0</v>
      </c>
      <c r="M1490" s="763">
        <f t="shared" si="24"/>
        <v>0</v>
      </c>
      <c r="N1490" s="747" t="str">
        <f>IFERROR(IF(RENTABILIDAD[[#This Row],[AÑOS]]&gt;0.9999999,(1+K1490)^(1/M1490)-1,""),"")</f>
        <v/>
      </c>
      <c r="O1490" s="702" t="str">
        <f>IFERROR(IF(RENTABILIDAD[[#This Row],[AÑOS]]&gt;0.9999999,(1+L1490)^(1/M1490)-1,""),"")</f>
        <v/>
      </c>
      <c r="P1490" s="764" t="str">
        <f>IFERROR(IF(C:C=$U$7,RENTABILIDAD[[#This Row],[INVERSIÓN USD]]/$W$6,RENTABILIDAD[[#This Row],[INVERSIÓN USD]]/$W$7),"")</f>
        <v/>
      </c>
      <c r="Q1490" s="620" t="str">
        <f>IFERROR(IF(D:D=$U$6,RENTABILIDAD[[#This Row],[INVERSIÓN COP]]/$V$6,RENTABILIDAD[[#This Row],[INVERSIÓN COP]]/$V$7),"")</f>
        <v/>
      </c>
      <c r="R1490" s="764" t="str">
        <f>IFERROR(RENTABILIDAD[[#This Row],[RENTABILIDAD E.A USD]]*RENTABILIDAD[[#This Row],[PESOS COP]],"")</f>
        <v/>
      </c>
      <c r="S1490" s="620" t="str">
        <f>IFERROR(RENTABILIDAD[[#This Row],[RENTABILIDAD E.A COP2]]*RENTABILIDAD[[#This Row],[PESOS COP]],"")</f>
        <v/>
      </c>
    </row>
    <row r="1491" spans="2:19">
      <c r="B1491" s="755" t="str">
        <f>IF('REGISTRO ACCIONES'!L1491="COMPRA",'REGISTRO ACCIONES'!J1491,"")</f>
        <v/>
      </c>
      <c r="C1491" s="756" t="str">
        <f>IF('REGISTRO ACCIONES'!L1491="COMPRA",'REGISTRO ACCIONES'!K1491,"")</f>
        <v/>
      </c>
      <c r="D149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91" s="757" t="str">
        <f>IF('REGISTRO ACCIONES'!L1491="COMPRA",'REGISTRO ACCIONES'!M1491,"")</f>
        <v/>
      </c>
      <c r="F1491" s="758" t="str">
        <f>IF(RENTABILIDAD[[#This Row],[PORTAFOLIO]]="","",IF('REGISTRO ACCIONES'!L1491="COMPRA",'REGISTRO ACCIONES'!P1491,""))</f>
        <v/>
      </c>
      <c r="G1491" s="759" t="str">
        <f>IF(RENTABILIDAD[[#This Row],[PORTAFOLIO]]="","",IF('REGISTRO ACCIONES'!L1491="COMPRA",'REGISTRO ACCIONES'!R1491,""))</f>
        <v/>
      </c>
      <c r="H149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91" s="760" t="str">
        <f>IF(RENTABILIDAD[[#This Row],[PORTAFOLIO]]="","",IF(RENTABILIDAD[[#This Row],[INSTRUMENTO]]="","",IFERROR((E1491*H1491),0)))</f>
        <v/>
      </c>
      <c r="J1491" s="761" t="str">
        <f>IF(RENTABILIDAD[[#This Row],[PORTAFOLIO]]="","",IF(RENTABILIDAD[[#This Row],[INSTRUMENTO]]="","",IFERROR((E1491*H1491)*$X$6,0)))</f>
        <v/>
      </c>
      <c r="K1491" s="762">
        <f>IF(RENTABILIDAD[[#This Row],[VALOR ACTUAL COP]]&gt;0,IFERROR((I1491-F1491)/F1491,0),"")</f>
        <v>0</v>
      </c>
      <c r="L1491" s="702">
        <f>IF(RENTABILIDAD[[#This Row],[VALOR ACTUAL COP]]&gt;0,IFERROR((J1491-G1491)/G1491,0),"")</f>
        <v>0</v>
      </c>
      <c r="M1491" s="763">
        <f t="shared" si="24"/>
        <v>0</v>
      </c>
      <c r="N1491" s="747" t="str">
        <f>IFERROR(IF(RENTABILIDAD[[#This Row],[AÑOS]]&gt;0.9999999,(1+K1491)^(1/M1491)-1,""),"")</f>
        <v/>
      </c>
      <c r="O1491" s="702" t="str">
        <f>IFERROR(IF(RENTABILIDAD[[#This Row],[AÑOS]]&gt;0.9999999,(1+L1491)^(1/M1491)-1,""),"")</f>
        <v/>
      </c>
      <c r="P1491" s="764" t="str">
        <f>IFERROR(IF(C:C=$U$7,RENTABILIDAD[[#This Row],[INVERSIÓN USD]]/$W$6,RENTABILIDAD[[#This Row],[INVERSIÓN USD]]/$W$7),"")</f>
        <v/>
      </c>
      <c r="Q1491" s="620" t="str">
        <f>IFERROR(IF(D:D=$U$6,RENTABILIDAD[[#This Row],[INVERSIÓN COP]]/$V$6,RENTABILIDAD[[#This Row],[INVERSIÓN COP]]/$V$7),"")</f>
        <v/>
      </c>
      <c r="R1491" s="764" t="str">
        <f>IFERROR(RENTABILIDAD[[#This Row],[RENTABILIDAD E.A USD]]*RENTABILIDAD[[#This Row],[PESOS COP]],"")</f>
        <v/>
      </c>
      <c r="S1491" s="620" t="str">
        <f>IFERROR(RENTABILIDAD[[#This Row],[RENTABILIDAD E.A COP2]]*RENTABILIDAD[[#This Row],[PESOS COP]],"")</f>
        <v/>
      </c>
    </row>
    <row r="1492" spans="2:19">
      <c r="B1492" s="755" t="str">
        <f>IF('REGISTRO ACCIONES'!L1492="COMPRA",'REGISTRO ACCIONES'!J1492,"")</f>
        <v/>
      </c>
      <c r="C1492" s="756" t="str">
        <f>IF('REGISTRO ACCIONES'!L1492="COMPRA",'REGISTRO ACCIONES'!K1492,"")</f>
        <v/>
      </c>
      <c r="D149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92" s="757" t="str">
        <f>IF('REGISTRO ACCIONES'!L1492="COMPRA",'REGISTRO ACCIONES'!M1492,"")</f>
        <v/>
      </c>
      <c r="F1492" s="758" t="str">
        <f>IF(RENTABILIDAD[[#This Row],[PORTAFOLIO]]="","",IF('REGISTRO ACCIONES'!L1492="COMPRA",'REGISTRO ACCIONES'!P1492,""))</f>
        <v/>
      </c>
      <c r="G1492" s="759" t="str">
        <f>IF(RENTABILIDAD[[#This Row],[PORTAFOLIO]]="","",IF('REGISTRO ACCIONES'!L1492="COMPRA",'REGISTRO ACCIONES'!R1492,""))</f>
        <v/>
      </c>
      <c r="H149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92" s="760" t="str">
        <f>IF(RENTABILIDAD[[#This Row],[PORTAFOLIO]]="","",IF(RENTABILIDAD[[#This Row],[INSTRUMENTO]]="","",IFERROR((E1492*H1492),0)))</f>
        <v/>
      </c>
      <c r="J1492" s="761" t="str">
        <f>IF(RENTABILIDAD[[#This Row],[PORTAFOLIO]]="","",IF(RENTABILIDAD[[#This Row],[INSTRUMENTO]]="","",IFERROR((E1492*H1492)*$X$6,0)))</f>
        <v/>
      </c>
      <c r="K1492" s="762">
        <f>IF(RENTABILIDAD[[#This Row],[VALOR ACTUAL COP]]&gt;0,IFERROR((I1492-F1492)/F1492,0),"")</f>
        <v>0</v>
      </c>
      <c r="L1492" s="702">
        <f>IF(RENTABILIDAD[[#This Row],[VALOR ACTUAL COP]]&gt;0,IFERROR((J1492-G1492)/G1492,0),"")</f>
        <v>0</v>
      </c>
      <c r="M1492" s="763">
        <f t="shared" si="24"/>
        <v>0</v>
      </c>
      <c r="N1492" s="747" t="str">
        <f>IFERROR(IF(RENTABILIDAD[[#This Row],[AÑOS]]&gt;0.9999999,(1+K1492)^(1/M1492)-1,""),"")</f>
        <v/>
      </c>
      <c r="O1492" s="702" t="str">
        <f>IFERROR(IF(RENTABILIDAD[[#This Row],[AÑOS]]&gt;0.9999999,(1+L1492)^(1/M1492)-1,""),"")</f>
        <v/>
      </c>
      <c r="P1492" s="764" t="str">
        <f>IFERROR(IF(C:C=$U$7,RENTABILIDAD[[#This Row],[INVERSIÓN USD]]/$W$6,RENTABILIDAD[[#This Row],[INVERSIÓN USD]]/$W$7),"")</f>
        <v/>
      </c>
      <c r="Q1492" s="620" t="str">
        <f>IFERROR(IF(D:D=$U$6,RENTABILIDAD[[#This Row],[INVERSIÓN COP]]/$V$6,RENTABILIDAD[[#This Row],[INVERSIÓN COP]]/$V$7),"")</f>
        <v/>
      </c>
      <c r="R1492" s="764" t="str">
        <f>IFERROR(RENTABILIDAD[[#This Row],[RENTABILIDAD E.A USD]]*RENTABILIDAD[[#This Row],[PESOS COP]],"")</f>
        <v/>
      </c>
      <c r="S1492" s="620" t="str">
        <f>IFERROR(RENTABILIDAD[[#This Row],[RENTABILIDAD E.A COP2]]*RENTABILIDAD[[#This Row],[PESOS COP]],"")</f>
        <v/>
      </c>
    </row>
    <row r="1493" spans="2:19">
      <c r="B1493" s="755" t="str">
        <f>IF('REGISTRO ACCIONES'!L1493="COMPRA",'REGISTRO ACCIONES'!J1493,"")</f>
        <v/>
      </c>
      <c r="C1493" s="756" t="str">
        <f>IF('REGISTRO ACCIONES'!L1493="COMPRA",'REGISTRO ACCIONES'!K1493,"")</f>
        <v/>
      </c>
      <c r="D149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93" s="757" t="str">
        <f>IF('REGISTRO ACCIONES'!L1493="COMPRA",'REGISTRO ACCIONES'!M1493,"")</f>
        <v/>
      </c>
      <c r="F1493" s="758" t="str">
        <f>IF(RENTABILIDAD[[#This Row],[PORTAFOLIO]]="","",IF('REGISTRO ACCIONES'!L1493="COMPRA",'REGISTRO ACCIONES'!P1493,""))</f>
        <v/>
      </c>
      <c r="G1493" s="759" t="str">
        <f>IF(RENTABILIDAD[[#This Row],[PORTAFOLIO]]="","",IF('REGISTRO ACCIONES'!L1493="COMPRA",'REGISTRO ACCIONES'!R1493,""))</f>
        <v/>
      </c>
      <c r="H149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93" s="760" t="str">
        <f>IF(RENTABILIDAD[[#This Row],[PORTAFOLIO]]="","",IF(RENTABILIDAD[[#This Row],[INSTRUMENTO]]="","",IFERROR((E1493*H1493),0)))</f>
        <v/>
      </c>
      <c r="J1493" s="761" t="str">
        <f>IF(RENTABILIDAD[[#This Row],[PORTAFOLIO]]="","",IF(RENTABILIDAD[[#This Row],[INSTRUMENTO]]="","",IFERROR((E1493*H1493)*$X$6,0)))</f>
        <v/>
      </c>
      <c r="K1493" s="762">
        <f>IF(RENTABILIDAD[[#This Row],[VALOR ACTUAL COP]]&gt;0,IFERROR((I1493-F1493)/F1493,0),"")</f>
        <v>0</v>
      </c>
      <c r="L1493" s="702">
        <f>IF(RENTABILIDAD[[#This Row],[VALOR ACTUAL COP]]&gt;0,IFERROR((J1493-G1493)/G1493,0),"")</f>
        <v>0</v>
      </c>
      <c r="M1493" s="763">
        <f t="shared" si="24"/>
        <v>0</v>
      </c>
      <c r="N1493" s="747" t="str">
        <f>IFERROR(IF(RENTABILIDAD[[#This Row],[AÑOS]]&gt;0.9999999,(1+K1493)^(1/M1493)-1,""),"")</f>
        <v/>
      </c>
      <c r="O1493" s="702" t="str">
        <f>IFERROR(IF(RENTABILIDAD[[#This Row],[AÑOS]]&gt;0.9999999,(1+L1493)^(1/M1493)-1,""),"")</f>
        <v/>
      </c>
      <c r="P1493" s="764" t="str">
        <f>IFERROR(IF(C:C=$U$7,RENTABILIDAD[[#This Row],[INVERSIÓN USD]]/$W$6,RENTABILIDAD[[#This Row],[INVERSIÓN USD]]/$W$7),"")</f>
        <v/>
      </c>
      <c r="Q1493" s="620" t="str">
        <f>IFERROR(IF(D:D=$U$6,RENTABILIDAD[[#This Row],[INVERSIÓN COP]]/$V$6,RENTABILIDAD[[#This Row],[INVERSIÓN COP]]/$V$7),"")</f>
        <v/>
      </c>
      <c r="R1493" s="764" t="str">
        <f>IFERROR(RENTABILIDAD[[#This Row],[RENTABILIDAD E.A USD]]*RENTABILIDAD[[#This Row],[PESOS COP]],"")</f>
        <v/>
      </c>
      <c r="S1493" s="620" t="str">
        <f>IFERROR(RENTABILIDAD[[#This Row],[RENTABILIDAD E.A COP2]]*RENTABILIDAD[[#This Row],[PESOS COP]],"")</f>
        <v/>
      </c>
    </row>
    <row r="1494" spans="2:19">
      <c r="B1494" s="755" t="str">
        <f>IF('REGISTRO ACCIONES'!L1494="COMPRA",'REGISTRO ACCIONES'!J1494,"")</f>
        <v/>
      </c>
      <c r="C1494" s="756" t="str">
        <f>IF('REGISTRO ACCIONES'!L1494="COMPRA",'REGISTRO ACCIONES'!K1494,"")</f>
        <v/>
      </c>
      <c r="D149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94" s="757" t="str">
        <f>IF('REGISTRO ACCIONES'!L1494="COMPRA",'REGISTRO ACCIONES'!M1494,"")</f>
        <v/>
      </c>
      <c r="F1494" s="758" t="str">
        <f>IF(RENTABILIDAD[[#This Row],[PORTAFOLIO]]="","",IF('REGISTRO ACCIONES'!L1494="COMPRA",'REGISTRO ACCIONES'!P1494,""))</f>
        <v/>
      </c>
      <c r="G1494" s="759" t="str">
        <f>IF(RENTABILIDAD[[#This Row],[PORTAFOLIO]]="","",IF('REGISTRO ACCIONES'!L1494="COMPRA",'REGISTRO ACCIONES'!R1494,""))</f>
        <v/>
      </c>
      <c r="H149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94" s="760" t="str">
        <f>IF(RENTABILIDAD[[#This Row],[PORTAFOLIO]]="","",IF(RENTABILIDAD[[#This Row],[INSTRUMENTO]]="","",IFERROR((E1494*H1494),0)))</f>
        <v/>
      </c>
      <c r="J1494" s="761" t="str">
        <f>IF(RENTABILIDAD[[#This Row],[PORTAFOLIO]]="","",IF(RENTABILIDAD[[#This Row],[INSTRUMENTO]]="","",IFERROR((E1494*H1494)*$X$6,0)))</f>
        <v/>
      </c>
      <c r="K1494" s="762">
        <f>IF(RENTABILIDAD[[#This Row],[VALOR ACTUAL COP]]&gt;0,IFERROR((I1494-F1494)/F1494,0),"")</f>
        <v>0</v>
      </c>
      <c r="L1494" s="702">
        <f>IF(RENTABILIDAD[[#This Row],[VALOR ACTUAL COP]]&gt;0,IFERROR((J1494-G1494)/G1494,0),"")</f>
        <v>0</v>
      </c>
      <c r="M1494" s="763">
        <f t="shared" si="24"/>
        <v>0</v>
      </c>
      <c r="N1494" s="747" t="str">
        <f>IFERROR(IF(RENTABILIDAD[[#This Row],[AÑOS]]&gt;0.9999999,(1+K1494)^(1/M1494)-1,""),"")</f>
        <v/>
      </c>
      <c r="O1494" s="702" t="str">
        <f>IFERROR(IF(RENTABILIDAD[[#This Row],[AÑOS]]&gt;0.9999999,(1+L1494)^(1/M1494)-1,""),"")</f>
        <v/>
      </c>
      <c r="P1494" s="764" t="str">
        <f>IFERROR(IF(C:C=$U$7,RENTABILIDAD[[#This Row],[INVERSIÓN USD]]/$W$6,RENTABILIDAD[[#This Row],[INVERSIÓN USD]]/$W$7),"")</f>
        <v/>
      </c>
      <c r="Q1494" s="620" t="str">
        <f>IFERROR(IF(D:D=$U$6,RENTABILIDAD[[#This Row],[INVERSIÓN COP]]/$V$6,RENTABILIDAD[[#This Row],[INVERSIÓN COP]]/$V$7),"")</f>
        <v/>
      </c>
      <c r="R1494" s="764" t="str">
        <f>IFERROR(RENTABILIDAD[[#This Row],[RENTABILIDAD E.A USD]]*RENTABILIDAD[[#This Row],[PESOS COP]],"")</f>
        <v/>
      </c>
      <c r="S1494" s="620" t="str">
        <f>IFERROR(RENTABILIDAD[[#This Row],[RENTABILIDAD E.A COP2]]*RENTABILIDAD[[#This Row],[PESOS COP]],"")</f>
        <v/>
      </c>
    </row>
    <row r="1495" spans="2:19">
      <c r="B1495" s="755" t="str">
        <f>IF('REGISTRO ACCIONES'!L1495="COMPRA",'REGISTRO ACCIONES'!J1495,"")</f>
        <v/>
      </c>
      <c r="C1495" s="756" t="str">
        <f>IF('REGISTRO ACCIONES'!L1495="COMPRA",'REGISTRO ACCIONES'!K1495,"")</f>
        <v/>
      </c>
      <c r="D149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95" s="757" t="str">
        <f>IF('REGISTRO ACCIONES'!L1495="COMPRA",'REGISTRO ACCIONES'!M1495,"")</f>
        <v/>
      </c>
      <c r="F1495" s="758" t="str">
        <f>IF(RENTABILIDAD[[#This Row],[PORTAFOLIO]]="","",IF('REGISTRO ACCIONES'!L1495="COMPRA",'REGISTRO ACCIONES'!P1495,""))</f>
        <v/>
      </c>
      <c r="G1495" s="759" t="str">
        <f>IF(RENTABILIDAD[[#This Row],[PORTAFOLIO]]="","",IF('REGISTRO ACCIONES'!L1495="COMPRA",'REGISTRO ACCIONES'!R1495,""))</f>
        <v/>
      </c>
      <c r="H149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95" s="760" t="str">
        <f>IF(RENTABILIDAD[[#This Row],[PORTAFOLIO]]="","",IF(RENTABILIDAD[[#This Row],[INSTRUMENTO]]="","",IFERROR((E1495*H1495),0)))</f>
        <v/>
      </c>
      <c r="J1495" s="761" t="str">
        <f>IF(RENTABILIDAD[[#This Row],[PORTAFOLIO]]="","",IF(RENTABILIDAD[[#This Row],[INSTRUMENTO]]="","",IFERROR((E1495*H1495)*$X$6,0)))</f>
        <v/>
      </c>
      <c r="K1495" s="762">
        <f>IF(RENTABILIDAD[[#This Row],[VALOR ACTUAL COP]]&gt;0,IFERROR((I1495-F1495)/F1495,0),"")</f>
        <v>0</v>
      </c>
      <c r="L1495" s="702">
        <f>IF(RENTABILIDAD[[#This Row],[VALOR ACTUAL COP]]&gt;0,IFERROR((J1495-G1495)/G1495,0),"")</f>
        <v>0</v>
      </c>
      <c r="M1495" s="763">
        <f t="shared" si="24"/>
        <v>0</v>
      </c>
      <c r="N1495" s="747" t="str">
        <f>IFERROR(IF(RENTABILIDAD[[#This Row],[AÑOS]]&gt;0.9999999,(1+K1495)^(1/M1495)-1,""),"")</f>
        <v/>
      </c>
      <c r="O1495" s="702" t="str">
        <f>IFERROR(IF(RENTABILIDAD[[#This Row],[AÑOS]]&gt;0.9999999,(1+L1495)^(1/M1495)-1,""),"")</f>
        <v/>
      </c>
      <c r="P1495" s="764" t="str">
        <f>IFERROR(IF(C:C=$U$7,RENTABILIDAD[[#This Row],[INVERSIÓN USD]]/$W$6,RENTABILIDAD[[#This Row],[INVERSIÓN USD]]/$W$7),"")</f>
        <v/>
      </c>
      <c r="Q1495" s="620" t="str">
        <f>IFERROR(IF(D:D=$U$6,RENTABILIDAD[[#This Row],[INVERSIÓN COP]]/$V$6,RENTABILIDAD[[#This Row],[INVERSIÓN COP]]/$V$7),"")</f>
        <v/>
      </c>
      <c r="R1495" s="764" t="str">
        <f>IFERROR(RENTABILIDAD[[#This Row],[RENTABILIDAD E.A USD]]*RENTABILIDAD[[#This Row],[PESOS COP]],"")</f>
        <v/>
      </c>
      <c r="S1495" s="620" t="str">
        <f>IFERROR(RENTABILIDAD[[#This Row],[RENTABILIDAD E.A COP2]]*RENTABILIDAD[[#This Row],[PESOS COP]],"")</f>
        <v/>
      </c>
    </row>
    <row r="1496" spans="2:19">
      <c r="B1496" s="755" t="str">
        <f>IF('REGISTRO ACCIONES'!L1496="COMPRA",'REGISTRO ACCIONES'!J1496,"")</f>
        <v/>
      </c>
      <c r="C1496" s="756" t="str">
        <f>IF('REGISTRO ACCIONES'!L1496="COMPRA",'REGISTRO ACCIONES'!K1496,"")</f>
        <v/>
      </c>
      <c r="D149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96" s="757" t="str">
        <f>IF('REGISTRO ACCIONES'!L1496="COMPRA",'REGISTRO ACCIONES'!M1496,"")</f>
        <v/>
      </c>
      <c r="F1496" s="758" t="str">
        <f>IF(RENTABILIDAD[[#This Row],[PORTAFOLIO]]="","",IF('REGISTRO ACCIONES'!L1496="COMPRA",'REGISTRO ACCIONES'!P1496,""))</f>
        <v/>
      </c>
      <c r="G1496" s="759" t="str">
        <f>IF(RENTABILIDAD[[#This Row],[PORTAFOLIO]]="","",IF('REGISTRO ACCIONES'!L1496="COMPRA",'REGISTRO ACCIONES'!R1496,""))</f>
        <v/>
      </c>
      <c r="H149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96" s="760" t="str">
        <f>IF(RENTABILIDAD[[#This Row],[PORTAFOLIO]]="","",IF(RENTABILIDAD[[#This Row],[INSTRUMENTO]]="","",IFERROR((E1496*H1496),0)))</f>
        <v/>
      </c>
      <c r="J1496" s="761" t="str">
        <f>IF(RENTABILIDAD[[#This Row],[PORTAFOLIO]]="","",IF(RENTABILIDAD[[#This Row],[INSTRUMENTO]]="","",IFERROR((E1496*H1496)*$X$6,0)))</f>
        <v/>
      </c>
      <c r="K1496" s="762">
        <f>IF(RENTABILIDAD[[#This Row],[VALOR ACTUAL COP]]&gt;0,IFERROR((I1496-F1496)/F1496,0),"")</f>
        <v>0</v>
      </c>
      <c r="L1496" s="702">
        <f>IF(RENTABILIDAD[[#This Row],[VALOR ACTUAL COP]]&gt;0,IFERROR((J1496-G1496)/G1496,0),"")</f>
        <v>0</v>
      </c>
      <c r="M1496" s="763">
        <f t="shared" si="24"/>
        <v>0</v>
      </c>
      <c r="N1496" s="747" t="str">
        <f>IFERROR(IF(RENTABILIDAD[[#This Row],[AÑOS]]&gt;0.9999999,(1+K1496)^(1/M1496)-1,""),"")</f>
        <v/>
      </c>
      <c r="O1496" s="702" t="str">
        <f>IFERROR(IF(RENTABILIDAD[[#This Row],[AÑOS]]&gt;0.9999999,(1+L1496)^(1/M1496)-1,""),"")</f>
        <v/>
      </c>
      <c r="P1496" s="764" t="str">
        <f>IFERROR(IF(C:C=$U$7,RENTABILIDAD[[#This Row],[INVERSIÓN USD]]/$W$6,RENTABILIDAD[[#This Row],[INVERSIÓN USD]]/$W$7),"")</f>
        <v/>
      </c>
      <c r="Q1496" s="620" t="str">
        <f>IFERROR(IF(D:D=$U$6,RENTABILIDAD[[#This Row],[INVERSIÓN COP]]/$V$6,RENTABILIDAD[[#This Row],[INVERSIÓN COP]]/$V$7),"")</f>
        <v/>
      </c>
      <c r="R1496" s="764" t="str">
        <f>IFERROR(RENTABILIDAD[[#This Row],[RENTABILIDAD E.A USD]]*RENTABILIDAD[[#This Row],[PESOS COP]],"")</f>
        <v/>
      </c>
      <c r="S1496" s="620" t="str">
        <f>IFERROR(RENTABILIDAD[[#This Row],[RENTABILIDAD E.A COP2]]*RENTABILIDAD[[#This Row],[PESOS COP]],"")</f>
        <v/>
      </c>
    </row>
    <row r="1497" spans="2:19">
      <c r="B1497" s="755" t="str">
        <f>IF('REGISTRO ACCIONES'!L1497="COMPRA",'REGISTRO ACCIONES'!J1497,"")</f>
        <v/>
      </c>
      <c r="C1497" s="756" t="str">
        <f>IF('REGISTRO ACCIONES'!L1497="COMPRA",'REGISTRO ACCIONES'!K1497,"")</f>
        <v/>
      </c>
      <c r="D149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97" s="757" t="str">
        <f>IF('REGISTRO ACCIONES'!L1497="COMPRA",'REGISTRO ACCIONES'!M1497,"")</f>
        <v/>
      </c>
      <c r="F1497" s="758" t="str">
        <f>IF(RENTABILIDAD[[#This Row],[PORTAFOLIO]]="","",IF('REGISTRO ACCIONES'!L1497="COMPRA",'REGISTRO ACCIONES'!P1497,""))</f>
        <v/>
      </c>
      <c r="G1497" s="759" t="str">
        <f>IF(RENTABILIDAD[[#This Row],[PORTAFOLIO]]="","",IF('REGISTRO ACCIONES'!L1497="COMPRA",'REGISTRO ACCIONES'!R1497,""))</f>
        <v/>
      </c>
      <c r="H149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97" s="760" t="str">
        <f>IF(RENTABILIDAD[[#This Row],[PORTAFOLIO]]="","",IF(RENTABILIDAD[[#This Row],[INSTRUMENTO]]="","",IFERROR((E1497*H1497),0)))</f>
        <v/>
      </c>
      <c r="J1497" s="761" t="str">
        <f>IF(RENTABILIDAD[[#This Row],[PORTAFOLIO]]="","",IF(RENTABILIDAD[[#This Row],[INSTRUMENTO]]="","",IFERROR((E1497*H1497)*$X$6,0)))</f>
        <v/>
      </c>
      <c r="K1497" s="762">
        <f>IF(RENTABILIDAD[[#This Row],[VALOR ACTUAL COP]]&gt;0,IFERROR((I1497-F1497)/F1497,0),"")</f>
        <v>0</v>
      </c>
      <c r="L1497" s="702">
        <f>IF(RENTABILIDAD[[#This Row],[VALOR ACTUAL COP]]&gt;0,IFERROR((J1497-G1497)/G1497,0),"")</f>
        <v>0</v>
      </c>
      <c r="M1497" s="763">
        <f t="shared" si="24"/>
        <v>0</v>
      </c>
      <c r="N1497" s="747" t="str">
        <f>IFERROR(IF(RENTABILIDAD[[#This Row],[AÑOS]]&gt;0.9999999,(1+K1497)^(1/M1497)-1,""),"")</f>
        <v/>
      </c>
      <c r="O1497" s="702" t="str">
        <f>IFERROR(IF(RENTABILIDAD[[#This Row],[AÑOS]]&gt;0.9999999,(1+L1497)^(1/M1497)-1,""),"")</f>
        <v/>
      </c>
      <c r="P1497" s="764" t="str">
        <f>IFERROR(IF(C:C=$U$7,RENTABILIDAD[[#This Row],[INVERSIÓN USD]]/$W$6,RENTABILIDAD[[#This Row],[INVERSIÓN USD]]/$W$7),"")</f>
        <v/>
      </c>
      <c r="Q1497" s="620" t="str">
        <f>IFERROR(IF(D:D=$U$6,RENTABILIDAD[[#This Row],[INVERSIÓN COP]]/$V$6,RENTABILIDAD[[#This Row],[INVERSIÓN COP]]/$V$7),"")</f>
        <v/>
      </c>
      <c r="R1497" s="764" t="str">
        <f>IFERROR(RENTABILIDAD[[#This Row],[RENTABILIDAD E.A USD]]*RENTABILIDAD[[#This Row],[PESOS COP]],"")</f>
        <v/>
      </c>
      <c r="S1497" s="620" t="str">
        <f>IFERROR(RENTABILIDAD[[#This Row],[RENTABILIDAD E.A COP2]]*RENTABILIDAD[[#This Row],[PESOS COP]],"")</f>
        <v/>
      </c>
    </row>
    <row r="1498" spans="2:19">
      <c r="B1498" s="755" t="str">
        <f>IF('REGISTRO ACCIONES'!L1498="COMPRA",'REGISTRO ACCIONES'!J1498,"")</f>
        <v/>
      </c>
      <c r="C1498" s="756" t="str">
        <f>IF('REGISTRO ACCIONES'!L1498="COMPRA",'REGISTRO ACCIONES'!K1498,"")</f>
        <v/>
      </c>
      <c r="D149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98" s="757" t="str">
        <f>IF('REGISTRO ACCIONES'!L1498="COMPRA",'REGISTRO ACCIONES'!M1498,"")</f>
        <v/>
      </c>
      <c r="F1498" s="758" t="str">
        <f>IF(RENTABILIDAD[[#This Row],[PORTAFOLIO]]="","",IF('REGISTRO ACCIONES'!L1498="COMPRA",'REGISTRO ACCIONES'!P1498,""))</f>
        <v/>
      </c>
      <c r="G1498" s="759" t="str">
        <f>IF(RENTABILIDAD[[#This Row],[PORTAFOLIO]]="","",IF('REGISTRO ACCIONES'!L1498="COMPRA",'REGISTRO ACCIONES'!R1498,""))</f>
        <v/>
      </c>
      <c r="H149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98" s="760" t="str">
        <f>IF(RENTABILIDAD[[#This Row],[PORTAFOLIO]]="","",IF(RENTABILIDAD[[#This Row],[INSTRUMENTO]]="","",IFERROR((E1498*H1498),0)))</f>
        <v/>
      </c>
      <c r="J1498" s="761" t="str">
        <f>IF(RENTABILIDAD[[#This Row],[PORTAFOLIO]]="","",IF(RENTABILIDAD[[#This Row],[INSTRUMENTO]]="","",IFERROR((E1498*H1498)*$X$6,0)))</f>
        <v/>
      </c>
      <c r="K1498" s="762">
        <f>IF(RENTABILIDAD[[#This Row],[VALOR ACTUAL COP]]&gt;0,IFERROR((I1498-F1498)/F1498,0),"")</f>
        <v>0</v>
      </c>
      <c r="L1498" s="702">
        <f>IF(RENTABILIDAD[[#This Row],[VALOR ACTUAL COP]]&gt;0,IFERROR((J1498-G1498)/G1498,0),"")</f>
        <v>0</v>
      </c>
      <c r="M1498" s="763">
        <f t="shared" si="24"/>
        <v>0</v>
      </c>
      <c r="N1498" s="747" t="str">
        <f>IFERROR(IF(RENTABILIDAD[[#This Row],[AÑOS]]&gt;0.9999999,(1+K1498)^(1/M1498)-1,""),"")</f>
        <v/>
      </c>
      <c r="O1498" s="702" t="str">
        <f>IFERROR(IF(RENTABILIDAD[[#This Row],[AÑOS]]&gt;0.9999999,(1+L1498)^(1/M1498)-1,""),"")</f>
        <v/>
      </c>
      <c r="P1498" s="764" t="str">
        <f>IFERROR(IF(C:C=$U$7,RENTABILIDAD[[#This Row],[INVERSIÓN USD]]/$W$6,RENTABILIDAD[[#This Row],[INVERSIÓN USD]]/$W$7),"")</f>
        <v/>
      </c>
      <c r="Q1498" s="620" t="str">
        <f>IFERROR(IF(D:D=$U$6,RENTABILIDAD[[#This Row],[INVERSIÓN COP]]/$V$6,RENTABILIDAD[[#This Row],[INVERSIÓN COP]]/$V$7),"")</f>
        <v/>
      </c>
      <c r="R1498" s="764" t="str">
        <f>IFERROR(RENTABILIDAD[[#This Row],[RENTABILIDAD E.A USD]]*RENTABILIDAD[[#This Row],[PESOS COP]],"")</f>
        <v/>
      </c>
      <c r="S1498" s="620" t="str">
        <f>IFERROR(RENTABILIDAD[[#This Row],[RENTABILIDAD E.A COP2]]*RENTABILIDAD[[#This Row],[PESOS COP]],"")</f>
        <v/>
      </c>
    </row>
    <row r="1499" spans="2:19">
      <c r="B1499" s="755" t="str">
        <f>IF('REGISTRO ACCIONES'!L1499="COMPRA",'REGISTRO ACCIONES'!J1499,"")</f>
        <v/>
      </c>
      <c r="C1499" s="756" t="str">
        <f>IF('REGISTRO ACCIONES'!L1499="COMPRA",'REGISTRO ACCIONES'!K1499,"")</f>
        <v/>
      </c>
      <c r="D149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499" s="757" t="str">
        <f>IF('REGISTRO ACCIONES'!L1499="COMPRA",'REGISTRO ACCIONES'!M1499,"")</f>
        <v/>
      </c>
      <c r="F1499" s="758" t="str">
        <f>IF(RENTABILIDAD[[#This Row],[PORTAFOLIO]]="","",IF('REGISTRO ACCIONES'!L1499="COMPRA",'REGISTRO ACCIONES'!P1499,""))</f>
        <v/>
      </c>
      <c r="G1499" s="759" t="str">
        <f>IF(RENTABILIDAD[[#This Row],[PORTAFOLIO]]="","",IF('REGISTRO ACCIONES'!L1499="COMPRA",'REGISTRO ACCIONES'!R1499,""))</f>
        <v/>
      </c>
      <c r="H149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499" s="760" t="str">
        <f>IF(RENTABILIDAD[[#This Row],[PORTAFOLIO]]="","",IF(RENTABILIDAD[[#This Row],[INSTRUMENTO]]="","",IFERROR((E1499*H1499),0)))</f>
        <v/>
      </c>
      <c r="J1499" s="761" t="str">
        <f>IF(RENTABILIDAD[[#This Row],[PORTAFOLIO]]="","",IF(RENTABILIDAD[[#This Row],[INSTRUMENTO]]="","",IFERROR((E1499*H1499)*$X$6,0)))</f>
        <v/>
      </c>
      <c r="K1499" s="762">
        <f>IF(RENTABILIDAD[[#This Row],[VALOR ACTUAL COP]]&gt;0,IFERROR((I1499-F1499)/F1499,0),"")</f>
        <v>0</v>
      </c>
      <c r="L1499" s="702">
        <f>IF(RENTABILIDAD[[#This Row],[VALOR ACTUAL COP]]&gt;0,IFERROR((J1499-G1499)/G1499,0),"")</f>
        <v>0</v>
      </c>
      <c r="M1499" s="763">
        <f t="shared" si="24"/>
        <v>0</v>
      </c>
      <c r="N1499" s="747" t="str">
        <f>IFERROR(IF(RENTABILIDAD[[#This Row],[AÑOS]]&gt;0.9999999,(1+K1499)^(1/M1499)-1,""),"")</f>
        <v/>
      </c>
      <c r="O1499" s="702" t="str">
        <f>IFERROR(IF(RENTABILIDAD[[#This Row],[AÑOS]]&gt;0.9999999,(1+L1499)^(1/M1499)-1,""),"")</f>
        <v/>
      </c>
      <c r="P1499" s="764" t="str">
        <f>IFERROR(IF(C:C=$U$7,RENTABILIDAD[[#This Row],[INVERSIÓN USD]]/$W$6,RENTABILIDAD[[#This Row],[INVERSIÓN USD]]/$W$7),"")</f>
        <v/>
      </c>
      <c r="Q1499" s="620" t="str">
        <f>IFERROR(IF(D:D=$U$6,RENTABILIDAD[[#This Row],[INVERSIÓN COP]]/$V$6,RENTABILIDAD[[#This Row],[INVERSIÓN COP]]/$V$7),"")</f>
        <v/>
      </c>
      <c r="R1499" s="764" t="str">
        <f>IFERROR(RENTABILIDAD[[#This Row],[RENTABILIDAD E.A USD]]*RENTABILIDAD[[#This Row],[PESOS COP]],"")</f>
        <v/>
      </c>
      <c r="S1499" s="620" t="str">
        <f>IFERROR(RENTABILIDAD[[#This Row],[RENTABILIDAD E.A COP2]]*RENTABILIDAD[[#This Row],[PESOS COP]],"")</f>
        <v/>
      </c>
    </row>
    <row r="1500" spans="2:19">
      <c r="B1500" s="755" t="str">
        <f>IF('REGISTRO ACCIONES'!L1500="COMPRA",'REGISTRO ACCIONES'!J1500,"")</f>
        <v/>
      </c>
      <c r="C1500" s="756" t="str">
        <f>IF('REGISTRO ACCIONES'!L1500="COMPRA",'REGISTRO ACCIONES'!K1500,"")</f>
        <v/>
      </c>
      <c r="D150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00" s="757" t="str">
        <f>IF('REGISTRO ACCIONES'!L1500="COMPRA",'REGISTRO ACCIONES'!M1500,"")</f>
        <v/>
      </c>
      <c r="F1500" s="758" t="str">
        <f>IF(RENTABILIDAD[[#This Row],[PORTAFOLIO]]="","",IF('REGISTRO ACCIONES'!L1500="COMPRA",'REGISTRO ACCIONES'!P1500,""))</f>
        <v/>
      </c>
      <c r="G1500" s="759" t="str">
        <f>IF(RENTABILIDAD[[#This Row],[PORTAFOLIO]]="","",IF('REGISTRO ACCIONES'!L1500="COMPRA",'REGISTRO ACCIONES'!R1500,""))</f>
        <v/>
      </c>
      <c r="H150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00" s="760" t="str">
        <f>IF(RENTABILIDAD[[#This Row],[PORTAFOLIO]]="","",IF(RENTABILIDAD[[#This Row],[INSTRUMENTO]]="","",IFERROR((E1500*H1500),0)))</f>
        <v/>
      </c>
      <c r="J1500" s="761" t="str">
        <f>IF(RENTABILIDAD[[#This Row],[PORTAFOLIO]]="","",IF(RENTABILIDAD[[#This Row],[INSTRUMENTO]]="","",IFERROR((E1500*H1500)*$X$6,0)))</f>
        <v/>
      </c>
      <c r="K1500" s="762">
        <f>IF(RENTABILIDAD[[#This Row],[VALOR ACTUAL COP]]&gt;0,IFERROR((I1500-F1500)/F1500,0),"")</f>
        <v>0</v>
      </c>
      <c r="L1500" s="702">
        <f>IF(RENTABILIDAD[[#This Row],[VALOR ACTUAL COP]]&gt;0,IFERROR((J1500-G1500)/G1500,0),"")</f>
        <v>0</v>
      </c>
      <c r="M1500" s="763">
        <f t="shared" si="24"/>
        <v>0</v>
      </c>
      <c r="N1500" s="747" t="str">
        <f>IFERROR(IF(RENTABILIDAD[[#This Row],[AÑOS]]&gt;0.9999999,(1+K1500)^(1/M1500)-1,""),"")</f>
        <v/>
      </c>
      <c r="O1500" s="702" t="str">
        <f>IFERROR(IF(RENTABILIDAD[[#This Row],[AÑOS]]&gt;0.9999999,(1+L1500)^(1/M1500)-1,""),"")</f>
        <v/>
      </c>
      <c r="P1500" s="764" t="str">
        <f>IFERROR(IF(C:C=$U$7,RENTABILIDAD[[#This Row],[INVERSIÓN USD]]/$W$6,RENTABILIDAD[[#This Row],[INVERSIÓN USD]]/$W$7),"")</f>
        <v/>
      </c>
      <c r="Q1500" s="620" t="str">
        <f>IFERROR(IF(D:D=$U$6,RENTABILIDAD[[#This Row],[INVERSIÓN COP]]/$V$6,RENTABILIDAD[[#This Row],[INVERSIÓN COP]]/$V$7),"")</f>
        <v/>
      </c>
      <c r="R1500" s="764" t="str">
        <f>IFERROR(RENTABILIDAD[[#This Row],[RENTABILIDAD E.A USD]]*RENTABILIDAD[[#This Row],[PESOS COP]],"")</f>
        <v/>
      </c>
      <c r="S1500" s="620" t="str">
        <f>IFERROR(RENTABILIDAD[[#This Row],[RENTABILIDAD E.A COP2]]*RENTABILIDAD[[#This Row],[PESOS COP]],"")</f>
        <v/>
      </c>
    </row>
    <row r="1501" spans="2:19">
      <c r="B1501" s="755" t="str">
        <f>IF('REGISTRO ACCIONES'!L1501="COMPRA",'REGISTRO ACCIONES'!J1501,"")</f>
        <v/>
      </c>
      <c r="C1501" s="756" t="str">
        <f>IF('REGISTRO ACCIONES'!L1501="COMPRA",'REGISTRO ACCIONES'!K1501,"")</f>
        <v/>
      </c>
      <c r="D150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01" s="757" t="str">
        <f>IF('REGISTRO ACCIONES'!L1501="COMPRA",'REGISTRO ACCIONES'!M1501,"")</f>
        <v/>
      </c>
      <c r="F1501" s="758" t="str">
        <f>IF(RENTABILIDAD[[#This Row],[PORTAFOLIO]]="","",IF('REGISTRO ACCIONES'!L1501="COMPRA",'REGISTRO ACCIONES'!P1501,""))</f>
        <v/>
      </c>
      <c r="G1501" s="759" t="str">
        <f>IF(RENTABILIDAD[[#This Row],[PORTAFOLIO]]="","",IF('REGISTRO ACCIONES'!L1501="COMPRA",'REGISTRO ACCIONES'!R1501,""))</f>
        <v/>
      </c>
      <c r="H150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01" s="760" t="str">
        <f>IF(RENTABILIDAD[[#This Row],[PORTAFOLIO]]="","",IF(RENTABILIDAD[[#This Row],[INSTRUMENTO]]="","",IFERROR((E1501*H1501),0)))</f>
        <v/>
      </c>
      <c r="J1501" s="761" t="str">
        <f>IF(RENTABILIDAD[[#This Row],[PORTAFOLIO]]="","",IF(RENTABILIDAD[[#This Row],[INSTRUMENTO]]="","",IFERROR((E1501*H1501)*$X$6,0)))</f>
        <v/>
      </c>
      <c r="K1501" s="762">
        <f>IF(RENTABILIDAD[[#This Row],[VALOR ACTUAL COP]]&gt;0,IFERROR((I1501-F1501)/F1501,0),"")</f>
        <v>0</v>
      </c>
      <c r="L1501" s="702">
        <f>IF(RENTABILIDAD[[#This Row],[VALOR ACTUAL COP]]&gt;0,IFERROR((J1501-G1501)/G1501,0),"")</f>
        <v>0</v>
      </c>
      <c r="M1501" s="763">
        <f t="shared" si="24"/>
        <v>0</v>
      </c>
      <c r="N1501" s="747" t="str">
        <f>IFERROR(IF(RENTABILIDAD[[#This Row],[AÑOS]]&gt;0.9999999,(1+K1501)^(1/M1501)-1,""),"")</f>
        <v/>
      </c>
      <c r="O1501" s="702" t="str">
        <f>IFERROR(IF(RENTABILIDAD[[#This Row],[AÑOS]]&gt;0.9999999,(1+L1501)^(1/M1501)-1,""),"")</f>
        <v/>
      </c>
      <c r="P1501" s="764" t="str">
        <f>IFERROR(IF(C:C=$U$7,RENTABILIDAD[[#This Row],[INVERSIÓN USD]]/$W$6,RENTABILIDAD[[#This Row],[INVERSIÓN USD]]/$W$7),"")</f>
        <v/>
      </c>
      <c r="Q1501" s="620" t="str">
        <f>IFERROR(IF(D:D=$U$6,RENTABILIDAD[[#This Row],[INVERSIÓN COP]]/$V$6,RENTABILIDAD[[#This Row],[INVERSIÓN COP]]/$V$7),"")</f>
        <v/>
      </c>
      <c r="R1501" s="764" t="str">
        <f>IFERROR(RENTABILIDAD[[#This Row],[RENTABILIDAD E.A USD]]*RENTABILIDAD[[#This Row],[PESOS COP]],"")</f>
        <v/>
      </c>
      <c r="S1501" s="620" t="str">
        <f>IFERROR(RENTABILIDAD[[#This Row],[RENTABILIDAD E.A COP2]]*RENTABILIDAD[[#This Row],[PESOS COP]],"")</f>
        <v/>
      </c>
    </row>
    <row r="1502" spans="2:19">
      <c r="B1502" s="755" t="str">
        <f>IF('REGISTRO ACCIONES'!L1502="COMPRA",'REGISTRO ACCIONES'!J1502,"")</f>
        <v/>
      </c>
      <c r="C1502" s="756" t="str">
        <f>IF('REGISTRO ACCIONES'!L1502="COMPRA",'REGISTRO ACCIONES'!K1502,"")</f>
        <v/>
      </c>
      <c r="D150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02" s="757" t="str">
        <f>IF('REGISTRO ACCIONES'!L1502="COMPRA",'REGISTRO ACCIONES'!M1502,"")</f>
        <v/>
      </c>
      <c r="F1502" s="758" t="str">
        <f>IF(RENTABILIDAD[[#This Row],[PORTAFOLIO]]="","",IF('REGISTRO ACCIONES'!L1502="COMPRA",'REGISTRO ACCIONES'!P1502,""))</f>
        <v/>
      </c>
      <c r="G1502" s="759" t="str">
        <f>IF(RENTABILIDAD[[#This Row],[PORTAFOLIO]]="","",IF('REGISTRO ACCIONES'!L1502="COMPRA",'REGISTRO ACCIONES'!R1502,""))</f>
        <v/>
      </c>
      <c r="H150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02" s="760" t="str">
        <f>IF(RENTABILIDAD[[#This Row],[PORTAFOLIO]]="","",IF(RENTABILIDAD[[#This Row],[INSTRUMENTO]]="","",IFERROR((E1502*H1502),0)))</f>
        <v/>
      </c>
      <c r="J1502" s="761" t="str">
        <f>IF(RENTABILIDAD[[#This Row],[PORTAFOLIO]]="","",IF(RENTABILIDAD[[#This Row],[INSTRUMENTO]]="","",IFERROR((E1502*H1502)*$X$6,0)))</f>
        <v/>
      </c>
      <c r="K1502" s="762">
        <f>IF(RENTABILIDAD[[#This Row],[VALOR ACTUAL COP]]&gt;0,IFERROR((I1502-F1502)/F1502,0),"")</f>
        <v>0</v>
      </c>
      <c r="L1502" s="702">
        <f>IF(RENTABILIDAD[[#This Row],[VALOR ACTUAL COP]]&gt;0,IFERROR((J1502-G1502)/G1502,0),"")</f>
        <v>0</v>
      </c>
      <c r="M1502" s="763">
        <f t="shared" si="24"/>
        <v>0</v>
      </c>
      <c r="N1502" s="747" t="str">
        <f>IFERROR(IF(RENTABILIDAD[[#This Row],[AÑOS]]&gt;0.9999999,(1+K1502)^(1/M1502)-1,""),"")</f>
        <v/>
      </c>
      <c r="O1502" s="702" t="str">
        <f>IFERROR(IF(RENTABILIDAD[[#This Row],[AÑOS]]&gt;0.9999999,(1+L1502)^(1/M1502)-1,""),"")</f>
        <v/>
      </c>
      <c r="P1502" s="764" t="str">
        <f>IFERROR(IF(C:C=$U$7,RENTABILIDAD[[#This Row],[INVERSIÓN USD]]/$W$6,RENTABILIDAD[[#This Row],[INVERSIÓN USD]]/$W$7),"")</f>
        <v/>
      </c>
      <c r="Q1502" s="620" t="str">
        <f>IFERROR(IF(D:D=$U$6,RENTABILIDAD[[#This Row],[INVERSIÓN COP]]/$V$6,RENTABILIDAD[[#This Row],[INVERSIÓN COP]]/$V$7),"")</f>
        <v/>
      </c>
      <c r="R1502" s="764" t="str">
        <f>IFERROR(RENTABILIDAD[[#This Row],[RENTABILIDAD E.A USD]]*RENTABILIDAD[[#This Row],[PESOS COP]],"")</f>
        <v/>
      </c>
      <c r="S1502" s="620" t="str">
        <f>IFERROR(RENTABILIDAD[[#This Row],[RENTABILIDAD E.A COP2]]*RENTABILIDAD[[#This Row],[PESOS COP]],"")</f>
        <v/>
      </c>
    </row>
    <row r="1503" spans="2:19">
      <c r="B1503" s="755" t="str">
        <f>IF('REGISTRO ACCIONES'!L1503="COMPRA",'REGISTRO ACCIONES'!J1503,"")</f>
        <v/>
      </c>
      <c r="C1503" s="756" t="str">
        <f>IF('REGISTRO ACCIONES'!L1503="COMPRA",'REGISTRO ACCIONES'!K1503,"")</f>
        <v/>
      </c>
      <c r="D150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03" s="757" t="str">
        <f>IF('REGISTRO ACCIONES'!L1503="COMPRA",'REGISTRO ACCIONES'!M1503,"")</f>
        <v/>
      </c>
      <c r="F1503" s="758" t="str">
        <f>IF(RENTABILIDAD[[#This Row],[PORTAFOLIO]]="","",IF('REGISTRO ACCIONES'!L1503="COMPRA",'REGISTRO ACCIONES'!P1503,""))</f>
        <v/>
      </c>
      <c r="G1503" s="759" t="str">
        <f>IF(RENTABILIDAD[[#This Row],[PORTAFOLIO]]="","",IF('REGISTRO ACCIONES'!L1503="COMPRA",'REGISTRO ACCIONES'!R1503,""))</f>
        <v/>
      </c>
      <c r="H150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03" s="760" t="str">
        <f>IF(RENTABILIDAD[[#This Row],[PORTAFOLIO]]="","",IF(RENTABILIDAD[[#This Row],[INSTRUMENTO]]="","",IFERROR((E1503*H1503),0)))</f>
        <v/>
      </c>
      <c r="J1503" s="761" t="str">
        <f>IF(RENTABILIDAD[[#This Row],[PORTAFOLIO]]="","",IF(RENTABILIDAD[[#This Row],[INSTRUMENTO]]="","",IFERROR((E1503*H1503)*$X$6,0)))</f>
        <v/>
      </c>
      <c r="K1503" s="762">
        <f>IF(RENTABILIDAD[[#This Row],[VALOR ACTUAL COP]]&gt;0,IFERROR((I1503-F1503)/F1503,0),"")</f>
        <v>0</v>
      </c>
      <c r="L1503" s="702">
        <f>IF(RENTABILIDAD[[#This Row],[VALOR ACTUAL COP]]&gt;0,IFERROR((J1503-G1503)/G1503,0),"")</f>
        <v>0</v>
      </c>
      <c r="M1503" s="763">
        <f t="shared" si="24"/>
        <v>0</v>
      </c>
      <c r="N1503" s="747" t="str">
        <f>IFERROR(IF(RENTABILIDAD[[#This Row],[AÑOS]]&gt;0.9999999,(1+K1503)^(1/M1503)-1,""),"")</f>
        <v/>
      </c>
      <c r="O1503" s="702" t="str">
        <f>IFERROR(IF(RENTABILIDAD[[#This Row],[AÑOS]]&gt;0.9999999,(1+L1503)^(1/M1503)-1,""),"")</f>
        <v/>
      </c>
      <c r="P1503" s="764" t="str">
        <f>IFERROR(IF(C:C=$U$7,RENTABILIDAD[[#This Row],[INVERSIÓN USD]]/$W$6,RENTABILIDAD[[#This Row],[INVERSIÓN USD]]/$W$7),"")</f>
        <v/>
      </c>
      <c r="Q1503" s="620" t="str">
        <f>IFERROR(IF(D:D=$U$6,RENTABILIDAD[[#This Row],[INVERSIÓN COP]]/$V$6,RENTABILIDAD[[#This Row],[INVERSIÓN COP]]/$V$7),"")</f>
        <v/>
      </c>
      <c r="R1503" s="764" t="str">
        <f>IFERROR(RENTABILIDAD[[#This Row],[RENTABILIDAD E.A USD]]*RENTABILIDAD[[#This Row],[PESOS COP]],"")</f>
        <v/>
      </c>
      <c r="S1503" s="620" t="str">
        <f>IFERROR(RENTABILIDAD[[#This Row],[RENTABILIDAD E.A COP2]]*RENTABILIDAD[[#This Row],[PESOS COP]],"")</f>
        <v/>
      </c>
    </row>
    <row r="1504" spans="2:19">
      <c r="B1504" s="755" t="str">
        <f>IF('REGISTRO ACCIONES'!L1504="COMPRA",'REGISTRO ACCIONES'!J1504,"")</f>
        <v/>
      </c>
      <c r="C1504" s="756" t="str">
        <f>IF('REGISTRO ACCIONES'!L1504="COMPRA",'REGISTRO ACCIONES'!K1504,"")</f>
        <v/>
      </c>
      <c r="D150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04" s="757" t="str">
        <f>IF('REGISTRO ACCIONES'!L1504="COMPRA",'REGISTRO ACCIONES'!M1504,"")</f>
        <v/>
      </c>
      <c r="F1504" s="758" t="str">
        <f>IF(RENTABILIDAD[[#This Row],[PORTAFOLIO]]="","",IF('REGISTRO ACCIONES'!L1504="COMPRA",'REGISTRO ACCIONES'!P1504,""))</f>
        <v/>
      </c>
      <c r="G1504" s="759" t="str">
        <f>IF(RENTABILIDAD[[#This Row],[PORTAFOLIO]]="","",IF('REGISTRO ACCIONES'!L1504="COMPRA",'REGISTRO ACCIONES'!R1504,""))</f>
        <v/>
      </c>
      <c r="H150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04" s="760" t="str">
        <f>IF(RENTABILIDAD[[#This Row],[PORTAFOLIO]]="","",IF(RENTABILIDAD[[#This Row],[INSTRUMENTO]]="","",IFERROR((E1504*H1504),0)))</f>
        <v/>
      </c>
      <c r="J1504" s="761" t="str">
        <f>IF(RENTABILIDAD[[#This Row],[PORTAFOLIO]]="","",IF(RENTABILIDAD[[#This Row],[INSTRUMENTO]]="","",IFERROR((E1504*H1504)*$X$6,0)))</f>
        <v/>
      </c>
      <c r="K1504" s="762">
        <f>IF(RENTABILIDAD[[#This Row],[VALOR ACTUAL COP]]&gt;0,IFERROR((I1504-F1504)/F1504,0),"")</f>
        <v>0</v>
      </c>
      <c r="L1504" s="702">
        <f>IF(RENTABILIDAD[[#This Row],[VALOR ACTUAL COP]]&gt;0,IFERROR((J1504-G1504)/G1504,0),"")</f>
        <v>0</v>
      </c>
      <c r="M1504" s="763">
        <f t="shared" si="24"/>
        <v>0</v>
      </c>
      <c r="N1504" s="747" t="str">
        <f>IFERROR(IF(RENTABILIDAD[[#This Row],[AÑOS]]&gt;0.9999999,(1+K1504)^(1/M1504)-1,""),"")</f>
        <v/>
      </c>
      <c r="O1504" s="702" t="str">
        <f>IFERROR(IF(RENTABILIDAD[[#This Row],[AÑOS]]&gt;0.9999999,(1+L1504)^(1/M1504)-1,""),"")</f>
        <v/>
      </c>
      <c r="P1504" s="764" t="str">
        <f>IFERROR(IF(C:C=$U$7,RENTABILIDAD[[#This Row],[INVERSIÓN USD]]/$W$6,RENTABILIDAD[[#This Row],[INVERSIÓN USD]]/$W$7),"")</f>
        <v/>
      </c>
      <c r="Q1504" s="620" t="str">
        <f>IFERROR(IF(D:D=$U$6,RENTABILIDAD[[#This Row],[INVERSIÓN COP]]/$V$6,RENTABILIDAD[[#This Row],[INVERSIÓN COP]]/$V$7),"")</f>
        <v/>
      </c>
      <c r="R1504" s="764" t="str">
        <f>IFERROR(RENTABILIDAD[[#This Row],[RENTABILIDAD E.A USD]]*RENTABILIDAD[[#This Row],[PESOS COP]],"")</f>
        <v/>
      </c>
      <c r="S1504" s="620" t="str">
        <f>IFERROR(RENTABILIDAD[[#This Row],[RENTABILIDAD E.A COP2]]*RENTABILIDAD[[#This Row],[PESOS COP]],"")</f>
        <v/>
      </c>
    </row>
    <row r="1505" spans="2:19">
      <c r="B1505" s="755" t="str">
        <f>IF('REGISTRO ACCIONES'!L1505="COMPRA",'REGISTRO ACCIONES'!J1505,"")</f>
        <v/>
      </c>
      <c r="C1505" s="756" t="str">
        <f>IF('REGISTRO ACCIONES'!L1505="COMPRA",'REGISTRO ACCIONES'!K1505,"")</f>
        <v/>
      </c>
      <c r="D150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05" s="757" t="str">
        <f>IF('REGISTRO ACCIONES'!L1505="COMPRA",'REGISTRO ACCIONES'!M1505,"")</f>
        <v/>
      </c>
      <c r="F1505" s="758" t="str">
        <f>IF(RENTABILIDAD[[#This Row],[PORTAFOLIO]]="","",IF('REGISTRO ACCIONES'!L1505="COMPRA",'REGISTRO ACCIONES'!P1505,""))</f>
        <v/>
      </c>
      <c r="G1505" s="759" t="str">
        <f>IF(RENTABILIDAD[[#This Row],[PORTAFOLIO]]="","",IF('REGISTRO ACCIONES'!L1505="COMPRA",'REGISTRO ACCIONES'!R1505,""))</f>
        <v/>
      </c>
      <c r="H150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05" s="760" t="str">
        <f>IF(RENTABILIDAD[[#This Row],[PORTAFOLIO]]="","",IF(RENTABILIDAD[[#This Row],[INSTRUMENTO]]="","",IFERROR((E1505*H1505),0)))</f>
        <v/>
      </c>
      <c r="J1505" s="761" t="str">
        <f>IF(RENTABILIDAD[[#This Row],[PORTAFOLIO]]="","",IF(RENTABILIDAD[[#This Row],[INSTRUMENTO]]="","",IFERROR((E1505*H1505)*$X$6,0)))</f>
        <v/>
      </c>
      <c r="K1505" s="762">
        <f>IF(RENTABILIDAD[[#This Row],[VALOR ACTUAL COP]]&gt;0,IFERROR((I1505-F1505)/F1505,0),"")</f>
        <v>0</v>
      </c>
      <c r="L1505" s="702">
        <f>IF(RENTABILIDAD[[#This Row],[VALOR ACTUAL COP]]&gt;0,IFERROR((J1505-G1505)/G1505,0),"")</f>
        <v>0</v>
      </c>
      <c r="M1505" s="763">
        <f t="shared" si="24"/>
        <v>0</v>
      </c>
      <c r="N1505" s="747" t="str">
        <f>IFERROR(IF(RENTABILIDAD[[#This Row],[AÑOS]]&gt;0.9999999,(1+K1505)^(1/M1505)-1,""),"")</f>
        <v/>
      </c>
      <c r="O1505" s="702" t="str">
        <f>IFERROR(IF(RENTABILIDAD[[#This Row],[AÑOS]]&gt;0.9999999,(1+L1505)^(1/M1505)-1,""),"")</f>
        <v/>
      </c>
      <c r="P1505" s="764" t="str">
        <f>IFERROR(IF(C:C=$U$7,RENTABILIDAD[[#This Row],[INVERSIÓN USD]]/$W$6,RENTABILIDAD[[#This Row],[INVERSIÓN USD]]/$W$7),"")</f>
        <v/>
      </c>
      <c r="Q1505" s="620" t="str">
        <f>IFERROR(IF(D:D=$U$6,RENTABILIDAD[[#This Row],[INVERSIÓN COP]]/$V$6,RENTABILIDAD[[#This Row],[INVERSIÓN COP]]/$V$7),"")</f>
        <v/>
      </c>
      <c r="R1505" s="764" t="str">
        <f>IFERROR(RENTABILIDAD[[#This Row],[RENTABILIDAD E.A USD]]*RENTABILIDAD[[#This Row],[PESOS COP]],"")</f>
        <v/>
      </c>
      <c r="S1505" s="620" t="str">
        <f>IFERROR(RENTABILIDAD[[#This Row],[RENTABILIDAD E.A COP2]]*RENTABILIDAD[[#This Row],[PESOS COP]],"")</f>
        <v/>
      </c>
    </row>
    <row r="1506" spans="2:19">
      <c r="B1506" s="755" t="str">
        <f>IF('REGISTRO ACCIONES'!L1506="COMPRA",'REGISTRO ACCIONES'!J1506,"")</f>
        <v/>
      </c>
      <c r="C1506" s="756" t="str">
        <f>IF('REGISTRO ACCIONES'!L1506="COMPRA",'REGISTRO ACCIONES'!K1506,"")</f>
        <v/>
      </c>
      <c r="D150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06" s="757" t="str">
        <f>IF('REGISTRO ACCIONES'!L1506="COMPRA",'REGISTRO ACCIONES'!M1506,"")</f>
        <v/>
      </c>
      <c r="F1506" s="758" t="str">
        <f>IF(RENTABILIDAD[[#This Row],[PORTAFOLIO]]="","",IF('REGISTRO ACCIONES'!L1506="COMPRA",'REGISTRO ACCIONES'!P1506,""))</f>
        <v/>
      </c>
      <c r="G1506" s="759" t="str">
        <f>IF(RENTABILIDAD[[#This Row],[PORTAFOLIO]]="","",IF('REGISTRO ACCIONES'!L1506="COMPRA",'REGISTRO ACCIONES'!R1506,""))</f>
        <v/>
      </c>
      <c r="H150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06" s="760" t="str">
        <f>IF(RENTABILIDAD[[#This Row],[PORTAFOLIO]]="","",IF(RENTABILIDAD[[#This Row],[INSTRUMENTO]]="","",IFERROR((E1506*H1506),0)))</f>
        <v/>
      </c>
      <c r="J1506" s="761" t="str">
        <f>IF(RENTABILIDAD[[#This Row],[PORTAFOLIO]]="","",IF(RENTABILIDAD[[#This Row],[INSTRUMENTO]]="","",IFERROR((E1506*H1506)*$X$6,0)))</f>
        <v/>
      </c>
      <c r="K1506" s="762">
        <f>IF(RENTABILIDAD[[#This Row],[VALOR ACTUAL COP]]&gt;0,IFERROR((I1506-F1506)/F1506,0),"")</f>
        <v>0</v>
      </c>
      <c r="L1506" s="702">
        <f>IF(RENTABILIDAD[[#This Row],[VALOR ACTUAL COP]]&gt;0,IFERROR((J1506-G1506)/G1506,0),"")</f>
        <v>0</v>
      </c>
      <c r="M1506" s="763">
        <f t="shared" si="24"/>
        <v>0</v>
      </c>
      <c r="N1506" s="747" t="str">
        <f>IFERROR(IF(RENTABILIDAD[[#This Row],[AÑOS]]&gt;0.9999999,(1+K1506)^(1/M1506)-1,""),"")</f>
        <v/>
      </c>
      <c r="O1506" s="702" t="str">
        <f>IFERROR(IF(RENTABILIDAD[[#This Row],[AÑOS]]&gt;0.9999999,(1+L1506)^(1/M1506)-1,""),"")</f>
        <v/>
      </c>
      <c r="P1506" s="764" t="str">
        <f>IFERROR(IF(C:C=$U$7,RENTABILIDAD[[#This Row],[INVERSIÓN USD]]/$W$6,RENTABILIDAD[[#This Row],[INVERSIÓN USD]]/$W$7),"")</f>
        <v/>
      </c>
      <c r="Q1506" s="620" t="str">
        <f>IFERROR(IF(D:D=$U$6,RENTABILIDAD[[#This Row],[INVERSIÓN COP]]/$V$6,RENTABILIDAD[[#This Row],[INVERSIÓN COP]]/$V$7),"")</f>
        <v/>
      </c>
      <c r="R1506" s="764" t="str">
        <f>IFERROR(RENTABILIDAD[[#This Row],[RENTABILIDAD E.A USD]]*RENTABILIDAD[[#This Row],[PESOS COP]],"")</f>
        <v/>
      </c>
      <c r="S1506" s="620" t="str">
        <f>IFERROR(RENTABILIDAD[[#This Row],[RENTABILIDAD E.A COP2]]*RENTABILIDAD[[#This Row],[PESOS COP]],"")</f>
        <v/>
      </c>
    </row>
    <row r="1507" spans="2:19">
      <c r="B1507" s="755" t="str">
        <f>IF('REGISTRO ACCIONES'!L1507="COMPRA",'REGISTRO ACCIONES'!J1507,"")</f>
        <v/>
      </c>
      <c r="C1507" s="756" t="str">
        <f>IF('REGISTRO ACCIONES'!L1507="COMPRA",'REGISTRO ACCIONES'!K1507,"")</f>
        <v/>
      </c>
      <c r="D150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07" s="757" t="str">
        <f>IF('REGISTRO ACCIONES'!L1507="COMPRA",'REGISTRO ACCIONES'!M1507,"")</f>
        <v/>
      </c>
      <c r="F1507" s="758" t="str">
        <f>IF(RENTABILIDAD[[#This Row],[PORTAFOLIO]]="","",IF('REGISTRO ACCIONES'!L1507="COMPRA",'REGISTRO ACCIONES'!P1507,""))</f>
        <v/>
      </c>
      <c r="G1507" s="759" t="str">
        <f>IF(RENTABILIDAD[[#This Row],[PORTAFOLIO]]="","",IF('REGISTRO ACCIONES'!L1507="COMPRA",'REGISTRO ACCIONES'!R1507,""))</f>
        <v/>
      </c>
      <c r="H150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07" s="760" t="str">
        <f>IF(RENTABILIDAD[[#This Row],[PORTAFOLIO]]="","",IF(RENTABILIDAD[[#This Row],[INSTRUMENTO]]="","",IFERROR((E1507*H1507),0)))</f>
        <v/>
      </c>
      <c r="J1507" s="761" t="str">
        <f>IF(RENTABILIDAD[[#This Row],[PORTAFOLIO]]="","",IF(RENTABILIDAD[[#This Row],[INSTRUMENTO]]="","",IFERROR((E1507*H1507)*$X$6,0)))</f>
        <v/>
      </c>
      <c r="K1507" s="762">
        <f>IF(RENTABILIDAD[[#This Row],[VALOR ACTUAL COP]]&gt;0,IFERROR((I1507-F1507)/F1507,0),"")</f>
        <v>0</v>
      </c>
      <c r="L1507" s="702">
        <f>IF(RENTABILIDAD[[#This Row],[VALOR ACTUAL COP]]&gt;0,IFERROR((J1507-G1507)/G1507,0),"")</f>
        <v>0</v>
      </c>
      <c r="M1507" s="763">
        <f t="shared" si="24"/>
        <v>0</v>
      </c>
      <c r="N1507" s="747" t="str">
        <f>IFERROR(IF(RENTABILIDAD[[#This Row],[AÑOS]]&gt;0.9999999,(1+K1507)^(1/M1507)-1,""),"")</f>
        <v/>
      </c>
      <c r="O1507" s="702" t="str">
        <f>IFERROR(IF(RENTABILIDAD[[#This Row],[AÑOS]]&gt;0.9999999,(1+L1507)^(1/M1507)-1,""),"")</f>
        <v/>
      </c>
      <c r="P1507" s="764" t="str">
        <f>IFERROR(IF(C:C=$U$7,RENTABILIDAD[[#This Row],[INVERSIÓN USD]]/$W$6,RENTABILIDAD[[#This Row],[INVERSIÓN USD]]/$W$7),"")</f>
        <v/>
      </c>
      <c r="Q1507" s="620" t="str">
        <f>IFERROR(IF(D:D=$U$6,RENTABILIDAD[[#This Row],[INVERSIÓN COP]]/$V$6,RENTABILIDAD[[#This Row],[INVERSIÓN COP]]/$V$7),"")</f>
        <v/>
      </c>
      <c r="R1507" s="764" t="str">
        <f>IFERROR(RENTABILIDAD[[#This Row],[RENTABILIDAD E.A USD]]*RENTABILIDAD[[#This Row],[PESOS COP]],"")</f>
        <v/>
      </c>
      <c r="S1507" s="620" t="str">
        <f>IFERROR(RENTABILIDAD[[#This Row],[RENTABILIDAD E.A COP2]]*RENTABILIDAD[[#This Row],[PESOS COP]],"")</f>
        <v/>
      </c>
    </row>
    <row r="1508" spans="2:19">
      <c r="B1508" s="755" t="str">
        <f>IF('REGISTRO ACCIONES'!L1508="COMPRA",'REGISTRO ACCIONES'!J1508,"")</f>
        <v/>
      </c>
      <c r="C1508" s="756" t="str">
        <f>IF('REGISTRO ACCIONES'!L1508="COMPRA",'REGISTRO ACCIONES'!K1508,"")</f>
        <v/>
      </c>
      <c r="D150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08" s="757" t="str">
        <f>IF('REGISTRO ACCIONES'!L1508="COMPRA",'REGISTRO ACCIONES'!M1508,"")</f>
        <v/>
      </c>
      <c r="F1508" s="758" t="str">
        <f>IF(RENTABILIDAD[[#This Row],[PORTAFOLIO]]="","",IF('REGISTRO ACCIONES'!L1508="COMPRA",'REGISTRO ACCIONES'!P1508,""))</f>
        <v/>
      </c>
      <c r="G1508" s="759" t="str">
        <f>IF(RENTABILIDAD[[#This Row],[PORTAFOLIO]]="","",IF('REGISTRO ACCIONES'!L1508="COMPRA",'REGISTRO ACCIONES'!R1508,""))</f>
        <v/>
      </c>
      <c r="H150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08" s="760" t="str">
        <f>IF(RENTABILIDAD[[#This Row],[PORTAFOLIO]]="","",IF(RENTABILIDAD[[#This Row],[INSTRUMENTO]]="","",IFERROR((E1508*H1508),0)))</f>
        <v/>
      </c>
      <c r="J1508" s="761" t="str">
        <f>IF(RENTABILIDAD[[#This Row],[PORTAFOLIO]]="","",IF(RENTABILIDAD[[#This Row],[INSTRUMENTO]]="","",IFERROR((E1508*H1508)*$X$6,0)))</f>
        <v/>
      </c>
      <c r="K1508" s="762">
        <f>IF(RENTABILIDAD[[#This Row],[VALOR ACTUAL COP]]&gt;0,IFERROR((I1508-F1508)/F1508,0),"")</f>
        <v>0</v>
      </c>
      <c r="L1508" s="702">
        <f>IF(RENTABILIDAD[[#This Row],[VALOR ACTUAL COP]]&gt;0,IFERROR((J1508-G1508)/G1508,0),"")</f>
        <v>0</v>
      </c>
      <c r="M1508" s="763">
        <f t="shared" si="24"/>
        <v>0</v>
      </c>
      <c r="N1508" s="747" t="str">
        <f>IFERROR(IF(RENTABILIDAD[[#This Row],[AÑOS]]&gt;0.9999999,(1+K1508)^(1/M1508)-1,""),"")</f>
        <v/>
      </c>
      <c r="O1508" s="702" t="str">
        <f>IFERROR(IF(RENTABILIDAD[[#This Row],[AÑOS]]&gt;0.9999999,(1+L1508)^(1/M1508)-1,""),"")</f>
        <v/>
      </c>
      <c r="P1508" s="764" t="str">
        <f>IFERROR(IF(C:C=$U$7,RENTABILIDAD[[#This Row],[INVERSIÓN USD]]/$W$6,RENTABILIDAD[[#This Row],[INVERSIÓN USD]]/$W$7),"")</f>
        <v/>
      </c>
      <c r="Q1508" s="620" t="str">
        <f>IFERROR(IF(D:D=$U$6,RENTABILIDAD[[#This Row],[INVERSIÓN COP]]/$V$6,RENTABILIDAD[[#This Row],[INVERSIÓN COP]]/$V$7),"")</f>
        <v/>
      </c>
      <c r="R1508" s="764" t="str">
        <f>IFERROR(RENTABILIDAD[[#This Row],[RENTABILIDAD E.A USD]]*RENTABILIDAD[[#This Row],[PESOS COP]],"")</f>
        <v/>
      </c>
      <c r="S1508" s="620" t="str">
        <f>IFERROR(RENTABILIDAD[[#This Row],[RENTABILIDAD E.A COP2]]*RENTABILIDAD[[#This Row],[PESOS COP]],"")</f>
        <v/>
      </c>
    </row>
    <row r="1509" spans="2:19">
      <c r="B1509" s="755" t="str">
        <f>IF('REGISTRO ACCIONES'!L1509="COMPRA",'REGISTRO ACCIONES'!J1509,"")</f>
        <v/>
      </c>
      <c r="C1509" s="756" t="str">
        <f>IF('REGISTRO ACCIONES'!L1509="COMPRA",'REGISTRO ACCIONES'!K1509,"")</f>
        <v/>
      </c>
      <c r="D150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09" s="757" t="str">
        <f>IF('REGISTRO ACCIONES'!L1509="COMPRA",'REGISTRO ACCIONES'!M1509,"")</f>
        <v/>
      </c>
      <c r="F1509" s="758" t="str">
        <f>IF(RENTABILIDAD[[#This Row],[PORTAFOLIO]]="","",IF('REGISTRO ACCIONES'!L1509="COMPRA",'REGISTRO ACCIONES'!P1509,""))</f>
        <v/>
      </c>
      <c r="G1509" s="759" t="str">
        <f>IF(RENTABILIDAD[[#This Row],[PORTAFOLIO]]="","",IF('REGISTRO ACCIONES'!L1509="COMPRA",'REGISTRO ACCIONES'!R1509,""))</f>
        <v/>
      </c>
      <c r="H150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09" s="760" t="str">
        <f>IF(RENTABILIDAD[[#This Row],[PORTAFOLIO]]="","",IF(RENTABILIDAD[[#This Row],[INSTRUMENTO]]="","",IFERROR((E1509*H1509),0)))</f>
        <v/>
      </c>
      <c r="J1509" s="761" t="str">
        <f>IF(RENTABILIDAD[[#This Row],[PORTAFOLIO]]="","",IF(RENTABILIDAD[[#This Row],[INSTRUMENTO]]="","",IFERROR((E1509*H1509)*$X$6,0)))</f>
        <v/>
      </c>
      <c r="K1509" s="762">
        <f>IF(RENTABILIDAD[[#This Row],[VALOR ACTUAL COP]]&gt;0,IFERROR((I1509-F1509)/F1509,0),"")</f>
        <v>0</v>
      </c>
      <c r="L1509" s="702">
        <f>IF(RENTABILIDAD[[#This Row],[VALOR ACTUAL COP]]&gt;0,IFERROR((J1509-G1509)/G1509,0),"")</f>
        <v>0</v>
      </c>
      <c r="M1509" s="763">
        <f t="shared" si="24"/>
        <v>0</v>
      </c>
      <c r="N1509" s="747" t="str">
        <f>IFERROR(IF(RENTABILIDAD[[#This Row],[AÑOS]]&gt;0.9999999,(1+K1509)^(1/M1509)-1,""),"")</f>
        <v/>
      </c>
      <c r="O1509" s="702" t="str">
        <f>IFERROR(IF(RENTABILIDAD[[#This Row],[AÑOS]]&gt;0.9999999,(1+L1509)^(1/M1509)-1,""),"")</f>
        <v/>
      </c>
      <c r="P1509" s="764" t="str">
        <f>IFERROR(IF(C:C=$U$7,RENTABILIDAD[[#This Row],[INVERSIÓN USD]]/$W$6,RENTABILIDAD[[#This Row],[INVERSIÓN USD]]/$W$7),"")</f>
        <v/>
      </c>
      <c r="Q1509" s="620" t="str">
        <f>IFERROR(IF(D:D=$U$6,RENTABILIDAD[[#This Row],[INVERSIÓN COP]]/$V$6,RENTABILIDAD[[#This Row],[INVERSIÓN COP]]/$V$7),"")</f>
        <v/>
      </c>
      <c r="R1509" s="764" t="str">
        <f>IFERROR(RENTABILIDAD[[#This Row],[RENTABILIDAD E.A USD]]*RENTABILIDAD[[#This Row],[PESOS COP]],"")</f>
        <v/>
      </c>
      <c r="S1509" s="620" t="str">
        <f>IFERROR(RENTABILIDAD[[#This Row],[RENTABILIDAD E.A COP2]]*RENTABILIDAD[[#This Row],[PESOS COP]],"")</f>
        <v/>
      </c>
    </row>
    <row r="1510" spans="2:19">
      <c r="B1510" s="755" t="str">
        <f>IF('REGISTRO ACCIONES'!L1510="COMPRA",'REGISTRO ACCIONES'!J1510,"")</f>
        <v/>
      </c>
      <c r="C1510" s="756" t="str">
        <f>IF('REGISTRO ACCIONES'!L1510="COMPRA",'REGISTRO ACCIONES'!K1510,"")</f>
        <v/>
      </c>
      <c r="D151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10" s="757" t="str">
        <f>IF('REGISTRO ACCIONES'!L1510="COMPRA",'REGISTRO ACCIONES'!M1510,"")</f>
        <v/>
      </c>
      <c r="F1510" s="758" t="str">
        <f>IF(RENTABILIDAD[[#This Row],[PORTAFOLIO]]="","",IF('REGISTRO ACCIONES'!L1510="COMPRA",'REGISTRO ACCIONES'!P1510,""))</f>
        <v/>
      </c>
      <c r="G1510" s="759" t="str">
        <f>IF(RENTABILIDAD[[#This Row],[PORTAFOLIO]]="","",IF('REGISTRO ACCIONES'!L1510="COMPRA",'REGISTRO ACCIONES'!R1510,""))</f>
        <v/>
      </c>
      <c r="H151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10" s="760" t="str">
        <f>IF(RENTABILIDAD[[#This Row],[PORTAFOLIO]]="","",IF(RENTABILIDAD[[#This Row],[INSTRUMENTO]]="","",IFERROR((E1510*H1510),0)))</f>
        <v/>
      </c>
      <c r="J1510" s="761" t="str">
        <f>IF(RENTABILIDAD[[#This Row],[PORTAFOLIO]]="","",IF(RENTABILIDAD[[#This Row],[INSTRUMENTO]]="","",IFERROR((E1510*H1510)*$X$6,0)))</f>
        <v/>
      </c>
      <c r="K1510" s="762">
        <f>IF(RENTABILIDAD[[#This Row],[VALOR ACTUAL COP]]&gt;0,IFERROR((I1510-F1510)/F1510,0),"")</f>
        <v>0</v>
      </c>
      <c r="L1510" s="702">
        <f>IF(RENTABILIDAD[[#This Row],[VALOR ACTUAL COP]]&gt;0,IFERROR((J1510-G1510)/G1510,0),"")</f>
        <v>0</v>
      </c>
      <c r="M1510" s="763">
        <f t="shared" si="24"/>
        <v>0</v>
      </c>
      <c r="N1510" s="747" t="str">
        <f>IFERROR(IF(RENTABILIDAD[[#This Row],[AÑOS]]&gt;0.9999999,(1+K1510)^(1/M1510)-1,""),"")</f>
        <v/>
      </c>
      <c r="O1510" s="702" t="str">
        <f>IFERROR(IF(RENTABILIDAD[[#This Row],[AÑOS]]&gt;0.9999999,(1+L1510)^(1/M1510)-1,""),"")</f>
        <v/>
      </c>
      <c r="P1510" s="764" t="str">
        <f>IFERROR(IF(C:C=$U$7,RENTABILIDAD[[#This Row],[INVERSIÓN USD]]/$W$6,RENTABILIDAD[[#This Row],[INVERSIÓN USD]]/$W$7),"")</f>
        <v/>
      </c>
      <c r="Q1510" s="620" t="str">
        <f>IFERROR(IF(D:D=$U$6,RENTABILIDAD[[#This Row],[INVERSIÓN COP]]/$V$6,RENTABILIDAD[[#This Row],[INVERSIÓN COP]]/$V$7),"")</f>
        <v/>
      </c>
      <c r="R1510" s="764" t="str">
        <f>IFERROR(RENTABILIDAD[[#This Row],[RENTABILIDAD E.A USD]]*RENTABILIDAD[[#This Row],[PESOS COP]],"")</f>
        <v/>
      </c>
      <c r="S1510" s="620" t="str">
        <f>IFERROR(RENTABILIDAD[[#This Row],[RENTABILIDAD E.A COP2]]*RENTABILIDAD[[#This Row],[PESOS COP]],"")</f>
        <v/>
      </c>
    </row>
    <row r="1511" spans="2:19">
      <c r="B1511" s="755" t="str">
        <f>IF('REGISTRO ACCIONES'!L1511="COMPRA",'REGISTRO ACCIONES'!J1511,"")</f>
        <v/>
      </c>
      <c r="C1511" s="756" t="str">
        <f>IF('REGISTRO ACCIONES'!L1511="COMPRA",'REGISTRO ACCIONES'!K1511,"")</f>
        <v/>
      </c>
      <c r="D151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11" s="757" t="str">
        <f>IF('REGISTRO ACCIONES'!L1511="COMPRA",'REGISTRO ACCIONES'!M1511,"")</f>
        <v/>
      </c>
      <c r="F1511" s="758" t="str">
        <f>IF(RENTABILIDAD[[#This Row],[PORTAFOLIO]]="","",IF('REGISTRO ACCIONES'!L1511="COMPRA",'REGISTRO ACCIONES'!P1511,""))</f>
        <v/>
      </c>
      <c r="G1511" s="759" t="str">
        <f>IF(RENTABILIDAD[[#This Row],[PORTAFOLIO]]="","",IF('REGISTRO ACCIONES'!L1511="COMPRA",'REGISTRO ACCIONES'!R1511,""))</f>
        <v/>
      </c>
      <c r="H151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11" s="760" t="str">
        <f>IF(RENTABILIDAD[[#This Row],[PORTAFOLIO]]="","",IF(RENTABILIDAD[[#This Row],[INSTRUMENTO]]="","",IFERROR((E1511*H1511),0)))</f>
        <v/>
      </c>
      <c r="J1511" s="761" t="str">
        <f>IF(RENTABILIDAD[[#This Row],[PORTAFOLIO]]="","",IF(RENTABILIDAD[[#This Row],[INSTRUMENTO]]="","",IFERROR((E1511*H1511)*$X$6,0)))</f>
        <v/>
      </c>
      <c r="K1511" s="762">
        <f>IF(RENTABILIDAD[[#This Row],[VALOR ACTUAL COP]]&gt;0,IFERROR((I1511-F1511)/F1511,0),"")</f>
        <v>0</v>
      </c>
      <c r="L1511" s="702">
        <f>IF(RENTABILIDAD[[#This Row],[VALOR ACTUAL COP]]&gt;0,IFERROR((J1511-G1511)/G1511,0),"")</f>
        <v>0</v>
      </c>
      <c r="M1511" s="763">
        <f t="shared" si="24"/>
        <v>0</v>
      </c>
      <c r="N1511" s="747" t="str">
        <f>IFERROR(IF(RENTABILIDAD[[#This Row],[AÑOS]]&gt;0.9999999,(1+K1511)^(1/M1511)-1,""),"")</f>
        <v/>
      </c>
      <c r="O1511" s="702" t="str">
        <f>IFERROR(IF(RENTABILIDAD[[#This Row],[AÑOS]]&gt;0.9999999,(1+L1511)^(1/M1511)-1,""),"")</f>
        <v/>
      </c>
      <c r="P1511" s="764" t="str">
        <f>IFERROR(IF(C:C=$U$7,RENTABILIDAD[[#This Row],[INVERSIÓN USD]]/$W$6,RENTABILIDAD[[#This Row],[INVERSIÓN USD]]/$W$7),"")</f>
        <v/>
      </c>
      <c r="Q1511" s="620" t="str">
        <f>IFERROR(IF(D:D=$U$6,RENTABILIDAD[[#This Row],[INVERSIÓN COP]]/$V$6,RENTABILIDAD[[#This Row],[INVERSIÓN COP]]/$V$7),"")</f>
        <v/>
      </c>
      <c r="R1511" s="764" t="str">
        <f>IFERROR(RENTABILIDAD[[#This Row],[RENTABILIDAD E.A USD]]*RENTABILIDAD[[#This Row],[PESOS COP]],"")</f>
        <v/>
      </c>
      <c r="S1511" s="620" t="str">
        <f>IFERROR(RENTABILIDAD[[#This Row],[RENTABILIDAD E.A COP2]]*RENTABILIDAD[[#This Row],[PESOS COP]],"")</f>
        <v/>
      </c>
    </row>
    <row r="1512" spans="2:19">
      <c r="B1512" s="755" t="str">
        <f>IF('REGISTRO ACCIONES'!L1512="COMPRA",'REGISTRO ACCIONES'!J1512,"")</f>
        <v/>
      </c>
      <c r="C1512" s="756" t="str">
        <f>IF('REGISTRO ACCIONES'!L1512="COMPRA",'REGISTRO ACCIONES'!K1512,"")</f>
        <v/>
      </c>
      <c r="D151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12" s="757" t="str">
        <f>IF('REGISTRO ACCIONES'!L1512="COMPRA",'REGISTRO ACCIONES'!M1512,"")</f>
        <v/>
      </c>
      <c r="F1512" s="758" t="str">
        <f>IF(RENTABILIDAD[[#This Row],[PORTAFOLIO]]="","",IF('REGISTRO ACCIONES'!L1512="COMPRA",'REGISTRO ACCIONES'!P1512,""))</f>
        <v/>
      </c>
      <c r="G1512" s="759" t="str">
        <f>IF(RENTABILIDAD[[#This Row],[PORTAFOLIO]]="","",IF('REGISTRO ACCIONES'!L1512="COMPRA",'REGISTRO ACCIONES'!R1512,""))</f>
        <v/>
      </c>
      <c r="H151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12" s="760" t="str">
        <f>IF(RENTABILIDAD[[#This Row],[PORTAFOLIO]]="","",IF(RENTABILIDAD[[#This Row],[INSTRUMENTO]]="","",IFERROR((E1512*H1512),0)))</f>
        <v/>
      </c>
      <c r="J1512" s="761" t="str">
        <f>IF(RENTABILIDAD[[#This Row],[PORTAFOLIO]]="","",IF(RENTABILIDAD[[#This Row],[INSTRUMENTO]]="","",IFERROR((E1512*H1512)*$X$6,0)))</f>
        <v/>
      </c>
      <c r="K1512" s="762">
        <f>IF(RENTABILIDAD[[#This Row],[VALOR ACTUAL COP]]&gt;0,IFERROR((I1512-F1512)/F1512,0),"")</f>
        <v>0</v>
      </c>
      <c r="L1512" s="702">
        <f>IF(RENTABILIDAD[[#This Row],[VALOR ACTUAL COP]]&gt;0,IFERROR((J1512-G1512)/G1512,0),"")</f>
        <v>0</v>
      </c>
      <c r="M1512" s="763">
        <f t="shared" si="24"/>
        <v>0</v>
      </c>
      <c r="N1512" s="747" t="str">
        <f>IFERROR(IF(RENTABILIDAD[[#This Row],[AÑOS]]&gt;0.9999999,(1+K1512)^(1/M1512)-1,""),"")</f>
        <v/>
      </c>
      <c r="O1512" s="702" t="str">
        <f>IFERROR(IF(RENTABILIDAD[[#This Row],[AÑOS]]&gt;0.9999999,(1+L1512)^(1/M1512)-1,""),"")</f>
        <v/>
      </c>
      <c r="P1512" s="764" t="str">
        <f>IFERROR(IF(C:C=$U$7,RENTABILIDAD[[#This Row],[INVERSIÓN USD]]/$W$6,RENTABILIDAD[[#This Row],[INVERSIÓN USD]]/$W$7),"")</f>
        <v/>
      </c>
      <c r="Q1512" s="620" t="str">
        <f>IFERROR(IF(D:D=$U$6,RENTABILIDAD[[#This Row],[INVERSIÓN COP]]/$V$6,RENTABILIDAD[[#This Row],[INVERSIÓN COP]]/$V$7),"")</f>
        <v/>
      </c>
      <c r="R1512" s="764" t="str">
        <f>IFERROR(RENTABILIDAD[[#This Row],[RENTABILIDAD E.A USD]]*RENTABILIDAD[[#This Row],[PESOS COP]],"")</f>
        <v/>
      </c>
      <c r="S1512" s="620" t="str">
        <f>IFERROR(RENTABILIDAD[[#This Row],[RENTABILIDAD E.A COP2]]*RENTABILIDAD[[#This Row],[PESOS COP]],"")</f>
        <v/>
      </c>
    </row>
    <row r="1513" spans="2:19">
      <c r="B1513" s="755" t="str">
        <f>IF('REGISTRO ACCIONES'!L1513="COMPRA",'REGISTRO ACCIONES'!J1513,"")</f>
        <v/>
      </c>
      <c r="C1513" s="756" t="str">
        <f>IF('REGISTRO ACCIONES'!L1513="COMPRA",'REGISTRO ACCIONES'!K1513,"")</f>
        <v/>
      </c>
      <c r="D151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13" s="757" t="str">
        <f>IF('REGISTRO ACCIONES'!L1513="COMPRA",'REGISTRO ACCIONES'!M1513,"")</f>
        <v/>
      </c>
      <c r="F1513" s="758" t="str">
        <f>IF(RENTABILIDAD[[#This Row],[PORTAFOLIO]]="","",IF('REGISTRO ACCIONES'!L1513="COMPRA",'REGISTRO ACCIONES'!P1513,""))</f>
        <v/>
      </c>
      <c r="G1513" s="759" t="str">
        <f>IF(RENTABILIDAD[[#This Row],[PORTAFOLIO]]="","",IF('REGISTRO ACCIONES'!L1513="COMPRA",'REGISTRO ACCIONES'!R1513,""))</f>
        <v/>
      </c>
      <c r="H151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13" s="760" t="str">
        <f>IF(RENTABILIDAD[[#This Row],[PORTAFOLIO]]="","",IF(RENTABILIDAD[[#This Row],[INSTRUMENTO]]="","",IFERROR((E1513*H1513),0)))</f>
        <v/>
      </c>
      <c r="J1513" s="761" t="str">
        <f>IF(RENTABILIDAD[[#This Row],[PORTAFOLIO]]="","",IF(RENTABILIDAD[[#This Row],[INSTRUMENTO]]="","",IFERROR((E1513*H1513)*$X$6,0)))</f>
        <v/>
      </c>
      <c r="K1513" s="762">
        <f>IF(RENTABILIDAD[[#This Row],[VALOR ACTUAL COP]]&gt;0,IFERROR((I1513-F1513)/F1513,0),"")</f>
        <v>0</v>
      </c>
      <c r="L1513" s="702">
        <f>IF(RENTABILIDAD[[#This Row],[VALOR ACTUAL COP]]&gt;0,IFERROR((J1513-G1513)/G1513,0),"")</f>
        <v>0</v>
      </c>
      <c r="M1513" s="763">
        <f t="shared" si="24"/>
        <v>0</v>
      </c>
      <c r="N1513" s="747" t="str">
        <f>IFERROR(IF(RENTABILIDAD[[#This Row],[AÑOS]]&gt;0.9999999,(1+K1513)^(1/M1513)-1,""),"")</f>
        <v/>
      </c>
      <c r="O1513" s="702" t="str">
        <f>IFERROR(IF(RENTABILIDAD[[#This Row],[AÑOS]]&gt;0.9999999,(1+L1513)^(1/M1513)-1,""),"")</f>
        <v/>
      </c>
      <c r="P1513" s="764" t="str">
        <f>IFERROR(IF(C:C=$U$7,RENTABILIDAD[[#This Row],[INVERSIÓN USD]]/$W$6,RENTABILIDAD[[#This Row],[INVERSIÓN USD]]/$W$7),"")</f>
        <v/>
      </c>
      <c r="Q1513" s="620" t="str">
        <f>IFERROR(IF(D:D=$U$6,RENTABILIDAD[[#This Row],[INVERSIÓN COP]]/$V$6,RENTABILIDAD[[#This Row],[INVERSIÓN COP]]/$V$7),"")</f>
        <v/>
      </c>
      <c r="R1513" s="764" t="str">
        <f>IFERROR(RENTABILIDAD[[#This Row],[RENTABILIDAD E.A USD]]*RENTABILIDAD[[#This Row],[PESOS COP]],"")</f>
        <v/>
      </c>
      <c r="S1513" s="620" t="str">
        <f>IFERROR(RENTABILIDAD[[#This Row],[RENTABILIDAD E.A COP2]]*RENTABILIDAD[[#This Row],[PESOS COP]],"")</f>
        <v/>
      </c>
    </row>
    <row r="1514" spans="2:19">
      <c r="B1514" s="755" t="str">
        <f>IF('REGISTRO ACCIONES'!L1514="COMPRA",'REGISTRO ACCIONES'!J1514,"")</f>
        <v/>
      </c>
      <c r="C1514" s="756" t="str">
        <f>IF('REGISTRO ACCIONES'!L1514="COMPRA",'REGISTRO ACCIONES'!K1514,"")</f>
        <v/>
      </c>
      <c r="D151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14" s="757" t="str">
        <f>IF('REGISTRO ACCIONES'!L1514="COMPRA",'REGISTRO ACCIONES'!M1514,"")</f>
        <v/>
      </c>
      <c r="F1514" s="758" t="str">
        <f>IF(RENTABILIDAD[[#This Row],[PORTAFOLIO]]="","",IF('REGISTRO ACCIONES'!L1514="COMPRA",'REGISTRO ACCIONES'!P1514,""))</f>
        <v/>
      </c>
      <c r="G1514" s="759" t="str">
        <f>IF(RENTABILIDAD[[#This Row],[PORTAFOLIO]]="","",IF('REGISTRO ACCIONES'!L1514="COMPRA",'REGISTRO ACCIONES'!R1514,""))</f>
        <v/>
      </c>
      <c r="H151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14" s="760" t="str">
        <f>IF(RENTABILIDAD[[#This Row],[PORTAFOLIO]]="","",IF(RENTABILIDAD[[#This Row],[INSTRUMENTO]]="","",IFERROR((E1514*H1514),0)))</f>
        <v/>
      </c>
      <c r="J1514" s="761" t="str">
        <f>IF(RENTABILIDAD[[#This Row],[PORTAFOLIO]]="","",IF(RENTABILIDAD[[#This Row],[INSTRUMENTO]]="","",IFERROR((E1514*H1514)*$X$6,0)))</f>
        <v/>
      </c>
      <c r="K1514" s="762">
        <f>IF(RENTABILIDAD[[#This Row],[VALOR ACTUAL COP]]&gt;0,IFERROR((I1514-F1514)/F1514,0),"")</f>
        <v>0</v>
      </c>
      <c r="L1514" s="702">
        <f>IF(RENTABILIDAD[[#This Row],[VALOR ACTUAL COP]]&gt;0,IFERROR((J1514-G1514)/G1514,0),"")</f>
        <v>0</v>
      </c>
      <c r="M1514" s="763">
        <f t="shared" si="24"/>
        <v>0</v>
      </c>
      <c r="N1514" s="747" t="str">
        <f>IFERROR(IF(RENTABILIDAD[[#This Row],[AÑOS]]&gt;0.9999999,(1+K1514)^(1/M1514)-1,""),"")</f>
        <v/>
      </c>
      <c r="O1514" s="702" t="str">
        <f>IFERROR(IF(RENTABILIDAD[[#This Row],[AÑOS]]&gt;0.9999999,(1+L1514)^(1/M1514)-1,""),"")</f>
        <v/>
      </c>
      <c r="P1514" s="764" t="str">
        <f>IFERROR(IF(C:C=$U$7,RENTABILIDAD[[#This Row],[INVERSIÓN USD]]/$W$6,RENTABILIDAD[[#This Row],[INVERSIÓN USD]]/$W$7),"")</f>
        <v/>
      </c>
      <c r="Q1514" s="620" t="str">
        <f>IFERROR(IF(D:D=$U$6,RENTABILIDAD[[#This Row],[INVERSIÓN COP]]/$V$6,RENTABILIDAD[[#This Row],[INVERSIÓN COP]]/$V$7),"")</f>
        <v/>
      </c>
      <c r="R1514" s="764" t="str">
        <f>IFERROR(RENTABILIDAD[[#This Row],[RENTABILIDAD E.A USD]]*RENTABILIDAD[[#This Row],[PESOS COP]],"")</f>
        <v/>
      </c>
      <c r="S1514" s="620" t="str">
        <f>IFERROR(RENTABILIDAD[[#This Row],[RENTABILIDAD E.A COP2]]*RENTABILIDAD[[#This Row],[PESOS COP]],"")</f>
        <v/>
      </c>
    </row>
    <row r="1515" spans="2:19">
      <c r="B1515" s="755" t="str">
        <f>IF('REGISTRO ACCIONES'!L1515="COMPRA",'REGISTRO ACCIONES'!J1515,"")</f>
        <v/>
      </c>
      <c r="C1515" s="756" t="str">
        <f>IF('REGISTRO ACCIONES'!L1515="COMPRA",'REGISTRO ACCIONES'!K1515,"")</f>
        <v/>
      </c>
      <c r="D151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15" s="757" t="str">
        <f>IF('REGISTRO ACCIONES'!L1515="COMPRA",'REGISTRO ACCIONES'!M1515,"")</f>
        <v/>
      </c>
      <c r="F1515" s="758" t="str">
        <f>IF(RENTABILIDAD[[#This Row],[PORTAFOLIO]]="","",IF('REGISTRO ACCIONES'!L1515="COMPRA",'REGISTRO ACCIONES'!P1515,""))</f>
        <v/>
      </c>
      <c r="G1515" s="759" t="str">
        <f>IF(RENTABILIDAD[[#This Row],[PORTAFOLIO]]="","",IF('REGISTRO ACCIONES'!L1515="COMPRA",'REGISTRO ACCIONES'!R1515,""))</f>
        <v/>
      </c>
      <c r="H151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15" s="760" t="str">
        <f>IF(RENTABILIDAD[[#This Row],[PORTAFOLIO]]="","",IF(RENTABILIDAD[[#This Row],[INSTRUMENTO]]="","",IFERROR((E1515*H1515),0)))</f>
        <v/>
      </c>
      <c r="J1515" s="761" t="str">
        <f>IF(RENTABILIDAD[[#This Row],[PORTAFOLIO]]="","",IF(RENTABILIDAD[[#This Row],[INSTRUMENTO]]="","",IFERROR((E1515*H1515)*$X$6,0)))</f>
        <v/>
      </c>
      <c r="K1515" s="762">
        <f>IF(RENTABILIDAD[[#This Row],[VALOR ACTUAL COP]]&gt;0,IFERROR((I1515-F1515)/F1515,0),"")</f>
        <v>0</v>
      </c>
      <c r="L1515" s="702">
        <f>IF(RENTABILIDAD[[#This Row],[VALOR ACTUAL COP]]&gt;0,IFERROR((J1515-G1515)/G1515,0),"")</f>
        <v>0</v>
      </c>
      <c r="M1515" s="763">
        <f t="shared" si="24"/>
        <v>0</v>
      </c>
      <c r="N1515" s="747" t="str">
        <f>IFERROR(IF(RENTABILIDAD[[#This Row],[AÑOS]]&gt;0.9999999,(1+K1515)^(1/M1515)-1,""),"")</f>
        <v/>
      </c>
      <c r="O1515" s="702" t="str">
        <f>IFERROR(IF(RENTABILIDAD[[#This Row],[AÑOS]]&gt;0.9999999,(1+L1515)^(1/M1515)-1,""),"")</f>
        <v/>
      </c>
      <c r="P1515" s="764" t="str">
        <f>IFERROR(IF(C:C=$U$7,RENTABILIDAD[[#This Row],[INVERSIÓN USD]]/$W$6,RENTABILIDAD[[#This Row],[INVERSIÓN USD]]/$W$7),"")</f>
        <v/>
      </c>
      <c r="Q1515" s="620" t="str">
        <f>IFERROR(IF(D:D=$U$6,RENTABILIDAD[[#This Row],[INVERSIÓN COP]]/$V$6,RENTABILIDAD[[#This Row],[INVERSIÓN COP]]/$V$7),"")</f>
        <v/>
      </c>
      <c r="R1515" s="764" t="str">
        <f>IFERROR(RENTABILIDAD[[#This Row],[RENTABILIDAD E.A USD]]*RENTABILIDAD[[#This Row],[PESOS COP]],"")</f>
        <v/>
      </c>
      <c r="S1515" s="620" t="str">
        <f>IFERROR(RENTABILIDAD[[#This Row],[RENTABILIDAD E.A COP2]]*RENTABILIDAD[[#This Row],[PESOS COP]],"")</f>
        <v/>
      </c>
    </row>
    <row r="1516" spans="2:19">
      <c r="B1516" s="755" t="str">
        <f>IF('REGISTRO ACCIONES'!L1516="COMPRA",'REGISTRO ACCIONES'!J1516,"")</f>
        <v/>
      </c>
      <c r="C1516" s="756" t="str">
        <f>IF('REGISTRO ACCIONES'!L1516="COMPRA",'REGISTRO ACCIONES'!K1516,"")</f>
        <v/>
      </c>
      <c r="D151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16" s="757" t="str">
        <f>IF('REGISTRO ACCIONES'!L1516="COMPRA",'REGISTRO ACCIONES'!M1516,"")</f>
        <v/>
      </c>
      <c r="F1516" s="758" t="str">
        <f>IF(RENTABILIDAD[[#This Row],[PORTAFOLIO]]="","",IF('REGISTRO ACCIONES'!L1516="COMPRA",'REGISTRO ACCIONES'!P1516,""))</f>
        <v/>
      </c>
      <c r="G1516" s="759" t="str">
        <f>IF(RENTABILIDAD[[#This Row],[PORTAFOLIO]]="","",IF('REGISTRO ACCIONES'!L1516="COMPRA",'REGISTRO ACCIONES'!R1516,""))</f>
        <v/>
      </c>
      <c r="H151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16" s="760" t="str">
        <f>IF(RENTABILIDAD[[#This Row],[PORTAFOLIO]]="","",IF(RENTABILIDAD[[#This Row],[INSTRUMENTO]]="","",IFERROR((E1516*H1516),0)))</f>
        <v/>
      </c>
      <c r="J1516" s="761" t="str">
        <f>IF(RENTABILIDAD[[#This Row],[PORTAFOLIO]]="","",IF(RENTABILIDAD[[#This Row],[INSTRUMENTO]]="","",IFERROR((E1516*H1516)*$X$6,0)))</f>
        <v/>
      </c>
      <c r="K1516" s="762">
        <f>IF(RENTABILIDAD[[#This Row],[VALOR ACTUAL COP]]&gt;0,IFERROR((I1516-F1516)/F1516,0),"")</f>
        <v>0</v>
      </c>
      <c r="L1516" s="702">
        <f>IF(RENTABILIDAD[[#This Row],[VALOR ACTUAL COP]]&gt;0,IFERROR((J1516-G1516)/G1516,0),"")</f>
        <v>0</v>
      </c>
      <c r="M1516" s="763">
        <f t="shared" si="24"/>
        <v>0</v>
      </c>
      <c r="N1516" s="747" t="str">
        <f>IFERROR(IF(RENTABILIDAD[[#This Row],[AÑOS]]&gt;0.9999999,(1+K1516)^(1/M1516)-1,""),"")</f>
        <v/>
      </c>
      <c r="O1516" s="702" t="str">
        <f>IFERROR(IF(RENTABILIDAD[[#This Row],[AÑOS]]&gt;0.9999999,(1+L1516)^(1/M1516)-1,""),"")</f>
        <v/>
      </c>
      <c r="P1516" s="764" t="str">
        <f>IFERROR(IF(C:C=$U$7,RENTABILIDAD[[#This Row],[INVERSIÓN USD]]/$W$6,RENTABILIDAD[[#This Row],[INVERSIÓN USD]]/$W$7),"")</f>
        <v/>
      </c>
      <c r="Q1516" s="620" t="str">
        <f>IFERROR(IF(D:D=$U$6,RENTABILIDAD[[#This Row],[INVERSIÓN COP]]/$V$6,RENTABILIDAD[[#This Row],[INVERSIÓN COP]]/$V$7),"")</f>
        <v/>
      </c>
      <c r="R1516" s="764" t="str">
        <f>IFERROR(RENTABILIDAD[[#This Row],[RENTABILIDAD E.A USD]]*RENTABILIDAD[[#This Row],[PESOS COP]],"")</f>
        <v/>
      </c>
      <c r="S1516" s="620" t="str">
        <f>IFERROR(RENTABILIDAD[[#This Row],[RENTABILIDAD E.A COP2]]*RENTABILIDAD[[#This Row],[PESOS COP]],"")</f>
        <v/>
      </c>
    </row>
    <row r="1517" spans="2:19">
      <c r="B1517" s="755" t="str">
        <f>IF('REGISTRO ACCIONES'!L1517="COMPRA",'REGISTRO ACCIONES'!J1517,"")</f>
        <v/>
      </c>
      <c r="C1517" s="756" t="str">
        <f>IF('REGISTRO ACCIONES'!L1517="COMPRA",'REGISTRO ACCIONES'!K1517,"")</f>
        <v/>
      </c>
      <c r="D151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17" s="757" t="str">
        <f>IF('REGISTRO ACCIONES'!L1517="COMPRA",'REGISTRO ACCIONES'!M1517,"")</f>
        <v/>
      </c>
      <c r="F1517" s="758" t="str">
        <f>IF(RENTABILIDAD[[#This Row],[PORTAFOLIO]]="","",IF('REGISTRO ACCIONES'!L1517="COMPRA",'REGISTRO ACCIONES'!P1517,""))</f>
        <v/>
      </c>
      <c r="G1517" s="759" t="str">
        <f>IF(RENTABILIDAD[[#This Row],[PORTAFOLIO]]="","",IF('REGISTRO ACCIONES'!L1517="COMPRA",'REGISTRO ACCIONES'!R1517,""))</f>
        <v/>
      </c>
      <c r="H151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17" s="760" t="str">
        <f>IF(RENTABILIDAD[[#This Row],[PORTAFOLIO]]="","",IF(RENTABILIDAD[[#This Row],[INSTRUMENTO]]="","",IFERROR((E1517*H1517),0)))</f>
        <v/>
      </c>
      <c r="J1517" s="761" t="str">
        <f>IF(RENTABILIDAD[[#This Row],[PORTAFOLIO]]="","",IF(RENTABILIDAD[[#This Row],[INSTRUMENTO]]="","",IFERROR((E1517*H1517)*$X$6,0)))</f>
        <v/>
      </c>
      <c r="K1517" s="762">
        <f>IF(RENTABILIDAD[[#This Row],[VALOR ACTUAL COP]]&gt;0,IFERROR((I1517-F1517)/F1517,0),"")</f>
        <v>0</v>
      </c>
      <c r="L1517" s="702">
        <f>IF(RENTABILIDAD[[#This Row],[VALOR ACTUAL COP]]&gt;0,IFERROR((J1517-G1517)/G1517,0),"")</f>
        <v>0</v>
      </c>
      <c r="M1517" s="763">
        <f t="shared" si="24"/>
        <v>0</v>
      </c>
      <c r="N1517" s="747" t="str">
        <f>IFERROR(IF(RENTABILIDAD[[#This Row],[AÑOS]]&gt;0.9999999,(1+K1517)^(1/M1517)-1,""),"")</f>
        <v/>
      </c>
      <c r="O1517" s="702" t="str">
        <f>IFERROR(IF(RENTABILIDAD[[#This Row],[AÑOS]]&gt;0.9999999,(1+L1517)^(1/M1517)-1,""),"")</f>
        <v/>
      </c>
      <c r="P1517" s="764" t="str">
        <f>IFERROR(IF(C:C=$U$7,RENTABILIDAD[[#This Row],[INVERSIÓN USD]]/$W$6,RENTABILIDAD[[#This Row],[INVERSIÓN USD]]/$W$7),"")</f>
        <v/>
      </c>
      <c r="Q1517" s="620" t="str">
        <f>IFERROR(IF(D:D=$U$6,RENTABILIDAD[[#This Row],[INVERSIÓN COP]]/$V$6,RENTABILIDAD[[#This Row],[INVERSIÓN COP]]/$V$7),"")</f>
        <v/>
      </c>
      <c r="R1517" s="764" t="str">
        <f>IFERROR(RENTABILIDAD[[#This Row],[RENTABILIDAD E.A USD]]*RENTABILIDAD[[#This Row],[PESOS COP]],"")</f>
        <v/>
      </c>
      <c r="S1517" s="620" t="str">
        <f>IFERROR(RENTABILIDAD[[#This Row],[RENTABILIDAD E.A COP2]]*RENTABILIDAD[[#This Row],[PESOS COP]],"")</f>
        <v/>
      </c>
    </row>
    <row r="1518" spans="2:19">
      <c r="B1518" s="755" t="str">
        <f>IF('REGISTRO ACCIONES'!L1518="COMPRA",'REGISTRO ACCIONES'!J1518,"")</f>
        <v/>
      </c>
      <c r="C1518" s="756" t="str">
        <f>IF('REGISTRO ACCIONES'!L1518="COMPRA",'REGISTRO ACCIONES'!K1518,"")</f>
        <v/>
      </c>
      <c r="D151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18" s="757" t="str">
        <f>IF('REGISTRO ACCIONES'!L1518="COMPRA",'REGISTRO ACCIONES'!M1518,"")</f>
        <v/>
      </c>
      <c r="F1518" s="758" t="str">
        <f>IF(RENTABILIDAD[[#This Row],[PORTAFOLIO]]="","",IF('REGISTRO ACCIONES'!L1518="COMPRA",'REGISTRO ACCIONES'!P1518,""))</f>
        <v/>
      </c>
      <c r="G1518" s="759" t="str">
        <f>IF(RENTABILIDAD[[#This Row],[PORTAFOLIO]]="","",IF('REGISTRO ACCIONES'!L1518="COMPRA",'REGISTRO ACCIONES'!R1518,""))</f>
        <v/>
      </c>
      <c r="H151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18" s="760" t="str">
        <f>IF(RENTABILIDAD[[#This Row],[PORTAFOLIO]]="","",IF(RENTABILIDAD[[#This Row],[INSTRUMENTO]]="","",IFERROR((E1518*H1518),0)))</f>
        <v/>
      </c>
      <c r="J1518" s="761" t="str">
        <f>IF(RENTABILIDAD[[#This Row],[PORTAFOLIO]]="","",IF(RENTABILIDAD[[#This Row],[INSTRUMENTO]]="","",IFERROR((E1518*H1518)*$X$6,0)))</f>
        <v/>
      </c>
      <c r="K1518" s="762">
        <f>IF(RENTABILIDAD[[#This Row],[VALOR ACTUAL COP]]&gt;0,IFERROR((I1518-F1518)/F1518,0),"")</f>
        <v>0</v>
      </c>
      <c r="L1518" s="702">
        <f>IF(RENTABILIDAD[[#This Row],[VALOR ACTUAL COP]]&gt;0,IFERROR((J1518-G1518)/G1518,0),"")</f>
        <v>0</v>
      </c>
      <c r="M1518" s="763">
        <f t="shared" si="24"/>
        <v>0</v>
      </c>
      <c r="N1518" s="747" t="str">
        <f>IFERROR(IF(RENTABILIDAD[[#This Row],[AÑOS]]&gt;0.9999999,(1+K1518)^(1/M1518)-1,""),"")</f>
        <v/>
      </c>
      <c r="O1518" s="702" t="str">
        <f>IFERROR(IF(RENTABILIDAD[[#This Row],[AÑOS]]&gt;0.9999999,(1+L1518)^(1/M1518)-1,""),"")</f>
        <v/>
      </c>
      <c r="P1518" s="764" t="str">
        <f>IFERROR(IF(C:C=$U$7,RENTABILIDAD[[#This Row],[INVERSIÓN USD]]/$W$6,RENTABILIDAD[[#This Row],[INVERSIÓN USD]]/$W$7),"")</f>
        <v/>
      </c>
      <c r="Q1518" s="620" t="str">
        <f>IFERROR(IF(D:D=$U$6,RENTABILIDAD[[#This Row],[INVERSIÓN COP]]/$V$6,RENTABILIDAD[[#This Row],[INVERSIÓN COP]]/$V$7),"")</f>
        <v/>
      </c>
      <c r="R1518" s="764" t="str">
        <f>IFERROR(RENTABILIDAD[[#This Row],[RENTABILIDAD E.A USD]]*RENTABILIDAD[[#This Row],[PESOS COP]],"")</f>
        <v/>
      </c>
      <c r="S1518" s="620" t="str">
        <f>IFERROR(RENTABILIDAD[[#This Row],[RENTABILIDAD E.A COP2]]*RENTABILIDAD[[#This Row],[PESOS COP]],"")</f>
        <v/>
      </c>
    </row>
    <row r="1519" spans="2:19">
      <c r="B1519" s="755" t="str">
        <f>IF('REGISTRO ACCIONES'!L1519="COMPRA",'REGISTRO ACCIONES'!J1519,"")</f>
        <v/>
      </c>
      <c r="C1519" s="756" t="str">
        <f>IF('REGISTRO ACCIONES'!L1519="COMPRA",'REGISTRO ACCIONES'!K1519,"")</f>
        <v/>
      </c>
      <c r="D151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19" s="757" t="str">
        <f>IF('REGISTRO ACCIONES'!L1519="COMPRA",'REGISTRO ACCIONES'!M1519,"")</f>
        <v/>
      </c>
      <c r="F1519" s="758" t="str">
        <f>IF(RENTABILIDAD[[#This Row],[PORTAFOLIO]]="","",IF('REGISTRO ACCIONES'!L1519="COMPRA",'REGISTRO ACCIONES'!P1519,""))</f>
        <v/>
      </c>
      <c r="G1519" s="759" t="str">
        <f>IF(RENTABILIDAD[[#This Row],[PORTAFOLIO]]="","",IF('REGISTRO ACCIONES'!L1519="COMPRA",'REGISTRO ACCIONES'!R1519,""))</f>
        <v/>
      </c>
      <c r="H151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19" s="760" t="str">
        <f>IF(RENTABILIDAD[[#This Row],[PORTAFOLIO]]="","",IF(RENTABILIDAD[[#This Row],[INSTRUMENTO]]="","",IFERROR((E1519*H1519),0)))</f>
        <v/>
      </c>
      <c r="J1519" s="761" t="str">
        <f>IF(RENTABILIDAD[[#This Row],[PORTAFOLIO]]="","",IF(RENTABILIDAD[[#This Row],[INSTRUMENTO]]="","",IFERROR((E1519*H1519)*$X$6,0)))</f>
        <v/>
      </c>
      <c r="K1519" s="762">
        <f>IF(RENTABILIDAD[[#This Row],[VALOR ACTUAL COP]]&gt;0,IFERROR((I1519-F1519)/F1519,0),"")</f>
        <v>0</v>
      </c>
      <c r="L1519" s="702">
        <f>IF(RENTABILIDAD[[#This Row],[VALOR ACTUAL COP]]&gt;0,IFERROR((J1519-G1519)/G1519,0),"")</f>
        <v>0</v>
      </c>
      <c r="M1519" s="763">
        <f t="shared" si="24"/>
        <v>0</v>
      </c>
      <c r="N1519" s="747" t="str">
        <f>IFERROR(IF(RENTABILIDAD[[#This Row],[AÑOS]]&gt;0.9999999,(1+K1519)^(1/M1519)-1,""),"")</f>
        <v/>
      </c>
      <c r="O1519" s="702" t="str">
        <f>IFERROR(IF(RENTABILIDAD[[#This Row],[AÑOS]]&gt;0.9999999,(1+L1519)^(1/M1519)-1,""),"")</f>
        <v/>
      </c>
      <c r="P1519" s="764" t="str">
        <f>IFERROR(IF(C:C=$U$7,RENTABILIDAD[[#This Row],[INVERSIÓN USD]]/$W$6,RENTABILIDAD[[#This Row],[INVERSIÓN USD]]/$W$7),"")</f>
        <v/>
      </c>
      <c r="Q1519" s="620" t="str">
        <f>IFERROR(IF(D:D=$U$6,RENTABILIDAD[[#This Row],[INVERSIÓN COP]]/$V$6,RENTABILIDAD[[#This Row],[INVERSIÓN COP]]/$V$7),"")</f>
        <v/>
      </c>
      <c r="R1519" s="764" t="str">
        <f>IFERROR(RENTABILIDAD[[#This Row],[RENTABILIDAD E.A USD]]*RENTABILIDAD[[#This Row],[PESOS COP]],"")</f>
        <v/>
      </c>
      <c r="S1519" s="620" t="str">
        <f>IFERROR(RENTABILIDAD[[#This Row],[RENTABILIDAD E.A COP2]]*RENTABILIDAD[[#This Row],[PESOS COP]],"")</f>
        <v/>
      </c>
    </row>
    <row r="1520" spans="2:19">
      <c r="B1520" s="755" t="str">
        <f>IF('REGISTRO ACCIONES'!L1520="COMPRA",'REGISTRO ACCIONES'!J1520,"")</f>
        <v/>
      </c>
      <c r="C1520" s="756" t="str">
        <f>IF('REGISTRO ACCIONES'!L1520="COMPRA",'REGISTRO ACCIONES'!K1520,"")</f>
        <v/>
      </c>
      <c r="D152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20" s="757" t="str">
        <f>IF('REGISTRO ACCIONES'!L1520="COMPRA",'REGISTRO ACCIONES'!M1520,"")</f>
        <v/>
      </c>
      <c r="F1520" s="758" t="str">
        <f>IF(RENTABILIDAD[[#This Row],[PORTAFOLIO]]="","",IF('REGISTRO ACCIONES'!L1520="COMPRA",'REGISTRO ACCIONES'!P1520,""))</f>
        <v/>
      </c>
      <c r="G1520" s="759" t="str">
        <f>IF(RENTABILIDAD[[#This Row],[PORTAFOLIO]]="","",IF('REGISTRO ACCIONES'!L1520="COMPRA",'REGISTRO ACCIONES'!R1520,""))</f>
        <v/>
      </c>
      <c r="H152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20" s="760" t="str">
        <f>IF(RENTABILIDAD[[#This Row],[PORTAFOLIO]]="","",IF(RENTABILIDAD[[#This Row],[INSTRUMENTO]]="","",IFERROR((E1520*H1520),0)))</f>
        <v/>
      </c>
      <c r="J1520" s="761" t="str">
        <f>IF(RENTABILIDAD[[#This Row],[PORTAFOLIO]]="","",IF(RENTABILIDAD[[#This Row],[INSTRUMENTO]]="","",IFERROR((E1520*H1520)*$X$6,0)))</f>
        <v/>
      </c>
      <c r="K1520" s="762">
        <f>IF(RENTABILIDAD[[#This Row],[VALOR ACTUAL COP]]&gt;0,IFERROR((I1520-F1520)/F1520,0),"")</f>
        <v>0</v>
      </c>
      <c r="L1520" s="702">
        <f>IF(RENTABILIDAD[[#This Row],[VALOR ACTUAL COP]]&gt;0,IFERROR((J1520-G1520)/G1520,0),"")</f>
        <v>0</v>
      </c>
      <c r="M1520" s="763">
        <f t="shared" si="24"/>
        <v>0</v>
      </c>
      <c r="N1520" s="747" t="str">
        <f>IFERROR(IF(RENTABILIDAD[[#This Row],[AÑOS]]&gt;0.9999999,(1+K1520)^(1/M1520)-1,""),"")</f>
        <v/>
      </c>
      <c r="O1520" s="702" t="str">
        <f>IFERROR(IF(RENTABILIDAD[[#This Row],[AÑOS]]&gt;0.9999999,(1+L1520)^(1/M1520)-1,""),"")</f>
        <v/>
      </c>
      <c r="P1520" s="764" t="str">
        <f>IFERROR(IF(C:C=$U$7,RENTABILIDAD[[#This Row],[INVERSIÓN USD]]/$W$6,RENTABILIDAD[[#This Row],[INVERSIÓN USD]]/$W$7),"")</f>
        <v/>
      </c>
      <c r="Q1520" s="620" t="str">
        <f>IFERROR(IF(D:D=$U$6,RENTABILIDAD[[#This Row],[INVERSIÓN COP]]/$V$6,RENTABILIDAD[[#This Row],[INVERSIÓN COP]]/$V$7),"")</f>
        <v/>
      </c>
      <c r="R1520" s="764" t="str">
        <f>IFERROR(RENTABILIDAD[[#This Row],[RENTABILIDAD E.A USD]]*RENTABILIDAD[[#This Row],[PESOS COP]],"")</f>
        <v/>
      </c>
      <c r="S1520" s="620" t="str">
        <f>IFERROR(RENTABILIDAD[[#This Row],[RENTABILIDAD E.A COP2]]*RENTABILIDAD[[#This Row],[PESOS COP]],"")</f>
        <v/>
      </c>
    </row>
    <row r="1521" spans="2:19">
      <c r="B1521" s="755" t="str">
        <f>IF('REGISTRO ACCIONES'!L1521="COMPRA",'REGISTRO ACCIONES'!J1521,"")</f>
        <v/>
      </c>
      <c r="C1521" s="756" t="str">
        <f>IF('REGISTRO ACCIONES'!L1521="COMPRA",'REGISTRO ACCIONES'!K1521,"")</f>
        <v/>
      </c>
      <c r="D152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21" s="757" t="str">
        <f>IF('REGISTRO ACCIONES'!L1521="COMPRA",'REGISTRO ACCIONES'!M1521,"")</f>
        <v/>
      </c>
      <c r="F1521" s="758" t="str">
        <f>IF(RENTABILIDAD[[#This Row],[PORTAFOLIO]]="","",IF('REGISTRO ACCIONES'!L1521="COMPRA",'REGISTRO ACCIONES'!P1521,""))</f>
        <v/>
      </c>
      <c r="G1521" s="759" t="str">
        <f>IF(RENTABILIDAD[[#This Row],[PORTAFOLIO]]="","",IF('REGISTRO ACCIONES'!L1521="COMPRA",'REGISTRO ACCIONES'!R1521,""))</f>
        <v/>
      </c>
      <c r="H152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21" s="760" t="str">
        <f>IF(RENTABILIDAD[[#This Row],[PORTAFOLIO]]="","",IF(RENTABILIDAD[[#This Row],[INSTRUMENTO]]="","",IFERROR((E1521*H1521),0)))</f>
        <v/>
      </c>
      <c r="J1521" s="761" t="str">
        <f>IF(RENTABILIDAD[[#This Row],[PORTAFOLIO]]="","",IF(RENTABILIDAD[[#This Row],[INSTRUMENTO]]="","",IFERROR((E1521*H1521)*$X$6,0)))</f>
        <v/>
      </c>
      <c r="K1521" s="762">
        <f>IF(RENTABILIDAD[[#This Row],[VALOR ACTUAL COP]]&gt;0,IFERROR((I1521-F1521)/F1521,0),"")</f>
        <v>0</v>
      </c>
      <c r="L1521" s="702">
        <f>IF(RENTABILIDAD[[#This Row],[VALOR ACTUAL COP]]&gt;0,IFERROR((J1521-G1521)/G1521,0),"")</f>
        <v>0</v>
      </c>
      <c r="M1521" s="763">
        <f t="shared" si="24"/>
        <v>0</v>
      </c>
      <c r="N1521" s="747" t="str">
        <f>IFERROR(IF(RENTABILIDAD[[#This Row],[AÑOS]]&gt;0.9999999,(1+K1521)^(1/M1521)-1,""),"")</f>
        <v/>
      </c>
      <c r="O1521" s="702" t="str">
        <f>IFERROR(IF(RENTABILIDAD[[#This Row],[AÑOS]]&gt;0.9999999,(1+L1521)^(1/M1521)-1,""),"")</f>
        <v/>
      </c>
      <c r="P1521" s="764" t="str">
        <f>IFERROR(IF(C:C=$U$7,RENTABILIDAD[[#This Row],[INVERSIÓN USD]]/$W$6,RENTABILIDAD[[#This Row],[INVERSIÓN USD]]/$W$7),"")</f>
        <v/>
      </c>
      <c r="Q1521" s="620" t="str">
        <f>IFERROR(IF(D:D=$U$6,RENTABILIDAD[[#This Row],[INVERSIÓN COP]]/$V$6,RENTABILIDAD[[#This Row],[INVERSIÓN COP]]/$V$7),"")</f>
        <v/>
      </c>
      <c r="R1521" s="764" t="str">
        <f>IFERROR(RENTABILIDAD[[#This Row],[RENTABILIDAD E.A USD]]*RENTABILIDAD[[#This Row],[PESOS COP]],"")</f>
        <v/>
      </c>
      <c r="S1521" s="620" t="str">
        <f>IFERROR(RENTABILIDAD[[#This Row],[RENTABILIDAD E.A COP2]]*RENTABILIDAD[[#This Row],[PESOS COP]],"")</f>
        <v/>
      </c>
    </row>
    <row r="1522" spans="2:19">
      <c r="B1522" s="755" t="str">
        <f>IF('REGISTRO ACCIONES'!L1522="COMPRA",'REGISTRO ACCIONES'!J1522,"")</f>
        <v/>
      </c>
      <c r="C1522" s="756" t="str">
        <f>IF('REGISTRO ACCIONES'!L1522="COMPRA",'REGISTRO ACCIONES'!K1522,"")</f>
        <v/>
      </c>
      <c r="D152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22" s="757" t="str">
        <f>IF('REGISTRO ACCIONES'!L1522="COMPRA",'REGISTRO ACCIONES'!M1522,"")</f>
        <v/>
      </c>
      <c r="F1522" s="758" t="str">
        <f>IF(RENTABILIDAD[[#This Row],[PORTAFOLIO]]="","",IF('REGISTRO ACCIONES'!L1522="COMPRA",'REGISTRO ACCIONES'!P1522,""))</f>
        <v/>
      </c>
      <c r="G1522" s="759" t="str">
        <f>IF(RENTABILIDAD[[#This Row],[PORTAFOLIO]]="","",IF('REGISTRO ACCIONES'!L1522="COMPRA",'REGISTRO ACCIONES'!R1522,""))</f>
        <v/>
      </c>
      <c r="H152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22" s="760" t="str">
        <f>IF(RENTABILIDAD[[#This Row],[PORTAFOLIO]]="","",IF(RENTABILIDAD[[#This Row],[INSTRUMENTO]]="","",IFERROR((E1522*H1522),0)))</f>
        <v/>
      </c>
      <c r="J1522" s="761" t="str">
        <f>IF(RENTABILIDAD[[#This Row],[PORTAFOLIO]]="","",IF(RENTABILIDAD[[#This Row],[INSTRUMENTO]]="","",IFERROR((E1522*H1522)*$X$6,0)))</f>
        <v/>
      </c>
      <c r="K1522" s="762">
        <f>IF(RENTABILIDAD[[#This Row],[VALOR ACTUAL COP]]&gt;0,IFERROR((I1522-F1522)/F1522,0),"")</f>
        <v>0</v>
      </c>
      <c r="L1522" s="702">
        <f>IF(RENTABILIDAD[[#This Row],[VALOR ACTUAL COP]]&gt;0,IFERROR((J1522-G1522)/G1522,0),"")</f>
        <v>0</v>
      </c>
      <c r="M1522" s="763">
        <f t="shared" si="24"/>
        <v>0</v>
      </c>
      <c r="N1522" s="747" t="str">
        <f>IFERROR(IF(RENTABILIDAD[[#This Row],[AÑOS]]&gt;0.9999999,(1+K1522)^(1/M1522)-1,""),"")</f>
        <v/>
      </c>
      <c r="O1522" s="702" t="str">
        <f>IFERROR(IF(RENTABILIDAD[[#This Row],[AÑOS]]&gt;0.9999999,(1+L1522)^(1/M1522)-1,""),"")</f>
        <v/>
      </c>
      <c r="P1522" s="764" t="str">
        <f>IFERROR(IF(C:C=$U$7,RENTABILIDAD[[#This Row],[INVERSIÓN USD]]/$W$6,RENTABILIDAD[[#This Row],[INVERSIÓN USD]]/$W$7),"")</f>
        <v/>
      </c>
      <c r="Q1522" s="620" t="str">
        <f>IFERROR(IF(D:D=$U$6,RENTABILIDAD[[#This Row],[INVERSIÓN COP]]/$V$6,RENTABILIDAD[[#This Row],[INVERSIÓN COP]]/$V$7),"")</f>
        <v/>
      </c>
      <c r="R1522" s="764" t="str">
        <f>IFERROR(RENTABILIDAD[[#This Row],[RENTABILIDAD E.A USD]]*RENTABILIDAD[[#This Row],[PESOS COP]],"")</f>
        <v/>
      </c>
      <c r="S1522" s="620" t="str">
        <f>IFERROR(RENTABILIDAD[[#This Row],[RENTABILIDAD E.A COP2]]*RENTABILIDAD[[#This Row],[PESOS COP]],"")</f>
        <v/>
      </c>
    </row>
    <row r="1523" spans="2:19">
      <c r="B1523" s="755" t="str">
        <f>IF('REGISTRO ACCIONES'!L1523="COMPRA",'REGISTRO ACCIONES'!J1523,"")</f>
        <v/>
      </c>
      <c r="C1523" s="756" t="str">
        <f>IF('REGISTRO ACCIONES'!L1523="COMPRA",'REGISTRO ACCIONES'!K1523,"")</f>
        <v/>
      </c>
      <c r="D152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23" s="757" t="str">
        <f>IF('REGISTRO ACCIONES'!L1523="COMPRA",'REGISTRO ACCIONES'!M1523,"")</f>
        <v/>
      </c>
      <c r="F1523" s="758" t="str">
        <f>IF(RENTABILIDAD[[#This Row],[PORTAFOLIO]]="","",IF('REGISTRO ACCIONES'!L1523="COMPRA",'REGISTRO ACCIONES'!P1523,""))</f>
        <v/>
      </c>
      <c r="G1523" s="759" t="str">
        <f>IF(RENTABILIDAD[[#This Row],[PORTAFOLIO]]="","",IF('REGISTRO ACCIONES'!L1523="COMPRA",'REGISTRO ACCIONES'!R1523,""))</f>
        <v/>
      </c>
      <c r="H152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23" s="760" t="str">
        <f>IF(RENTABILIDAD[[#This Row],[PORTAFOLIO]]="","",IF(RENTABILIDAD[[#This Row],[INSTRUMENTO]]="","",IFERROR((E1523*H1523),0)))</f>
        <v/>
      </c>
      <c r="J1523" s="761" t="str">
        <f>IF(RENTABILIDAD[[#This Row],[PORTAFOLIO]]="","",IF(RENTABILIDAD[[#This Row],[INSTRUMENTO]]="","",IFERROR((E1523*H1523)*$X$6,0)))</f>
        <v/>
      </c>
      <c r="K1523" s="762">
        <f>IF(RENTABILIDAD[[#This Row],[VALOR ACTUAL COP]]&gt;0,IFERROR((I1523-F1523)/F1523,0),"")</f>
        <v>0</v>
      </c>
      <c r="L1523" s="702">
        <f>IF(RENTABILIDAD[[#This Row],[VALOR ACTUAL COP]]&gt;0,IFERROR((J1523-G1523)/G1523,0),"")</f>
        <v>0</v>
      </c>
      <c r="M1523" s="763">
        <f t="shared" si="24"/>
        <v>0</v>
      </c>
      <c r="N1523" s="747" t="str">
        <f>IFERROR(IF(RENTABILIDAD[[#This Row],[AÑOS]]&gt;0.9999999,(1+K1523)^(1/M1523)-1,""),"")</f>
        <v/>
      </c>
      <c r="O1523" s="702" t="str">
        <f>IFERROR(IF(RENTABILIDAD[[#This Row],[AÑOS]]&gt;0.9999999,(1+L1523)^(1/M1523)-1,""),"")</f>
        <v/>
      </c>
      <c r="P1523" s="764" t="str">
        <f>IFERROR(IF(C:C=$U$7,RENTABILIDAD[[#This Row],[INVERSIÓN USD]]/$W$6,RENTABILIDAD[[#This Row],[INVERSIÓN USD]]/$W$7),"")</f>
        <v/>
      </c>
      <c r="Q1523" s="620" t="str">
        <f>IFERROR(IF(D:D=$U$6,RENTABILIDAD[[#This Row],[INVERSIÓN COP]]/$V$6,RENTABILIDAD[[#This Row],[INVERSIÓN COP]]/$V$7),"")</f>
        <v/>
      </c>
      <c r="R1523" s="764" t="str">
        <f>IFERROR(RENTABILIDAD[[#This Row],[RENTABILIDAD E.A USD]]*RENTABILIDAD[[#This Row],[PESOS COP]],"")</f>
        <v/>
      </c>
      <c r="S1523" s="620" t="str">
        <f>IFERROR(RENTABILIDAD[[#This Row],[RENTABILIDAD E.A COP2]]*RENTABILIDAD[[#This Row],[PESOS COP]],"")</f>
        <v/>
      </c>
    </row>
    <row r="1524" spans="2:19">
      <c r="B1524" s="755" t="str">
        <f>IF('REGISTRO ACCIONES'!L1524="COMPRA",'REGISTRO ACCIONES'!J1524,"")</f>
        <v/>
      </c>
      <c r="C1524" s="756" t="str">
        <f>IF('REGISTRO ACCIONES'!L1524="COMPRA",'REGISTRO ACCIONES'!K1524,"")</f>
        <v/>
      </c>
      <c r="D152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24" s="757" t="str">
        <f>IF('REGISTRO ACCIONES'!L1524="COMPRA",'REGISTRO ACCIONES'!M1524,"")</f>
        <v/>
      </c>
      <c r="F1524" s="758" t="str">
        <f>IF(RENTABILIDAD[[#This Row],[PORTAFOLIO]]="","",IF('REGISTRO ACCIONES'!L1524="COMPRA",'REGISTRO ACCIONES'!P1524,""))</f>
        <v/>
      </c>
      <c r="G1524" s="759" t="str">
        <f>IF(RENTABILIDAD[[#This Row],[PORTAFOLIO]]="","",IF('REGISTRO ACCIONES'!L1524="COMPRA",'REGISTRO ACCIONES'!R1524,""))</f>
        <v/>
      </c>
      <c r="H152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24" s="760" t="str">
        <f>IF(RENTABILIDAD[[#This Row],[PORTAFOLIO]]="","",IF(RENTABILIDAD[[#This Row],[INSTRUMENTO]]="","",IFERROR((E1524*H1524),0)))</f>
        <v/>
      </c>
      <c r="J1524" s="761" t="str">
        <f>IF(RENTABILIDAD[[#This Row],[PORTAFOLIO]]="","",IF(RENTABILIDAD[[#This Row],[INSTRUMENTO]]="","",IFERROR((E1524*H1524)*$X$6,0)))</f>
        <v/>
      </c>
      <c r="K1524" s="762">
        <f>IF(RENTABILIDAD[[#This Row],[VALOR ACTUAL COP]]&gt;0,IFERROR((I1524-F1524)/F1524,0),"")</f>
        <v>0</v>
      </c>
      <c r="L1524" s="702">
        <f>IF(RENTABILIDAD[[#This Row],[VALOR ACTUAL COP]]&gt;0,IFERROR((J1524-G1524)/G1524,0),"")</f>
        <v>0</v>
      </c>
      <c r="M1524" s="763">
        <f t="shared" si="24"/>
        <v>0</v>
      </c>
      <c r="N1524" s="747" t="str">
        <f>IFERROR(IF(RENTABILIDAD[[#This Row],[AÑOS]]&gt;0.9999999,(1+K1524)^(1/M1524)-1,""),"")</f>
        <v/>
      </c>
      <c r="O1524" s="702" t="str">
        <f>IFERROR(IF(RENTABILIDAD[[#This Row],[AÑOS]]&gt;0.9999999,(1+L1524)^(1/M1524)-1,""),"")</f>
        <v/>
      </c>
      <c r="P1524" s="764" t="str">
        <f>IFERROR(IF(C:C=$U$7,RENTABILIDAD[[#This Row],[INVERSIÓN USD]]/$W$6,RENTABILIDAD[[#This Row],[INVERSIÓN USD]]/$W$7),"")</f>
        <v/>
      </c>
      <c r="Q1524" s="620" t="str">
        <f>IFERROR(IF(D:D=$U$6,RENTABILIDAD[[#This Row],[INVERSIÓN COP]]/$V$6,RENTABILIDAD[[#This Row],[INVERSIÓN COP]]/$V$7),"")</f>
        <v/>
      </c>
      <c r="R1524" s="764" t="str">
        <f>IFERROR(RENTABILIDAD[[#This Row],[RENTABILIDAD E.A USD]]*RENTABILIDAD[[#This Row],[PESOS COP]],"")</f>
        <v/>
      </c>
      <c r="S1524" s="620" t="str">
        <f>IFERROR(RENTABILIDAD[[#This Row],[RENTABILIDAD E.A COP2]]*RENTABILIDAD[[#This Row],[PESOS COP]],"")</f>
        <v/>
      </c>
    </row>
    <row r="1525" spans="2:19">
      <c r="B1525" s="755" t="str">
        <f>IF('REGISTRO ACCIONES'!L1525="COMPRA",'REGISTRO ACCIONES'!J1525,"")</f>
        <v/>
      </c>
      <c r="C1525" s="756" t="str">
        <f>IF('REGISTRO ACCIONES'!L1525="COMPRA",'REGISTRO ACCIONES'!K1525,"")</f>
        <v/>
      </c>
      <c r="D152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25" s="757" t="str">
        <f>IF('REGISTRO ACCIONES'!L1525="COMPRA",'REGISTRO ACCIONES'!M1525,"")</f>
        <v/>
      </c>
      <c r="F1525" s="758" t="str">
        <f>IF(RENTABILIDAD[[#This Row],[PORTAFOLIO]]="","",IF('REGISTRO ACCIONES'!L1525="COMPRA",'REGISTRO ACCIONES'!P1525,""))</f>
        <v/>
      </c>
      <c r="G1525" s="759" t="str">
        <f>IF(RENTABILIDAD[[#This Row],[PORTAFOLIO]]="","",IF('REGISTRO ACCIONES'!L1525="COMPRA",'REGISTRO ACCIONES'!R1525,""))</f>
        <v/>
      </c>
      <c r="H152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25" s="760" t="str">
        <f>IF(RENTABILIDAD[[#This Row],[PORTAFOLIO]]="","",IF(RENTABILIDAD[[#This Row],[INSTRUMENTO]]="","",IFERROR((E1525*H1525),0)))</f>
        <v/>
      </c>
      <c r="J1525" s="761" t="str">
        <f>IF(RENTABILIDAD[[#This Row],[PORTAFOLIO]]="","",IF(RENTABILIDAD[[#This Row],[INSTRUMENTO]]="","",IFERROR((E1525*H1525)*$X$6,0)))</f>
        <v/>
      </c>
      <c r="K1525" s="762">
        <f>IF(RENTABILIDAD[[#This Row],[VALOR ACTUAL COP]]&gt;0,IFERROR((I1525-F1525)/F1525,0),"")</f>
        <v>0</v>
      </c>
      <c r="L1525" s="702">
        <f>IF(RENTABILIDAD[[#This Row],[VALOR ACTUAL COP]]&gt;0,IFERROR((J1525-G1525)/G1525,0),"")</f>
        <v>0</v>
      </c>
      <c r="M1525" s="763">
        <f t="shared" si="24"/>
        <v>0</v>
      </c>
      <c r="N1525" s="747" t="str">
        <f>IFERROR(IF(RENTABILIDAD[[#This Row],[AÑOS]]&gt;0.9999999,(1+K1525)^(1/M1525)-1,""),"")</f>
        <v/>
      </c>
      <c r="O1525" s="702" t="str">
        <f>IFERROR(IF(RENTABILIDAD[[#This Row],[AÑOS]]&gt;0.9999999,(1+L1525)^(1/M1525)-1,""),"")</f>
        <v/>
      </c>
      <c r="P1525" s="764" t="str">
        <f>IFERROR(IF(C:C=$U$7,RENTABILIDAD[[#This Row],[INVERSIÓN USD]]/$W$6,RENTABILIDAD[[#This Row],[INVERSIÓN USD]]/$W$7),"")</f>
        <v/>
      </c>
      <c r="Q1525" s="620" t="str">
        <f>IFERROR(IF(D:D=$U$6,RENTABILIDAD[[#This Row],[INVERSIÓN COP]]/$V$6,RENTABILIDAD[[#This Row],[INVERSIÓN COP]]/$V$7),"")</f>
        <v/>
      </c>
      <c r="R1525" s="764" t="str">
        <f>IFERROR(RENTABILIDAD[[#This Row],[RENTABILIDAD E.A USD]]*RENTABILIDAD[[#This Row],[PESOS COP]],"")</f>
        <v/>
      </c>
      <c r="S1525" s="620" t="str">
        <f>IFERROR(RENTABILIDAD[[#This Row],[RENTABILIDAD E.A COP2]]*RENTABILIDAD[[#This Row],[PESOS COP]],"")</f>
        <v/>
      </c>
    </row>
    <row r="1526" spans="2:19">
      <c r="B1526" s="755" t="str">
        <f>IF('REGISTRO ACCIONES'!L1526="COMPRA",'REGISTRO ACCIONES'!J1526,"")</f>
        <v/>
      </c>
      <c r="C1526" s="756" t="str">
        <f>IF('REGISTRO ACCIONES'!L1526="COMPRA",'REGISTRO ACCIONES'!K1526,"")</f>
        <v/>
      </c>
      <c r="D152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26" s="757" t="str">
        <f>IF('REGISTRO ACCIONES'!L1526="COMPRA",'REGISTRO ACCIONES'!M1526,"")</f>
        <v/>
      </c>
      <c r="F1526" s="758" t="str">
        <f>IF(RENTABILIDAD[[#This Row],[PORTAFOLIO]]="","",IF('REGISTRO ACCIONES'!L1526="COMPRA",'REGISTRO ACCIONES'!P1526,""))</f>
        <v/>
      </c>
      <c r="G1526" s="759" t="str">
        <f>IF(RENTABILIDAD[[#This Row],[PORTAFOLIO]]="","",IF('REGISTRO ACCIONES'!L1526="COMPRA",'REGISTRO ACCIONES'!R1526,""))</f>
        <v/>
      </c>
      <c r="H152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26" s="760" t="str">
        <f>IF(RENTABILIDAD[[#This Row],[PORTAFOLIO]]="","",IF(RENTABILIDAD[[#This Row],[INSTRUMENTO]]="","",IFERROR((E1526*H1526),0)))</f>
        <v/>
      </c>
      <c r="J1526" s="761" t="str">
        <f>IF(RENTABILIDAD[[#This Row],[PORTAFOLIO]]="","",IF(RENTABILIDAD[[#This Row],[INSTRUMENTO]]="","",IFERROR((E1526*H1526)*$X$6,0)))</f>
        <v/>
      </c>
      <c r="K1526" s="762">
        <f>IF(RENTABILIDAD[[#This Row],[VALOR ACTUAL COP]]&gt;0,IFERROR((I1526-F1526)/F1526,0),"")</f>
        <v>0</v>
      </c>
      <c r="L1526" s="702">
        <f>IF(RENTABILIDAD[[#This Row],[VALOR ACTUAL COP]]&gt;0,IFERROR((J1526-G1526)/G1526,0),"")</f>
        <v>0</v>
      </c>
      <c r="M1526" s="763">
        <f t="shared" si="24"/>
        <v>0</v>
      </c>
      <c r="N1526" s="747" t="str">
        <f>IFERROR(IF(RENTABILIDAD[[#This Row],[AÑOS]]&gt;0.9999999,(1+K1526)^(1/M1526)-1,""),"")</f>
        <v/>
      </c>
      <c r="O1526" s="702" t="str">
        <f>IFERROR(IF(RENTABILIDAD[[#This Row],[AÑOS]]&gt;0.9999999,(1+L1526)^(1/M1526)-1,""),"")</f>
        <v/>
      </c>
      <c r="P1526" s="764" t="str">
        <f>IFERROR(IF(C:C=$U$7,RENTABILIDAD[[#This Row],[INVERSIÓN USD]]/$W$6,RENTABILIDAD[[#This Row],[INVERSIÓN USD]]/$W$7),"")</f>
        <v/>
      </c>
      <c r="Q1526" s="620" t="str">
        <f>IFERROR(IF(D:D=$U$6,RENTABILIDAD[[#This Row],[INVERSIÓN COP]]/$V$6,RENTABILIDAD[[#This Row],[INVERSIÓN COP]]/$V$7),"")</f>
        <v/>
      </c>
      <c r="R1526" s="764" t="str">
        <f>IFERROR(RENTABILIDAD[[#This Row],[RENTABILIDAD E.A USD]]*RENTABILIDAD[[#This Row],[PESOS COP]],"")</f>
        <v/>
      </c>
      <c r="S1526" s="620" t="str">
        <f>IFERROR(RENTABILIDAD[[#This Row],[RENTABILIDAD E.A COP2]]*RENTABILIDAD[[#This Row],[PESOS COP]],"")</f>
        <v/>
      </c>
    </row>
    <row r="1527" spans="2:19">
      <c r="B1527" s="755" t="str">
        <f>IF('REGISTRO ACCIONES'!L1527="COMPRA",'REGISTRO ACCIONES'!J1527,"")</f>
        <v/>
      </c>
      <c r="C1527" s="756" t="str">
        <f>IF('REGISTRO ACCIONES'!L1527="COMPRA",'REGISTRO ACCIONES'!K1527,"")</f>
        <v/>
      </c>
      <c r="D152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27" s="757" t="str">
        <f>IF('REGISTRO ACCIONES'!L1527="COMPRA",'REGISTRO ACCIONES'!M1527,"")</f>
        <v/>
      </c>
      <c r="F1527" s="758" t="str">
        <f>IF(RENTABILIDAD[[#This Row],[PORTAFOLIO]]="","",IF('REGISTRO ACCIONES'!L1527="COMPRA",'REGISTRO ACCIONES'!P1527,""))</f>
        <v/>
      </c>
      <c r="G1527" s="759" t="str">
        <f>IF(RENTABILIDAD[[#This Row],[PORTAFOLIO]]="","",IF('REGISTRO ACCIONES'!L1527="COMPRA",'REGISTRO ACCIONES'!R1527,""))</f>
        <v/>
      </c>
      <c r="H152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27" s="760" t="str">
        <f>IF(RENTABILIDAD[[#This Row],[PORTAFOLIO]]="","",IF(RENTABILIDAD[[#This Row],[INSTRUMENTO]]="","",IFERROR((E1527*H1527),0)))</f>
        <v/>
      </c>
      <c r="J1527" s="761" t="str">
        <f>IF(RENTABILIDAD[[#This Row],[PORTAFOLIO]]="","",IF(RENTABILIDAD[[#This Row],[INSTRUMENTO]]="","",IFERROR((E1527*H1527)*$X$6,0)))</f>
        <v/>
      </c>
      <c r="K1527" s="762">
        <f>IF(RENTABILIDAD[[#This Row],[VALOR ACTUAL COP]]&gt;0,IFERROR((I1527-F1527)/F1527,0),"")</f>
        <v>0</v>
      </c>
      <c r="L1527" s="702">
        <f>IF(RENTABILIDAD[[#This Row],[VALOR ACTUAL COP]]&gt;0,IFERROR((J1527-G1527)/G1527,0),"")</f>
        <v>0</v>
      </c>
      <c r="M1527" s="763">
        <f t="shared" si="24"/>
        <v>0</v>
      </c>
      <c r="N1527" s="747" t="str">
        <f>IFERROR(IF(RENTABILIDAD[[#This Row],[AÑOS]]&gt;0.9999999,(1+K1527)^(1/M1527)-1,""),"")</f>
        <v/>
      </c>
      <c r="O1527" s="702" t="str">
        <f>IFERROR(IF(RENTABILIDAD[[#This Row],[AÑOS]]&gt;0.9999999,(1+L1527)^(1/M1527)-1,""),"")</f>
        <v/>
      </c>
      <c r="P1527" s="764" t="str">
        <f>IFERROR(IF(C:C=$U$7,RENTABILIDAD[[#This Row],[INVERSIÓN USD]]/$W$6,RENTABILIDAD[[#This Row],[INVERSIÓN USD]]/$W$7),"")</f>
        <v/>
      </c>
      <c r="Q1527" s="620" t="str">
        <f>IFERROR(IF(D:D=$U$6,RENTABILIDAD[[#This Row],[INVERSIÓN COP]]/$V$6,RENTABILIDAD[[#This Row],[INVERSIÓN COP]]/$V$7),"")</f>
        <v/>
      </c>
      <c r="R1527" s="764" t="str">
        <f>IFERROR(RENTABILIDAD[[#This Row],[RENTABILIDAD E.A USD]]*RENTABILIDAD[[#This Row],[PESOS COP]],"")</f>
        <v/>
      </c>
      <c r="S1527" s="620" t="str">
        <f>IFERROR(RENTABILIDAD[[#This Row],[RENTABILIDAD E.A COP2]]*RENTABILIDAD[[#This Row],[PESOS COP]],"")</f>
        <v/>
      </c>
    </row>
    <row r="1528" spans="2:19">
      <c r="B1528" s="755" t="str">
        <f>IF('REGISTRO ACCIONES'!L1528="COMPRA",'REGISTRO ACCIONES'!J1528,"")</f>
        <v/>
      </c>
      <c r="C1528" s="756" t="str">
        <f>IF('REGISTRO ACCIONES'!L1528="COMPRA",'REGISTRO ACCIONES'!K1528,"")</f>
        <v/>
      </c>
      <c r="D152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28" s="757" t="str">
        <f>IF('REGISTRO ACCIONES'!L1528="COMPRA",'REGISTRO ACCIONES'!M1528,"")</f>
        <v/>
      </c>
      <c r="F1528" s="758" t="str">
        <f>IF(RENTABILIDAD[[#This Row],[PORTAFOLIO]]="","",IF('REGISTRO ACCIONES'!L1528="COMPRA",'REGISTRO ACCIONES'!P1528,""))</f>
        <v/>
      </c>
      <c r="G1528" s="759" t="str">
        <f>IF(RENTABILIDAD[[#This Row],[PORTAFOLIO]]="","",IF('REGISTRO ACCIONES'!L1528="COMPRA",'REGISTRO ACCIONES'!R1528,""))</f>
        <v/>
      </c>
      <c r="H152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28" s="760" t="str">
        <f>IF(RENTABILIDAD[[#This Row],[PORTAFOLIO]]="","",IF(RENTABILIDAD[[#This Row],[INSTRUMENTO]]="","",IFERROR((E1528*H1528),0)))</f>
        <v/>
      </c>
      <c r="J1528" s="761" t="str">
        <f>IF(RENTABILIDAD[[#This Row],[PORTAFOLIO]]="","",IF(RENTABILIDAD[[#This Row],[INSTRUMENTO]]="","",IFERROR((E1528*H1528)*$X$6,0)))</f>
        <v/>
      </c>
      <c r="K1528" s="762">
        <f>IF(RENTABILIDAD[[#This Row],[VALOR ACTUAL COP]]&gt;0,IFERROR((I1528-F1528)/F1528,0),"")</f>
        <v>0</v>
      </c>
      <c r="L1528" s="702">
        <f>IF(RENTABILIDAD[[#This Row],[VALOR ACTUAL COP]]&gt;0,IFERROR((J1528-G1528)/G1528,0),"")</f>
        <v>0</v>
      </c>
      <c r="M1528" s="763">
        <f t="shared" si="24"/>
        <v>0</v>
      </c>
      <c r="N1528" s="747" t="str">
        <f>IFERROR(IF(RENTABILIDAD[[#This Row],[AÑOS]]&gt;0.9999999,(1+K1528)^(1/M1528)-1,""),"")</f>
        <v/>
      </c>
      <c r="O1528" s="702" t="str">
        <f>IFERROR(IF(RENTABILIDAD[[#This Row],[AÑOS]]&gt;0.9999999,(1+L1528)^(1/M1528)-1,""),"")</f>
        <v/>
      </c>
      <c r="P1528" s="764" t="str">
        <f>IFERROR(IF(C:C=$U$7,RENTABILIDAD[[#This Row],[INVERSIÓN USD]]/$W$6,RENTABILIDAD[[#This Row],[INVERSIÓN USD]]/$W$7),"")</f>
        <v/>
      </c>
      <c r="Q1528" s="620" t="str">
        <f>IFERROR(IF(D:D=$U$6,RENTABILIDAD[[#This Row],[INVERSIÓN COP]]/$V$6,RENTABILIDAD[[#This Row],[INVERSIÓN COP]]/$V$7),"")</f>
        <v/>
      </c>
      <c r="R1528" s="764" t="str">
        <f>IFERROR(RENTABILIDAD[[#This Row],[RENTABILIDAD E.A USD]]*RENTABILIDAD[[#This Row],[PESOS COP]],"")</f>
        <v/>
      </c>
      <c r="S1528" s="620" t="str">
        <f>IFERROR(RENTABILIDAD[[#This Row],[RENTABILIDAD E.A COP2]]*RENTABILIDAD[[#This Row],[PESOS COP]],"")</f>
        <v/>
      </c>
    </row>
    <row r="1529" spans="2:19">
      <c r="B1529" s="755" t="str">
        <f>IF('REGISTRO ACCIONES'!L1529="COMPRA",'REGISTRO ACCIONES'!J1529,"")</f>
        <v/>
      </c>
      <c r="C1529" s="756" t="str">
        <f>IF('REGISTRO ACCIONES'!L1529="COMPRA",'REGISTRO ACCIONES'!K1529,"")</f>
        <v/>
      </c>
      <c r="D152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29" s="757" t="str">
        <f>IF('REGISTRO ACCIONES'!L1529="COMPRA",'REGISTRO ACCIONES'!M1529,"")</f>
        <v/>
      </c>
      <c r="F1529" s="758" t="str">
        <f>IF(RENTABILIDAD[[#This Row],[PORTAFOLIO]]="","",IF('REGISTRO ACCIONES'!L1529="COMPRA",'REGISTRO ACCIONES'!P1529,""))</f>
        <v/>
      </c>
      <c r="G1529" s="759" t="str">
        <f>IF(RENTABILIDAD[[#This Row],[PORTAFOLIO]]="","",IF('REGISTRO ACCIONES'!L1529="COMPRA",'REGISTRO ACCIONES'!R1529,""))</f>
        <v/>
      </c>
      <c r="H152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29" s="760" t="str">
        <f>IF(RENTABILIDAD[[#This Row],[PORTAFOLIO]]="","",IF(RENTABILIDAD[[#This Row],[INSTRUMENTO]]="","",IFERROR((E1529*H1529),0)))</f>
        <v/>
      </c>
      <c r="J1529" s="761" t="str">
        <f>IF(RENTABILIDAD[[#This Row],[PORTAFOLIO]]="","",IF(RENTABILIDAD[[#This Row],[INSTRUMENTO]]="","",IFERROR((E1529*H1529)*$X$6,0)))</f>
        <v/>
      </c>
      <c r="K1529" s="762">
        <f>IF(RENTABILIDAD[[#This Row],[VALOR ACTUAL COP]]&gt;0,IFERROR((I1529-F1529)/F1529,0),"")</f>
        <v>0</v>
      </c>
      <c r="L1529" s="702">
        <f>IF(RENTABILIDAD[[#This Row],[VALOR ACTUAL COP]]&gt;0,IFERROR((J1529-G1529)/G1529,0),"")</f>
        <v>0</v>
      </c>
      <c r="M1529" s="763">
        <f t="shared" si="24"/>
        <v>0</v>
      </c>
      <c r="N1529" s="747" t="str">
        <f>IFERROR(IF(RENTABILIDAD[[#This Row],[AÑOS]]&gt;0.9999999,(1+K1529)^(1/M1529)-1,""),"")</f>
        <v/>
      </c>
      <c r="O1529" s="702" t="str">
        <f>IFERROR(IF(RENTABILIDAD[[#This Row],[AÑOS]]&gt;0.9999999,(1+L1529)^(1/M1529)-1,""),"")</f>
        <v/>
      </c>
      <c r="P1529" s="764" t="str">
        <f>IFERROR(IF(C:C=$U$7,RENTABILIDAD[[#This Row],[INVERSIÓN USD]]/$W$6,RENTABILIDAD[[#This Row],[INVERSIÓN USD]]/$W$7),"")</f>
        <v/>
      </c>
      <c r="Q1529" s="620" t="str">
        <f>IFERROR(IF(D:D=$U$6,RENTABILIDAD[[#This Row],[INVERSIÓN COP]]/$V$6,RENTABILIDAD[[#This Row],[INVERSIÓN COP]]/$V$7),"")</f>
        <v/>
      </c>
      <c r="R1529" s="764" t="str">
        <f>IFERROR(RENTABILIDAD[[#This Row],[RENTABILIDAD E.A USD]]*RENTABILIDAD[[#This Row],[PESOS COP]],"")</f>
        <v/>
      </c>
      <c r="S1529" s="620" t="str">
        <f>IFERROR(RENTABILIDAD[[#This Row],[RENTABILIDAD E.A COP2]]*RENTABILIDAD[[#This Row],[PESOS COP]],"")</f>
        <v/>
      </c>
    </row>
    <row r="1530" spans="2:19">
      <c r="B1530" s="755" t="str">
        <f>IF('REGISTRO ACCIONES'!L1530="COMPRA",'REGISTRO ACCIONES'!J1530,"")</f>
        <v/>
      </c>
      <c r="C1530" s="756" t="str">
        <f>IF('REGISTRO ACCIONES'!L1530="COMPRA",'REGISTRO ACCIONES'!K1530,"")</f>
        <v/>
      </c>
      <c r="D153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30" s="757" t="str">
        <f>IF('REGISTRO ACCIONES'!L1530="COMPRA",'REGISTRO ACCIONES'!M1530,"")</f>
        <v/>
      </c>
      <c r="F1530" s="758" t="str">
        <f>IF(RENTABILIDAD[[#This Row],[PORTAFOLIO]]="","",IF('REGISTRO ACCIONES'!L1530="COMPRA",'REGISTRO ACCIONES'!P1530,""))</f>
        <v/>
      </c>
      <c r="G1530" s="759" t="str">
        <f>IF(RENTABILIDAD[[#This Row],[PORTAFOLIO]]="","",IF('REGISTRO ACCIONES'!L1530="COMPRA",'REGISTRO ACCIONES'!R1530,""))</f>
        <v/>
      </c>
      <c r="H153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30" s="760" t="str">
        <f>IF(RENTABILIDAD[[#This Row],[PORTAFOLIO]]="","",IF(RENTABILIDAD[[#This Row],[INSTRUMENTO]]="","",IFERROR((E1530*H1530),0)))</f>
        <v/>
      </c>
      <c r="J1530" s="761" t="str">
        <f>IF(RENTABILIDAD[[#This Row],[PORTAFOLIO]]="","",IF(RENTABILIDAD[[#This Row],[INSTRUMENTO]]="","",IFERROR((E1530*H1530)*$X$6,0)))</f>
        <v/>
      </c>
      <c r="K1530" s="762">
        <f>IF(RENTABILIDAD[[#This Row],[VALOR ACTUAL COP]]&gt;0,IFERROR((I1530-F1530)/F1530,0),"")</f>
        <v>0</v>
      </c>
      <c r="L1530" s="702">
        <f>IF(RENTABILIDAD[[#This Row],[VALOR ACTUAL COP]]&gt;0,IFERROR((J1530-G1530)/G1530,0),"")</f>
        <v>0</v>
      </c>
      <c r="M1530" s="763">
        <f t="shared" si="24"/>
        <v>0</v>
      </c>
      <c r="N1530" s="747" t="str">
        <f>IFERROR(IF(RENTABILIDAD[[#This Row],[AÑOS]]&gt;0.9999999,(1+K1530)^(1/M1530)-1,""),"")</f>
        <v/>
      </c>
      <c r="O1530" s="702" t="str">
        <f>IFERROR(IF(RENTABILIDAD[[#This Row],[AÑOS]]&gt;0.9999999,(1+L1530)^(1/M1530)-1,""),"")</f>
        <v/>
      </c>
      <c r="P1530" s="764" t="str">
        <f>IFERROR(IF(C:C=$U$7,RENTABILIDAD[[#This Row],[INVERSIÓN USD]]/$W$6,RENTABILIDAD[[#This Row],[INVERSIÓN USD]]/$W$7),"")</f>
        <v/>
      </c>
      <c r="Q1530" s="620" t="str">
        <f>IFERROR(IF(D:D=$U$6,RENTABILIDAD[[#This Row],[INVERSIÓN COP]]/$V$6,RENTABILIDAD[[#This Row],[INVERSIÓN COP]]/$V$7),"")</f>
        <v/>
      </c>
      <c r="R1530" s="764" t="str">
        <f>IFERROR(RENTABILIDAD[[#This Row],[RENTABILIDAD E.A USD]]*RENTABILIDAD[[#This Row],[PESOS COP]],"")</f>
        <v/>
      </c>
      <c r="S1530" s="620" t="str">
        <f>IFERROR(RENTABILIDAD[[#This Row],[RENTABILIDAD E.A COP2]]*RENTABILIDAD[[#This Row],[PESOS COP]],"")</f>
        <v/>
      </c>
    </row>
    <row r="1531" spans="2:19">
      <c r="B1531" s="755" t="str">
        <f>IF('REGISTRO ACCIONES'!L1531="COMPRA",'REGISTRO ACCIONES'!J1531,"")</f>
        <v/>
      </c>
      <c r="C1531" s="756" t="str">
        <f>IF('REGISTRO ACCIONES'!L1531="COMPRA",'REGISTRO ACCIONES'!K1531,"")</f>
        <v/>
      </c>
      <c r="D153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31" s="757" t="str">
        <f>IF('REGISTRO ACCIONES'!L1531="COMPRA",'REGISTRO ACCIONES'!M1531,"")</f>
        <v/>
      </c>
      <c r="F1531" s="758" t="str">
        <f>IF(RENTABILIDAD[[#This Row],[PORTAFOLIO]]="","",IF('REGISTRO ACCIONES'!L1531="COMPRA",'REGISTRO ACCIONES'!P1531,""))</f>
        <v/>
      </c>
      <c r="G1531" s="759" t="str">
        <f>IF(RENTABILIDAD[[#This Row],[PORTAFOLIO]]="","",IF('REGISTRO ACCIONES'!L1531="COMPRA",'REGISTRO ACCIONES'!R1531,""))</f>
        <v/>
      </c>
      <c r="H153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31" s="760" t="str">
        <f>IF(RENTABILIDAD[[#This Row],[PORTAFOLIO]]="","",IF(RENTABILIDAD[[#This Row],[INSTRUMENTO]]="","",IFERROR((E1531*H1531),0)))</f>
        <v/>
      </c>
      <c r="J1531" s="761" t="str">
        <f>IF(RENTABILIDAD[[#This Row],[PORTAFOLIO]]="","",IF(RENTABILIDAD[[#This Row],[INSTRUMENTO]]="","",IFERROR((E1531*H1531)*$X$6,0)))</f>
        <v/>
      </c>
      <c r="K1531" s="762">
        <f>IF(RENTABILIDAD[[#This Row],[VALOR ACTUAL COP]]&gt;0,IFERROR((I1531-F1531)/F1531,0),"")</f>
        <v>0</v>
      </c>
      <c r="L1531" s="702">
        <f>IF(RENTABILIDAD[[#This Row],[VALOR ACTUAL COP]]&gt;0,IFERROR((J1531-G1531)/G1531,0),"")</f>
        <v>0</v>
      </c>
      <c r="M1531" s="763">
        <f t="shared" si="24"/>
        <v>0</v>
      </c>
      <c r="N1531" s="747" t="str">
        <f>IFERROR(IF(RENTABILIDAD[[#This Row],[AÑOS]]&gt;0.9999999,(1+K1531)^(1/M1531)-1,""),"")</f>
        <v/>
      </c>
      <c r="O1531" s="702" t="str">
        <f>IFERROR(IF(RENTABILIDAD[[#This Row],[AÑOS]]&gt;0.9999999,(1+L1531)^(1/M1531)-1,""),"")</f>
        <v/>
      </c>
      <c r="P1531" s="764" t="str">
        <f>IFERROR(IF(C:C=$U$7,RENTABILIDAD[[#This Row],[INVERSIÓN USD]]/$W$6,RENTABILIDAD[[#This Row],[INVERSIÓN USD]]/$W$7),"")</f>
        <v/>
      </c>
      <c r="Q1531" s="620" t="str">
        <f>IFERROR(IF(D:D=$U$6,RENTABILIDAD[[#This Row],[INVERSIÓN COP]]/$V$6,RENTABILIDAD[[#This Row],[INVERSIÓN COP]]/$V$7),"")</f>
        <v/>
      </c>
      <c r="R1531" s="764" t="str">
        <f>IFERROR(RENTABILIDAD[[#This Row],[RENTABILIDAD E.A USD]]*RENTABILIDAD[[#This Row],[PESOS COP]],"")</f>
        <v/>
      </c>
      <c r="S1531" s="620" t="str">
        <f>IFERROR(RENTABILIDAD[[#This Row],[RENTABILIDAD E.A COP2]]*RENTABILIDAD[[#This Row],[PESOS COP]],"")</f>
        <v/>
      </c>
    </row>
    <row r="1532" spans="2:19">
      <c r="B1532" s="755" t="str">
        <f>IF('REGISTRO ACCIONES'!L1532="COMPRA",'REGISTRO ACCIONES'!J1532,"")</f>
        <v/>
      </c>
      <c r="C1532" s="756" t="str">
        <f>IF('REGISTRO ACCIONES'!L1532="COMPRA",'REGISTRO ACCIONES'!K1532,"")</f>
        <v/>
      </c>
      <c r="D153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32" s="757" t="str">
        <f>IF('REGISTRO ACCIONES'!L1532="COMPRA",'REGISTRO ACCIONES'!M1532,"")</f>
        <v/>
      </c>
      <c r="F1532" s="758" t="str">
        <f>IF(RENTABILIDAD[[#This Row],[PORTAFOLIO]]="","",IF('REGISTRO ACCIONES'!L1532="COMPRA",'REGISTRO ACCIONES'!P1532,""))</f>
        <v/>
      </c>
      <c r="G1532" s="759" t="str">
        <f>IF(RENTABILIDAD[[#This Row],[PORTAFOLIO]]="","",IF('REGISTRO ACCIONES'!L1532="COMPRA",'REGISTRO ACCIONES'!R1532,""))</f>
        <v/>
      </c>
      <c r="H153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32" s="760" t="str">
        <f>IF(RENTABILIDAD[[#This Row],[PORTAFOLIO]]="","",IF(RENTABILIDAD[[#This Row],[INSTRUMENTO]]="","",IFERROR((E1532*H1532),0)))</f>
        <v/>
      </c>
      <c r="J1532" s="761" t="str">
        <f>IF(RENTABILIDAD[[#This Row],[PORTAFOLIO]]="","",IF(RENTABILIDAD[[#This Row],[INSTRUMENTO]]="","",IFERROR((E1532*H1532)*$X$6,0)))</f>
        <v/>
      </c>
      <c r="K1532" s="762">
        <f>IF(RENTABILIDAD[[#This Row],[VALOR ACTUAL COP]]&gt;0,IFERROR((I1532-F1532)/F1532,0),"")</f>
        <v>0</v>
      </c>
      <c r="L1532" s="702">
        <f>IF(RENTABILIDAD[[#This Row],[VALOR ACTUAL COP]]&gt;0,IFERROR((J1532-G1532)/G1532,0),"")</f>
        <v>0</v>
      </c>
      <c r="M1532" s="763">
        <f t="shared" si="24"/>
        <v>0</v>
      </c>
      <c r="N1532" s="747" t="str">
        <f>IFERROR(IF(RENTABILIDAD[[#This Row],[AÑOS]]&gt;0.9999999,(1+K1532)^(1/M1532)-1,""),"")</f>
        <v/>
      </c>
      <c r="O1532" s="702" t="str">
        <f>IFERROR(IF(RENTABILIDAD[[#This Row],[AÑOS]]&gt;0.9999999,(1+L1532)^(1/M1532)-1,""),"")</f>
        <v/>
      </c>
      <c r="P1532" s="764" t="str">
        <f>IFERROR(IF(C:C=$U$7,RENTABILIDAD[[#This Row],[INVERSIÓN USD]]/$W$6,RENTABILIDAD[[#This Row],[INVERSIÓN USD]]/$W$7),"")</f>
        <v/>
      </c>
      <c r="Q1532" s="620" t="str">
        <f>IFERROR(IF(D:D=$U$6,RENTABILIDAD[[#This Row],[INVERSIÓN COP]]/$V$6,RENTABILIDAD[[#This Row],[INVERSIÓN COP]]/$V$7),"")</f>
        <v/>
      </c>
      <c r="R1532" s="764" t="str">
        <f>IFERROR(RENTABILIDAD[[#This Row],[RENTABILIDAD E.A USD]]*RENTABILIDAD[[#This Row],[PESOS COP]],"")</f>
        <v/>
      </c>
      <c r="S1532" s="620" t="str">
        <f>IFERROR(RENTABILIDAD[[#This Row],[RENTABILIDAD E.A COP2]]*RENTABILIDAD[[#This Row],[PESOS COP]],"")</f>
        <v/>
      </c>
    </row>
    <row r="1533" spans="2:19">
      <c r="B1533" s="755" t="str">
        <f>IF('REGISTRO ACCIONES'!L1533="COMPRA",'REGISTRO ACCIONES'!J1533,"")</f>
        <v/>
      </c>
      <c r="C1533" s="756" t="str">
        <f>IF('REGISTRO ACCIONES'!L1533="COMPRA",'REGISTRO ACCIONES'!K1533,"")</f>
        <v/>
      </c>
      <c r="D153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33" s="757" t="str">
        <f>IF('REGISTRO ACCIONES'!L1533="COMPRA",'REGISTRO ACCIONES'!M1533,"")</f>
        <v/>
      </c>
      <c r="F1533" s="758" t="str">
        <f>IF(RENTABILIDAD[[#This Row],[PORTAFOLIO]]="","",IF('REGISTRO ACCIONES'!L1533="COMPRA",'REGISTRO ACCIONES'!P1533,""))</f>
        <v/>
      </c>
      <c r="G1533" s="759" t="str">
        <f>IF(RENTABILIDAD[[#This Row],[PORTAFOLIO]]="","",IF('REGISTRO ACCIONES'!L1533="COMPRA",'REGISTRO ACCIONES'!R1533,""))</f>
        <v/>
      </c>
      <c r="H153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33" s="760" t="str">
        <f>IF(RENTABILIDAD[[#This Row],[PORTAFOLIO]]="","",IF(RENTABILIDAD[[#This Row],[INSTRUMENTO]]="","",IFERROR((E1533*H1533),0)))</f>
        <v/>
      </c>
      <c r="J1533" s="761" t="str">
        <f>IF(RENTABILIDAD[[#This Row],[PORTAFOLIO]]="","",IF(RENTABILIDAD[[#This Row],[INSTRUMENTO]]="","",IFERROR((E1533*H1533)*$X$6,0)))</f>
        <v/>
      </c>
      <c r="K1533" s="762">
        <f>IF(RENTABILIDAD[[#This Row],[VALOR ACTUAL COP]]&gt;0,IFERROR((I1533-F1533)/F1533,0),"")</f>
        <v>0</v>
      </c>
      <c r="L1533" s="702">
        <f>IF(RENTABILIDAD[[#This Row],[VALOR ACTUAL COP]]&gt;0,IFERROR((J1533-G1533)/G1533,0),"")</f>
        <v>0</v>
      </c>
      <c r="M1533" s="763">
        <f t="shared" si="24"/>
        <v>0</v>
      </c>
      <c r="N1533" s="747" t="str">
        <f>IFERROR(IF(RENTABILIDAD[[#This Row],[AÑOS]]&gt;0.9999999,(1+K1533)^(1/M1533)-1,""),"")</f>
        <v/>
      </c>
      <c r="O1533" s="702" t="str">
        <f>IFERROR(IF(RENTABILIDAD[[#This Row],[AÑOS]]&gt;0.9999999,(1+L1533)^(1/M1533)-1,""),"")</f>
        <v/>
      </c>
      <c r="P1533" s="764" t="str">
        <f>IFERROR(IF(C:C=$U$7,RENTABILIDAD[[#This Row],[INVERSIÓN USD]]/$W$6,RENTABILIDAD[[#This Row],[INVERSIÓN USD]]/$W$7),"")</f>
        <v/>
      </c>
      <c r="Q1533" s="620" t="str">
        <f>IFERROR(IF(D:D=$U$6,RENTABILIDAD[[#This Row],[INVERSIÓN COP]]/$V$6,RENTABILIDAD[[#This Row],[INVERSIÓN COP]]/$V$7),"")</f>
        <v/>
      </c>
      <c r="R1533" s="764" t="str">
        <f>IFERROR(RENTABILIDAD[[#This Row],[RENTABILIDAD E.A USD]]*RENTABILIDAD[[#This Row],[PESOS COP]],"")</f>
        <v/>
      </c>
      <c r="S1533" s="620" t="str">
        <f>IFERROR(RENTABILIDAD[[#This Row],[RENTABILIDAD E.A COP2]]*RENTABILIDAD[[#This Row],[PESOS COP]],"")</f>
        <v/>
      </c>
    </row>
    <row r="1534" spans="2:19">
      <c r="B1534" s="755" t="str">
        <f>IF('REGISTRO ACCIONES'!L1534="COMPRA",'REGISTRO ACCIONES'!J1534,"")</f>
        <v/>
      </c>
      <c r="C1534" s="756" t="str">
        <f>IF('REGISTRO ACCIONES'!L1534="COMPRA",'REGISTRO ACCIONES'!K1534,"")</f>
        <v/>
      </c>
      <c r="D153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34" s="757" t="str">
        <f>IF('REGISTRO ACCIONES'!L1534="COMPRA",'REGISTRO ACCIONES'!M1534,"")</f>
        <v/>
      </c>
      <c r="F1534" s="758" t="str">
        <f>IF(RENTABILIDAD[[#This Row],[PORTAFOLIO]]="","",IF('REGISTRO ACCIONES'!L1534="COMPRA",'REGISTRO ACCIONES'!P1534,""))</f>
        <v/>
      </c>
      <c r="G1534" s="759" t="str">
        <f>IF(RENTABILIDAD[[#This Row],[PORTAFOLIO]]="","",IF('REGISTRO ACCIONES'!L1534="COMPRA",'REGISTRO ACCIONES'!R1534,""))</f>
        <v/>
      </c>
      <c r="H153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34" s="760" t="str">
        <f>IF(RENTABILIDAD[[#This Row],[PORTAFOLIO]]="","",IF(RENTABILIDAD[[#This Row],[INSTRUMENTO]]="","",IFERROR((E1534*H1534),0)))</f>
        <v/>
      </c>
      <c r="J1534" s="761" t="str">
        <f>IF(RENTABILIDAD[[#This Row],[PORTAFOLIO]]="","",IF(RENTABILIDAD[[#This Row],[INSTRUMENTO]]="","",IFERROR((E1534*H1534)*$X$6,0)))</f>
        <v/>
      </c>
      <c r="K1534" s="762">
        <f>IF(RENTABILIDAD[[#This Row],[VALOR ACTUAL COP]]&gt;0,IFERROR((I1534-F1534)/F1534,0),"")</f>
        <v>0</v>
      </c>
      <c r="L1534" s="702">
        <f>IF(RENTABILIDAD[[#This Row],[VALOR ACTUAL COP]]&gt;0,IFERROR((J1534-G1534)/G1534,0),"")</f>
        <v>0</v>
      </c>
      <c r="M1534" s="763">
        <f t="shared" si="24"/>
        <v>0</v>
      </c>
      <c r="N1534" s="747" t="str">
        <f>IFERROR(IF(RENTABILIDAD[[#This Row],[AÑOS]]&gt;0.9999999,(1+K1534)^(1/M1534)-1,""),"")</f>
        <v/>
      </c>
      <c r="O1534" s="702" t="str">
        <f>IFERROR(IF(RENTABILIDAD[[#This Row],[AÑOS]]&gt;0.9999999,(1+L1534)^(1/M1534)-1,""),"")</f>
        <v/>
      </c>
      <c r="P1534" s="764" t="str">
        <f>IFERROR(IF(C:C=$U$7,RENTABILIDAD[[#This Row],[INVERSIÓN USD]]/$W$6,RENTABILIDAD[[#This Row],[INVERSIÓN USD]]/$W$7),"")</f>
        <v/>
      </c>
      <c r="Q1534" s="620" t="str">
        <f>IFERROR(IF(D:D=$U$6,RENTABILIDAD[[#This Row],[INVERSIÓN COP]]/$V$6,RENTABILIDAD[[#This Row],[INVERSIÓN COP]]/$V$7),"")</f>
        <v/>
      </c>
      <c r="R1534" s="764" t="str">
        <f>IFERROR(RENTABILIDAD[[#This Row],[RENTABILIDAD E.A USD]]*RENTABILIDAD[[#This Row],[PESOS COP]],"")</f>
        <v/>
      </c>
      <c r="S1534" s="620" t="str">
        <f>IFERROR(RENTABILIDAD[[#This Row],[RENTABILIDAD E.A COP2]]*RENTABILIDAD[[#This Row],[PESOS COP]],"")</f>
        <v/>
      </c>
    </row>
    <row r="1535" spans="2:19">
      <c r="B1535" s="755" t="str">
        <f>IF('REGISTRO ACCIONES'!L1535="COMPRA",'REGISTRO ACCIONES'!J1535,"")</f>
        <v/>
      </c>
      <c r="C1535" s="756" t="str">
        <f>IF('REGISTRO ACCIONES'!L1535="COMPRA",'REGISTRO ACCIONES'!K1535,"")</f>
        <v/>
      </c>
      <c r="D153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35" s="757" t="str">
        <f>IF('REGISTRO ACCIONES'!L1535="COMPRA",'REGISTRO ACCIONES'!M1535,"")</f>
        <v/>
      </c>
      <c r="F1535" s="758" t="str">
        <f>IF(RENTABILIDAD[[#This Row],[PORTAFOLIO]]="","",IF('REGISTRO ACCIONES'!L1535="COMPRA",'REGISTRO ACCIONES'!P1535,""))</f>
        <v/>
      </c>
      <c r="G1535" s="759" t="str">
        <f>IF(RENTABILIDAD[[#This Row],[PORTAFOLIO]]="","",IF('REGISTRO ACCIONES'!L1535="COMPRA",'REGISTRO ACCIONES'!R1535,""))</f>
        <v/>
      </c>
      <c r="H153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35" s="760" t="str">
        <f>IF(RENTABILIDAD[[#This Row],[PORTAFOLIO]]="","",IF(RENTABILIDAD[[#This Row],[INSTRUMENTO]]="","",IFERROR((E1535*H1535),0)))</f>
        <v/>
      </c>
      <c r="J1535" s="761" t="str">
        <f>IF(RENTABILIDAD[[#This Row],[PORTAFOLIO]]="","",IF(RENTABILIDAD[[#This Row],[INSTRUMENTO]]="","",IFERROR((E1535*H1535)*$X$6,0)))</f>
        <v/>
      </c>
      <c r="K1535" s="762">
        <f>IF(RENTABILIDAD[[#This Row],[VALOR ACTUAL COP]]&gt;0,IFERROR((I1535-F1535)/F1535,0),"")</f>
        <v>0</v>
      </c>
      <c r="L1535" s="702">
        <f>IF(RENTABILIDAD[[#This Row],[VALOR ACTUAL COP]]&gt;0,IFERROR((J1535-G1535)/G1535,0),"")</f>
        <v>0</v>
      </c>
      <c r="M1535" s="763">
        <f t="shared" si="24"/>
        <v>0</v>
      </c>
      <c r="N1535" s="747" t="str">
        <f>IFERROR(IF(RENTABILIDAD[[#This Row],[AÑOS]]&gt;0.9999999,(1+K1535)^(1/M1535)-1,""),"")</f>
        <v/>
      </c>
      <c r="O1535" s="702" t="str">
        <f>IFERROR(IF(RENTABILIDAD[[#This Row],[AÑOS]]&gt;0.9999999,(1+L1535)^(1/M1535)-1,""),"")</f>
        <v/>
      </c>
      <c r="P1535" s="764" t="str">
        <f>IFERROR(IF(C:C=$U$7,RENTABILIDAD[[#This Row],[INVERSIÓN USD]]/$W$6,RENTABILIDAD[[#This Row],[INVERSIÓN USD]]/$W$7),"")</f>
        <v/>
      </c>
      <c r="Q1535" s="620" t="str">
        <f>IFERROR(IF(D:D=$U$6,RENTABILIDAD[[#This Row],[INVERSIÓN COP]]/$V$6,RENTABILIDAD[[#This Row],[INVERSIÓN COP]]/$V$7),"")</f>
        <v/>
      </c>
      <c r="R1535" s="764" t="str">
        <f>IFERROR(RENTABILIDAD[[#This Row],[RENTABILIDAD E.A USD]]*RENTABILIDAD[[#This Row],[PESOS COP]],"")</f>
        <v/>
      </c>
      <c r="S1535" s="620" t="str">
        <f>IFERROR(RENTABILIDAD[[#This Row],[RENTABILIDAD E.A COP2]]*RENTABILIDAD[[#This Row],[PESOS COP]],"")</f>
        <v/>
      </c>
    </row>
    <row r="1536" spans="2:19">
      <c r="B1536" s="755" t="str">
        <f>IF('REGISTRO ACCIONES'!L1536="COMPRA",'REGISTRO ACCIONES'!J1536,"")</f>
        <v/>
      </c>
      <c r="C1536" s="756" t="str">
        <f>IF('REGISTRO ACCIONES'!L1536="COMPRA",'REGISTRO ACCIONES'!K1536,"")</f>
        <v/>
      </c>
      <c r="D153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36" s="757" t="str">
        <f>IF('REGISTRO ACCIONES'!L1536="COMPRA",'REGISTRO ACCIONES'!M1536,"")</f>
        <v/>
      </c>
      <c r="F1536" s="758" t="str">
        <f>IF(RENTABILIDAD[[#This Row],[PORTAFOLIO]]="","",IF('REGISTRO ACCIONES'!L1536="COMPRA",'REGISTRO ACCIONES'!P1536,""))</f>
        <v/>
      </c>
      <c r="G1536" s="759" t="str">
        <f>IF(RENTABILIDAD[[#This Row],[PORTAFOLIO]]="","",IF('REGISTRO ACCIONES'!L1536="COMPRA",'REGISTRO ACCIONES'!R1536,""))</f>
        <v/>
      </c>
      <c r="H153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36" s="760" t="str">
        <f>IF(RENTABILIDAD[[#This Row],[PORTAFOLIO]]="","",IF(RENTABILIDAD[[#This Row],[INSTRUMENTO]]="","",IFERROR((E1536*H1536),0)))</f>
        <v/>
      </c>
      <c r="J1536" s="761" t="str">
        <f>IF(RENTABILIDAD[[#This Row],[PORTAFOLIO]]="","",IF(RENTABILIDAD[[#This Row],[INSTRUMENTO]]="","",IFERROR((E1536*H1536)*$X$6,0)))</f>
        <v/>
      </c>
      <c r="K1536" s="762">
        <f>IF(RENTABILIDAD[[#This Row],[VALOR ACTUAL COP]]&gt;0,IFERROR((I1536-F1536)/F1536,0),"")</f>
        <v>0</v>
      </c>
      <c r="L1536" s="702">
        <f>IF(RENTABILIDAD[[#This Row],[VALOR ACTUAL COP]]&gt;0,IFERROR((J1536-G1536)/G1536,0),"")</f>
        <v>0</v>
      </c>
      <c r="M1536" s="763">
        <f t="shared" si="24"/>
        <v>0</v>
      </c>
      <c r="N1536" s="747" t="str">
        <f>IFERROR(IF(RENTABILIDAD[[#This Row],[AÑOS]]&gt;0.9999999,(1+K1536)^(1/M1536)-1,""),"")</f>
        <v/>
      </c>
      <c r="O1536" s="702" t="str">
        <f>IFERROR(IF(RENTABILIDAD[[#This Row],[AÑOS]]&gt;0.9999999,(1+L1536)^(1/M1536)-1,""),"")</f>
        <v/>
      </c>
      <c r="P1536" s="764" t="str">
        <f>IFERROR(IF(C:C=$U$7,RENTABILIDAD[[#This Row],[INVERSIÓN USD]]/$W$6,RENTABILIDAD[[#This Row],[INVERSIÓN USD]]/$W$7),"")</f>
        <v/>
      </c>
      <c r="Q1536" s="620" t="str">
        <f>IFERROR(IF(D:D=$U$6,RENTABILIDAD[[#This Row],[INVERSIÓN COP]]/$V$6,RENTABILIDAD[[#This Row],[INVERSIÓN COP]]/$V$7),"")</f>
        <v/>
      </c>
      <c r="R1536" s="764" t="str">
        <f>IFERROR(RENTABILIDAD[[#This Row],[RENTABILIDAD E.A USD]]*RENTABILIDAD[[#This Row],[PESOS COP]],"")</f>
        <v/>
      </c>
      <c r="S1536" s="620" t="str">
        <f>IFERROR(RENTABILIDAD[[#This Row],[RENTABILIDAD E.A COP2]]*RENTABILIDAD[[#This Row],[PESOS COP]],"")</f>
        <v/>
      </c>
    </row>
    <row r="1537" spans="2:19">
      <c r="B1537" s="755" t="str">
        <f>IF('REGISTRO ACCIONES'!L1537="COMPRA",'REGISTRO ACCIONES'!J1537,"")</f>
        <v/>
      </c>
      <c r="C1537" s="756" t="str">
        <f>IF('REGISTRO ACCIONES'!L1537="COMPRA",'REGISTRO ACCIONES'!K1537,"")</f>
        <v/>
      </c>
      <c r="D153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37" s="757" t="str">
        <f>IF('REGISTRO ACCIONES'!L1537="COMPRA",'REGISTRO ACCIONES'!M1537,"")</f>
        <v/>
      </c>
      <c r="F1537" s="758" t="str">
        <f>IF(RENTABILIDAD[[#This Row],[PORTAFOLIO]]="","",IF('REGISTRO ACCIONES'!L1537="COMPRA",'REGISTRO ACCIONES'!P1537,""))</f>
        <v/>
      </c>
      <c r="G1537" s="759" t="str">
        <f>IF(RENTABILIDAD[[#This Row],[PORTAFOLIO]]="","",IF('REGISTRO ACCIONES'!L1537="COMPRA",'REGISTRO ACCIONES'!R1537,""))</f>
        <v/>
      </c>
      <c r="H153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37" s="760" t="str">
        <f>IF(RENTABILIDAD[[#This Row],[PORTAFOLIO]]="","",IF(RENTABILIDAD[[#This Row],[INSTRUMENTO]]="","",IFERROR((E1537*H1537),0)))</f>
        <v/>
      </c>
      <c r="J1537" s="761" t="str">
        <f>IF(RENTABILIDAD[[#This Row],[PORTAFOLIO]]="","",IF(RENTABILIDAD[[#This Row],[INSTRUMENTO]]="","",IFERROR((E1537*H1537)*$X$6,0)))</f>
        <v/>
      </c>
      <c r="K1537" s="762">
        <f>IF(RENTABILIDAD[[#This Row],[VALOR ACTUAL COP]]&gt;0,IFERROR((I1537-F1537)/F1537,0),"")</f>
        <v>0</v>
      </c>
      <c r="L1537" s="702">
        <f>IF(RENTABILIDAD[[#This Row],[VALOR ACTUAL COP]]&gt;0,IFERROR((J1537-G1537)/G1537,0),"")</f>
        <v>0</v>
      </c>
      <c r="M1537" s="763">
        <f t="shared" ref="M1537:M1569" si="25">IFERROR(($Y$6-B1537)/365,0)</f>
        <v>0</v>
      </c>
      <c r="N1537" s="747" t="str">
        <f>IFERROR(IF(RENTABILIDAD[[#This Row],[AÑOS]]&gt;0.9999999,(1+K1537)^(1/M1537)-1,""),"")</f>
        <v/>
      </c>
      <c r="O1537" s="702" t="str">
        <f>IFERROR(IF(RENTABILIDAD[[#This Row],[AÑOS]]&gt;0.9999999,(1+L1537)^(1/M1537)-1,""),"")</f>
        <v/>
      </c>
      <c r="P1537" s="764" t="str">
        <f>IFERROR(IF(C:C=$U$7,RENTABILIDAD[[#This Row],[INVERSIÓN USD]]/$W$6,RENTABILIDAD[[#This Row],[INVERSIÓN USD]]/$W$7),"")</f>
        <v/>
      </c>
      <c r="Q1537" s="620" t="str">
        <f>IFERROR(IF(D:D=$U$6,RENTABILIDAD[[#This Row],[INVERSIÓN COP]]/$V$6,RENTABILIDAD[[#This Row],[INVERSIÓN COP]]/$V$7),"")</f>
        <v/>
      </c>
      <c r="R1537" s="764" t="str">
        <f>IFERROR(RENTABILIDAD[[#This Row],[RENTABILIDAD E.A USD]]*RENTABILIDAD[[#This Row],[PESOS COP]],"")</f>
        <v/>
      </c>
      <c r="S1537" s="620" t="str">
        <f>IFERROR(RENTABILIDAD[[#This Row],[RENTABILIDAD E.A COP2]]*RENTABILIDAD[[#This Row],[PESOS COP]],"")</f>
        <v/>
      </c>
    </row>
    <row r="1538" spans="2:19">
      <c r="B1538" s="755" t="str">
        <f>IF('REGISTRO ACCIONES'!L1538="COMPRA",'REGISTRO ACCIONES'!J1538,"")</f>
        <v/>
      </c>
      <c r="C1538" s="756" t="str">
        <f>IF('REGISTRO ACCIONES'!L1538="COMPRA",'REGISTRO ACCIONES'!K1538,"")</f>
        <v/>
      </c>
      <c r="D153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38" s="757" t="str">
        <f>IF('REGISTRO ACCIONES'!L1538="COMPRA",'REGISTRO ACCIONES'!M1538,"")</f>
        <v/>
      </c>
      <c r="F1538" s="758" t="str">
        <f>IF(RENTABILIDAD[[#This Row],[PORTAFOLIO]]="","",IF('REGISTRO ACCIONES'!L1538="COMPRA",'REGISTRO ACCIONES'!P1538,""))</f>
        <v/>
      </c>
      <c r="G1538" s="759" t="str">
        <f>IF(RENTABILIDAD[[#This Row],[PORTAFOLIO]]="","",IF('REGISTRO ACCIONES'!L1538="COMPRA",'REGISTRO ACCIONES'!R1538,""))</f>
        <v/>
      </c>
      <c r="H153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38" s="760" t="str">
        <f>IF(RENTABILIDAD[[#This Row],[PORTAFOLIO]]="","",IF(RENTABILIDAD[[#This Row],[INSTRUMENTO]]="","",IFERROR((E1538*H1538),0)))</f>
        <v/>
      </c>
      <c r="J1538" s="761" t="str">
        <f>IF(RENTABILIDAD[[#This Row],[PORTAFOLIO]]="","",IF(RENTABILIDAD[[#This Row],[INSTRUMENTO]]="","",IFERROR((E1538*H1538)*$X$6,0)))</f>
        <v/>
      </c>
      <c r="K1538" s="762">
        <f>IF(RENTABILIDAD[[#This Row],[VALOR ACTUAL COP]]&gt;0,IFERROR((I1538-F1538)/F1538,0),"")</f>
        <v>0</v>
      </c>
      <c r="L1538" s="702">
        <f>IF(RENTABILIDAD[[#This Row],[VALOR ACTUAL COP]]&gt;0,IFERROR((J1538-G1538)/G1538,0),"")</f>
        <v>0</v>
      </c>
      <c r="M1538" s="763">
        <f t="shared" si="25"/>
        <v>0</v>
      </c>
      <c r="N1538" s="747" t="str">
        <f>IFERROR(IF(RENTABILIDAD[[#This Row],[AÑOS]]&gt;0.9999999,(1+K1538)^(1/M1538)-1,""),"")</f>
        <v/>
      </c>
      <c r="O1538" s="702" t="str">
        <f>IFERROR(IF(RENTABILIDAD[[#This Row],[AÑOS]]&gt;0.9999999,(1+L1538)^(1/M1538)-1,""),"")</f>
        <v/>
      </c>
      <c r="P1538" s="764" t="str">
        <f>IFERROR(IF(C:C=$U$7,RENTABILIDAD[[#This Row],[INVERSIÓN USD]]/$W$6,RENTABILIDAD[[#This Row],[INVERSIÓN USD]]/$W$7),"")</f>
        <v/>
      </c>
      <c r="Q1538" s="620" t="str">
        <f>IFERROR(IF(D:D=$U$6,RENTABILIDAD[[#This Row],[INVERSIÓN COP]]/$V$6,RENTABILIDAD[[#This Row],[INVERSIÓN COP]]/$V$7),"")</f>
        <v/>
      </c>
      <c r="R1538" s="764" t="str">
        <f>IFERROR(RENTABILIDAD[[#This Row],[RENTABILIDAD E.A USD]]*RENTABILIDAD[[#This Row],[PESOS COP]],"")</f>
        <v/>
      </c>
      <c r="S1538" s="620" t="str">
        <f>IFERROR(RENTABILIDAD[[#This Row],[RENTABILIDAD E.A COP2]]*RENTABILIDAD[[#This Row],[PESOS COP]],"")</f>
        <v/>
      </c>
    </row>
    <row r="1539" spans="2:19">
      <c r="B1539" s="755" t="str">
        <f>IF('REGISTRO ACCIONES'!L1539="COMPRA",'REGISTRO ACCIONES'!J1539,"")</f>
        <v/>
      </c>
      <c r="C1539" s="756" t="str">
        <f>IF('REGISTRO ACCIONES'!L1539="COMPRA",'REGISTRO ACCIONES'!K1539,"")</f>
        <v/>
      </c>
      <c r="D153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39" s="757" t="str">
        <f>IF('REGISTRO ACCIONES'!L1539="COMPRA",'REGISTRO ACCIONES'!M1539,"")</f>
        <v/>
      </c>
      <c r="F1539" s="758" t="str">
        <f>IF(RENTABILIDAD[[#This Row],[PORTAFOLIO]]="","",IF('REGISTRO ACCIONES'!L1539="COMPRA",'REGISTRO ACCIONES'!P1539,""))</f>
        <v/>
      </c>
      <c r="G1539" s="759" t="str">
        <f>IF(RENTABILIDAD[[#This Row],[PORTAFOLIO]]="","",IF('REGISTRO ACCIONES'!L1539="COMPRA",'REGISTRO ACCIONES'!R1539,""))</f>
        <v/>
      </c>
      <c r="H153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39" s="760" t="str">
        <f>IF(RENTABILIDAD[[#This Row],[PORTAFOLIO]]="","",IF(RENTABILIDAD[[#This Row],[INSTRUMENTO]]="","",IFERROR((E1539*H1539),0)))</f>
        <v/>
      </c>
      <c r="J1539" s="761" t="str">
        <f>IF(RENTABILIDAD[[#This Row],[PORTAFOLIO]]="","",IF(RENTABILIDAD[[#This Row],[INSTRUMENTO]]="","",IFERROR((E1539*H1539)*$X$6,0)))</f>
        <v/>
      </c>
      <c r="K1539" s="762">
        <f>IF(RENTABILIDAD[[#This Row],[VALOR ACTUAL COP]]&gt;0,IFERROR((I1539-F1539)/F1539,0),"")</f>
        <v>0</v>
      </c>
      <c r="L1539" s="702">
        <f>IF(RENTABILIDAD[[#This Row],[VALOR ACTUAL COP]]&gt;0,IFERROR((J1539-G1539)/G1539,0),"")</f>
        <v>0</v>
      </c>
      <c r="M1539" s="763">
        <f t="shared" si="25"/>
        <v>0</v>
      </c>
      <c r="N1539" s="747" t="str">
        <f>IFERROR(IF(RENTABILIDAD[[#This Row],[AÑOS]]&gt;0.9999999,(1+K1539)^(1/M1539)-1,""),"")</f>
        <v/>
      </c>
      <c r="O1539" s="702" t="str">
        <f>IFERROR(IF(RENTABILIDAD[[#This Row],[AÑOS]]&gt;0.9999999,(1+L1539)^(1/M1539)-1,""),"")</f>
        <v/>
      </c>
      <c r="P1539" s="764" t="str">
        <f>IFERROR(IF(C:C=$U$7,RENTABILIDAD[[#This Row],[INVERSIÓN USD]]/$W$6,RENTABILIDAD[[#This Row],[INVERSIÓN USD]]/$W$7),"")</f>
        <v/>
      </c>
      <c r="Q1539" s="620" t="str">
        <f>IFERROR(IF(D:D=$U$6,RENTABILIDAD[[#This Row],[INVERSIÓN COP]]/$V$6,RENTABILIDAD[[#This Row],[INVERSIÓN COP]]/$V$7),"")</f>
        <v/>
      </c>
      <c r="R1539" s="764" t="str">
        <f>IFERROR(RENTABILIDAD[[#This Row],[RENTABILIDAD E.A USD]]*RENTABILIDAD[[#This Row],[PESOS COP]],"")</f>
        <v/>
      </c>
      <c r="S1539" s="620" t="str">
        <f>IFERROR(RENTABILIDAD[[#This Row],[RENTABILIDAD E.A COP2]]*RENTABILIDAD[[#This Row],[PESOS COP]],"")</f>
        <v/>
      </c>
    </row>
    <row r="1540" spans="2:19">
      <c r="B1540" s="755" t="str">
        <f>IF('REGISTRO ACCIONES'!L1540="COMPRA",'REGISTRO ACCIONES'!J1540,"")</f>
        <v/>
      </c>
      <c r="C1540" s="756" t="str">
        <f>IF('REGISTRO ACCIONES'!L1540="COMPRA",'REGISTRO ACCIONES'!K1540,"")</f>
        <v/>
      </c>
      <c r="D154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40" s="757" t="str">
        <f>IF('REGISTRO ACCIONES'!L1540="COMPRA",'REGISTRO ACCIONES'!M1540,"")</f>
        <v/>
      </c>
      <c r="F1540" s="758" t="str">
        <f>IF(RENTABILIDAD[[#This Row],[PORTAFOLIO]]="","",IF('REGISTRO ACCIONES'!L1540="COMPRA",'REGISTRO ACCIONES'!P1540,""))</f>
        <v/>
      </c>
      <c r="G1540" s="759" t="str">
        <f>IF(RENTABILIDAD[[#This Row],[PORTAFOLIO]]="","",IF('REGISTRO ACCIONES'!L1540="COMPRA",'REGISTRO ACCIONES'!R1540,""))</f>
        <v/>
      </c>
      <c r="H154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40" s="760" t="str">
        <f>IF(RENTABILIDAD[[#This Row],[PORTAFOLIO]]="","",IF(RENTABILIDAD[[#This Row],[INSTRUMENTO]]="","",IFERROR((E1540*H1540),0)))</f>
        <v/>
      </c>
      <c r="J1540" s="761" t="str">
        <f>IF(RENTABILIDAD[[#This Row],[PORTAFOLIO]]="","",IF(RENTABILIDAD[[#This Row],[INSTRUMENTO]]="","",IFERROR((E1540*H1540)*$X$6,0)))</f>
        <v/>
      </c>
      <c r="K1540" s="762">
        <f>IF(RENTABILIDAD[[#This Row],[VALOR ACTUAL COP]]&gt;0,IFERROR((I1540-F1540)/F1540,0),"")</f>
        <v>0</v>
      </c>
      <c r="L1540" s="702">
        <f>IF(RENTABILIDAD[[#This Row],[VALOR ACTUAL COP]]&gt;0,IFERROR((J1540-G1540)/G1540,0),"")</f>
        <v>0</v>
      </c>
      <c r="M1540" s="763">
        <f t="shared" si="25"/>
        <v>0</v>
      </c>
      <c r="N1540" s="747" t="str">
        <f>IFERROR(IF(RENTABILIDAD[[#This Row],[AÑOS]]&gt;0.9999999,(1+K1540)^(1/M1540)-1,""),"")</f>
        <v/>
      </c>
      <c r="O1540" s="702" t="str">
        <f>IFERROR(IF(RENTABILIDAD[[#This Row],[AÑOS]]&gt;0.9999999,(1+L1540)^(1/M1540)-1,""),"")</f>
        <v/>
      </c>
      <c r="P1540" s="764" t="str">
        <f>IFERROR(IF(C:C=$U$7,RENTABILIDAD[[#This Row],[INVERSIÓN USD]]/$W$6,RENTABILIDAD[[#This Row],[INVERSIÓN USD]]/$W$7),"")</f>
        <v/>
      </c>
      <c r="Q1540" s="620" t="str">
        <f>IFERROR(IF(D:D=$U$6,RENTABILIDAD[[#This Row],[INVERSIÓN COP]]/$V$6,RENTABILIDAD[[#This Row],[INVERSIÓN COP]]/$V$7),"")</f>
        <v/>
      </c>
      <c r="R1540" s="764" t="str">
        <f>IFERROR(RENTABILIDAD[[#This Row],[RENTABILIDAD E.A USD]]*RENTABILIDAD[[#This Row],[PESOS COP]],"")</f>
        <v/>
      </c>
      <c r="S1540" s="620" t="str">
        <f>IFERROR(RENTABILIDAD[[#This Row],[RENTABILIDAD E.A COP2]]*RENTABILIDAD[[#This Row],[PESOS COP]],"")</f>
        <v/>
      </c>
    </row>
    <row r="1541" spans="2:19">
      <c r="B1541" s="755" t="str">
        <f>IF('REGISTRO ACCIONES'!L1541="COMPRA",'REGISTRO ACCIONES'!J1541,"")</f>
        <v/>
      </c>
      <c r="C1541" s="756" t="str">
        <f>IF('REGISTRO ACCIONES'!L1541="COMPRA",'REGISTRO ACCIONES'!K1541,"")</f>
        <v/>
      </c>
      <c r="D154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41" s="757" t="str">
        <f>IF('REGISTRO ACCIONES'!L1541="COMPRA",'REGISTRO ACCIONES'!M1541,"")</f>
        <v/>
      </c>
      <c r="F1541" s="758" t="str">
        <f>IF(RENTABILIDAD[[#This Row],[PORTAFOLIO]]="","",IF('REGISTRO ACCIONES'!L1541="COMPRA",'REGISTRO ACCIONES'!P1541,""))</f>
        <v/>
      </c>
      <c r="G1541" s="759" t="str">
        <f>IF(RENTABILIDAD[[#This Row],[PORTAFOLIO]]="","",IF('REGISTRO ACCIONES'!L1541="COMPRA",'REGISTRO ACCIONES'!R1541,""))</f>
        <v/>
      </c>
      <c r="H154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41" s="760" t="str">
        <f>IF(RENTABILIDAD[[#This Row],[PORTAFOLIO]]="","",IF(RENTABILIDAD[[#This Row],[INSTRUMENTO]]="","",IFERROR((E1541*H1541),0)))</f>
        <v/>
      </c>
      <c r="J1541" s="761" t="str">
        <f>IF(RENTABILIDAD[[#This Row],[PORTAFOLIO]]="","",IF(RENTABILIDAD[[#This Row],[INSTRUMENTO]]="","",IFERROR((E1541*H1541)*$X$6,0)))</f>
        <v/>
      </c>
      <c r="K1541" s="762">
        <f>IF(RENTABILIDAD[[#This Row],[VALOR ACTUAL COP]]&gt;0,IFERROR((I1541-F1541)/F1541,0),"")</f>
        <v>0</v>
      </c>
      <c r="L1541" s="702">
        <f>IF(RENTABILIDAD[[#This Row],[VALOR ACTUAL COP]]&gt;0,IFERROR((J1541-G1541)/G1541,0),"")</f>
        <v>0</v>
      </c>
      <c r="M1541" s="763">
        <f t="shared" si="25"/>
        <v>0</v>
      </c>
      <c r="N1541" s="747" t="str">
        <f>IFERROR(IF(RENTABILIDAD[[#This Row],[AÑOS]]&gt;0.9999999,(1+K1541)^(1/M1541)-1,""),"")</f>
        <v/>
      </c>
      <c r="O1541" s="702" t="str">
        <f>IFERROR(IF(RENTABILIDAD[[#This Row],[AÑOS]]&gt;0.9999999,(1+L1541)^(1/M1541)-1,""),"")</f>
        <v/>
      </c>
      <c r="P1541" s="764" t="str">
        <f>IFERROR(IF(C:C=$U$7,RENTABILIDAD[[#This Row],[INVERSIÓN USD]]/$W$6,RENTABILIDAD[[#This Row],[INVERSIÓN USD]]/$W$7),"")</f>
        <v/>
      </c>
      <c r="Q1541" s="620" t="str">
        <f>IFERROR(IF(D:D=$U$6,RENTABILIDAD[[#This Row],[INVERSIÓN COP]]/$V$6,RENTABILIDAD[[#This Row],[INVERSIÓN COP]]/$V$7),"")</f>
        <v/>
      </c>
      <c r="R1541" s="764" t="str">
        <f>IFERROR(RENTABILIDAD[[#This Row],[RENTABILIDAD E.A USD]]*RENTABILIDAD[[#This Row],[PESOS COP]],"")</f>
        <v/>
      </c>
      <c r="S1541" s="620" t="str">
        <f>IFERROR(RENTABILIDAD[[#This Row],[RENTABILIDAD E.A COP2]]*RENTABILIDAD[[#This Row],[PESOS COP]],"")</f>
        <v/>
      </c>
    </row>
    <row r="1542" spans="2:19">
      <c r="B1542" s="755" t="str">
        <f>IF('REGISTRO ACCIONES'!L1542="COMPRA",'REGISTRO ACCIONES'!J1542,"")</f>
        <v/>
      </c>
      <c r="C1542" s="756" t="str">
        <f>IF('REGISTRO ACCIONES'!L1542="COMPRA",'REGISTRO ACCIONES'!K1542,"")</f>
        <v/>
      </c>
      <c r="D154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42" s="757" t="str">
        <f>IF('REGISTRO ACCIONES'!L1542="COMPRA",'REGISTRO ACCIONES'!M1542,"")</f>
        <v/>
      </c>
      <c r="F1542" s="758" t="str">
        <f>IF(RENTABILIDAD[[#This Row],[PORTAFOLIO]]="","",IF('REGISTRO ACCIONES'!L1542="COMPRA",'REGISTRO ACCIONES'!P1542,""))</f>
        <v/>
      </c>
      <c r="G1542" s="759" t="str">
        <f>IF(RENTABILIDAD[[#This Row],[PORTAFOLIO]]="","",IF('REGISTRO ACCIONES'!L1542="COMPRA",'REGISTRO ACCIONES'!R1542,""))</f>
        <v/>
      </c>
      <c r="H154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42" s="760" t="str">
        <f>IF(RENTABILIDAD[[#This Row],[PORTAFOLIO]]="","",IF(RENTABILIDAD[[#This Row],[INSTRUMENTO]]="","",IFERROR((E1542*H1542),0)))</f>
        <v/>
      </c>
      <c r="J1542" s="761" t="str">
        <f>IF(RENTABILIDAD[[#This Row],[PORTAFOLIO]]="","",IF(RENTABILIDAD[[#This Row],[INSTRUMENTO]]="","",IFERROR((E1542*H1542)*$X$6,0)))</f>
        <v/>
      </c>
      <c r="K1542" s="762">
        <f>IF(RENTABILIDAD[[#This Row],[VALOR ACTUAL COP]]&gt;0,IFERROR((I1542-F1542)/F1542,0),"")</f>
        <v>0</v>
      </c>
      <c r="L1542" s="702">
        <f>IF(RENTABILIDAD[[#This Row],[VALOR ACTUAL COP]]&gt;0,IFERROR((J1542-G1542)/G1542,0),"")</f>
        <v>0</v>
      </c>
      <c r="M1542" s="763">
        <f t="shared" si="25"/>
        <v>0</v>
      </c>
      <c r="N1542" s="747" t="str">
        <f>IFERROR(IF(RENTABILIDAD[[#This Row],[AÑOS]]&gt;0.9999999,(1+K1542)^(1/M1542)-1,""),"")</f>
        <v/>
      </c>
      <c r="O1542" s="702" t="str">
        <f>IFERROR(IF(RENTABILIDAD[[#This Row],[AÑOS]]&gt;0.9999999,(1+L1542)^(1/M1542)-1,""),"")</f>
        <v/>
      </c>
      <c r="P1542" s="764" t="str">
        <f>IFERROR(IF(C:C=$U$7,RENTABILIDAD[[#This Row],[INVERSIÓN USD]]/$W$6,RENTABILIDAD[[#This Row],[INVERSIÓN USD]]/$W$7),"")</f>
        <v/>
      </c>
      <c r="Q1542" s="620" t="str">
        <f>IFERROR(IF(D:D=$U$6,RENTABILIDAD[[#This Row],[INVERSIÓN COP]]/$V$6,RENTABILIDAD[[#This Row],[INVERSIÓN COP]]/$V$7),"")</f>
        <v/>
      </c>
      <c r="R1542" s="764" t="str">
        <f>IFERROR(RENTABILIDAD[[#This Row],[RENTABILIDAD E.A USD]]*RENTABILIDAD[[#This Row],[PESOS COP]],"")</f>
        <v/>
      </c>
      <c r="S1542" s="620" t="str">
        <f>IFERROR(RENTABILIDAD[[#This Row],[RENTABILIDAD E.A COP2]]*RENTABILIDAD[[#This Row],[PESOS COP]],"")</f>
        <v/>
      </c>
    </row>
    <row r="1543" spans="2:19">
      <c r="B1543" s="755" t="str">
        <f>IF('REGISTRO ACCIONES'!L1543="COMPRA",'REGISTRO ACCIONES'!J1543,"")</f>
        <v/>
      </c>
      <c r="C1543" s="756" t="str">
        <f>IF('REGISTRO ACCIONES'!L1543="COMPRA",'REGISTRO ACCIONES'!K1543,"")</f>
        <v/>
      </c>
      <c r="D154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43" s="757" t="str">
        <f>IF('REGISTRO ACCIONES'!L1543="COMPRA",'REGISTRO ACCIONES'!M1543,"")</f>
        <v/>
      </c>
      <c r="F1543" s="758" t="str">
        <f>IF(RENTABILIDAD[[#This Row],[PORTAFOLIO]]="","",IF('REGISTRO ACCIONES'!L1543="COMPRA",'REGISTRO ACCIONES'!P1543,""))</f>
        <v/>
      </c>
      <c r="G1543" s="759" t="str">
        <f>IF(RENTABILIDAD[[#This Row],[PORTAFOLIO]]="","",IF('REGISTRO ACCIONES'!L1543="COMPRA",'REGISTRO ACCIONES'!R1543,""))</f>
        <v/>
      </c>
      <c r="H154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43" s="760" t="str">
        <f>IF(RENTABILIDAD[[#This Row],[PORTAFOLIO]]="","",IF(RENTABILIDAD[[#This Row],[INSTRUMENTO]]="","",IFERROR((E1543*H1543),0)))</f>
        <v/>
      </c>
      <c r="J1543" s="761" t="str">
        <f>IF(RENTABILIDAD[[#This Row],[PORTAFOLIO]]="","",IF(RENTABILIDAD[[#This Row],[INSTRUMENTO]]="","",IFERROR((E1543*H1543)*$X$6,0)))</f>
        <v/>
      </c>
      <c r="K1543" s="762">
        <f>IF(RENTABILIDAD[[#This Row],[VALOR ACTUAL COP]]&gt;0,IFERROR((I1543-F1543)/F1543,0),"")</f>
        <v>0</v>
      </c>
      <c r="L1543" s="702">
        <f>IF(RENTABILIDAD[[#This Row],[VALOR ACTUAL COP]]&gt;0,IFERROR((J1543-G1543)/G1543,0),"")</f>
        <v>0</v>
      </c>
      <c r="M1543" s="763">
        <f t="shared" si="25"/>
        <v>0</v>
      </c>
      <c r="N1543" s="747" t="str">
        <f>IFERROR(IF(RENTABILIDAD[[#This Row],[AÑOS]]&gt;0.9999999,(1+K1543)^(1/M1543)-1,""),"")</f>
        <v/>
      </c>
      <c r="O1543" s="702" t="str">
        <f>IFERROR(IF(RENTABILIDAD[[#This Row],[AÑOS]]&gt;0.9999999,(1+L1543)^(1/M1543)-1,""),"")</f>
        <v/>
      </c>
      <c r="P1543" s="764" t="str">
        <f>IFERROR(IF(C:C=$U$7,RENTABILIDAD[[#This Row],[INVERSIÓN USD]]/$W$6,RENTABILIDAD[[#This Row],[INVERSIÓN USD]]/$W$7),"")</f>
        <v/>
      </c>
      <c r="Q1543" s="620" t="str">
        <f>IFERROR(IF(D:D=$U$6,RENTABILIDAD[[#This Row],[INVERSIÓN COP]]/$V$6,RENTABILIDAD[[#This Row],[INVERSIÓN COP]]/$V$7),"")</f>
        <v/>
      </c>
      <c r="R1543" s="764" t="str">
        <f>IFERROR(RENTABILIDAD[[#This Row],[RENTABILIDAD E.A USD]]*RENTABILIDAD[[#This Row],[PESOS COP]],"")</f>
        <v/>
      </c>
      <c r="S1543" s="620" t="str">
        <f>IFERROR(RENTABILIDAD[[#This Row],[RENTABILIDAD E.A COP2]]*RENTABILIDAD[[#This Row],[PESOS COP]],"")</f>
        <v/>
      </c>
    </row>
    <row r="1544" spans="2:19">
      <c r="B1544" s="755" t="str">
        <f>IF('REGISTRO ACCIONES'!L1544="COMPRA",'REGISTRO ACCIONES'!J1544,"")</f>
        <v/>
      </c>
      <c r="C1544" s="756" t="str">
        <f>IF('REGISTRO ACCIONES'!L1544="COMPRA",'REGISTRO ACCIONES'!K1544,"")</f>
        <v/>
      </c>
      <c r="D154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44" s="757" t="str">
        <f>IF('REGISTRO ACCIONES'!L1544="COMPRA",'REGISTRO ACCIONES'!M1544,"")</f>
        <v/>
      </c>
      <c r="F1544" s="758" t="str">
        <f>IF(RENTABILIDAD[[#This Row],[PORTAFOLIO]]="","",IF('REGISTRO ACCIONES'!L1544="COMPRA",'REGISTRO ACCIONES'!P1544,""))</f>
        <v/>
      </c>
      <c r="G1544" s="759" t="str">
        <f>IF(RENTABILIDAD[[#This Row],[PORTAFOLIO]]="","",IF('REGISTRO ACCIONES'!L1544="COMPRA",'REGISTRO ACCIONES'!R1544,""))</f>
        <v/>
      </c>
      <c r="H154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44" s="760" t="str">
        <f>IF(RENTABILIDAD[[#This Row],[PORTAFOLIO]]="","",IF(RENTABILIDAD[[#This Row],[INSTRUMENTO]]="","",IFERROR((E1544*H1544),0)))</f>
        <v/>
      </c>
      <c r="J1544" s="761" t="str">
        <f>IF(RENTABILIDAD[[#This Row],[PORTAFOLIO]]="","",IF(RENTABILIDAD[[#This Row],[INSTRUMENTO]]="","",IFERROR((E1544*H1544)*$X$6,0)))</f>
        <v/>
      </c>
      <c r="K1544" s="762">
        <f>IF(RENTABILIDAD[[#This Row],[VALOR ACTUAL COP]]&gt;0,IFERROR((I1544-F1544)/F1544,0),"")</f>
        <v>0</v>
      </c>
      <c r="L1544" s="702">
        <f>IF(RENTABILIDAD[[#This Row],[VALOR ACTUAL COP]]&gt;0,IFERROR((J1544-G1544)/G1544,0),"")</f>
        <v>0</v>
      </c>
      <c r="M1544" s="763">
        <f t="shared" si="25"/>
        <v>0</v>
      </c>
      <c r="N1544" s="747" t="str">
        <f>IFERROR(IF(RENTABILIDAD[[#This Row],[AÑOS]]&gt;0.9999999,(1+K1544)^(1/M1544)-1,""),"")</f>
        <v/>
      </c>
      <c r="O1544" s="702" t="str">
        <f>IFERROR(IF(RENTABILIDAD[[#This Row],[AÑOS]]&gt;0.9999999,(1+L1544)^(1/M1544)-1,""),"")</f>
        <v/>
      </c>
      <c r="P1544" s="764" t="str">
        <f>IFERROR(IF(C:C=$U$7,RENTABILIDAD[[#This Row],[INVERSIÓN USD]]/$W$6,RENTABILIDAD[[#This Row],[INVERSIÓN USD]]/$W$7),"")</f>
        <v/>
      </c>
      <c r="Q1544" s="620" t="str">
        <f>IFERROR(IF(D:D=$U$6,RENTABILIDAD[[#This Row],[INVERSIÓN COP]]/$V$6,RENTABILIDAD[[#This Row],[INVERSIÓN COP]]/$V$7),"")</f>
        <v/>
      </c>
      <c r="R1544" s="764" t="str">
        <f>IFERROR(RENTABILIDAD[[#This Row],[RENTABILIDAD E.A USD]]*RENTABILIDAD[[#This Row],[PESOS COP]],"")</f>
        <v/>
      </c>
      <c r="S1544" s="620" t="str">
        <f>IFERROR(RENTABILIDAD[[#This Row],[RENTABILIDAD E.A COP2]]*RENTABILIDAD[[#This Row],[PESOS COP]],"")</f>
        <v/>
      </c>
    </row>
    <row r="1545" spans="2:19">
      <c r="B1545" s="755" t="str">
        <f>IF('REGISTRO ACCIONES'!L1545="COMPRA",'REGISTRO ACCIONES'!J1545,"")</f>
        <v/>
      </c>
      <c r="C1545" s="756" t="str">
        <f>IF('REGISTRO ACCIONES'!L1545="COMPRA",'REGISTRO ACCIONES'!K1545,"")</f>
        <v/>
      </c>
      <c r="D154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45" s="757" t="str">
        <f>IF('REGISTRO ACCIONES'!L1545="COMPRA",'REGISTRO ACCIONES'!M1545,"")</f>
        <v/>
      </c>
      <c r="F1545" s="758" t="str">
        <f>IF(RENTABILIDAD[[#This Row],[PORTAFOLIO]]="","",IF('REGISTRO ACCIONES'!L1545="COMPRA",'REGISTRO ACCIONES'!P1545,""))</f>
        <v/>
      </c>
      <c r="G1545" s="759" t="str">
        <f>IF(RENTABILIDAD[[#This Row],[PORTAFOLIO]]="","",IF('REGISTRO ACCIONES'!L1545="COMPRA",'REGISTRO ACCIONES'!R1545,""))</f>
        <v/>
      </c>
      <c r="H154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45" s="760" t="str">
        <f>IF(RENTABILIDAD[[#This Row],[PORTAFOLIO]]="","",IF(RENTABILIDAD[[#This Row],[INSTRUMENTO]]="","",IFERROR((E1545*H1545),0)))</f>
        <v/>
      </c>
      <c r="J1545" s="761" t="str">
        <f>IF(RENTABILIDAD[[#This Row],[PORTAFOLIO]]="","",IF(RENTABILIDAD[[#This Row],[INSTRUMENTO]]="","",IFERROR((E1545*H1545)*$X$6,0)))</f>
        <v/>
      </c>
      <c r="K1545" s="762">
        <f>IF(RENTABILIDAD[[#This Row],[VALOR ACTUAL COP]]&gt;0,IFERROR((I1545-F1545)/F1545,0),"")</f>
        <v>0</v>
      </c>
      <c r="L1545" s="702">
        <f>IF(RENTABILIDAD[[#This Row],[VALOR ACTUAL COP]]&gt;0,IFERROR((J1545-G1545)/G1545,0),"")</f>
        <v>0</v>
      </c>
      <c r="M1545" s="763">
        <f t="shared" si="25"/>
        <v>0</v>
      </c>
      <c r="N1545" s="747" t="str">
        <f>IFERROR(IF(RENTABILIDAD[[#This Row],[AÑOS]]&gt;0.9999999,(1+K1545)^(1/M1545)-1,""),"")</f>
        <v/>
      </c>
      <c r="O1545" s="702" t="str">
        <f>IFERROR(IF(RENTABILIDAD[[#This Row],[AÑOS]]&gt;0.9999999,(1+L1545)^(1/M1545)-1,""),"")</f>
        <v/>
      </c>
      <c r="P1545" s="764" t="str">
        <f>IFERROR(IF(C:C=$U$7,RENTABILIDAD[[#This Row],[INVERSIÓN USD]]/$W$6,RENTABILIDAD[[#This Row],[INVERSIÓN USD]]/$W$7),"")</f>
        <v/>
      </c>
      <c r="Q1545" s="620" t="str">
        <f>IFERROR(IF(D:D=$U$6,RENTABILIDAD[[#This Row],[INVERSIÓN COP]]/$V$6,RENTABILIDAD[[#This Row],[INVERSIÓN COP]]/$V$7),"")</f>
        <v/>
      </c>
      <c r="R1545" s="764" t="str">
        <f>IFERROR(RENTABILIDAD[[#This Row],[RENTABILIDAD E.A USD]]*RENTABILIDAD[[#This Row],[PESOS COP]],"")</f>
        <v/>
      </c>
      <c r="S1545" s="620" t="str">
        <f>IFERROR(RENTABILIDAD[[#This Row],[RENTABILIDAD E.A COP2]]*RENTABILIDAD[[#This Row],[PESOS COP]],"")</f>
        <v/>
      </c>
    </row>
    <row r="1546" spans="2:19">
      <c r="B1546" s="755" t="str">
        <f>IF('REGISTRO ACCIONES'!L1546="COMPRA",'REGISTRO ACCIONES'!J1546,"")</f>
        <v/>
      </c>
      <c r="C1546" s="756" t="str">
        <f>IF('REGISTRO ACCIONES'!L1546="COMPRA",'REGISTRO ACCIONES'!K1546,"")</f>
        <v/>
      </c>
      <c r="D154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46" s="757" t="str">
        <f>IF('REGISTRO ACCIONES'!L1546="COMPRA",'REGISTRO ACCIONES'!M1546,"")</f>
        <v/>
      </c>
      <c r="F1546" s="758" t="str">
        <f>IF(RENTABILIDAD[[#This Row],[PORTAFOLIO]]="","",IF('REGISTRO ACCIONES'!L1546="COMPRA",'REGISTRO ACCIONES'!P1546,""))</f>
        <v/>
      </c>
      <c r="G1546" s="759" t="str">
        <f>IF(RENTABILIDAD[[#This Row],[PORTAFOLIO]]="","",IF('REGISTRO ACCIONES'!L1546="COMPRA",'REGISTRO ACCIONES'!R1546,""))</f>
        <v/>
      </c>
      <c r="H154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46" s="760" t="str">
        <f>IF(RENTABILIDAD[[#This Row],[PORTAFOLIO]]="","",IF(RENTABILIDAD[[#This Row],[INSTRUMENTO]]="","",IFERROR((E1546*H1546),0)))</f>
        <v/>
      </c>
      <c r="J1546" s="761" t="str">
        <f>IF(RENTABILIDAD[[#This Row],[PORTAFOLIO]]="","",IF(RENTABILIDAD[[#This Row],[INSTRUMENTO]]="","",IFERROR((E1546*H1546)*$X$6,0)))</f>
        <v/>
      </c>
      <c r="K1546" s="762">
        <f>IF(RENTABILIDAD[[#This Row],[VALOR ACTUAL COP]]&gt;0,IFERROR((I1546-F1546)/F1546,0),"")</f>
        <v>0</v>
      </c>
      <c r="L1546" s="702">
        <f>IF(RENTABILIDAD[[#This Row],[VALOR ACTUAL COP]]&gt;0,IFERROR((J1546-G1546)/G1546,0),"")</f>
        <v>0</v>
      </c>
      <c r="M1546" s="763">
        <f t="shared" si="25"/>
        <v>0</v>
      </c>
      <c r="N1546" s="747" t="str">
        <f>IFERROR(IF(RENTABILIDAD[[#This Row],[AÑOS]]&gt;0.9999999,(1+K1546)^(1/M1546)-1,""),"")</f>
        <v/>
      </c>
      <c r="O1546" s="702" t="str">
        <f>IFERROR(IF(RENTABILIDAD[[#This Row],[AÑOS]]&gt;0.9999999,(1+L1546)^(1/M1546)-1,""),"")</f>
        <v/>
      </c>
      <c r="P1546" s="764" t="str">
        <f>IFERROR(IF(C:C=$U$7,RENTABILIDAD[[#This Row],[INVERSIÓN USD]]/$W$6,RENTABILIDAD[[#This Row],[INVERSIÓN USD]]/$W$7),"")</f>
        <v/>
      </c>
      <c r="Q1546" s="620" t="str">
        <f>IFERROR(IF(D:D=$U$6,RENTABILIDAD[[#This Row],[INVERSIÓN COP]]/$V$6,RENTABILIDAD[[#This Row],[INVERSIÓN COP]]/$V$7),"")</f>
        <v/>
      </c>
      <c r="R1546" s="764" t="str">
        <f>IFERROR(RENTABILIDAD[[#This Row],[RENTABILIDAD E.A USD]]*RENTABILIDAD[[#This Row],[PESOS COP]],"")</f>
        <v/>
      </c>
      <c r="S1546" s="620" t="str">
        <f>IFERROR(RENTABILIDAD[[#This Row],[RENTABILIDAD E.A COP2]]*RENTABILIDAD[[#This Row],[PESOS COP]],"")</f>
        <v/>
      </c>
    </row>
    <row r="1547" spans="2:19">
      <c r="B1547" s="755" t="str">
        <f>IF('REGISTRO ACCIONES'!L1547="COMPRA",'REGISTRO ACCIONES'!J1547,"")</f>
        <v/>
      </c>
      <c r="C1547" s="756" t="str">
        <f>IF('REGISTRO ACCIONES'!L1547="COMPRA",'REGISTRO ACCIONES'!K1547,"")</f>
        <v/>
      </c>
      <c r="D154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47" s="757" t="str">
        <f>IF('REGISTRO ACCIONES'!L1547="COMPRA",'REGISTRO ACCIONES'!M1547,"")</f>
        <v/>
      </c>
      <c r="F1547" s="758" t="str">
        <f>IF(RENTABILIDAD[[#This Row],[PORTAFOLIO]]="","",IF('REGISTRO ACCIONES'!L1547="COMPRA",'REGISTRO ACCIONES'!P1547,""))</f>
        <v/>
      </c>
      <c r="G1547" s="759" t="str">
        <f>IF(RENTABILIDAD[[#This Row],[PORTAFOLIO]]="","",IF('REGISTRO ACCIONES'!L1547="COMPRA",'REGISTRO ACCIONES'!R1547,""))</f>
        <v/>
      </c>
      <c r="H154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47" s="760" t="str">
        <f>IF(RENTABILIDAD[[#This Row],[PORTAFOLIO]]="","",IF(RENTABILIDAD[[#This Row],[INSTRUMENTO]]="","",IFERROR((E1547*H1547),0)))</f>
        <v/>
      </c>
      <c r="J1547" s="761" t="str">
        <f>IF(RENTABILIDAD[[#This Row],[PORTAFOLIO]]="","",IF(RENTABILIDAD[[#This Row],[INSTRUMENTO]]="","",IFERROR((E1547*H1547)*$X$6,0)))</f>
        <v/>
      </c>
      <c r="K1547" s="762">
        <f>IF(RENTABILIDAD[[#This Row],[VALOR ACTUAL COP]]&gt;0,IFERROR((I1547-F1547)/F1547,0),"")</f>
        <v>0</v>
      </c>
      <c r="L1547" s="702">
        <f>IF(RENTABILIDAD[[#This Row],[VALOR ACTUAL COP]]&gt;0,IFERROR((J1547-G1547)/G1547,0),"")</f>
        <v>0</v>
      </c>
      <c r="M1547" s="763">
        <f t="shared" si="25"/>
        <v>0</v>
      </c>
      <c r="N1547" s="747" t="str">
        <f>IFERROR(IF(RENTABILIDAD[[#This Row],[AÑOS]]&gt;0.9999999,(1+K1547)^(1/M1547)-1,""),"")</f>
        <v/>
      </c>
      <c r="O1547" s="702" t="str">
        <f>IFERROR(IF(RENTABILIDAD[[#This Row],[AÑOS]]&gt;0.9999999,(1+L1547)^(1/M1547)-1,""),"")</f>
        <v/>
      </c>
      <c r="P1547" s="764" t="str">
        <f>IFERROR(IF(C:C=$U$7,RENTABILIDAD[[#This Row],[INVERSIÓN USD]]/$W$6,RENTABILIDAD[[#This Row],[INVERSIÓN USD]]/$W$7),"")</f>
        <v/>
      </c>
      <c r="Q1547" s="620" t="str">
        <f>IFERROR(IF(D:D=$U$6,RENTABILIDAD[[#This Row],[INVERSIÓN COP]]/$V$6,RENTABILIDAD[[#This Row],[INVERSIÓN COP]]/$V$7),"")</f>
        <v/>
      </c>
      <c r="R1547" s="764" t="str">
        <f>IFERROR(RENTABILIDAD[[#This Row],[RENTABILIDAD E.A USD]]*RENTABILIDAD[[#This Row],[PESOS COP]],"")</f>
        <v/>
      </c>
      <c r="S1547" s="620" t="str">
        <f>IFERROR(RENTABILIDAD[[#This Row],[RENTABILIDAD E.A COP2]]*RENTABILIDAD[[#This Row],[PESOS COP]],"")</f>
        <v/>
      </c>
    </row>
    <row r="1548" spans="2:19">
      <c r="B1548" s="755" t="str">
        <f>IF('REGISTRO ACCIONES'!L1548="COMPRA",'REGISTRO ACCIONES'!J1548,"")</f>
        <v/>
      </c>
      <c r="C1548" s="756" t="str">
        <f>IF('REGISTRO ACCIONES'!L1548="COMPRA",'REGISTRO ACCIONES'!K1548,"")</f>
        <v/>
      </c>
      <c r="D154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48" s="757" t="str">
        <f>IF('REGISTRO ACCIONES'!L1548="COMPRA",'REGISTRO ACCIONES'!M1548,"")</f>
        <v/>
      </c>
      <c r="F1548" s="758" t="str">
        <f>IF(RENTABILIDAD[[#This Row],[PORTAFOLIO]]="","",IF('REGISTRO ACCIONES'!L1548="COMPRA",'REGISTRO ACCIONES'!P1548,""))</f>
        <v/>
      </c>
      <c r="G1548" s="759" t="str">
        <f>IF(RENTABILIDAD[[#This Row],[PORTAFOLIO]]="","",IF('REGISTRO ACCIONES'!L1548="COMPRA",'REGISTRO ACCIONES'!R1548,""))</f>
        <v/>
      </c>
      <c r="H154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48" s="760" t="str">
        <f>IF(RENTABILIDAD[[#This Row],[PORTAFOLIO]]="","",IF(RENTABILIDAD[[#This Row],[INSTRUMENTO]]="","",IFERROR((E1548*H1548),0)))</f>
        <v/>
      </c>
      <c r="J1548" s="761" t="str">
        <f>IF(RENTABILIDAD[[#This Row],[PORTAFOLIO]]="","",IF(RENTABILIDAD[[#This Row],[INSTRUMENTO]]="","",IFERROR((E1548*H1548)*$X$6,0)))</f>
        <v/>
      </c>
      <c r="K1548" s="762">
        <f>IF(RENTABILIDAD[[#This Row],[VALOR ACTUAL COP]]&gt;0,IFERROR((I1548-F1548)/F1548,0),"")</f>
        <v>0</v>
      </c>
      <c r="L1548" s="702">
        <f>IF(RENTABILIDAD[[#This Row],[VALOR ACTUAL COP]]&gt;0,IFERROR((J1548-G1548)/G1548,0),"")</f>
        <v>0</v>
      </c>
      <c r="M1548" s="763">
        <f t="shared" si="25"/>
        <v>0</v>
      </c>
      <c r="N1548" s="747" t="str">
        <f>IFERROR(IF(RENTABILIDAD[[#This Row],[AÑOS]]&gt;0.9999999,(1+K1548)^(1/M1548)-1,""),"")</f>
        <v/>
      </c>
      <c r="O1548" s="702" t="str">
        <f>IFERROR(IF(RENTABILIDAD[[#This Row],[AÑOS]]&gt;0.9999999,(1+L1548)^(1/M1548)-1,""),"")</f>
        <v/>
      </c>
      <c r="P1548" s="764" t="str">
        <f>IFERROR(IF(C:C=$U$7,RENTABILIDAD[[#This Row],[INVERSIÓN USD]]/$W$6,RENTABILIDAD[[#This Row],[INVERSIÓN USD]]/$W$7),"")</f>
        <v/>
      </c>
      <c r="Q1548" s="620" t="str">
        <f>IFERROR(IF(D:D=$U$6,RENTABILIDAD[[#This Row],[INVERSIÓN COP]]/$V$6,RENTABILIDAD[[#This Row],[INVERSIÓN COP]]/$V$7),"")</f>
        <v/>
      </c>
      <c r="R1548" s="764" t="str">
        <f>IFERROR(RENTABILIDAD[[#This Row],[RENTABILIDAD E.A USD]]*RENTABILIDAD[[#This Row],[PESOS COP]],"")</f>
        <v/>
      </c>
      <c r="S1548" s="620" t="str">
        <f>IFERROR(RENTABILIDAD[[#This Row],[RENTABILIDAD E.A COP2]]*RENTABILIDAD[[#This Row],[PESOS COP]],"")</f>
        <v/>
      </c>
    </row>
    <row r="1549" spans="2:19">
      <c r="B1549" s="755" t="str">
        <f>IF('REGISTRO ACCIONES'!L1549="COMPRA",'REGISTRO ACCIONES'!J1549,"")</f>
        <v/>
      </c>
      <c r="C1549" s="756" t="str">
        <f>IF('REGISTRO ACCIONES'!L1549="COMPRA",'REGISTRO ACCIONES'!K1549,"")</f>
        <v/>
      </c>
      <c r="D154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49" s="757" t="str">
        <f>IF('REGISTRO ACCIONES'!L1549="COMPRA",'REGISTRO ACCIONES'!M1549,"")</f>
        <v/>
      </c>
      <c r="F1549" s="758" t="str">
        <f>IF(RENTABILIDAD[[#This Row],[PORTAFOLIO]]="","",IF('REGISTRO ACCIONES'!L1549="COMPRA",'REGISTRO ACCIONES'!P1549,""))</f>
        <v/>
      </c>
      <c r="G1549" s="759" t="str">
        <f>IF(RENTABILIDAD[[#This Row],[PORTAFOLIO]]="","",IF('REGISTRO ACCIONES'!L1549="COMPRA",'REGISTRO ACCIONES'!R1549,""))</f>
        <v/>
      </c>
      <c r="H154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49" s="760" t="str">
        <f>IF(RENTABILIDAD[[#This Row],[PORTAFOLIO]]="","",IF(RENTABILIDAD[[#This Row],[INSTRUMENTO]]="","",IFERROR((E1549*H1549),0)))</f>
        <v/>
      </c>
      <c r="J1549" s="761" t="str">
        <f>IF(RENTABILIDAD[[#This Row],[PORTAFOLIO]]="","",IF(RENTABILIDAD[[#This Row],[INSTRUMENTO]]="","",IFERROR((E1549*H1549)*$X$6,0)))</f>
        <v/>
      </c>
      <c r="K1549" s="762">
        <f>IF(RENTABILIDAD[[#This Row],[VALOR ACTUAL COP]]&gt;0,IFERROR((I1549-F1549)/F1549,0),"")</f>
        <v>0</v>
      </c>
      <c r="L1549" s="702">
        <f>IF(RENTABILIDAD[[#This Row],[VALOR ACTUAL COP]]&gt;0,IFERROR((J1549-G1549)/G1549,0),"")</f>
        <v>0</v>
      </c>
      <c r="M1549" s="763">
        <f t="shared" si="25"/>
        <v>0</v>
      </c>
      <c r="N1549" s="747" t="str">
        <f>IFERROR(IF(RENTABILIDAD[[#This Row],[AÑOS]]&gt;0.9999999,(1+K1549)^(1/M1549)-1,""),"")</f>
        <v/>
      </c>
      <c r="O1549" s="702" t="str">
        <f>IFERROR(IF(RENTABILIDAD[[#This Row],[AÑOS]]&gt;0.9999999,(1+L1549)^(1/M1549)-1,""),"")</f>
        <v/>
      </c>
      <c r="P1549" s="764" t="str">
        <f>IFERROR(IF(C:C=$U$7,RENTABILIDAD[[#This Row],[INVERSIÓN USD]]/$W$6,RENTABILIDAD[[#This Row],[INVERSIÓN USD]]/$W$7),"")</f>
        <v/>
      </c>
      <c r="Q1549" s="620" t="str">
        <f>IFERROR(IF(D:D=$U$6,RENTABILIDAD[[#This Row],[INVERSIÓN COP]]/$V$6,RENTABILIDAD[[#This Row],[INVERSIÓN COP]]/$V$7),"")</f>
        <v/>
      </c>
      <c r="R1549" s="764" t="str">
        <f>IFERROR(RENTABILIDAD[[#This Row],[RENTABILIDAD E.A USD]]*RENTABILIDAD[[#This Row],[PESOS COP]],"")</f>
        <v/>
      </c>
      <c r="S1549" s="620" t="str">
        <f>IFERROR(RENTABILIDAD[[#This Row],[RENTABILIDAD E.A COP2]]*RENTABILIDAD[[#This Row],[PESOS COP]],"")</f>
        <v/>
      </c>
    </row>
    <row r="1550" spans="2:19">
      <c r="B1550" s="755" t="str">
        <f>IF('REGISTRO ACCIONES'!L1550="COMPRA",'REGISTRO ACCIONES'!J1550,"")</f>
        <v/>
      </c>
      <c r="C1550" s="756" t="str">
        <f>IF('REGISTRO ACCIONES'!L1550="COMPRA",'REGISTRO ACCIONES'!K1550,"")</f>
        <v/>
      </c>
      <c r="D155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50" s="757" t="str">
        <f>IF('REGISTRO ACCIONES'!L1550="COMPRA",'REGISTRO ACCIONES'!M1550,"")</f>
        <v/>
      </c>
      <c r="F1550" s="758" t="str">
        <f>IF(RENTABILIDAD[[#This Row],[PORTAFOLIO]]="","",IF('REGISTRO ACCIONES'!L1550="COMPRA",'REGISTRO ACCIONES'!P1550,""))</f>
        <v/>
      </c>
      <c r="G1550" s="759" t="str">
        <f>IF(RENTABILIDAD[[#This Row],[PORTAFOLIO]]="","",IF('REGISTRO ACCIONES'!L1550="COMPRA",'REGISTRO ACCIONES'!R1550,""))</f>
        <v/>
      </c>
      <c r="H155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50" s="760" t="str">
        <f>IF(RENTABILIDAD[[#This Row],[PORTAFOLIO]]="","",IF(RENTABILIDAD[[#This Row],[INSTRUMENTO]]="","",IFERROR((E1550*H1550),0)))</f>
        <v/>
      </c>
      <c r="J1550" s="761" t="str">
        <f>IF(RENTABILIDAD[[#This Row],[PORTAFOLIO]]="","",IF(RENTABILIDAD[[#This Row],[INSTRUMENTO]]="","",IFERROR((E1550*H1550)*$X$6,0)))</f>
        <v/>
      </c>
      <c r="K1550" s="762">
        <f>IF(RENTABILIDAD[[#This Row],[VALOR ACTUAL COP]]&gt;0,IFERROR((I1550-F1550)/F1550,0),"")</f>
        <v>0</v>
      </c>
      <c r="L1550" s="702">
        <f>IF(RENTABILIDAD[[#This Row],[VALOR ACTUAL COP]]&gt;0,IFERROR((J1550-G1550)/G1550,0),"")</f>
        <v>0</v>
      </c>
      <c r="M1550" s="763">
        <f t="shared" si="25"/>
        <v>0</v>
      </c>
      <c r="N1550" s="747" t="str">
        <f>IFERROR(IF(RENTABILIDAD[[#This Row],[AÑOS]]&gt;0.9999999,(1+K1550)^(1/M1550)-1,""),"")</f>
        <v/>
      </c>
      <c r="O1550" s="702" t="str">
        <f>IFERROR(IF(RENTABILIDAD[[#This Row],[AÑOS]]&gt;0.9999999,(1+L1550)^(1/M1550)-1,""),"")</f>
        <v/>
      </c>
      <c r="P1550" s="764" t="str">
        <f>IFERROR(IF(C:C=$U$7,RENTABILIDAD[[#This Row],[INVERSIÓN USD]]/$W$6,RENTABILIDAD[[#This Row],[INVERSIÓN USD]]/$W$7),"")</f>
        <v/>
      </c>
      <c r="Q1550" s="620" t="str">
        <f>IFERROR(IF(D:D=$U$6,RENTABILIDAD[[#This Row],[INVERSIÓN COP]]/$V$6,RENTABILIDAD[[#This Row],[INVERSIÓN COP]]/$V$7),"")</f>
        <v/>
      </c>
      <c r="R1550" s="764" t="str">
        <f>IFERROR(RENTABILIDAD[[#This Row],[RENTABILIDAD E.A USD]]*RENTABILIDAD[[#This Row],[PESOS COP]],"")</f>
        <v/>
      </c>
      <c r="S1550" s="620" t="str">
        <f>IFERROR(RENTABILIDAD[[#This Row],[RENTABILIDAD E.A COP2]]*RENTABILIDAD[[#This Row],[PESOS COP]],"")</f>
        <v/>
      </c>
    </row>
    <row r="1551" spans="2:19">
      <c r="B1551" s="755" t="str">
        <f>IF('REGISTRO ACCIONES'!L1551="COMPRA",'REGISTRO ACCIONES'!J1551,"")</f>
        <v/>
      </c>
      <c r="C1551" s="756" t="str">
        <f>IF('REGISTRO ACCIONES'!L1551="COMPRA",'REGISTRO ACCIONES'!K1551,"")</f>
        <v/>
      </c>
      <c r="D155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51" s="757" t="str">
        <f>IF('REGISTRO ACCIONES'!L1551="COMPRA",'REGISTRO ACCIONES'!M1551,"")</f>
        <v/>
      </c>
      <c r="F1551" s="758" t="str">
        <f>IF(RENTABILIDAD[[#This Row],[PORTAFOLIO]]="","",IF('REGISTRO ACCIONES'!L1551="COMPRA",'REGISTRO ACCIONES'!P1551,""))</f>
        <v/>
      </c>
      <c r="G1551" s="759" t="str">
        <f>IF(RENTABILIDAD[[#This Row],[PORTAFOLIO]]="","",IF('REGISTRO ACCIONES'!L1551="COMPRA",'REGISTRO ACCIONES'!R1551,""))</f>
        <v/>
      </c>
      <c r="H155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51" s="760" t="str">
        <f>IF(RENTABILIDAD[[#This Row],[PORTAFOLIO]]="","",IF(RENTABILIDAD[[#This Row],[INSTRUMENTO]]="","",IFERROR((E1551*H1551),0)))</f>
        <v/>
      </c>
      <c r="J1551" s="761" t="str">
        <f>IF(RENTABILIDAD[[#This Row],[PORTAFOLIO]]="","",IF(RENTABILIDAD[[#This Row],[INSTRUMENTO]]="","",IFERROR((E1551*H1551)*$X$6,0)))</f>
        <v/>
      </c>
      <c r="K1551" s="762">
        <f>IF(RENTABILIDAD[[#This Row],[VALOR ACTUAL COP]]&gt;0,IFERROR((I1551-F1551)/F1551,0),"")</f>
        <v>0</v>
      </c>
      <c r="L1551" s="702">
        <f>IF(RENTABILIDAD[[#This Row],[VALOR ACTUAL COP]]&gt;0,IFERROR((J1551-G1551)/G1551,0),"")</f>
        <v>0</v>
      </c>
      <c r="M1551" s="763">
        <f t="shared" si="25"/>
        <v>0</v>
      </c>
      <c r="N1551" s="747" t="str">
        <f>IFERROR(IF(RENTABILIDAD[[#This Row],[AÑOS]]&gt;0.9999999,(1+K1551)^(1/M1551)-1,""),"")</f>
        <v/>
      </c>
      <c r="O1551" s="702" t="str">
        <f>IFERROR(IF(RENTABILIDAD[[#This Row],[AÑOS]]&gt;0.9999999,(1+L1551)^(1/M1551)-1,""),"")</f>
        <v/>
      </c>
      <c r="P1551" s="764" t="str">
        <f>IFERROR(IF(C:C=$U$7,RENTABILIDAD[[#This Row],[INVERSIÓN USD]]/$W$6,RENTABILIDAD[[#This Row],[INVERSIÓN USD]]/$W$7),"")</f>
        <v/>
      </c>
      <c r="Q1551" s="620" t="str">
        <f>IFERROR(IF(D:D=$U$6,RENTABILIDAD[[#This Row],[INVERSIÓN COP]]/$V$6,RENTABILIDAD[[#This Row],[INVERSIÓN COP]]/$V$7),"")</f>
        <v/>
      </c>
      <c r="R1551" s="764" t="str">
        <f>IFERROR(RENTABILIDAD[[#This Row],[RENTABILIDAD E.A USD]]*RENTABILIDAD[[#This Row],[PESOS COP]],"")</f>
        <v/>
      </c>
      <c r="S1551" s="620" t="str">
        <f>IFERROR(RENTABILIDAD[[#This Row],[RENTABILIDAD E.A COP2]]*RENTABILIDAD[[#This Row],[PESOS COP]],"")</f>
        <v/>
      </c>
    </row>
    <row r="1552" spans="2:19">
      <c r="B1552" s="755" t="str">
        <f>IF('REGISTRO ACCIONES'!L1552="COMPRA",'REGISTRO ACCIONES'!J1552,"")</f>
        <v/>
      </c>
      <c r="C1552" s="756" t="str">
        <f>IF('REGISTRO ACCIONES'!L1552="COMPRA",'REGISTRO ACCIONES'!K1552,"")</f>
        <v/>
      </c>
      <c r="D155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52" s="757" t="str">
        <f>IF('REGISTRO ACCIONES'!L1552="COMPRA",'REGISTRO ACCIONES'!M1552,"")</f>
        <v/>
      </c>
      <c r="F1552" s="758" t="str">
        <f>IF(RENTABILIDAD[[#This Row],[PORTAFOLIO]]="","",IF('REGISTRO ACCIONES'!L1552="COMPRA",'REGISTRO ACCIONES'!P1552,""))</f>
        <v/>
      </c>
      <c r="G1552" s="759" t="str">
        <f>IF(RENTABILIDAD[[#This Row],[PORTAFOLIO]]="","",IF('REGISTRO ACCIONES'!L1552="COMPRA",'REGISTRO ACCIONES'!R1552,""))</f>
        <v/>
      </c>
      <c r="H155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52" s="760" t="str">
        <f>IF(RENTABILIDAD[[#This Row],[PORTAFOLIO]]="","",IF(RENTABILIDAD[[#This Row],[INSTRUMENTO]]="","",IFERROR((E1552*H1552),0)))</f>
        <v/>
      </c>
      <c r="J1552" s="761" t="str">
        <f>IF(RENTABILIDAD[[#This Row],[PORTAFOLIO]]="","",IF(RENTABILIDAD[[#This Row],[INSTRUMENTO]]="","",IFERROR((E1552*H1552)*$X$6,0)))</f>
        <v/>
      </c>
      <c r="K1552" s="762">
        <f>IF(RENTABILIDAD[[#This Row],[VALOR ACTUAL COP]]&gt;0,IFERROR((I1552-F1552)/F1552,0),"")</f>
        <v>0</v>
      </c>
      <c r="L1552" s="702">
        <f>IF(RENTABILIDAD[[#This Row],[VALOR ACTUAL COP]]&gt;0,IFERROR((J1552-G1552)/G1552,0),"")</f>
        <v>0</v>
      </c>
      <c r="M1552" s="763">
        <f t="shared" si="25"/>
        <v>0</v>
      </c>
      <c r="N1552" s="747" t="str">
        <f>IFERROR(IF(RENTABILIDAD[[#This Row],[AÑOS]]&gt;0.9999999,(1+K1552)^(1/M1552)-1,""),"")</f>
        <v/>
      </c>
      <c r="O1552" s="702" t="str">
        <f>IFERROR(IF(RENTABILIDAD[[#This Row],[AÑOS]]&gt;0.9999999,(1+L1552)^(1/M1552)-1,""),"")</f>
        <v/>
      </c>
      <c r="P1552" s="764" t="str">
        <f>IFERROR(IF(C:C=$U$7,RENTABILIDAD[[#This Row],[INVERSIÓN USD]]/$W$6,RENTABILIDAD[[#This Row],[INVERSIÓN USD]]/$W$7),"")</f>
        <v/>
      </c>
      <c r="Q1552" s="620" t="str">
        <f>IFERROR(IF(D:D=$U$6,RENTABILIDAD[[#This Row],[INVERSIÓN COP]]/$V$6,RENTABILIDAD[[#This Row],[INVERSIÓN COP]]/$V$7),"")</f>
        <v/>
      </c>
      <c r="R1552" s="764" t="str">
        <f>IFERROR(RENTABILIDAD[[#This Row],[RENTABILIDAD E.A USD]]*RENTABILIDAD[[#This Row],[PESOS COP]],"")</f>
        <v/>
      </c>
      <c r="S1552" s="620" t="str">
        <f>IFERROR(RENTABILIDAD[[#This Row],[RENTABILIDAD E.A COP2]]*RENTABILIDAD[[#This Row],[PESOS COP]],"")</f>
        <v/>
      </c>
    </row>
    <row r="1553" spans="2:19">
      <c r="B1553" s="755" t="str">
        <f>IF('REGISTRO ACCIONES'!L1553="COMPRA",'REGISTRO ACCIONES'!J1553,"")</f>
        <v/>
      </c>
      <c r="C1553" s="756" t="str">
        <f>IF('REGISTRO ACCIONES'!L1553="COMPRA",'REGISTRO ACCIONES'!K1553,"")</f>
        <v/>
      </c>
      <c r="D155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53" s="757" t="str">
        <f>IF('REGISTRO ACCIONES'!L1553="COMPRA",'REGISTRO ACCIONES'!M1553,"")</f>
        <v/>
      </c>
      <c r="F1553" s="758" t="str">
        <f>IF(RENTABILIDAD[[#This Row],[PORTAFOLIO]]="","",IF('REGISTRO ACCIONES'!L1553="COMPRA",'REGISTRO ACCIONES'!P1553,""))</f>
        <v/>
      </c>
      <c r="G1553" s="759" t="str">
        <f>IF(RENTABILIDAD[[#This Row],[PORTAFOLIO]]="","",IF('REGISTRO ACCIONES'!L1553="COMPRA",'REGISTRO ACCIONES'!R1553,""))</f>
        <v/>
      </c>
      <c r="H155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53" s="760" t="str">
        <f>IF(RENTABILIDAD[[#This Row],[PORTAFOLIO]]="","",IF(RENTABILIDAD[[#This Row],[INSTRUMENTO]]="","",IFERROR((E1553*H1553),0)))</f>
        <v/>
      </c>
      <c r="J1553" s="761" t="str">
        <f>IF(RENTABILIDAD[[#This Row],[PORTAFOLIO]]="","",IF(RENTABILIDAD[[#This Row],[INSTRUMENTO]]="","",IFERROR((E1553*H1553)*$X$6,0)))</f>
        <v/>
      </c>
      <c r="K1553" s="762">
        <f>IF(RENTABILIDAD[[#This Row],[VALOR ACTUAL COP]]&gt;0,IFERROR((I1553-F1553)/F1553,0),"")</f>
        <v>0</v>
      </c>
      <c r="L1553" s="702">
        <f>IF(RENTABILIDAD[[#This Row],[VALOR ACTUAL COP]]&gt;0,IFERROR((J1553-G1553)/G1553,0),"")</f>
        <v>0</v>
      </c>
      <c r="M1553" s="763">
        <f t="shared" si="25"/>
        <v>0</v>
      </c>
      <c r="N1553" s="747" t="str">
        <f>IFERROR(IF(RENTABILIDAD[[#This Row],[AÑOS]]&gt;0.9999999,(1+K1553)^(1/M1553)-1,""),"")</f>
        <v/>
      </c>
      <c r="O1553" s="702" t="str">
        <f>IFERROR(IF(RENTABILIDAD[[#This Row],[AÑOS]]&gt;0.9999999,(1+L1553)^(1/M1553)-1,""),"")</f>
        <v/>
      </c>
      <c r="P1553" s="764" t="str">
        <f>IFERROR(IF(C:C=$U$7,RENTABILIDAD[[#This Row],[INVERSIÓN USD]]/$W$6,RENTABILIDAD[[#This Row],[INVERSIÓN USD]]/$W$7),"")</f>
        <v/>
      </c>
      <c r="Q1553" s="620" t="str">
        <f>IFERROR(IF(D:D=$U$6,RENTABILIDAD[[#This Row],[INVERSIÓN COP]]/$V$6,RENTABILIDAD[[#This Row],[INVERSIÓN COP]]/$V$7),"")</f>
        <v/>
      </c>
      <c r="R1553" s="764" t="str">
        <f>IFERROR(RENTABILIDAD[[#This Row],[RENTABILIDAD E.A USD]]*RENTABILIDAD[[#This Row],[PESOS COP]],"")</f>
        <v/>
      </c>
      <c r="S1553" s="620" t="str">
        <f>IFERROR(RENTABILIDAD[[#This Row],[RENTABILIDAD E.A COP2]]*RENTABILIDAD[[#This Row],[PESOS COP]],"")</f>
        <v/>
      </c>
    </row>
    <row r="1554" spans="2:19">
      <c r="B1554" s="755" t="str">
        <f>IF('REGISTRO ACCIONES'!L1554="COMPRA",'REGISTRO ACCIONES'!J1554,"")</f>
        <v/>
      </c>
      <c r="C1554" s="756" t="str">
        <f>IF('REGISTRO ACCIONES'!L1554="COMPRA",'REGISTRO ACCIONES'!K1554,"")</f>
        <v/>
      </c>
      <c r="D155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54" s="757" t="str">
        <f>IF('REGISTRO ACCIONES'!L1554="COMPRA",'REGISTRO ACCIONES'!M1554,"")</f>
        <v/>
      </c>
      <c r="F1554" s="758" t="str">
        <f>IF(RENTABILIDAD[[#This Row],[PORTAFOLIO]]="","",IF('REGISTRO ACCIONES'!L1554="COMPRA",'REGISTRO ACCIONES'!P1554,""))</f>
        <v/>
      </c>
      <c r="G1554" s="759" t="str">
        <f>IF(RENTABILIDAD[[#This Row],[PORTAFOLIO]]="","",IF('REGISTRO ACCIONES'!L1554="COMPRA",'REGISTRO ACCIONES'!R1554,""))</f>
        <v/>
      </c>
      <c r="H155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54" s="760" t="str">
        <f>IF(RENTABILIDAD[[#This Row],[PORTAFOLIO]]="","",IF(RENTABILIDAD[[#This Row],[INSTRUMENTO]]="","",IFERROR((E1554*H1554),0)))</f>
        <v/>
      </c>
      <c r="J1554" s="761" t="str">
        <f>IF(RENTABILIDAD[[#This Row],[PORTAFOLIO]]="","",IF(RENTABILIDAD[[#This Row],[INSTRUMENTO]]="","",IFERROR((E1554*H1554)*$X$6,0)))</f>
        <v/>
      </c>
      <c r="K1554" s="762">
        <f>IF(RENTABILIDAD[[#This Row],[VALOR ACTUAL COP]]&gt;0,IFERROR((I1554-F1554)/F1554,0),"")</f>
        <v>0</v>
      </c>
      <c r="L1554" s="702">
        <f>IF(RENTABILIDAD[[#This Row],[VALOR ACTUAL COP]]&gt;0,IFERROR((J1554-G1554)/G1554,0),"")</f>
        <v>0</v>
      </c>
      <c r="M1554" s="763">
        <f t="shared" si="25"/>
        <v>0</v>
      </c>
      <c r="N1554" s="747" t="str">
        <f>IFERROR(IF(RENTABILIDAD[[#This Row],[AÑOS]]&gt;0.9999999,(1+K1554)^(1/M1554)-1,""),"")</f>
        <v/>
      </c>
      <c r="O1554" s="702" t="str">
        <f>IFERROR(IF(RENTABILIDAD[[#This Row],[AÑOS]]&gt;0.9999999,(1+L1554)^(1/M1554)-1,""),"")</f>
        <v/>
      </c>
      <c r="P1554" s="764" t="str">
        <f>IFERROR(IF(C:C=$U$7,RENTABILIDAD[[#This Row],[INVERSIÓN USD]]/$W$6,RENTABILIDAD[[#This Row],[INVERSIÓN USD]]/$W$7),"")</f>
        <v/>
      </c>
      <c r="Q1554" s="620" t="str">
        <f>IFERROR(IF(D:D=$U$6,RENTABILIDAD[[#This Row],[INVERSIÓN COP]]/$V$6,RENTABILIDAD[[#This Row],[INVERSIÓN COP]]/$V$7),"")</f>
        <v/>
      </c>
      <c r="R1554" s="764" t="str">
        <f>IFERROR(RENTABILIDAD[[#This Row],[RENTABILIDAD E.A USD]]*RENTABILIDAD[[#This Row],[PESOS COP]],"")</f>
        <v/>
      </c>
      <c r="S1554" s="620" t="str">
        <f>IFERROR(RENTABILIDAD[[#This Row],[RENTABILIDAD E.A COP2]]*RENTABILIDAD[[#This Row],[PESOS COP]],"")</f>
        <v/>
      </c>
    </row>
    <row r="1555" spans="2:19">
      <c r="B1555" s="755" t="str">
        <f>IF('REGISTRO ACCIONES'!L1555="COMPRA",'REGISTRO ACCIONES'!J1555,"")</f>
        <v/>
      </c>
      <c r="C1555" s="756" t="str">
        <f>IF('REGISTRO ACCIONES'!L1555="COMPRA",'REGISTRO ACCIONES'!K1555,"")</f>
        <v/>
      </c>
      <c r="D155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55" s="757" t="str">
        <f>IF('REGISTRO ACCIONES'!L1555="COMPRA",'REGISTRO ACCIONES'!M1555,"")</f>
        <v/>
      </c>
      <c r="F1555" s="758" t="str">
        <f>IF(RENTABILIDAD[[#This Row],[PORTAFOLIO]]="","",IF('REGISTRO ACCIONES'!L1555="COMPRA",'REGISTRO ACCIONES'!P1555,""))</f>
        <v/>
      </c>
      <c r="G1555" s="759" t="str">
        <f>IF(RENTABILIDAD[[#This Row],[PORTAFOLIO]]="","",IF('REGISTRO ACCIONES'!L1555="COMPRA",'REGISTRO ACCIONES'!R1555,""))</f>
        <v/>
      </c>
      <c r="H155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55" s="760" t="str">
        <f>IF(RENTABILIDAD[[#This Row],[PORTAFOLIO]]="","",IF(RENTABILIDAD[[#This Row],[INSTRUMENTO]]="","",IFERROR((E1555*H1555),0)))</f>
        <v/>
      </c>
      <c r="J1555" s="761" t="str">
        <f>IF(RENTABILIDAD[[#This Row],[PORTAFOLIO]]="","",IF(RENTABILIDAD[[#This Row],[INSTRUMENTO]]="","",IFERROR((E1555*H1555)*$X$6,0)))</f>
        <v/>
      </c>
      <c r="K1555" s="762">
        <f>IF(RENTABILIDAD[[#This Row],[VALOR ACTUAL COP]]&gt;0,IFERROR((I1555-F1555)/F1555,0),"")</f>
        <v>0</v>
      </c>
      <c r="L1555" s="702">
        <f>IF(RENTABILIDAD[[#This Row],[VALOR ACTUAL COP]]&gt;0,IFERROR((J1555-G1555)/G1555,0),"")</f>
        <v>0</v>
      </c>
      <c r="M1555" s="763">
        <f t="shared" si="25"/>
        <v>0</v>
      </c>
      <c r="N1555" s="747" t="str">
        <f>IFERROR(IF(RENTABILIDAD[[#This Row],[AÑOS]]&gt;0.9999999,(1+K1555)^(1/M1555)-1,""),"")</f>
        <v/>
      </c>
      <c r="O1555" s="702" t="str">
        <f>IFERROR(IF(RENTABILIDAD[[#This Row],[AÑOS]]&gt;0.9999999,(1+L1555)^(1/M1555)-1,""),"")</f>
        <v/>
      </c>
      <c r="P1555" s="764" t="str">
        <f>IFERROR(IF(C:C=$U$7,RENTABILIDAD[[#This Row],[INVERSIÓN USD]]/$W$6,RENTABILIDAD[[#This Row],[INVERSIÓN USD]]/$W$7),"")</f>
        <v/>
      </c>
      <c r="Q1555" s="620" t="str">
        <f>IFERROR(IF(D:D=$U$6,RENTABILIDAD[[#This Row],[INVERSIÓN COP]]/$V$6,RENTABILIDAD[[#This Row],[INVERSIÓN COP]]/$V$7),"")</f>
        <v/>
      </c>
      <c r="R1555" s="764" t="str">
        <f>IFERROR(RENTABILIDAD[[#This Row],[RENTABILIDAD E.A USD]]*RENTABILIDAD[[#This Row],[PESOS COP]],"")</f>
        <v/>
      </c>
      <c r="S1555" s="620" t="str">
        <f>IFERROR(RENTABILIDAD[[#This Row],[RENTABILIDAD E.A COP2]]*RENTABILIDAD[[#This Row],[PESOS COP]],"")</f>
        <v/>
      </c>
    </row>
    <row r="1556" spans="2:19">
      <c r="B1556" s="755" t="str">
        <f>IF('REGISTRO ACCIONES'!L1556="COMPRA",'REGISTRO ACCIONES'!J1556,"")</f>
        <v/>
      </c>
      <c r="C1556" s="756" t="str">
        <f>IF('REGISTRO ACCIONES'!L1556="COMPRA",'REGISTRO ACCIONES'!K1556,"")</f>
        <v/>
      </c>
      <c r="D155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56" s="757" t="str">
        <f>IF('REGISTRO ACCIONES'!L1556="COMPRA",'REGISTRO ACCIONES'!M1556,"")</f>
        <v/>
      </c>
      <c r="F1556" s="758" t="str">
        <f>IF(RENTABILIDAD[[#This Row],[PORTAFOLIO]]="","",IF('REGISTRO ACCIONES'!L1556="COMPRA",'REGISTRO ACCIONES'!P1556,""))</f>
        <v/>
      </c>
      <c r="G1556" s="759" t="str">
        <f>IF(RENTABILIDAD[[#This Row],[PORTAFOLIO]]="","",IF('REGISTRO ACCIONES'!L1556="COMPRA",'REGISTRO ACCIONES'!R1556,""))</f>
        <v/>
      </c>
      <c r="H155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56" s="760" t="str">
        <f>IF(RENTABILIDAD[[#This Row],[PORTAFOLIO]]="","",IF(RENTABILIDAD[[#This Row],[INSTRUMENTO]]="","",IFERROR((E1556*H1556),0)))</f>
        <v/>
      </c>
      <c r="J1556" s="761" t="str">
        <f>IF(RENTABILIDAD[[#This Row],[PORTAFOLIO]]="","",IF(RENTABILIDAD[[#This Row],[INSTRUMENTO]]="","",IFERROR((E1556*H1556)*$X$6,0)))</f>
        <v/>
      </c>
      <c r="K1556" s="762">
        <f>IF(RENTABILIDAD[[#This Row],[VALOR ACTUAL COP]]&gt;0,IFERROR((I1556-F1556)/F1556,0),"")</f>
        <v>0</v>
      </c>
      <c r="L1556" s="702">
        <f>IF(RENTABILIDAD[[#This Row],[VALOR ACTUAL COP]]&gt;0,IFERROR((J1556-G1556)/G1556,0),"")</f>
        <v>0</v>
      </c>
      <c r="M1556" s="763">
        <f t="shared" si="25"/>
        <v>0</v>
      </c>
      <c r="N1556" s="747" t="str">
        <f>IFERROR(IF(RENTABILIDAD[[#This Row],[AÑOS]]&gt;0.9999999,(1+K1556)^(1/M1556)-1,""),"")</f>
        <v/>
      </c>
      <c r="O1556" s="702" t="str">
        <f>IFERROR(IF(RENTABILIDAD[[#This Row],[AÑOS]]&gt;0.9999999,(1+L1556)^(1/M1556)-1,""),"")</f>
        <v/>
      </c>
      <c r="P1556" s="764" t="str">
        <f>IFERROR(IF(C:C=$U$7,RENTABILIDAD[[#This Row],[INVERSIÓN USD]]/$W$6,RENTABILIDAD[[#This Row],[INVERSIÓN USD]]/$W$7),"")</f>
        <v/>
      </c>
      <c r="Q1556" s="620" t="str">
        <f>IFERROR(IF(D:D=$U$6,RENTABILIDAD[[#This Row],[INVERSIÓN COP]]/$V$6,RENTABILIDAD[[#This Row],[INVERSIÓN COP]]/$V$7),"")</f>
        <v/>
      </c>
      <c r="R1556" s="764" t="str">
        <f>IFERROR(RENTABILIDAD[[#This Row],[RENTABILIDAD E.A USD]]*RENTABILIDAD[[#This Row],[PESOS COP]],"")</f>
        <v/>
      </c>
      <c r="S1556" s="620" t="str">
        <f>IFERROR(RENTABILIDAD[[#This Row],[RENTABILIDAD E.A COP2]]*RENTABILIDAD[[#This Row],[PESOS COP]],"")</f>
        <v/>
      </c>
    </row>
    <row r="1557" spans="2:19">
      <c r="B1557" s="755" t="str">
        <f>IF('REGISTRO ACCIONES'!L1557="COMPRA",'REGISTRO ACCIONES'!J1557,"")</f>
        <v/>
      </c>
      <c r="C1557" s="756" t="str">
        <f>IF('REGISTRO ACCIONES'!L1557="COMPRA",'REGISTRO ACCIONES'!K1557,"")</f>
        <v/>
      </c>
      <c r="D155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57" s="757" t="str">
        <f>IF('REGISTRO ACCIONES'!L1557="COMPRA",'REGISTRO ACCIONES'!M1557,"")</f>
        <v/>
      </c>
      <c r="F1557" s="758" t="str">
        <f>IF(RENTABILIDAD[[#This Row],[PORTAFOLIO]]="","",IF('REGISTRO ACCIONES'!L1557="COMPRA",'REGISTRO ACCIONES'!P1557,""))</f>
        <v/>
      </c>
      <c r="G1557" s="759" t="str">
        <f>IF(RENTABILIDAD[[#This Row],[PORTAFOLIO]]="","",IF('REGISTRO ACCIONES'!L1557="COMPRA",'REGISTRO ACCIONES'!R1557,""))</f>
        <v/>
      </c>
      <c r="H155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57" s="760" t="str">
        <f>IF(RENTABILIDAD[[#This Row],[PORTAFOLIO]]="","",IF(RENTABILIDAD[[#This Row],[INSTRUMENTO]]="","",IFERROR((E1557*H1557),0)))</f>
        <v/>
      </c>
      <c r="J1557" s="761" t="str">
        <f>IF(RENTABILIDAD[[#This Row],[PORTAFOLIO]]="","",IF(RENTABILIDAD[[#This Row],[INSTRUMENTO]]="","",IFERROR((E1557*H1557)*$X$6,0)))</f>
        <v/>
      </c>
      <c r="K1557" s="762">
        <f>IF(RENTABILIDAD[[#This Row],[VALOR ACTUAL COP]]&gt;0,IFERROR((I1557-F1557)/F1557,0),"")</f>
        <v>0</v>
      </c>
      <c r="L1557" s="702">
        <f>IF(RENTABILIDAD[[#This Row],[VALOR ACTUAL COP]]&gt;0,IFERROR((J1557-G1557)/G1557,0),"")</f>
        <v>0</v>
      </c>
      <c r="M1557" s="763">
        <f t="shared" si="25"/>
        <v>0</v>
      </c>
      <c r="N1557" s="747" t="str">
        <f>IFERROR(IF(RENTABILIDAD[[#This Row],[AÑOS]]&gt;0.9999999,(1+K1557)^(1/M1557)-1,""),"")</f>
        <v/>
      </c>
      <c r="O1557" s="702" t="str">
        <f>IFERROR(IF(RENTABILIDAD[[#This Row],[AÑOS]]&gt;0.9999999,(1+L1557)^(1/M1557)-1,""),"")</f>
        <v/>
      </c>
      <c r="P1557" s="764" t="str">
        <f>IFERROR(IF(C:C=$U$7,RENTABILIDAD[[#This Row],[INVERSIÓN USD]]/$W$6,RENTABILIDAD[[#This Row],[INVERSIÓN USD]]/$W$7),"")</f>
        <v/>
      </c>
      <c r="Q1557" s="620" t="str">
        <f>IFERROR(IF(D:D=$U$6,RENTABILIDAD[[#This Row],[INVERSIÓN COP]]/$V$6,RENTABILIDAD[[#This Row],[INVERSIÓN COP]]/$V$7),"")</f>
        <v/>
      </c>
      <c r="R1557" s="764" t="str">
        <f>IFERROR(RENTABILIDAD[[#This Row],[RENTABILIDAD E.A USD]]*RENTABILIDAD[[#This Row],[PESOS COP]],"")</f>
        <v/>
      </c>
      <c r="S1557" s="620" t="str">
        <f>IFERROR(RENTABILIDAD[[#This Row],[RENTABILIDAD E.A COP2]]*RENTABILIDAD[[#This Row],[PESOS COP]],"")</f>
        <v/>
      </c>
    </row>
    <row r="1558" spans="2:19">
      <c r="B1558" s="755" t="str">
        <f>IF('REGISTRO ACCIONES'!L1558="COMPRA",'REGISTRO ACCIONES'!J1558,"")</f>
        <v/>
      </c>
      <c r="C1558" s="756" t="str">
        <f>IF('REGISTRO ACCIONES'!L1558="COMPRA",'REGISTRO ACCIONES'!K1558,"")</f>
        <v/>
      </c>
      <c r="D155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58" s="757" t="str">
        <f>IF('REGISTRO ACCIONES'!L1558="COMPRA",'REGISTRO ACCIONES'!M1558,"")</f>
        <v/>
      </c>
      <c r="F1558" s="758" t="str">
        <f>IF(RENTABILIDAD[[#This Row],[PORTAFOLIO]]="","",IF('REGISTRO ACCIONES'!L1558="COMPRA",'REGISTRO ACCIONES'!P1558,""))</f>
        <v/>
      </c>
      <c r="G1558" s="759" t="str">
        <f>IF(RENTABILIDAD[[#This Row],[PORTAFOLIO]]="","",IF('REGISTRO ACCIONES'!L1558="COMPRA",'REGISTRO ACCIONES'!R1558,""))</f>
        <v/>
      </c>
      <c r="H155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58" s="760" t="str">
        <f>IF(RENTABILIDAD[[#This Row],[PORTAFOLIO]]="","",IF(RENTABILIDAD[[#This Row],[INSTRUMENTO]]="","",IFERROR((E1558*H1558),0)))</f>
        <v/>
      </c>
      <c r="J1558" s="761" t="str">
        <f>IF(RENTABILIDAD[[#This Row],[PORTAFOLIO]]="","",IF(RENTABILIDAD[[#This Row],[INSTRUMENTO]]="","",IFERROR((E1558*H1558)*$X$6,0)))</f>
        <v/>
      </c>
      <c r="K1558" s="762">
        <f>IF(RENTABILIDAD[[#This Row],[VALOR ACTUAL COP]]&gt;0,IFERROR((I1558-F1558)/F1558,0),"")</f>
        <v>0</v>
      </c>
      <c r="L1558" s="702">
        <f>IF(RENTABILIDAD[[#This Row],[VALOR ACTUAL COP]]&gt;0,IFERROR((J1558-G1558)/G1558,0),"")</f>
        <v>0</v>
      </c>
      <c r="M1558" s="763">
        <f t="shared" si="25"/>
        <v>0</v>
      </c>
      <c r="N1558" s="747" t="str">
        <f>IFERROR(IF(RENTABILIDAD[[#This Row],[AÑOS]]&gt;0.9999999,(1+K1558)^(1/M1558)-1,""),"")</f>
        <v/>
      </c>
      <c r="O1558" s="702" t="str">
        <f>IFERROR(IF(RENTABILIDAD[[#This Row],[AÑOS]]&gt;0.9999999,(1+L1558)^(1/M1558)-1,""),"")</f>
        <v/>
      </c>
      <c r="P1558" s="764" t="str">
        <f>IFERROR(IF(C:C=$U$7,RENTABILIDAD[[#This Row],[INVERSIÓN USD]]/$W$6,RENTABILIDAD[[#This Row],[INVERSIÓN USD]]/$W$7),"")</f>
        <v/>
      </c>
      <c r="Q1558" s="620" t="str">
        <f>IFERROR(IF(D:D=$U$6,RENTABILIDAD[[#This Row],[INVERSIÓN COP]]/$V$6,RENTABILIDAD[[#This Row],[INVERSIÓN COP]]/$V$7),"")</f>
        <v/>
      </c>
      <c r="R1558" s="764" t="str">
        <f>IFERROR(RENTABILIDAD[[#This Row],[RENTABILIDAD E.A USD]]*RENTABILIDAD[[#This Row],[PESOS COP]],"")</f>
        <v/>
      </c>
      <c r="S1558" s="620" t="str">
        <f>IFERROR(RENTABILIDAD[[#This Row],[RENTABILIDAD E.A COP2]]*RENTABILIDAD[[#This Row],[PESOS COP]],"")</f>
        <v/>
      </c>
    </row>
    <row r="1559" spans="2:19">
      <c r="B1559" s="755" t="str">
        <f>IF('REGISTRO ACCIONES'!L1559="COMPRA",'REGISTRO ACCIONES'!J1559,"")</f>
        <v/>
      </c>
      <c r="C1559" s="756" t="str">
        <f>IF('REGISTRO ACCIONES'!L1559="COMPRA",'REGISTRO ACCIONES'!K1559,"")</f>
        <v/>
      </c>
      <c r="D1559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59" s="757" t="str">
        <f>IF('REGISTRO ACCIONES'!L1559="COMPRA",'REGISTRO ACCIONES'!M1559,"")</f>
        <v/>
      </c>
      <c r="F1559" s="758" t="str">
        <f>IF(RENTABILIDAD[[#This Row],[PORTAFOLIO]]="","",IF('REGISTRO ACCIONES'!L1559="COMPRA",'REGISTRO ACCIONES'!P1559,""))</f>
        <v/>
      </c>
      <c r="G1559" s="759" t="str">
        <f>IF(RENTABILIDAD[[#This Row],[PORTAFOLIO]]="","",IF('REGISTRO ACCIONES'!L1559="COMPRA",'REGISTRO ACCIONES'!R1559,""))</f>
        <v/>
      </c>
      <c r="H1559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59" s="760" t="str">
        <f>IF(RENTABILIDAD[[#This Row],[PORTAFOLIO]]="","",IF(RENTABILIDAD[[#This Row],[INSTRUMENTO]]="","",IFERROR((E1559*H1559),0)))</f>
        <v/>
      </c>
      <c r="J1559" s="761" t="str">
        <f>IF(RENTABILIDAD[[#This Row],[PORTAFOLIO]]="","",IF(RENTABILIDAD[[#This Row],[INSTRUMENTO]]="","",IFERROR((E1559*H1559)*$X$6,0)))</f>
        <v/>
      </c>
      <c r="K1559" s="762">
        <f>IF(RENTABILIDAD[[#This Row],[VALOR ACTUAL COP]]&gt;0,IFERROR((I1559-F1559)/F1559,0),"")</f>
        <v>0</v>
      </c>
      <c r="L1559" s="702">
        <f>IF(RENTABILIDAD[[#This Row],[VALOR ACTUAL COP]]&gt;0,IFERROR((J1559-G1559)/G1559,0),"")</f>
        <v>0</v>
      </c>
      <c r="M1559" s="763">
        <f t="shared" si="25"/>
        <v>0</v>
      </c>
      <c r="N1559" s="747" t="str">
        <f>IFERROR(IF(RENTABILIDAD[[#This Row],[AÑOS]]&gt;0.9999999,(1+K1559)^(1/M1559)-1,""),"")</f>
        <v/>
      </c>
      <c r="O1559" s="702" t="str">
        <f>IFERROR(IF(RENTABILIDAD[[#This Row],[AÑOS]]&gt;0.9999999,(1+L1559)^(1/M1559)-1,""),"")</f>
        <v/>
      </c>
      <c r="P1559" s="764" t="str">
        <f>IFERROR(IF(C:C=$U$7,RENTABILIDAD[[#This Row],[INVERSIÓN USD]]/$W$6,RENTABILIDAD[[#This Row],[INVERSIÓN USD]]/$W$7),"")</f>
        <v/>
      </c>
      <c r="Q1559" s="620" t="str">
        <f>IFERROR(IF(D:D=$U$6,RENTABILIDAD[[#This Row],[INVERSIÓN COP]]/$V$6,RENTABILIDAD[[#This Row],[INVERSIÓN COP]]/$V$7),"")</f>
        <v/>
      </c>
      <c r="R1559" s="764" t="str">
        <f>IFERROR(RENTABILIDAD[[#This Row],[RENTABILIDAD E.A USD]]*RENTABILIDAD[[#This Row],[PESOS COP]],"")</f>
        <v/>
      </c>
      <c r="S1559" s="620" t="str">
        <f>IFERROR(RENTABILIDAD[[#This Row],[RENTABILIDAD E.A COP2]]*RENTABILIDAD[[#This Row],[PESOS COP]],"")</f>
        <v/>
      </c>
    </row>
    <row r="1560" spans="2:19">
      <c r="B1560" s="755" t="str">
        <f>IF('REGISTRO ACCIONES'!L1560="COMPRA",'REGISTRO ACCIONES'!J1560,"")</f>
        <v/>
      </c>
      <c r="C1560" s="756" t="str">
        <f>IF('REGISTRO ACCIONES'!L1560="COMPRA",'REGISTRO ACCIONES'!K1560,"")</f>
        <v/>
      </c>
      <c r="D1560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60" s="757" t="str">
        <f>IF('REGISTRO ACCIONES'!L1560="COMPRA",'REGISTRO ACCIONES'!M1560,"")</f>
        <v/>
      </c>
      <c r="F1560" s="758" t="str">
        <f>IF(RENTABILIDAD[[#This Row],[PORTAFOLIO]]="","",IF('REGISTRO ACCIONES'!L1560="COMPRA",'REGISTRO ACCIONES'!P1560,""))</f>
        <v/>
      </c>
      <c r="G1560" s="759" t="str">
        <f>IF(RENTABILIDAD[[#This Row],[PORTAFOLIO]]="","",IF('REGISTRO ACCIONES'!L1560="COMPRA",'REGISTRO ACCIONES'!R1560,""))</f>
        <v/>
      </c>
      <c r="H1560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60" s="760" t="str">
        <f>IF(RENTABILIDAD[[#This Row],[PORTAFOLIO]]="","",IF(RENTABILIDAD[[#This Row],[INSTRUMENTO]]="","",IFERROR((E1560*H1560),0)))</f>
        <v/>
      </c>
      <c r="J1560" s="761" t="str">
        <f>IF(RENTABILIDAD[[#This Row],[PORTAFOLIO]]="","",IF(RENTABILIDAD[[#This Row],[INSTRUMENTO]]="","",IFERROR((E1560*H1560)*$X$6,0)))</f>
        <v/>
      </c>
      <c r="K1560" s="762">
        <f>IF(RENTABILIDAD[[#This Row],[VALOR ACTUAL COP]]&gt;0,IFERROR((I1560-F1560)/F1560,0),"")</f>
        <v>0</v>
      </c>
      <c r="L1560" s="702">
        <f>IF(RENTABILIDAD[[#This Row],[VALOR ACTUAL COP]]&gt;0,IFERROR((J1560-G1560)/G1560,0),"")</f>
        <v>0</v>
      </c>
      <c r="M1560" s="763">
        <f t="shared" si="25"/>
        <v>0</v>
      </c>
      <c r="N1560" s="747" t="str">
        <f>IFERROR(IF(RENTABILIDAD[[#This Row],[AÑOS]]&gt;0.9999999,(1+K1560)^(1/M1560)-1,""),"")</f>
        <v/>
      </c>
      <c r="O1560" s="702" t="str">
        <f>IFERROR(IF(RENTABILIDAD[[#This Row],[AÑOS]]&gt;0.9999999,(1+L1560)^(1/M1560)-1,""),"")</f>
        <v/>
      </c>
      <c r="P1560" s="764" t="str">
        <f>IFERROR(IF(C:C=$U$7,RENTABILIDAD[[#This Row],[INVERSIÓN USD]]/$W$6,RENTABILIDAD[[#This Row],[INVERSIÓN USD]]/$W$7),"")</f>
        <v/>
      </c>
      <c r="Q1560" s="620" t="str">
        <f>IFERROR(IF(D:D=$U$6,RENTABILIDAD[[#This Row],[INVERSIÓN COP]]/$V$6,RENTABILIDAD[[#This Row],[INVERSIÓN COP]]/$V$7),"")</f>
        <v/>
      </c>
      <c r="R1560" s="764" t="str">
        <f>IFERROR(RENTABILIDAD[[#This Row],[RENTABILIDAD E.A USD]]*RENTABILIDAD[[#This Row],[PESOS COP]],"")</f>
        <v/>
      </c>
      <c r="S1560" s="620" t="str">
        <f>IFERROR(RENTABILIDAD[[#This Row],[RENTABILIDAD E.A COP2]]*RENTABILIDAD[[#This Row],[PESOS COP]],"")</f>
        <v/>
      </c>
    </row>
    <row r="1561" spans="2:19">
      <c r="B1561" s="755" t="str">
        <f>IF('REGISTRO ACCIONES'!L1561="COMPRA",'REGISTRO ACCIONES'!J1561,"")</f>
        <v/>
      </c>
      <c r="C1561" s="756" t="str">
        <f>IF('REGISTRO ACCIONES'!L1561="COMPRA",'REGISTRO ACCIONES'!K1561,"")</f>
        <v/>
      </c>
      <c r="D1561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61" s="757" t="str">
        <f>IF('REGISTRO ACCIONES'!L1561="COMPRA",'REGISTRO ACCIONES'!M1561,"")</f>
        <v/>
      </c>
      <c r="F1561" s="758" t="str">
        <f>IF(RENTABILIDAD[[#This Row],[PORTAFOLIO]]="","",IF('REGISTRO ACCIONES'!L1561="COMPRA",'REGISTRO ACCIONES'!P1561,""))</f>
        <v/>
      </c>
      <c r="G1561" s="759" t="str">
        <f>IF(RENTABILIDAD[[#This Row],[PORTAFOLIO]]="","",IF('REGISTRO ACCIONES'!L1561="COMPRA",'REGISTRO ACCIONES'!R1561,""))</f>
        <v/>
      </c>
      <c r="H1561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61" s="760" t="str">
        <f>IF(RENTABILIDAD[[#This Row],[PORTAFOLIO]]="","",IF(RENTABILIDAD[[#This Row],[INSTRUMENTO]]="","",IFERROR((E1561*H1561),0)))</f>
        <v/>
      </c>
      <c r="J1561" s="761" t="str">
        <f>IF(RENTABILIDAD[[#This Row],[PORTAFOLIO]]="","",IF(RENTABILIDAD[[#This Row],[INSTRUMENTO]]="","",IFERROR((E1561*H1561)*$X$6,0)))</f>
        <v/>
      </c>
      <c r="K1561" s="762">
        <f>IF(RENTABILIDAD[[#This Row],[VALOR ACTUAL COP]]&gt;0,IFERROR((I1561-F1561)/F1561,0),"")</f>
        <v>0</v>
      </c>
      <c r="L1561" s="702">
        <f>IF(RENTABILIDAD[[#This Row],[VALOR ACTUAL COP]]&gt;0,IFERROR((J1561-G1561)/G1561,0),"")</f>
        <v>0</v>
      </c>
      <c r="M1561" s="763">
        <f t="shared" si="25"/>
        <v>0</v>
      </c>
      <c r="N1561" s="747" t="str">
        <f>IFERROR(IF(RENTABILIDAD[[#This Row],[AÑOS]]&gt;0.9999999,(1+K1561)^(1/M1561)-1,""),"")</f>
        <v/>
      </c>
      <c r="O1561" s="702" t="str">
        <f>IFERROR(IF(RENTABILIDAD[[#This Row],[AÑOS]]&gt;0.9999999,(1+L1561)^(1/M1561)-1,""),"")</f>
        <v/>
      </c>
      <c r="P1561" s="764" t="str">
        <f>IFERROR(IF(C:C=$U$7,RENTABILIDAD[[#This Row],[INVERSIÓN USD]]/$W$6,RENTABILIDAD[[#This Row],[INVERSIÓN USD]]/$W$7),"")</f>
        <v/>
      </c>
      <c r="Q1561" s="620" t="str">
        <f>IFERROR(IF(D:D=$U$6,RENTABILIDAD[[#This Row],[INVERSIÓN COP]]/$V$6,RENTABILIDAD[[#This Row],[INVERSIÓN COP]]/$V$7),"")</f>
        <v/>
      </c>
      <c r="R1561" s="764" t="str">
        <f>IFERROR(RENTABILIDAD[[#This Row],[RENTABILIDAD E.A USD]]*RENTABILIDAD[[#This Row],[PESOS COP]],"")</f>
        <v/>
      </c>
      <c r="S1561" s="620" t="str">
        <f>IFERROR(RENTABILIDAD[[#This Row],[RENTABILIDAD E.A COP2]]*RENTABILIDAD[[#This Row],[PESOS COP]],"")</f>
        <v/>
      </c>
    </row>
    <row r="1562" spans="2:19">
      <c r="B1562" s="755" t="str">
        <f>IF('REGISTRO ACCIONES'!L1562="COMPRA",'REGISTRO ACCIONES'!J1562,"")</f>
        <v/>
      </c>
      <c r="C1562" s="756" t="str">
        <f>IF('REGISTRO ACCIONES'!L1562="COMPRA",'REGISTRO ACCIONES'!K1562,"")</f>
        <v/>
      </c>
      <c r="D1562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62" s="757" t="str">
        <f>IF('REGISTRO ACCIONES'!L1562="COMPRA",'REGISTRO ACCIONES'!M1562,"")</f>
        <v/>
      </c>
      <c r="F1562" s="758" t="str">
        <f>IF(RENTABILIDAD[[#This Row],[PORTAFOLIO]]="","",IF('REGISTRO ACCIONES'!L1562="COMPRA",'REGISTRO ACCIONES'!P1562,""))</f>
        <v/>
      </c>
      <c r="G1562" s="759" t="str">
        <f>IF(RENTABILIDAD[[#This Row],[PORTAFOLIO]]="","",IF('REGISTRO ACCIONES'!L1562="COMPRA",'REGISTRO ACCIONES'!R1562,""))</f>
        <v/>
      </c>
      <c r="H1562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62" s="760" t="str">
        <f>IF(RENTABILIDAD[[#This Row],[PORTAFOLIO]]="","",IF(RENTABILIDAD[[#This Row],[INSTRUMENTO]]="","",IFERROR((E1562*H1562),0)))</f>
        <v/>
      </c>
      <c r="J1562" s="761" t="str">
        <f>IF(RENTABILIDAD[[#This Row],[PORTAFOLIO]]="","",IF(RENTABILIDAD[[#This Row],[INSTRUMENTO]]="","",IFERROR((E1562*H1562)*$X$6,0)))</f>
        <v/>
      </c>
      <c r="K1562" s="762">
        <f>IF(RENTABILIDAD[[#This Row],[VALOR ACTUAL COP]]&gt;0,IFERROR((I1562-F1562)/F1562,0),"")</f>
        <v>0</v>
      </c>
      <c r="L1562" s="702">
        <f>IF(RENTABILIDAD[[#This Row],[VALOR ACTUAL COP]]&gt;0,IFERROR((J1562-G1562)/G1562,0),"")</f>
        <v>0</v>
      </c>
      <c r="M1562" s="763">
        <f t="shared" si="25"/>
        <v>0</v>
      </c>
      <c r="N1562" s="747" t="str">
        <f>IFERROR(IF(RENTABILIDAD[[#This Row],[AÑOS]]&gt;0.9999999,(1+K1562)^(1/M1562)-1,""),"")</f>
        <v/>
      </c>
      <c r="O1562" s="702" t="str">
        <f>IFERROR(IF(RENTABILIDAD[[#This Row],[AÑOS]]&gt;0.9999999,(1+L1562)^(1/M1562)-1,""),"")</f>
        <v/>
      </c>
      <c r="P1562" s="764" t="str">
        <f>IFERROR(IF(C:C=$U$7,RENTABILIDAD[[#This Row],[INVERSIÓN USD]]/$W$6,RENTABILIDAD[[#This Row],[INVERSIÓN USD]]/$W$7),"")</f>
        <v/>
      </c>
      <c r="Q1562" s="620" t="str">
        <f>IFERROR(IF(D:D=$U$6,RENTABILIDAD[[#This Row],[INVERSIÓN COP]]/$V$6,RENTABILIDAD[[#This Row],[INVERSIÓN COP]]/$V$7),"")</f>
        <v/>
      </c>
      <c r="R1562" s="764" t="str">
        <f>IFERROR(RENTABILIDAD[[#This Row],[RENTABILIDAD E.A USD]]*RENTABILIDAD[[#This Row],[PESOS COP]],"")</f>
        <v/>
      </c>
      <c r="S1562" s="620" t="str">
        <f>IFERROR(RENTABILIDAD[[#This Row],[RENTABILIDAD E.A COP2]]*RENTABILIDAD[[#This Row],[PESOS COP]],"")</f>
        <v/>
      </c>
    </row>
    <row r="1563" spans="2:19">
      <c r="B1563" s="755" t="str">
        <f>IF('REGISTRO ACCIONES'!L1563="COMPRA",'REGISTRO ACCIONES'!J1563,"")</f>
        <v/>
      </c>
      <c r="C1563" s="756" t="str">
        <f>IF('REGISTRO ACCIONES'!L1563="COMPRA",'REGISTRO ACCIONES'!K1563,"")</f>
        <v/>
      </c>
      <c r="D1563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63" s="757" t="str">
        <f>IF('REGISTRO ACCIONES'!L1563="COMPRA",'REGISTRO ACCIONES'!M1563,"")</f>
        <v/>
      </c>
      <c r="F1563" s="758" t="str">
        <f>IF(RENTABILIDAD[[#This Row],[PORTAFOLIO]]="","",IF('REGISTRO ACCIONES'!L1563="COMPRA",'REGISTRO ACCIONES'!P1563,""))</f>
        <v/>
      </c>
      <c r="G1563" s="759" t="str">
        <f>IF(RENTABILIDAD[[#This Row],[PORTAFOLIO]]="","",IF('REGISTRO ACCIONES'!L1563="COMPRA",'REGISTRO ACCIONES'!R1563,""))</f>
        <v/>
      </c>
      <c r="H1563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63" s="760" t="str">
        <f>IF(RENTABILIDAD[[#This Row],[PORTAFOLIO]]="","",IF(RENTABILIDAD[[#This Row],[INSTRUMENTO]]="","",IFERROR((E1563*H1563),0)))</f>
        <v/>
      </c>
      <c r="J1563" s="761" t="str">
        <f>IF(RENTABILIDAD[[#This Row],[PORTAFOLIO]]="","",IF(RENTABILIDAD[[#This Row],[INSTRUMENTO]]="","",IFERROR((E1563*H1563)*$X$6,0)))</f>
        <v/>
      </c>
      <c r="K1563" s="762">
        <f>IF(RENTABILIDAD[[#This Row],[VALOR ACTUAL COP]]&gt;0,IFERROR((I1563-F1563)/F1563,0),"")</f>
        <v>0</v>
      </c>
      <c r="L1563" s="702">
        <f>IF(RENTABILIDAD[[#This Row],[VALOR ACTUAL COP]]&gt;0,IFERROR((J1563-G1563)/G1563,0),"")</f>
        <v>0</v>
      </c>
      <c r="M1563" s="763">
        <f t="shared" si="25"/>
        <v>0</v>
      </c>
      <c r="N1563" s="747" t="str">
        <f>IFERROR(IF(RENTABILIDAD[[#This Row],[AÑOS]]&gt;0.9999999,(1+K1563)^(1/M1563)-1,""),"")</f>
        <v/>
      </c>
      <c r="O1563" s="702" t="str">
        <f>IFERROR(IF(RENTABILIDAD[[#This Row],[AÑOS]]&gt;0.9999999,(1+L1563)^(1/M1563)-1,""),"")</f>
        <v/>
      </c>
      <c r="P1563" s="764" t="str">
        <f>IFERROR(IF(C:C=$U$7,RENTABILIDAD[[#This Row],[INVERSIÓN USD]]/$W$6,RENTABILIDAD[[#This Row],[INVERSIÓN USD]]/$W$7),"")</f>
        <v/>
      </c>
      <c r="Q1563" s="620" t="str">
        <f>IFERROR(IF(D:D=$U$6,RENTABILIDAD[[#This Row],[INVERSIÓN COP]]/$V$6,RENTABILIDAD[[#This Row],[INVERSIÓN COP]]/$V$7),"")</f>
        <v/>
      </c>
      <c r="R1563" s="764" t="str">
        <f>IFERROR(RENTABILIDAD[[#This Row],[RENTABILIDAD E.A USD]]*RENTABILIDAD[[#This Row],[PESOS COP]],"")</f>
        <v/>
      </c>
      <c r="S1563" s="620" t="str">
        <f>IFERROR(RENTABILIDAD[[#This Row],[RENTABILIDAD E.A COP2]]*RENTABILIDAD[[#This Row],[PESOS COP]],"")</f>
        <v/>
      </c>
    </row>
    <row r="1564" spans="2:19">
      <c r="B1564" s="755" t="str">
        <f>IF('REGISTRO ACCIONES'!L1564="COMPRA",'REGISTRO ACCIONES'!J1564,"")</f>
        <v/>
      </c>
      <c r="C1564" s="756" t="str">
        <f>IF('REGISTRO ACCIONES'!L1564="COMPRA",'REGISTRO ACCIONES'!K1564,"")</f>
        <v/>
      </c>
      <c r="D1564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64" s="757" t="str">
        <f>IF('REGISTRO ACCIONES'!L1564="COMPRA",'REGISTRO ACCIONES'!M1564,"")</f>
        <v/>
      </c>
      <c r="F1564" s="758" t="str">
        <f>IF(RENTABILIDAD[[#This Row],[PORTAFOLIO]]="","",IF('REGISTRO ACCIONES'!L1564="COMPRA",'REGISTRO ACCIONES'!P1564,""))</f>
        <v/>
      </c>
      <c r="G1564" s="759" t="str">
        <f>IF(RENTABILIDAD[[#This Row],[PORTAFOLIO]]="","",IF('REGISTRO ACCIONES'!L1564="COMPRA",'REGISTRO ACCIONES'!R1564,""))</f>
        <v/>
      </c>
      <c r="H1564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64" s="760" t="str">
        <f>IF(RENTABILIDAD[[#This Row],[PORTAFOLIO]]="","",IF(RENTABILIDAD[[#This Row],[INSTRUMENTO]]="","",IFERROR((E1564*H1564),0)))</f>
        <v/>
      </c>
      <c r="J1564" s="761" t="str">
        <f>IF(RENTABILIDAD[[#This Row],[PORTAFOLIO]]="","",IF(RENTABILIDAD[[#This Row],[INSTRUMENTO]]="","",IFERROR((E1564*H1564)*$X$6,0)))</f>
        <v/>
      </c>
      <c r="K1564" s="762">
        <f>IF(RENTABILIDAD[[#This Row],[VALOR ACTUAL COP]]&gt;0,IFERROR((I1564-F1564)/F1564,0),"")</f>
        <v>0</v>
      </c>
      <c r="L1564" s="702">
        <f>IF(RENTABILIDAD[[#This Row],[VALOR ACTUAL COP]]&gt;0,IFERROR((J1564-G1564)/G1564,0),"")</f>
        <v>0</v>
      </c>
      <c r="M1564" s="763">
        <f t="shared" si="25"/>
        <v>0</v>
      </c>
      <c r="N1564" s="747" t="str">
        <f>IFERROR(IF(RENTABILIDAD[[#This Row],[AÑOS]]&gt;0.9999999,(1+K1564)^(1/M1564)-1,""),"")</f>
        <v/>
      </c>
      <c r="O1564" s="702" t="str">
        <f>IFERROR(IF(RENTABILIDAD[[#This Row],[AÑOS]]&gt;0.9999999,(1+L1564)^(1/M1564)-1,""),"")</f>
        <v/>
      </c>
      <c r="P1564" s="764" t="str">
        <f>IFERROR(IF(C:C=$U$7,RENTABILIDAD[[#This Row],[INVERSIÓN USD]]/$W$6,RENTABILIDAD[[#This Row],[INVERSIÓN USD]]/$W$7),"")</f>
        <v/>
      </c>
      <c r="Q1564" s="620" t="str">
        <f>IFERROR(IF(D:D=$U$6,RENTABILIDAD[[#This Row],[INVERSIÓN COP]]/$V$6,RENTABILIDAD[[#This Row],[INVERSIÓN COP]]/$V$7),"")</f>
        <v/>
      </c>
      <c r="R1564" s="764" t="str">
        <f>IFERROR(RENTABILIDAD[[#This Row],[RENTABILIDAD E.A USD]]*RENTABILIDAD[[#This Row],[PESOS COP]],"")</f>
        <v/>
      </c>
      <c r="S1564" s="620" t="str">
        <f>IFERROR(RENTABILIDAD[[#This Row],[RENTABILIDAD E.A COP2]]*RENTABILIDAD[[#This Row],[PESOS COP]],"")</f>
        <v/>
      </c>
    </row>
    <row r="1565" spans="2:19">
      <c r="B1565" s="755" t="str">
        <f>IF('REGISTRO ACCIONES'!L1565="COMPRA",'REGISTRO ACCIONES'!J1565,"")</f>
        <v/>
      </c>
      <c r="C1565" s="756" t="str">
        <f>IF('REGISTRO ACCIONES'!L1565="COMPRA",'REGISTRO ACCIONES'!K1565,"")</f>
        <v/>
      </c>
      <c r="D1565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65" s="757" t="str">
        <f>IF('REGISTRO ACCIONES'!L1565="COMPRA",'REGISTRO ACCIONES'!M1565,"")</f>
        <v/>
      </c>
      <c r="F1565" s="758" t="str">
        <f>IF(RENTABILIDAD[[#This Row],[PORTAFOLIO]]="","",IF('REGISTRO ACCIONES'!L1565="COMPRA",'REGISTRO ACCIONES'!P1565,""))</f>
        <v/>
      </c>
      <c r="G1565" s="759" t="str">
        <f>IF(RENTABILIDAD[[#This Row],[PORTAFOLIO]]="","",IF('REGISTRO ACCIONES'!L1565="COMPRA",'REGISTRO ACCIONES'!R1565,""))</f>
        <v/>
      </c>
      <c r="H1565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65" s="760" t="str">
        <f>IF(RENTABILIDAD[[#This Row],[PORTAFOLIO]]="","",IF(RENTABILIDAD[[#This Row],[INSTRUMENTO]]="","",IFERROR((E1565*H1565),0)))</f>
        <v/>
      </c>
      <c r="J1565" s="761" t="str">
        <f>IF(RENTABILIDAD[[#This Row],[PORTAFOLIO]]="","",IF(RENTABILIDAD[[#This Row],[INSTRUMENTO]]="","",IFERROR((E1565*H1565)*$X$6,0)))</f>
        <v/>
      </c>
      <c r="K1565" s="762">
        <f>IF(RENTABILIDAD[[#This Row],[VALOR ACTUAL COP]]&gt;0,IFERROR((I1565-F1565)/F1565,0),"")</f>
        <v>0</v>
      </c>
      <c r="L1565" s="702">
        <f>IF(RENTABILIDAD[[#This Row],[VALOR ACTUAL COP]]&gt;0,IFERROR((J1565-G1565)/G1565,0),"")</f>
        <v>0</v>
      </c>
      <c r="M1565" s="763">
        <f t="shared" si="25"/>
        <v>0</v>
      </c>
      <c r="N1565" s="747" t="str">
        <f>IFERROR(IF(RENTABILIDAD[[#This Row],[AÑOS]]&gt;0.9999999,(1+K1565)^(1/M1565)-1,""),"")</f>
        <v/>
      </c>
      <c r="O1565" s="702" t="str">
        <f>IFERROR(IF(RENTABILIDAD[[#This Row],[AÑOS]]&gt;0.9999999,(1+L1565)^(1/M1565)-1,""),"")</f>
        <v/>
      </c>
      <c r="P1565" s="764" t="str">
        <f>IFERROR(IF(C:C=$U$7,RENTABILIDAD[[#This Row],[INVERSIÓN USD]]/$W$6,RENTABILIDAD[[#This Row],[INVERSIÓN USD]]/$W$7),"")</f>
        <v/>
      </c>
      <c r="Q1565" s="620" t="str">
        <f>IFERROR(IF(D:D=$U$6,RENTABILIDAD[[#This Row],[INVERSIÓN COP]]/$V$6,RENTABILIDAD[[#This Row],[INVERSIÓN COP]]/$V$7),"")</f>
        <v/>
      </c>
      <c r="R1565" s="764" t="str">
        <f>IFERROR(RENTABILIDAD[[#This Row],[RENTABILIDAD E.A USD]]*RENTABILIDAD[[#This Row],[PESOS COP]],"")</f>
        <v/>
      </c>
      <c r="S1565" s="620" t="str">
        <f>IFERROR(RENTABILIDAD[[#This Row],[RENTABILIDAD E.A COP2]]*RENTABILIDAD[[#This Row],[PESOS COP]],"")</f>
        <v/>
      </c>
    </row>
    <row r="1566" spans="2:19">
      <c r="B1566" s="755" t="str">
        <f>IF('REGISTRO ACCIONES'!L1566="COMPRA",'REGISTRO ACCIONES'!J1566,"")</f>
        <v/>
      </c>
      <c r="C1566" s="756" t="str">
        <f>IF('REGISTRO ACCIONES'!L1566="COMPRA",'REGISTRO ACCIONES'!K1566,"")</f>
        <v/>
      </c>
      <c r="D1566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66" s="757" t="str">
        <f>IF('REGISTRO ACCIONES'!L1566="COMPRA",'REGISTRO ACCIONES'!M1566,"")</f>
        <v/>
      </c>
      <c r="F1566" s="758" t="str">
        <f>IF(RENTABILIDAD[[#This Row],[PORTAFOLIO]]="","",IF('REGISTRO ACCIONES'!L1566="COMPRA",'REGISTRO ACCIONES'!P1566,""))</f>
        <v/>
      </c>
      <c r="G1566" s="759" t="str">
        <f>IF(RENTABILIDAD[[#This Row],[PORTAFOLIO]]="","",IF('REGISTRO ACCIONES'!L1566="COMPRA",'REGISTRO ACCIONES'!R1566,""))</f>
        <v/>
      </c>
      <c r="H1566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66" s="760" t="str">
        <f>IF(RENTABILIDAD[[#This Row],[PORTAFOLIO]]="","",IF(RENTABILIDAD[[#This Row],[INSTRUMENTO]]="","",IFERROR((E1566*H1566),0)))</f>
        <v/>
      </c>
      <c r="J1566" s="761" t="str">
        <f>IF(RENTABILIDAD[[#This Row],[PORTAFOLIO]]="","",IF(RENTABILIDAD[[#This Row],[INSTRUMENTO]]="","",IFERROR((E1566*H1566)*$X$6,0)))</f>
        <v/>
      </c>
      <c r="K1566" s="762">
        <f>IF(RENTABILIDAD[[#This Row],[VALOR ACTUAL COP]]&gt;0,IFERROR((I1566-F1566)/F1566,0),"")</f>
        <v>0</v>
      </c>
      <c r="L1566" s="702">
        <f>IF(RENTABILIDAD[[#This Row],[VALOR ACTUAL COP]]&gt;0,IFERROR((J1566-G1566)/G1566,0),"")</f>
        <v>0</v>
      </c>
      <c r="M1566" s="763">
        <f t="shared" si="25"/>
        <v>0</v>
      </c>
      <c r="N1566" s="747" t="str">
        <f>IFERROR(IF(RENTABILIDAD[[#This Row],[AÑOS]]&gt;0.9999999,(1+K1566)^(1/M1566)-1,""),"")</f>
        <v/>
      </c>
      <c r="O1566" s="702" t="str">
        <f>IFERROR(IF(RENTABILIDAD[[#This Row],[AÑOS]]&gt;0.9999999,(1+L1566)^(1/M1566)-1,""),"")</f>
        <v/>
      </c>
      <c r="P1566" s="764" t="str">
        <f>IFERROR(IF(C:C=$U$7,RENTABILIDAD[[#This Row],[INVERSIÓN USD]]/$W$6,RENTABILIDAD[[#This Row],[INVERSIÓN USD]]/$W$7),"")</f>
        <v/>
      </c>
      <c r="Q1566" s="620" t="str">
        <f>IFERROR(IF(D:D=$U$6,RENTABILIDAD[[#This Row],[INVERSIÓN COP]]/$V$6,RENTABILIDAD[[#This Row],[INVERSIÓN COP]]/$V$7),"")</f>
        <v/>
      </c>
      <c r="R1566" s="764" t="str">
        <f>IFERROR(RENTABILIDAD[[#This Row],[RENTABILIDAD E.A USD]]*RENTABILIDAD[[#This Row],[PESOS COP]],"")</f>
        <v/>
      </c>
      <c r="S1566" s="620" t="str">
        <f>IFERROR(RENTABILIDAD[[#This Row],[RENTABILIDAD E.A COP2]]*RENTABILIDAD[[#This Row],[PESOS COP]],"")</f>
        <v/>
      </c>
    </row>
    <row r="1567" spans="2:19">
      <c r="B1567" s="755" t="str">
        <f>IF('REGISTRO ACCIONES'!L1567="COMPRA",'REGISTRO ACCIONES'!J1567,"")</f>
        <v/>
      </c>
      <c r="C1567" s="756" t="str">
        <f>IF('REGISTRO ACCIONES'!L1567="COMPRA",'REGISTRO ACCIONES'!K1567,"")</f>
        <v/>
      </c>
      <c r="D1567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67" s="757" t="str">
        <f>IF('REGISTRO ACCIONES'!L1567="COMPRA",'REGISTRO ACCIONES'!M1567,"")</f>
        <v/>
      </c>
      <c r="F1567" s="758" t="str">
        <f>IF(RENTABILIDAD[[#This Row],[PORTAFOLIO]]="","",IF('REGISTRO ACCIONES'!L1567="COMPRA",'REGISTRO ACCIONES'!P1567,""))</f>
        <v/>
      </c>
      <c r="G1567" s="759" t="str">
        <f>IF(RENTABILIDAD[[#This Row],[PORTAFOLIO]]="","",IF('REGISTRO ACCIONES'!L1567="COMPRA",'REGISTRO ACCIONES'!R1567,""))</f>
        <v/>
      </c>
      <c r="H1567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67" s="760" t="str">
        <f>IF(RENTABILIDAD[[#This Row],[PORTAFOLIO]]="","",IF(RENTABILIDAD[[#This Row],[INSTRUMENTO]]="","",IFERROR((E1567*H1567),0)))</f>
        <v/>
      </c>
      <c r="J1567" s="761" t="str">
        <f>IF(RENTABILIDAD[[#This Row],[PORTAFOLIO]]="","",IF(RENTABILIDAD[[#This Row],[INSTRUMENTO]]="","",IFERROR((E1567*H1567)*$X$6,0)))</f>
        <v/>
      </c>
      <c r="K1567" s="762">
        <f>IF(RENTABILIDAD[[#This Row],[VALOR ACTUAL COP]]&gt;0,IFERROR((I1567-F1567)/F1567,0),"")</f>
        <v>0</v>
      </c>
      <c r="L1567" s="702">
        <f>IF(RENTABILIDAD[[#This Row],[VALOR ACTUAL COP]]&gt;0,IFERROR((J1567-G1567)/G1567,0),"")</f>
        <v>0</v>
      </c>
      <c r="M1567" s="763">
        <f t="shared" si="25"/>
        <v>0</v>
      </c>
      <c r="N1567" s="747" t="str">
        <f>IFERROR(IF(RENTABILIDAD[[#This Row],[AÑOS]]&gt;0.9999999,(1+K1567)^(1/M1567)-1,""),"")</f>
        <v/>
      </c>
      <c r="O1567" s="702" t="str">
        <f>IFERROR(IF(RENTABILIDAD[[#This Row],[AÑOS]]&gt;0.9999999,(1+L1567)^(1/M1567)-1,""),"")</f>
        <v/>
      </c>
      <c r="P1567" s="764" t="str">
        <f>IFERROR(IF(C:C=$U$7,RENTABILIDAD[[#This Row],[INVERSIÓN USD]]/$W$6,RENTABILIDAD[[#This Row],[INVERSIÓN USD]]/$W$7),"")</f>
        <v/>
      </c>
      <c r="Q1567" s="620" t="str">
        <f>IFERROR(IF(D:D=$U$6,RENTABILIDAD[[#This Row],[INVERSIÓN COP]]/$V$6,RENTABILIDAD[[#This Row],[INVERSIÓN COP]]/$V$7),"")</f>
        <v/>
      </c>
      <c r="R1567" s="764" t="str">
        <f>IFERROR(RENTABILIDAD[[#This Row],[RENTABILIDAD E.A USD]]*RENTABILIDAD[[#This Row],[PESOS COP]],"")</f>
        <v/>
      </c>
      <c r="S1567" s="620" t="str">
        <f>IFERROR(RENTABILIDAD[[#This Row],[RENTABILIDAD E.A COP2]]*RENTABILIDAD[[#This Row],[PESOS COP]],"")</f>
        <v/>
      </c>
    </row>
    <row r="1568" spans="2:19">
      <c r="B1568" s="755" t="str">
        <f>IF('REGISTRO ACCIONES'!L1568="COMPRA",'REGISTRO ACCIONES'!J1568,"")</f>
        <v/>
      </c>
      <c r="C1568" s="756" t="str">
        <f>IF('REGISTRO ACCIONES'!L1568="COMPRA",'REGISTRO ACCIONES'!K1568,"")</f>
        <v/>
      </c>
      <c r="D1568" s="756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68" s="757" t="str">
        <f>IF('REGISTRO ACCIONES'!L1568="COMPRA",'REGISTRO ACCIONES'!M1568,"")</f>
        <v/>
      </c>
      <c r="F1568" s="758" t="str">
        <f>IF(RENTABILIDAD[[#This Row],[PORTAFOLIO]]="","",IF('REGISTRO ACCIONES'!L1568="COMPRA",'REGISTRO ACCIONES'!P1568,""))</f>
        <v/>
      </c>
      <c r="G1568" s="759" t="str">
        <f>IF(RENTABILIDAD[[#This Row],[PORTAFOLIO]]="","",IF('REGISTRO ACCIONES'!L1568="COMPRA",'REGISTRO ACCIONES'!R1568,""))</f>
        <v/>
      </c>
      <c r="H1568" s="760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68" s="760" t="str">
        <f>IF(RENTABILIDAD[[#This Row],[PORTAFOLIO]]="","",IF(RENTABILIDAD[[#This Row],[INSTRUMENTO]]="","",IFERROR((E1568*H1568),0)))</f>
        <v/>
      </c>
      <c r="J1568" s="761" t="str">
        <f>IF(RENTABILIDAD[[#This Row],[PORTAFOLIO]]="","",IF(RENTABILIDAD[[#This Row],[INSTRUMENTO]]="","",IFERROR((E1568*H1568)*$X$6,0)))</f>
        <v/>
      </c>
      <c r="K1568" s="762">
        <f>IF(RENTABILIDAD[[#This Row],[VALOR ACTUAL COP]]&gt;0,IFERROR((I1568-F1568)/F1568,0),"")</f>
        <v>0</v>
      </c>
      <c r="L1568" s="702">
        <f>IF(RENTABILIDAD[[#This Row],[VALOR ACTUAL COP]]&gt;0,IFERROR((J1568-G1568)/G1568,0),"")</f>
        <v>0</v>
      </c>
      <c r="M1568" s="763">
        <f t="shared" si="25"/>
        <v>0</v>
      </c>
      <c r="N1568" s="747" t="str">
        <f>IFERROR(IF(RENTABILIDAD[[#This Row],[AÑOS]]&gt;0.9999999,(1+K1568)^(1/M1568)-1,""),"")</f>
        <v/>
      </c>
      <c r="O1568" s="702" t="str">
        <f>IFERROR(IF(RENTABILIDAD[[#This Row],[AÑOS]]&gt;0.9999999,(1+L1568)^(1/M1568)-1,""),"")</f>
        <v/>
      </c>
      <c r="P1568" s="764" t="str">
        <f>IFERROR(IF(C:C=$U$7,RENTABILIDAD[[#This Row],[INVERSIÓN USD]]/$W$6,RENTABILIDAD[[#This Row],[INVERSIÓN USD]]/$W$7),"")</f>
        <v/>
      </c>
      <c r="Q1568" s="620" t="str">
        <f>IFERROR(IF(D:D=$U$6,RENTABILIDAD[[#This Row],[INVERSIÓN COP]]/$V$6,RENTABILIDAD[[#This Row],[INVERSIÓN COP]]/$V$7),"")</f>
        <v/>
      </c>
      <c r="R1568" s="764" t="str">
        <f>IFERROR(RENTABILIDAD[[#This Row],[RENTABILIDAD E.A USD]]*RENTABILIDAD[[#This Row],[PESOS COP]],"")</f>
        <v/>
      </c>
      <c r="S1568" s="620" t="str">
        <f>IFERROR(RENTABILIDAD[[#This Row],[RENTABILIDAD E.A COP2]]*RENTABILIDAD[[#This Row],[PESOS COP]],"")</f>
        <v/>
      </c>
    </row>
    <row r="1569" spans="2:19">
      <c r="B1569" s="707" t="str">
        <f>IF('REGISTRO ACCIONES'!L1569="COMPRA",'REGISTRO ACCIONES'!J1569,"")</f>
        <v/>
      </c>
      <c r="C1569" s="734" t="str">
        <f>IF('REGISTRO ACCIONES'!L1569="COMPRA",'REGISTRO ACCIONES'!K1569,"")</f>
        <v/>
      </c>
      <c r="D1569" s="734" t="str">
        <f>IFERROR(IF(RENTABILIDAD[[#This Row],[INSTRUMENTO]]="","",IFERROR(VLOOKUP(RENTABILIDAD[[#This Row],[INSTRUMENTO]],'PORTAFOLIO 1'!$D$7:$F$24,3,FALSE),VLOOKUP(RENTABILIDAD[[#This Row],[INSTRUMENTO]],'PORTAFOLIO 2'!$D$7:$F$24,3,FALSE))),"")</f>
        <v/>
      </c>
      <c r="E1569" s="710" t="str">
        <f>IF('REGISTRO ACCIONES'!L1569="COMPRA",'REGISTRO ACCIONES'!M1569,"")</f>
        <v/>
      </c>
      <c r="F1569" s="765" t="str">
        <f>IF(RENTABILIDAD[[#This Row],[PORTAFOLIO]]="","",IF('REGISTRO ACCIONES'!L1569="COMPRA",'REGISTRO ACCIONES'!P1569,""))</f>
        <v/>
      </c>
      <c r="G1569" s="736" t="str">
        <f>IF(RENTABILIDAD[[#This Row],[PORTAFOLIO]]="","",IF('REGISTRO ACCIONES'!L1569="COMPRA",'REGISTRO ACCIONES'!R1569,""))</f>
        <v/>
      </c>
      <c r="H1569" s="712" t="str">
        <f>IF(RENTABILIDAD[[#This Row],[INSTRUMENTO]]="","",IFERROR(IF(RENTABILIDAD[[#This Row],[PORTAFOLIO]]="Portafolio 1",VLOOKUP(C:C,'REGISTRO ACCIONES'!$T$7:$W$24,4,FALSE),VLOOKUP(C:C,'REGISTRO ACCIONES'!$AA$7:$AD$24,4,FALSE)),""))</f>
        <v/>
      </c>
      <c r="I1569" s="712" t="str">
        <f>IF(RENTABILIDAD[[#This Row],[PORTAFOLIO]]="","",IF(RENTABILIDAD[[#This Row],[INSTRUMENTO]]="","",IFERROR((E1569*H1569),0)))</f>
        <v/>
      </c>
      <c r="J1569" s="713" t="str">
        <f>IF(RENTABILIDAD[[#This Row],[PORTAFOLIO]]="","",IF(RENTABILIDAD[[#This Row],[INSTRUMENTO]]="","",IFERROR((E1569*H1569)*$X$6,0)))</f>
        <v/>
      </c>
      <c r="K1569" s="744">
        <f>IF(RENTABILIDAD[[#This Row],[VALOR ACTUAL COP]]&gt;0,IFERROR((I1569-F1569)/F1569,0),"")</f>
        <v>0</v>
      </c>
      <c r="L1569" s="702">
        <f>IF(RENTABILIDAD[[#This Row],[VALOR ACTUAL COP]]&gt;0,IFERROR((J1569-G1569)/G1569,0),"")</f>
        <v>0</v>
      </c>
      <c r="M1569" s="766">
        <f t="shared" si="25"/>
        <v>0</v>
      </c>
      <c r="N1569" s="747" t="str">
        <f>IFERROR(IF(RENTABILIDAD[[#This Row],[AÑOS]]&gt;0.9999999,(1+K1569)^(1/M1569)-1,""),"")</f>
        <v/>
      </c>
      <c r="O1569" s="702" t="str">
        <f>IFERROR(IF(RENTABILIDAD[[#This Row],[AÑOS]]&gt;0.9999999,(1+L1569)^(1/M1569)-1,""),"")</f>
        <v/>
      </c>
      <c r="P1569" s="730" t="str">
        <f>IFERROR(IF(C:C=$U$7,RENTABILIDAD[[#This Row],[INVERSIÓN USD]]/$W$6,RENTABILIDAD[[#This Row],[INVERSIÓN USD]]/$W$7),"")</f>
        <v/>
      </c>
      <c r="Q1569" s="767" t="str">
        <f>IFERROR(IF(D:D=$U$6,RENTABILIDAD[[#This Row],[INVERSIÓN COP]]/$V$6,RENTABILIDAD[[#This Row],[INVERSIÓN COP]]/$V$7),"")</f>
        <v/>
      </c>
      <c r="R1569" s="730" t="str">
        <f>IFERROR(RENTABILIDAD[[#This Row],[RENTABILIDAD E.A USD]]*RENTABILIDAD[[#This Row],[PESOS COP]],"")</f>
        <v/>
      </c>
      <c r="S1569" s="767" t="str">
        <f>IFERROR(RENTABILIDAD[[#This Row],[RENTABILIDAD E.A COP2]]*RENTABILIDAD[[#This Row],[PESOS COP]],"")</f>
        <v/>
      </c>
    </row>
  </sheetData>
  <sheetProtection sheet="1" objects="1" scenarios="1"/>
  <mergeCells count="2">
    <mergeCell ref="V12:X12"/>
    <mergeCell ref="V18:X18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7369C-A76E-1B4E-B0ED-2F76176ACC0E}">
  <dimension ref="A1:AO103"/>
  <sheetViews>
    <sheetView showGridLines="0" zoomScaleNormal="100" workbookViewId="0">
      <pane ySplit="6" topLeftCell="A7" activePane="bottomLeft" state="frozen"/>
      <selection pane="bottomLeft" activeCell="C9" sqref="C9"/>
    </sheetView>
  </sheetViews>
  <sheetFormatPr baseColWidth="10" defaultRowHeight="16"/>
  <cols>
    <col min="1" max="1" width="3.33203125" style="8" customWidth="1"/>
    <col min="2" max="2" width="2.33203125" style="2" customWidth="1"/>
    <col min="3" max="3" width="27.6640625" style="2" customWidth="1"/>
    <col min="4" max="4" width="1" style="18" customWidth="1"/>
    <col min="5" max="5" width="21.1640625" style="10" bestFit="1" customWidth="1"/>
    <col min="6" max="6" width="20.83203125" style="2" customWidth="1"/>
    <col min="7" max="7" width="20" style="2" bestFit="1" customWidth="1"/>
    <col min="8" max="8" width="14.6640625" style="2" customWidth="1"/>
    <col min="9" max="9" width="17.6640625" style="2" customWidth="1"/>
    <col min="10" max="10" width="22" style="2" customWidth="1"/>
    <col min="11" max="11" width="21.83203125" style="2" customWidth="1"/>
    <col min="12" max="12" width="1.1640625" customWidth="1"/>
    <col min="13" max="37" width="10.83203125" style="195"/>
    <col min="38" max="41" width="10.83203125" style="178"/>
  </cols>
  <sheetData>
    <row r="1" spans="1:41" ht="60" customHeight="1"/>
    <row r="2" spans="1:41" s="188" customFormat="1" ht="40" customHeight="1">
      <c r="A2" s="3"/>
      <c r="B2" s="450" t="s">
        <v>112</v>
      </c>
      <c r="C2" s="450"/>
      <c r="D2" s="450"/>
      <c r="E2" s="450"/>
      <c r="F2" s="450"/>
      <c r="G2" s="450"/>
      <c r="H2" s="450"/>
      <c r="I2" s="450"/>
      <c r="J2" s="450"/>
      <c r="K2" s="450"/>
      <c r="M2" s="189" t="str">
        <f>PRESUPUESTO!W2</f>
        <v>USD / COP</v>
      </c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</row>
    <row r="3" spans="1:41" s="188" customFormat="1" ht="6" customHeight="1">
      <c r="A3" s="3"/>
      <c r="B3" s="453"/>
      <c r="C3" s="453"/>
      <c r="D3" s="452"/>
      <c r="E3" s="454"/>
      <c r="F3" s="453"/>
      <c r="G3" s="453"/>
      <c r="H3" s="453"/>
      <c r="I3" s="453"/>
      <c r="J3" s="453"/>
      <c r="K3" s="453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</row>
    <row r="4" spans="1:41" s="1" customFormat="1" ht="19" customHeight="1">
      <c r="A4" s="2"/>
      <c r="B4" s="611" t="s">
        <v>96</v>
      </c>
      <c r="C4" s="611"/>
      <c r="D4" s="611"/>
      <c r="E4" s="611"/>
      <c r="F4" s="611"/>
      <c r="G4" s="611"/>
      <c r="H4" s="611"/>
      <c r="I4" s="611"/>
      <c r="J4" s="611"/>
      <c r="K4" s="611"/>
      <c r="L4" s="2"/>
      <c r="M4" s="426">
        <f>PRESUPUESTO!W4</f>
        <v>3800</v>
      </c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</row>
    <row r="5" spans="1:41" ht="10" customHeight="1">
      <c r="B5" s="453"/>
      <c r="C5" s="455"/>
      <c r="D5" s="451"/>
      <c r="E5" s="139"/>
      <c r="F5" s="456"/>
      <c r="G5" s="456"/>
      <c r="H5" s="456"/>
      <c r="I5" s="456"/>
      <c r="J5" s="457"/>
      <c r="K5" s="457"/>
    </row>
    <row r="6" spans="1:41" ht="20">
      <c r="B6" s="840" t="s">
        <v>8</v>
      </c>
      <c r="C6" s="840"/>
      <c r="D6" s="458"/>
      <c r="E6" s="458" t="s">
        <v>113</v>
      </c>
      <c r="F6" s="458" t="s">
        <v>114</v>
      </c>
      <c r="G6" s="458" t="s">
        <v>115</v>
      </c>
      <c r="H6" s="458" t="s">
        <v>116</v>
      </c>
      <c r="I6" s="458" t="s">
        <v>117</v>
      </c>
      <c r="J6" s="458" t="s">
        <v>118</v>
      </c>
      <c r="K6" s="458" t="s">
        <v>119</v>
      </c>
    </row>
    <row r="7" spans="1:41">
      <c r="C7" s="140"/>
      <c r="D7" s="141"/>
      <c r="E7" s="142"/>
      <c r="F7" s="140"/>
      <c r="G7" s="140"/>
      <c r="H7" s="140"/>
      <c r="I7" s="140"/>
      <c r="J7" s="140"/>
      <c r="K7" s="140"/>
    </row>
    <row r="8" spans="1:41" ht="19">
      <c r="B8" s="841" t="s">
        <v>120</v>
      </c>
      <c r="C8" s="842"/>
      <c r="D8" s="143"/>
      <c r="E8" s="142"/>
      <c r="F8" s="144"/>
      <c r="G8" s="144"/>
      <c r="H8" s="144"/>
      <c r="I8" s="144"/>
      <c r="J8" s="144"/>
      <c r="K8" s="144"/>
    </row>
    <row r="9" spans="1:41">
      <c r="B9" s="145"/>
      <c r="C9" s="42" t="s">
        <v>389</v>
      </c>
      <c r="E9" s="146" t="s">
        <v>290</v>
      </c>
      <c r="F9" s="147">
        <v>5000000</v>
      </c>
      <c r="G9" s="51">
        <v>20</v>
      </c>
      <c r="H9" s="148">
        <v>0.27</v>
      </c>
      <c r="I9" s="183">
        <f t="shared" ref="I9:I14" si="0">((1+H9)^(1/12)-1)</f>
        <v>2.0117763495523189E-2</v>
      </c>
      <c r="J9" s="149"/>
      <c r="K9" s="95">
        <v>306131.2086270639</v>
      </c>
    </row>
    <row r="10" spans="1:41">
      <c r="B10" s="145"/>
      <c r="C10" s="42"/>
      <c r="E10" s="146"/>
      <c r="F10" s="150"/>
      <c r="G10" s="151"/>
      <c r="H10" s="148"/>
      <c r="I10" s="183">
        <f t="shared" si="0"/>
        <v>0</v>
      </c>
      <c r="J10" s="149"/>
      <c r="K10" s="95"/>
    </row>
    <row r="11" spans="1:41">
      <c r="B11" s="145"/>
      <c r="C11" s="42"/>
      <c r="E11" s="146"/>
      <c r="F11" s="150"/>
      <c r="G11" s="51"/>
      <c r="H11" s="148"/>
      <c r="I11" s="183">
        <f t="shared" si="0"/>
        <v>0</v>
      </c>
      <c r="J11" s="149"/>
      <c r="K11" s="95"/>
    </row>
    <row r="12" spans="1:41">
      <c r="B12" s="145"/>
      <c r="C12" s="42"/>
      <c r="E12" s="146"/>
      <c r="F12" s="152"/>
      <c r="G12" s="153"/>
      <c r="H12" s="148"/>
      <c r="I12" s="183">
        <f t="shared" si="0"/>
        <v>0</v>
      </c>
      <c r="J12" s="149"/>
      <c r="K12" s="95"/>
    </row>
    <row r="13" spans="1:41">
      <c r="B13" s="145"/>
      <c r="C13" s="42"/>
      <c r="E13" s="146"/>
      <c r="F13" s="152"/>
      <c r="G13" s="153"/>
      <c r="H13" s="148"/>
      <c r="I13" s="183">
        <f t="shared" si="0"/>
        <v>0</v>
      </c>
      <c r="J13" s="149"/>
      <c r="K13" s="95"/>
    </row>
    <row r="14" spans="1:41">
      <c r="B14" s="145"/>
      <c r="C14" s="42"/>
      <c r="E14" s="146"/>
      <c r="F14" s="152"/>
      <c r="G14" s="153"/>
      <c r="H14" s="148"/>
      <c r="I14" s="183">
        <f t="shared" si="0"/>
        <v>0</v>
      </c>
      <c r="J14" s="149"/>
      <c r="K14" s="95"/>
    </row>
    <row r="15" spans="1:41" ht="19">
      <c r="B15" s="154"/>
      <c r="C15" s="94" t="s">
        <v>121</v>
      </c>
      <c r="D15" s="94"/>
      <c r="E15" s="155"/>
      <c r="F15" s="184">
        <f>SUM(F9:F14)</f>
        <v>5000000</v>
      </c>
      <c r="G15" s="156"/>
      <c r="H15" s="96"/>
      <c r="I15" s="96"/>
      <c r="J15" s="184">
        <f>SUM(J9:J14)</f>
        <v>0</v>
      </c>
      <c r="K15" s="185">
        <f>SUM(K9:K14)</f>
        <v>306131.2086270639</v>
      </c>
    </row>
    <row r="16" spans="1:41">
      <c r="F16" s="157"/>
      <c r="G16" s="157"/>
      <c r="H16" s="6"/>
      <c r="I16" s="6"/>
      <c r="J16" s="157"/>
      <c r="K16" s="6"/>
    </row>
    <row r="17" spans="2:11" ht="19">
      <c r="B17" s="843" t="s">
        <v>122</v>
      </c>
      <c r="C17" s="844"/>
      <c r="D17" s="143"/>
      <c r="F17" s="158"/>
      <c r="G17" s="158"/>
      <c r="H17" s="159"/>
      <c r="I17" s="159"/>
      <c r="J17" s="158"/>
      <c r="K17" s="6"/>
    </row>
    <row r="18" spans="2:11">
      <c r="B18" s="145"/>
      <c r="C18" s="42" t="s">
        <v>390</v>
      </c>
      <c r="E18" s="146" t="s">
        <v>291</v>
      </c>
      <c r="F18" s="147">
        <v>120000000</v>
      </c>
      <c r="G18" s="151">
        <v>120</v>
      </c>
      <c r="H18" s="148">
        <v>0.12</v>
      </c>
      <c r="I18" s="183">
        <f>((1+H18)^(1/12)-1)</f>
        <v>9.4887929345830457E-3</v>
      </c>
      <c r="J18" s="149"/>
      <c r="K18" s="95">
        <v>1040000</v>
      </c>
    </row>
    <row r="19" spans="2:11">
      <c r="B19" s="145"/>
      <c r="C19" s="42"/>
      <c r="E19" s="146"/>
      <c r="F19" s="150"/>
      <c r="G19" s="151"/>
      <c r="H19" s="148"/>
      <c r="I19" s="183">
        <f>((1+H19)^(1/12)-1)</f>
        <v>0</v>
      </c>
      <c r="J19" s="149"/>
      <c r="K19" s="95"/>
    </row>
    <row r="20" spans="2:11">
      <c r="B20" s="145"/>
      <c r="C20" s="42"/>
      <c r="E20" s="146"/>
      <c r="F20" s="150"/>
      <c r="G20" s="151"/>
      <c r="H20" s="148"/>
      <c r="I20" s="183">
        <f>((1+H20)^(1/12)-1)</f>
        <v>0</v>
      </c>
      <c r="J20" s="149"/>
      <c r="K20" s="95"/>
    </row>
    <row r="21" spans="2:11">
      <c r="B21" s="145"/>
      <c r="C21" s="42"/>
      <c r="E21" s="146"/>
      <c r="F21" s="152"/>
      <c r="G21" s="153"/>
      <c r="H21" s="148"/>
      <c r="I21" s="183">
        <f>((1+H21)^(1/12)-1)</f>
        <v>0</v>
      </c>
      <c r="J21" s="149"/>
      <c r="K21" s="95"/>
    </row>
    <row r="22" spans="2:11">
      <c r="B22" s="145"/>
      <c r="C22" s="42"/>
      <c r="E22" s="146"/>
      <c r="F22" s="152"/>
      <c r="G22" s="153"/>
      <c r="H22" s="148"/>
      <c r="I22" s="183">
        <f>((1+H22)^(1/12)-1)</f>
        <v>0</v>
      </c>
      <c r="J22" s="149"/>
      <c r="K22" s="95"/>
    </row>
    <row r="23" spans="2:11" ht="19">
      <c r="B23" s="160"/>
      <c r="C23" s="94" t="s">
        <v>121</v>
      </c>
      <c r="D23" s="161"/>
      <c r="E23" s="155"/>
      <c r="F23" s="184">
        <f>SUM(F18:F22)</f>
        <v>120000000</v>
      </c>
      <c r="G23" s="156"/>
      <c r="H23" s="96"/>
      <c r="I23" s="96"/>
      <c r="J23" s="184">
        <f>SUM(J18:J22)</f>
        <v>0</v>
      </c>
      <c r="K23" s="185">
        <f>SUM(K18:K22)</f>
        <v>1040000</v>
      </c>
    </row>
    <row r="24" spans="2:11">
      <c r="F24" s="157"/>
      <c r="G24" s="157"/>
      <c r="H24" s="6"/>
      <c r="I24" s="6"/>
      <c r="J24" s="157"/>
      <c r="K24" s="6"/>
    </row>
    <row r="25" spans="2:11" ht="19">
      <c r="B25" s="839" t="s">
        <v>123</v>
      </c>
      <c r="C25" s="839" t="s">
        <v>124</v>
      </c>
      <c r="D25" s="143"/>
      <c r="F25" s="158"/>
      <c r="G25" s="158"/>
      <c r="H25" s="159"/>
      <c r="I25" s="159"/>
      <c r="J25" s="158"/>
      <c r="K25" s="6"/>
    </row>
    <row r="26" spans="2:11">
      <c r="B26" s="154"/>
      <c r="C26" s="42"/>
      <c r="E26" s="146"/>
      <c r="F26" s="147"/>
      <c r="G26" s="151"/>
      <c r="H26" s="148"/>
      <c r="I26" s="183">
        <f>((1+H26)^(1/12)-1)</f>
        <v>0</v>
      </c>
      <c r="J26" s="149"/>
      <c r="K26" s="95"/>
    </row>
    <row r="27" spans="2:11">
      <c r="B27" s="154"/>
      <c r="C27" s="42"/>
      <c r="E27" s="146"/>
      <c r="F27" s="150"/>
      <c r="G27" s="151"/>
      <c r="H27" s="129"/>
      <c r="I27" s="183">
        <f>((1+H27)^(1/12)-1)</f>
        <v>0</v>
      </c>
      <c r="J27" s="149"/>
      <c r="K27" s="95"/>
    </row>
    <row r="28" spans="2:11">
      <c r="B28" s="154"/>
      <c r="C28" s="42"/>
      <c r="E28" s="146"/>
      <c r="F28" s="150"/>
      <c r="G28" s="151"/>
      <c r="H28" s="148"/>
      <c r="I28" s="183">
        <f>((1+H28)^(1/12)-1)</f>
        <v>0</v>
      </c>
      <c r="J28" s="149"/>
      <c r="K28" s="95"/>
    </row>
    <row r="29" spans="2:11">
      <c r="B29" s="154"/>
      <c r="C29" s="42"/>
      <c r="E29" s="146"/>
      <c r="F29" s="152"/>
      <c r="G29" s="153"/>
      <c r="H29" s="148"/>
      <c r="I29" s="183">
        <f>((1+H29)^(1/12)-1)</f>
        <v>0</v>
      </c>
      <c r="J29" s="149"/>
      <c r="K29" s="95"/>
    </row>
    <row r="30" spans="2:11" ht="19">
      <c r="B30" s="154"/>
      <c r="C30" s="94" t="s">
        <v>121</v>
      </c>
      <c r="D30" s="161"/>
      <c r="E30" s="162"/>
      <c r="F30" s="186">
        <f>SUM(F26:F29)</f>
        <v>0</v>
      </c>
      <c r="G30" s="163"/>
      <c r="H30" s="164"/>
      <c r="I30" s="164"/>
      <c r="J30" s="186">
        <f>SUM(J26:J29)</f>
        <v>0</v>
      </c>
      <c r="K30" s="187">
        <f>SUM(K26:K29)</f>
        <v>0</v>
      </c>
    </row>
    <row r="31" spans="2:11">
      <c r="F31" s="157"/>
      <c r="G31" s="157"/>
      <c r="H31" s="6"/>
      <c r="I31" s="6"/>
      <c r="J31" s="157"/>
      <c r="K31" s="6"/>
    </row>
    <row r="32" spans="2:11" ht="19">
      <c r="B32" s="839" t="s">
        <v>125</v>
      </c>
      <c r="C32" s="839" t="s">
        <v>126</v>
      </c>
      <c r="D32" s="143"/>
      <c r="F32" s="158"/>
      <c r="G32" s="158"/>
      <c r="H32" s="159"/>
      <c r="I32" s="159"/>
      <c r="J32" s="158"/>
      <c r="K32" s="6"/>
    </row>
    <row r="33" spans="2:11">
      <c r="B33" s="154"/>
      <c r="C33" s="42"/>
      <c r="E33" s="146"/>
      <c r="F33" s="147"/>
      <c r="G33" s="151"/>
      <c r="H33" s="148"/>
      <c r="I33" s="183">
        <f>((1+H33)^(1/12)-1)</f>
        <v>0</v>
      </c>
      <c r="J33" s="149"/>
      <c r="K33" s="95"/>
    </row>
    <row r="34" spans="2:11">
      <c r="B34" s="154"/>
      <c r="C34" s="42"/>
      <c r="E34" s="146"/>
      <c r="F34" s="150"/>
      <c r="G34" s="151"/>
      <c r="H34" s="148"/>
      <c r="I34" s="183">
        <f>((1+H34)^(1/12)-1)</f>
        <v>0</v>
      </c>
      <c r="J34" s="149"/>
      <c r="K34" s="95"/>
    </row>
    <row r="35" spans="2:11">
      <c r="B35" s="154"/>
      <c r="C35" s="42"/>
      <c r="E35" s="146"/>
      <c r="F35" s="150"/>
      <c r="G35" s="151"/>
      <c r="H35" s="148"/>
      <c r="I35" s="183">
        <f>((1+H35)^(1/12)-1)</f>
        <v>0</v>
      </c>
      <c r="J35" s="149"/>
      <c r="K35" s="95"/>
    </row>
    <row r="36" spans="2:11">
      <c r="B36" s="154"/>
      <c r="C36" s="42"/>
      <c r="E36" s="146"/>
      <c r="F36" s="152"/>
      <c r="G36" s="153"/>
      <c r="H36" s="148"/>
      <c r="I36" s="183">
        <f>((1+H36)^(1/12)-1)</f>
        <v>0</v>
      </c>
      <c r="J36" s="149"/>
      <c r="K36" s="95"/>
    </row>
    <row r="37" spans="2:11" ht="19">
      <c r="B37" s="154"/>
      <c r="C37" s="94" t="s">
        <v>121</v>
      </c>
      <c r="D37" s="161"/>
      <c r="E37" s="162"/>
      <c r="F37" s="186">
        <f>SUM(F33:F36)</f>
        <v>0</v>
      </c>
      <c r="G37" s="163"/>
      <c r="H37" s="164"/>
      <c r="I37" s="164"/>
      <c r="J37" s="186">
        <f>SUM(J33:J36)</f>
        <v>0</v>
      </c>
      <c r="K37" s="187">
        <f>SUM(K33:K36)</f>
        <v>0</v>
      </c>
    </row>
    <row r="38" spans="2:11">
      <c r="F38" s="157"/>
      <c r="G38" s="157"/>
      <c r="H38" s="6"/>
      <c r="I38" s="6"/>
      <c r="J38" s="157"/>
      <c r="K38" s="6"/>
    </row>
    <row r="39" spans="2:11" ht="19">
      <c r="B39" s="839" t="s">
        <v>127</v>
      </c>
      <c r="C39" s="839" t="s">
        <v>128</v>
      </c>
      <c r="D39" s="143"/>
      <c r="F39" s="158"/>
      <c r="G39" s="158"/>
      <c r="H39" s="159"/>
      <c r="I39" s="159"/>
      <c r="J39" s="158"/>
      <c r="K39" s="6"/>
    </row>
    <row r="40" spans="2:11">
      <c r="B40" s="154"/>
      <c r="C40" s="42"/>
      <c r="E40" s="146"/>
      <c r="F40" s="150"/>
      <c r="G40" s="51"/>
      <c r="H40" s="148"/>
      <c r="I40" s="183">
        <f>((1+H40)^(1/12)-1)</f>
        <v>0</v>
      </c>
      <c r="J40" s="149"/>
      <c r="K40" s="95"/>
    </row>
    <row r="41" spans="2:11">
      <c r="B41" s="154"/>
      <c r="C41" s="42"/>
      <c r="E41" s="146"/>
      <c r="F41" s="150"/>
      <c r="G41" s="151"/>
      <c r="H41" s="148"/>
      <c r="I41" s="183">
        <f>((1+H41)^(1/12)-1)</f>
        <v>0</v>
      </c>
      <c r="J41" s="149"/>
      <c r="K41" s="95"/>
    </row>
    <row r="42" spans="2:11">
      <c r="B42" s="154"/>
      <c r="C42" s="42"/>
      <c r="E42" s="146"/>
      <c r="F42" s="150"/>
      <c r="G42" s="151"/>
      <c r="H42" s="148"/>
      <c r="I42" s="183">
        <f>((1+H42)^(1/12)-1)</f>
        <v>0</v>
      </c>
      <c r="J42" s="149"/>
      <c r="K42" s="95"/>
    </row>
    <row r="43" spans="2:11">
      <c r="B43" s="154"/>
      <c r="C43" s="42"/>
      <c r="E43" s="146"/>
      <c r="F43" s="152"/>
      <c r="G43" s="153"/>
      <c r="H43" s="148"/>
      <c r="I43" s="183">
        <f>((1+H43)^(1/12)-1)</f>
        <v>0</v>
      </c>
      <c r="J43" s="149"/>
      <c r="K43" s="95"/>
    </row>
    <row r="44" spans="2:11" ht="19">
      <c r="B44" s="154"/>
      <c r="C44" s="94" t="s">
        <v>121</v>
      </c>
      <c r="D44" s="161"/>
      <c r="E44" s="162"/>
      <c r="F44" s="186">
        <f>SUM(F40:F43)</f>
        <v>0</v>
      </c>
      <c r="G44" s="163"/>
      <c r="H44" s="164"/>
      <c r="I44" s="164"/>
      <c r="J44" s="186">
        <f>SUM(J40:J43)</f>
        <v>0</v>
      </c>
      <c r="K44" s="187">
        <f>SUM(K40:K43)</f>
        <v>0</v>
      </c>
    </row>
    <row r="45" spans="2:11" s="195" customFormat="1">
      <c r="B45" s="179"/>
      <c r="C45" s="179"/>
      <c r="D45" s="180"/>
      <c r="E45" s="298"/>
      <c r="F45" s="299"/>
      <c r="G45" s="299"/>
      <c r="H45" s="299"/>
      <c r="I45" s="299"/>
      <c r="J45" s="299"/>
      <c r="K45" s="299"/>
    </row>
    <row r="46" spans="2:11" s="195" customFormat="1">
      <c r="B46" s="179"/>
      <c r="C46" s="179"/>
      <c r="D46" s="180"/>
      <c r="E46" s="298"/>
      <c r="F46" s="300"/>
      <c r="G46" s="301"/>
      <c r="H46" s="302"/>
      <c r="I46" s="303"/>
      <c r="J46" s="179"/>
      <c r="K46" s="179"/>
    </row>
    <row r="47" spans="2:11" s="195" customFormat="1" ht="20">
      <c r="B47" s="179"/>
      <c r="C47" s="179"/>
      <c r="D47" s="180"/>
      <c r="E47" s="298"/>
      <c r="F47" s="211"/>
      <c r="G47" s="179"/>
      <c r="H47" s="304"/>
      <c r="I47" s="299"/>
      <c r="J47" s="299"/>
      <c r="K47" s="179"/>
    </row>
    <row r="48" spans="2:11" s="195" customFormat="1" ht="20">
      <c r="B48" s="179"/>
      <c r="C48" s="179"/>
      <c r="D48" s="180"/>
      <c r="E48" s="298"/>
      <c r="F48" s="211"/>
      <c r="G48" s="179"/>
      <c r="H48" s="179"/>
      <c r="I48" s="299"/>
      <c r="J48" s="299"/>
      <c r="K48" s="179"/>
    </row>
    <row r="49" spans="2:11" s="195" customFormat="1">
      <c r="B49" s="179"/>
      <c r="C49" s="179"/>
      <c r="D49" s="180"/>
      <c r="E49" s="298"/>
      <c r="F49" s="179"/>
      <c r="G49" s="179"/>
      <c r="H49" s="304"/>
      <c r="I49" s="179"/>
      <c r="J49" s="179"/>
      <c r="K49" s="179"/>
    </row>
    <row r="50" spans="2:11" s="195" customFormat="1">
      <c r="B50" s="179"/>
      <c r="C50" s="179"/>
      <c r="D50" s="180"/>
      <c r="E50" s="298"/>
      <c r="F50" s="179"/>
      <c r="G50" s="179"/>
      <c r="H50" s="179"/>
      <c r="I50" s="179"/>
      <c r="J50" s="302"/>
      <c r="K50" s="179"/>
    </row>
    <row r="51" spans="2:11" s="195" customFormat="1">
      <c r="B51" s="179"/>
      <c r="C51" s="179"/>
      <c r="D51" s="180"/>
      <c r="E51" s="298"/>
      <c r="F51" s="179"/>
      <c r="G51" s="179"/>
      <c r="H51" s="179"/>
      <c r="I51" s="179"/>
      <c r="J51" s="302"/>
      <c r="K51" s="179"/>
    </row>
    <row r="52" spans="2:11" s="195" customFormat="1">
      <c r="B52" s="179"/>
      <c r="C52" s="179"/>
      <c r="D52" s="180"/>
      <c r="E52" s="298"/>
      <c r="F52" s="179"/>
      <c r="G52" s="179"/>
      <c r="H52" s="179"/>
      <c r="I52" s="179"/>
      <c r="J52" s="302"/>
      <c r="K52" s="179"/>
    </row>
    <row r="53" spans="2:11" s="195" customFormat="1">
      <c r="B53" s="179"/>
      <c r="C53" s="179"/>
      <c r="D53" s="180"/>
      <c r="E53" s="298"/>
      <c r="F53" s="179"/>
      <c r="G53" s="179"/>
      <c r="H53" s="179"/>
      <c r="I53" s="179"/>
      <c r="J53" s="302"/>
      <c r="K53" s="179"/>
    </row>
    <row r="54" spans="2:11" s="195" customFormat="1">
      <c r="B54" s="179"/>
      <c r="C54" s="179"/>
      <c r="D54" s="180"/>
      <c r="E54" s="298"/>
      <c r="F54" s="179"/>
      <c r="G54" s="179"/>
      <c r="H54" s="179"/>
      <c r="I54" s="179"/>
      <c r="J54" s="302"/>
      <c r="K54" s="179"/>
    </row>
    <row r="55" spans="2:11" s="195" customFormat="1">
      <c r="B55" s="179"/>
      <c r="C55" s="179"/>
      <c r="D55" s="180"/>
      <c r="E55" s="298"/>
      <c r="F55" s="179"/>
      <c r="G55" s="179"/>
      <c r="H55" s="179"/>
      <c r="I55" s="179"/>
      <c r="J55" s="302"/>
      <c r="K55" s="179"/>
    </row>
    <row r="56" spans="2:11" s="195" customFormat="1">
      <c r="B56" s="179"/>
      <c r="C56" s="179"/>
      <c r="D56" s="180"/>
      <c r="E56" s="298"/>
      <c r="F56" s="179"/>
      <c r="G56" s="179"/>
      <c r="H56" s="179"/>
      <c r="I56" s="179"/>
      <c r="J56" s="302"/>
      <c r="K56" s="179"/>
    </row>
    <row r="57" spans="2:11" s="195" customFormat="1">
      <c r="B57" s="179"/>
      <c r="C57" s="179"/>
      <c r="D57" s="180"/>
      <c r="E57" s="298"/>
      <c r="F57" s="179"/>
      <c r="G57" s="179"/>
      <c r="H57" s="179"/>
      <c r="I57" s="179"/>
      <c r="J57" s="302"/>
      <c r="K57" s="179"/>
    </row>
    <row r="58" spans="2:11" s="195" customFormat="1">
      <c r="B58" s="179"/>
      <c r="C58" s="179"/>
      <c r="D58" s="180"/>
      <c r="E58" s="298"/>
      <c r="F58" s="179"/>
      <c r="G58" s="179"/>
      <c r="H58" s="179"/>
      <c r="I58" s="179"/>
      <c r="J58" s="302"/>
      <c r="K58" s="179"/>
    </row>
    <row r="59" spans="2:11" s="195" customFormat="1">
      <c r="B59" s="179"/>
      <c r="C59" s="179"/>
      <c r="D59" s="180"/>
      <c r="E59" s="298"/>
      <c r="F59" s="179"/>
      <c r="G59" s="179"/>
      <c r="H59" s="179"/>
      <c r="I59" s="179"/>
      <c r="J59" s="302"/>
      <c r="K59" s="179"/>
    </row>
    <row r="60" spans="2:11" s="195" customFormat="1">
      <c r="B60" s="179"/>
      <c r="C60" s="179"/>
      <c r="D60" s="180"/>
      <c r="E60" s="298"/>
      <c r="F60" s="179"/>
      <c r="G60" s="179"/>
      <c r="H60" s="179"/>
      <c r="I60" s="179"/>
      <c r="J60" s="302"/>
      <c r="K60" s="179"/>
    </row>
    <row r="61" spans="2:11" s="195" customFormat="1">
      <c r="B61" s="179"/>
      <c r="C61" s="179"/>
      <c r="D61" s="180"/>
      <c r="E61" s="298"/>
      <c r="F61" s="179"/>
      <c r="G61" s="179"/>
      <c r="H61" s="179"/>
      <c r="I61" s="179"/>
      <c r="J61" s="302"/>
      <c r="K61" s="179"/>
    </row>
    <row r="62" spans="2:11" s="195" customFormat="1">
      <c r="B62" s="179"/>
      <c r="C62" s="179"/>
      <c r="D62" s="180"/>
      <c r="E62" s="298"/>
      <c r="F62" s="179"/>
      <c r="G62" s="179"/>
      <c r="H62" s="179"/>
      <c r="I62" s="179"/>
      <c r="J62" s="302"/>
      <c r="K62" s="179"/>
    </row>
    <row r="63" spans="2:11" s="195" customFormat="1">
      <c r="B63" s="179"/>
      <c r="C63" s="179"/>
      <c r="D63" s="180"/>
      <c r="E63" s="298"/>
      <c r="F63" s="179"/>
      <c r="G63" s="179"/>
      <c r="H63" s="179"/>
      <c r="I63" s="179"/>
      <c r="J63" s="302"/>
      <c r="K63" s="179"/>
    </row>
    <row r="64" spans="2:11" s="195" customFormat="1">
      <c r="B64" s="179"/>
      <c r="C64" s="179"/>
      <c r="D64" s="180"/>
      <c r="E64" s="298"/>
      <c r="F64" s="179"/>
      <c r="G64" s="179"/>
      <c r="H64" s="179"/>
      <c r="I64" s="179"/>
      <c r="J64" s="302"/>
      <c r="K64" s="179"/>
    </row>
    <row r="65" spans="2:11" s="195" customFormat="1">
      <c r="B65" s="179"/>
      <c r="C65" s="179"/>
      <c r="D65" s="180"/>
      <c r="E65" s="298"/>
      <c r="F65" s="179"/>
      <c r="G65" s="179"/>
      <c r="H65" s="179"/>
      <c r="I65" s="179"/>
      <c r="J65" s="302"/>
      <c r="K65" s="179"/>
    </row>
    <row r="66" spans="2:11" s="195" customFormat="1">
      <c r="B66" s="179"/>
      <c r="C66" s="179"/>
      <c r="D66" s="180"/>
      <c r="E66" s="298"/>
      <c r="F66" s="179"/>
      <c r="G66" s="179"/>
      <c r="H66" s="179"/>
      <c r="I66" s="179"/>
      <c r="J66" s="302"/>
      <c r="K66" s="179"/>
    </row>
    <row r="67" spans="2:11" s="195" customFormat="1">
      <c r="B67" s="179"/>
      <c r="C67" s="179"/>
      <c r="D67" s="180"/>
      <c r="E67" s="298"/>
      <c r="F67" s="179"/>
      <c r="G67" s="179"/>
      <c r="H67" s="179"/>
      <c r="I67" s="179"/>
      <c r="J67" s="302"/>
      <c r="K67" s="179"/>
    </row>
    <row r="68" spans="2:11" s="195" customFormat="1">
      <c r="B68" s="179"/>
      <c r="C68" s="179"/>
      <c r="D68" s="180"/>
      <c r="E68" s="298"/>
      <c r="F68" s="179"/>
      <c r="G68" s="179"/>
      <c r="H68" s="179"/>
      <c r="I68" s="179"/>
      <c r="J68" s="302"/>
      <c r="K68" s="179"/>
    </row>
    <row r="69" spans="2:11" s="195" customFormat="1">
      <c r="B69" s="179"/>
      <c r="C69" s="179"/>
      <c r="D69" s="180"/>
      <c r="E69" s="298"/>
      <c r="F69" s="179"/>
      <c r="G69" s="179"/>
      <c r="H69" s="179"/>
      <c r="I69" s="179"/>
      <c r="J69" s="302"/>
      <c r="K69" s="179"/>
    </row>
    <row r="70" spans="2:11" s="195" customFormat="1">
      <c r="B70" s="179"/>
      <c r="C70" s="179"/>
      <c r="D70" s="180"/>
      <c r="E70" s="298"/>
      <c r="F70" s="179"/>
      <c r="G70" s="179"/>
      <c r="H70" s="179"/>
      <c r="I70" s="179"/>
      <c r="J70" s="302"/>
      <c r="K70" s="179"/>
    </row>
    <row r="71" spans="2:11" s="195" customFormat="1">
      <c r="B71" s="179"/>
      <c r="C71" s="179"/>
      <c r="D71" s="180"/>
      <c r="E71" s="298"/>
      <c r="F71" s="179"/>
      <c r="G71" s="179"/>
      <c r="H71" s="179"/>
      <c r="I71" s="179"/>
      <c r="J71" s="302"/>
      <c r="K71" s="179"/>
    </row>
    <row r="72" spans="2:11" s="195" customFormat="1">
      <c r="B72" s="179"/>
      <c r="C72" s="179"/>
      <c r="D72" s="180"/>
      <c r="E72" s="298"/>
      <c r="F72" s="179"/>
      <c r="G72" s="179"/>
      <c r="H72" s="179"/>
      <c r="I72" s="179"/>
      <c r="J72" s="302"/>
      <c r="K72" s="179"/>
    </row>
    <row r="73" spans="2:11" s="195" customFormat="1">
      <c r="B73" s="179"/>
      <c r="C73" s="179"/>
      <c r="D73" s="180"/>
      <c r="E73" s="298"/>
      <c r="F73" s="179"/>
      <c r="G73" s="179"/>
      <c r="H73" s="179"/>
      <c r="I73" s="179"/>
      <c r="J73" s="302"/>
      <c r="K73" s="179"/>
    </row>
    <row r="74" spans="2:11" s="195" customFormat="1">
      <c r="B74" s="179"/>
      <c r="C74" s="179"/>
      <c r="D74" s="180"/>
      <c r="E74" s="298"/>
      <c r="F74" s="179"/>
      <c r="G74" s="179"/>
      <c r="H74" s="179"/>
      <c r="I74" s="179"/>
      <c r="J74" s="302"/>
      <c r="K74" s="179"/>
    </row>
    <row r="75" spans="2:11" s="195" customFormat="1">
      <c r="B75" s="179"/>
      <c r="C75" s="179"/>
      <c r="D75" s="180"/>
      <c r="E75" s="298"/>
      <c r="F75" s="179"/>
      <c r="G75" s="179"/>
      <c r="H75" s="179"/>
      <c r="I75" s="179"/>
      <c r="J75" s="302"/>
      <c r="K75" s="179"/>
    </row>
    <row r="76" spans="2:11" s="195" customFormat="1">
      <c r="B76" s="179"/>
      <c r="C76" s="179"/>
      <c r="D76" s="180"/>
      <c r="E76" s="298"/>
      <c r="F76" s="179"/>
      <c r="G76" s="179"/>
      <c r="H76" s="179"/>
      <c r="I76" s="179"/>
      <c r="J76" s="302"/>
      <c r="K76" s="179"/>
    </row>
    <row r="77" spans="2:11" s="195" customFormat="1">
      <c r="B77" s="179"/>
      <c r="C77" s="179"/>
      <c r="D77" s="180"/>
      <c r="E77" s="298"/>
      <c r="F77" s="179"/>
      <c r="G77" s="179"/>
      <c r="H77" s="179"/>
      <c r="I77" s="179"/>
      <c r="J77" s="302"/>
      <c r="K77" s="179"/>
    </row>
    <row r="78" spans="2:11" s="195" customFormat="1" ht="20">
      <c r="B78" s="179"/>
      <c r="C78" s="305"/>
      <c r="D78" s="306"/>
      <c r="E78" s="307"/>
      <c r="F78" s="299"/>
      <c r="G78" s="299"/>
      <c r="H78" s="299"/>
      <c r="I78" s="179"/>
      <c r="J78" s="179"/>
      <c r="K78" s="179"/>
    </row>
    <row r="79" spans="2:11" s="195" customFormat="1" ht="20">
      <c r="B79" s="179"/>
      <c r="C79" s="308"/>
      <c r="D79" s="309"/>
      <c r="E79" s="298"/>
      <c r="F79" s="179"/>
      <c r="G79" s="302"/>
      <c r="H79" s="299"/>
      <c r="I79" s="179"/>
      <c r="J79" s="179"/>
      <c r="K79" s="179"/>
    </row>
    <row r="80" spans="2:11" s="195" customFormat="1" ht="20">
      <c r="B80" s="179"/>
      <c r="C80" s="305"/>
      <c r="D80" s="306"/>
      <c r="E80" s="298"/>
      <c r="F80" s="179"/>
      <c r="G80" s="302"/>
      <c r="H80" s="310"/>
      <c r="I80" s="179"/>
      <c r="J80" s="179"/>
      <c r="K80" s="179"/>
    </row>
    <row r="81" spans="2:37" s="195" customFormat="1" ht="20">
      <c r="B81" s="179"/>
      <c r="C81" s="305"/>
      <c r="D81" s="306"/>
      <c r="E81" s="179"/>
      <c r="F81" s="179"/>
      <c r="G81" s="299"/>
      <c r="H81" s="299"/>
      <c r="I81" s="179"/>
      <c r="J81" s="179"/>
      <c r="K81" s="179"/>
    </row>
    <row r="82" spans="2:37" s="195" customFormat="1">
      <c r="B82" s="179"/>
      <c r="C82" s="179"/>
      <c r="D82" s="180"/>
      <c r="E82" s="298"/>
      <c r="F82" s="179"/>
      <c r="G82" s="179"/>
      <c r="H82" s="179"/>
      <c r="I82" s="179"/>
      <c r="J82" s="179"/>
      <c r="K82" s="179"/>
    </row>
    <row r="83" spans="2:37" s="195" customFormat="1">
      <c r="B83" s="179"/>
      <c r="C83" s="179"/>
      <c r="D83" s="180"/>
      <c r="E83" s="298"/>
      <c r="F83" s="179"/>
      <c r="G83" s="311"/>
      <c r="H83" s="311"/>
      <c r="I83" s="179"/>
      <c r="J83" s="179"/>
      <c r="K83" s="179"/>
    </row>
    <row r="84" spans="2:37" s="195" customFormat="1">
      <c r="B84" s="179"/>
      <c r="C84" s="179"/>
      <c r="D84" s="180"/>
      <c r="E84" s="298"/>
      <c r="F84" s="312"/>
      <c r="G84" s="179"/>
      <c r="H84" s="179"/>
      <c r="I84" s="179"/>
      <c r="J84" s="179"/>
      <c r="K84" s="179"/>
    </row>
    <row r="85" spans="2:37" s="195" customFormat="1">
      <c r="B85" s="179"/>
      <c r="C85" s="179"/>
      <c r="D85" s="180"/>
      <c r="E85" s="298"/>
      <c r="F85" s="179"/>
      <c r="G85" s="179"/>
      <c r="H85" s="179"/>
      <c r="I85" s="179"/>
      <c r="J85" s="179"/>
      <c r="K85" s="179"/>
    </row>
    <row r="86" spans="2:37" s="195" customFormat="1">
      <c r="B86" s="179"/>
      <c r="C86" s="179"/>
      <c r="D86" s="180"/>
      <c r="E86" s="298"/>
      <c r="F86" s="179"/>
      <c r="G86" s="179"/>
      <c r="H86" s="179"/>
      <c r="I86" s="179"/>
      <c r="J86" s="179"/>
      <c r="K86" s="179"/>
    </row>
    <row r="87" spans="2:37" s="195" customFormat="1">
      <c r="B87" s="179"/>
      <c r="J87" s="179"/>
      <c r="K87" s="179"/>
    </row>
    <row r="88" spans="2:37" s="178" customFormat="1">
      <c r="B88" s="179"/>
      <c r="J88" s="179"/>
      <c r="K88" s="179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5"/>
      <c r="Y88" s="195"/>
      <c r="Z88" s="195"/>
      <c r="AA88" s="195"/>
      <c r="AB88" s="195"/>
      <c r="AC88" s="195"/>
      <c r="AD88" s="195"/>
      <c r="AE88" s="195"/>
      <c r="AF88" s="195"/>
      <c r="AG88" s="195"/>
      <c r="AH88" s="195"/>
      <c r="AI88" s="195"/>
      <c r="AJ88" s="195"/>
      <c r="AK88" s="195"/>
    </row>
    <row r="89" spans="2:37" hidden="1">
      <c r="C89" s="8" t="s">
        <v>290</v>
      </c>
      <c r="D89" s="9">
        <f>SUMIF($E$9:$E$43,C89,$K$9:$K$43)</f>
        <v>306131.2086270639</v>
      </c>
      <c r="E89" s="8"/>
      <c r="F89" s="8"/>
      <c r="G89" s="9"/>
      <c r="H89" s="8"/>
      <c r="I89" s="8"/>
    </row>
    <row r="90" spans="2:37" hidden="1">
      <c r="C90" s="8" t="s">
        <v>291</v>
      </c>
      <c r="D90" s="9"/>
      <c r="E90" s="8"/>
      <c r="F90" s="8"/>
      <c r="G90" s="9"/>
      <c r="H90" s="8"/>
      <c r="I90" s="8"/>
    </row>
    <row r="91" spans="2:37" hidden="1">
      <c r="C91" s="8" t="s">
        <v>292</v>
      </c>
      <c r="D91" s="9"/>
      <c r="E91" s="8"/>
      <c r="F91" s="8"/>
      <c r="G91" s="9"/>
      <c r="H91" s="8"/>
      <c r="I91" s="8"/>
    </row>
    <row r="92" spans="2:37">
      <c r="C92" s="8"/>
      <c r="D92" s="9"/>
      <c r="E92" s="8"/>
      <c r="F92" s="8"/>
      <c r="G92" s="9"/>
      <c r="H92" s="8"/>
      <c r="I92" s="8"/>
    </row>
    <row r="93" spans="2:37">
      <c r="C93" s="8"/>
      <c r="D93" s="9"/>
      <c r="E93" s="8"/>
      <c r="F93" s="8"/>
      <c r="G93" s="9"/>
      <c r="H93" s="8"/>
      <c r="I93" s="8"/>
    </row>
    <row r="94" spans="2:37">
      <c r="C94" s="8"/>
      <c r="D94" s="8"/>
      <c r="E94" s="8"/>
      <c r="F94" s="8"/>
      <c r="G94" s="8"/>
      <c r="H94" s="8"/>
      <c r="I94" s="8"/>
      <c r="J94" s="130"/>
      <c r="K94" s="130"/>
    </row>
    <row r="95" spans="2:37">
      <c r="I95" s="130"/>
      <c r="J95" s="130"/>
      <c r="K95" s="130"/>
    </row>
    <row r="96" spans="2:37">
      <c r="I96" s="130"/>
      <c r="J96" s="130"/>
      <c r="K96" s="130"/>
    </row>
    <row r="97" spans="6:11">
      <c r="I97" s="130"/>
      <c r="J97" s="130"/>
      <c r="K97" s="130"/>
    </row>
    <row r="98" spans="6:11">
      <c r="F98" s="130"/>
      <c r="G98" s="130"/>
      <c r="H98" s="130"/>
      <c r="K98" s="130"/>
    </row>
    <row r="99" spans="6:11">
      <c r="F99" s="130"/>
      <c r="G99" s="130"/>
      <c r="H99" s="130"/>
      <c r="K99" s="130"/>
    </row>
    <row r="100" spans="6:11">
      <c r="F100" s="130"/>
      <c r="G100" s="130"/>
      <c r="H100" s="130"/>
      <c r="K100" s="130"/>
    </row>
    <row r="101" spans="6:11">
      <c r="F101" s="130"/>
      <c r="G101" s="130"/>
      <c r="H101" s="130"/>
      <c r="K101" s="130"/>
    </row>
    <row r="102" spans="6:11">
      <c r="F102" s="130"/>
      <c r="G102" s="130"/>
      <c r="H102" s="130"/>
      <c r="K102" s="130"/>
    </row>
    <row r="103" spans="6:11">
      <c r="F103" s="130"/>
      <c r="G103" s="130"/>
      <c r="H103" s="130"/>
    </row>
  </sheetData>
  <sheetProtection sheet="1" formatCells="0" formatColumns="0" formatRows="0" insertHyperlinks="0" sort="0" autoFilter="0" pivotTables="0"/>
  <mergeCells count="6">
    <mergeCell ref="B32:C32"/>
    <mergeCell ref="B39:C39"/>
    <mergeCell ref="B6:C6"/>
    <mergeCell ref="B8:C8"/>
    <mergeCell ref="B17:C17"/>
    <mergeCell ref="B25:C25"/>
  </mergeCells>
  <dataValidations count="1">
    <dataValidation type="list" allowBlank="1" showInputMessage="1" showErrorMessage="1" sqref="E9:E14 E26:E29 E33:E36 E18:E22 E40:E43" xr:uid="{2FBF2750-160D-1D40-A1EF-91B791F43C93}">
      <formula1>$C$89:$C$91</formula1>
    </dataValidation>
  </dataValidation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E7742-DA23-FC42-8E4A-1FBECC79CD7C}">
  <dimension ref="B1:AZ624"/>
  <sheetViews>
    <sheetView showGridLines="0" zoomScaleNormal="100" workbookViewId="0">
      <pane ySplit="12" topLeftCell="A13" activePane="bottomLeft" state="frozen"/>
      <selection pane="bottomLeft"/>
    </sheetView>
  </sheetViews>
  <sheetFormatPr baseColWidth="10" defaultColWidth="10.83203125" defaultRowHeight="16"/>
  <cols>
    <col min="1" max="1" width="3.83203125" style="3" customWidth="1"/>
    <col min="2" max="2" width="3.5" style="3" customWidth="1"/>
    <col min="3" max="3" width="39.6640625" style="3" customWidth="1"/>
    <col min="4" max="4" width="18.1640625" style="3" bestFit="1" customWidth="1"/>
    <col min="5" max="5" width="7.83203125" style="3" customWidth="1"/>
    <col min="6" max="6" width="40.83203125" style="3" customWidth="1"/>
    <col min="7" max="7" width="15.83203125" style="3" customWidth="1"/>
    <col min="8" max="9" width="1" style="3" customWidth="1"/>
    <col min="10" max="21" width="5" style="3" customWidth="1"/>
    <col min="22" max="22" width="0.83203125" style="3" customWidth="1"/>
    <col min="23" max="23" width="13.5" style="3" bestFit="1" customWidth="1"/>
    <col min="24" max="36" width="10.83203125" style="3"/>
    <col min="37" max="37" width="10.83203125" style="3" customWidth="1"/>
    <col min="38" max="38" width="10.83203125" style="3"/>
    <col min="39" max="52" width="10.83203125" style="64" hidden="1" customWidth="1"/>
    <col min="53" max="16384" width="10.83203125" style="3"/>
  </cols>
  <sheetData>
    <row r="1" spans="2:52" ht="65" customHeight="1"/>
    <row r="2" spans="2:52" ht="40" customHeight="1">
      <c r="B2" s="417" t="s">
        <v>95</v>
      </c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W2" s="189" t="s">
        <v>247</v>
      </c>
      <c r="X2" s="189" t="s">
        <v>248</v>
      </c>
      <c r="Y2" s="189" t="s">
        <v>249</v>
      </c>
    </row>
    <row r="3" spans="2:52" ht="8" customHeight="1"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2:52" ht="20" customHeight="1">
      <c r="B4" s="418" t="s">
        <v>96</v>
      </c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W4" s="461">
        <v>3800</v>
      </c>
      <c r="X4" s="540">
        <v>5.0999999999999997E-2</v>
      </c>
      <c r="Y4" s="540">
        <v>0.23699999999999999</v>
      </c>
    </row>
    <row r="5" spans="2:52" ht="20" hidden="1" customHeight="1">
      <c r="B5" s="190"/>
      <c r="C5" s="419" t="s">
        <v>98</v>
      </c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124"/>
    </row>
    <row r="6" spans="2:52" ht="20" hidden="1" customHeight="1">
      <c r="B6" s="190"/>
      <c r="C6" s="419" t="s">
        <v>99</v>
      </c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124"/>
    </row>
    <row r="7" spans="2:52" ht="38" hidden="1" customHeight="1">
      <c r="B7" s="190"/>
      <c r="C7" s="420" t="s">
        <v>100</v>
      </c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124"/>
    </row>
    <row r="8" spans="2:52" ht="20" hidden="1" customHeight="1">
      <c r="B8" s="190"/>
      <c r="C8" s="419" t="s">
        <v>103</v>
      </c>
      <c r="D8" s="419"/>
      <c r="E8" s="419"/>
      <c r="F8" s="419"/>
      <c r="G8" s="419"/>
      <c r="H8" s="419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124"/>
    </row>
    <row r="9" spans="2:52" ht="20" hidden="1" customHeight="1">
      <c r="B9" s="190"/>
      <c r="C9" s="422" t="s">
        <v>104</v>
      </c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124"/>
    </row>
    <row r="10" spans="2:52" ht="8" customHeight="1"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</row>
    <row r="11" spans="2:52" ht="30" customHeight="1">
      <c r="B11" s="575" t="s">
        <v>27</v>
      </c>
      <c r="C11" s="575"/>
      <c r="D11" s="575"/>
      <c r="F11" s="575" t="s">
        <v>97</v>
      </c>
      <c r="G11" s="575"/>
      <c r="H11" s="575"/>
      <c r="I11" s="575"/>
      <c r="J11" s="575"/>
      <c r="K11" s="575"/>
      <c r="L11" s="575"/>
      <c r="M11" s="575"/>
      <c r="N11" s="575"/>
      <c r="O11" s="575"/>
      <c r="P11" s="575"/>
      <c r="Q11" s="575"/>
      <c r="R11" s="575"/>
      <c r="S11" s="575"/>
      <c r="T11" s="575"/>
      <c r="U11" s="575"/>
    </row>
    <row r="12" spans="2:52" s="58" customFormat="1" ht="23" customHeight="1">
      <c r="B12" s="850" t="s">
        <v>5</v>
      </c>
      <c r="C12" s="846"/>
      <c r="D12" s="576" t="s">
        <v>6</v>
      </c>
      <c r="F12" s="577" t="s">
        <v>5</v>
      </c>
      <c r="G12" s="578" t="s">
        <v>6</v>
      </c>
      <c r="H12" s="846" t="s">
        <v>13</v>
      </c>
      <c r="I12" s="846"/>
      <c r="J12" s="846"/>
      <c r="K12" s="846"/>
      <c r="L12" s="846"/>
      <c r="M12" s="846"/>
      <c r="N12" s="846"/>
      <c r="O12" s="846"/>
      <c r="P12" s="846"/>
      <c r="Q12" s="846"/>
      <c r="R12" s="846"/>
      <c r="S12" s="846"/>
      <c r="T12" s="846"/>
      <c r="U12" s="847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</row>
    <row r="13" spans="2:52" ht="13" customHeight="1">
      <c r="C13" s="4"/>
      <c r="D13" s="4"/>
      <c r="F13" s="4"/>
      <c r="G13" s="4"/>
      <c r="H13" s="10"/>
      <c r="I13" s="10"/>
      <c r="J13" s="7"/>
      <c r="K13" s="10"/>
    </row>
    <row r="14" spans="2:52" ht="30" customHeight="1">
      <c r="B14" s="579" t="s">
        <v>42</v>
      </c>
      <c r="C14" s="580"/>
      <c r="D14" s="580"/>
      <c r="E14" s="580"/>
      <c r="F14" s="580"/>
      <c r="G14" s="580"/>
      <c r="H14" s="580"/>
      <c r="I14" s="580"/>
      <c r="J14" s="580"/>
      <c r="K14" s="580"/>
      <c r="L14" s="580"/>
      <c r="M14" s="580"/>
      <c r="N14" s="580"/>
      <c r="O14" s="580"/>
      <c r="P14" s="580"/>
      <c r="Q14" s="580"/>
      <c r="R14" s="580"/>
      <c r="S14" s="580"/>
      <c r="T14" s="580"/>
      <c r="U14" s="581"/>
    </row>
    <row r="15" spans="2:52" ht="20">
      <c r="C15" s="4"/>
      <c r="D15" s="4"/>
      <c r="F15" s="4"/>
      <c r="G15" s="4"/>
      <c r="H15" s="10"/>
      <c r="I15" s="10"/>
      <c r="J15" s="7"/>
      <c r="K15" s="10"/>
    </row>
    <row r="16" spans="2:52" ht="20" customHeight="1">
      <c r="B16" s="845" t="s">
        <v>26</v>
      </c>
      <c r="C16" s="845"/>
      <c r="D16" s="57">
        <f>D42+G42/12</f>
        <v>12500000</v>
      </c>
      <c r="E16" s="102" t="s">
        <v>245</v>
      </c>
      <c r="F16" s="32"/>
      <c r="G16" s="37"/>
      <c r="H16" s="33"/>
      <c r="I16" s="33"/>
      <c r="J16" s="33"/>
      <c r="K16" s="33"/>
      <c r="L16" s="32"/>
      <c r="M16" s="32"/>
      <c r="N16" s="32"/>
      <c r="O16" s="32"/>
      <c r="P16" s="32"/>
      <c r="Q16" s="32"/>
      <c r="R16" s="37"/>
      <c r="S16" s="37"/>
      <c r="T16" s="37"/>
      <c r="U16" s="37"/>
    </row>
    <row r="17" spans="2:52" ht="20">
      <c r="B17" s="59"/>
      <c r="C17" s="22"/>
      <c r="D17" s="20"/>
      <c r="F17" s="22"/>
      <c r="G17" s="20"/>
      <c r="H17" s="18"/>
      <c r="I17" s="18"/>
      <c r="J17" s="23" t="s">
        <v>14</v>
      </c>
      <c r="K17" s="18" t="s">
        <v>15</v>
      </c>
      <c r="L17" s="23" t="s">
        <v>16</v>
      </c>
      <c r="M17" s="23" t="s">
        <v>17</v>
      </c>
      <c r="N17" s="23" t="s">
        <v>18</v>
      </c>
      <c r="O17" s="23" t="s">
        <v>19</v>
      </c>
      <c r="P17" s="23" t="s">
        <v>20</v>
      </c>
      <c r="Q17" s="23" t="s">
        <v>21</v>
      </c>
      <c r="R17" s="23" t="s">
        <v>22</v>
      </c>
      <c r="S17" s="23" t="s">
        <v>23</v>
      </c>
      <c r="T17" s="23" t="s">
        <v>24</v>
      </c>
      <c r="U17" s="23" t="s">
        <v>25</v>
      </c>
    </row>
    <row r="18" spans="2:52">
      <c r="B18" s="59"/>
      <c r="C18" s="47" t="s">
        <v>394</v>
      </c>
      <c r="D18" s="97">
        <f>10000000</f>
        <v>10000000</v>
      </c>
      <c r="F18" s="47" t="s">
        <v>395</v>
      </c>
      <c r="G18" s="97">
        <v>5000000</v>
      </c>
      <c r="H18" s="2"/>
      <c r="I18" s="2"/>
      <c r="J18" s="49"/>
      <c r="K18" s="49"/>
      <c r="L18" s="49"/>
      <c r="M18" s="49"/>
      <c r="N18" s="49"/>
      <c r="O18" s="49" t="s">
        <v>30</v>
      </c>
      <c r="P18" s="49"/>
      <c r="Q18" s="49"/>
      <c r="R18" s="49"/>
      <c r="S18" s="49"/>
      <c r="T18" s="49"/>
      <c r="U18" s="49" t="s">
        <v>30</v>
      </c>
      <c r="V18" s="120" t="str">
        <f t="shared" ref="V18:V41" si="0">IF(AZ18=FALSE,"","Recuerda seleccionar los meses")</f>
        <v/>
      </c>
      <c r="AM18" s="64">
        <f t="shared" ref="AM18:AX18" si="1">IF($G$18&gt;0,AND(J18=$B$332)*1,0)</f>
        <v>0</v>
      </c>
      <c r="AN18" s="64">
        <f t="shared" si="1"/>
        <v>0</v>
      </c>
      <c r="AO18" s="64">
        <f t="shared" si="1"/>
        <v>0</v>
      </c>
      <c r="AP18" s="64">
        <f t="shared" si="1"/>
        <v>0</v>
      </c>
      <c r="AQ18" s="64">
        <f t="shared" si="1"/>
        <v>0</v>
      </c>
      <c r="AR18" s="64">
        <f t="shared" si="1"/>
        <v>1</v>
      </c>
      <c r="AS18" s="64">
        <f t="shared" si="1"/>
        <v>0</v>
      </c>
      <c r="AT18" s="64">
        <f t="shared" si="1"/>
        <v>0</v>
      </c>
      <c r="AU18" s="64">
        <f t="shared" si="1"/>
        <v>0</v>
      </c>
      <c r="AV18" s="64">
        <f t="shared" si="1"/>
        <v>0</v>
      </c>
      <c r="AW18" s="64">
        <f t="shared" si="1"/>
        <v>0</v>
      </c>
      <c r="AX18" s="64">
        <f t="shared" si="1"/>
        <v>1</v>
      </c>
      <c r="AY18" s="435">
        <f>SUM(AM18:AX18)</f>
        <v>2</v>
      </c>
      <c r="AZ18" s="64" t="b">
        <f t="shared" ref="AZ18:AZ81" si="2">AND(G18&gt;0,AY18=0)</f>
        <v>0</v>
      </c>
    </row>
    <row r="19" spans="2:52">
      <c r="B19" s="59"/>
      <c r="C19" s="47"/>
      <c r="D19" s="97">
        <v>0</v>
      </c>
      <c r="F19" s="47" t="s">
        <v>396</v>
      </c>
      <c r="G19" s="97">
        <v>20000000</v>
      </c>
      <c r="H19" s="2"/>
      <c r="I19" s="2"/>
      <c r="J19" s="49"/>
      <c r="K19" s="49"/>
      <c r="L19" s="49" t="s">
        <v>30</v>
      </c>
      <c r="M19" s="49"/>
      <c r="N19" s="49"/>
      <c r="O19" s="49"/>
      <c r="P19" s="49"/>
      <c r="Q19" s="49"/>
      <c r="R19" s="49"/>
      <c r="S19" s="49"/>
      <c r="T19" s="49"/>
      <c r="U19" s="49"/>
      <c r="V19" s="120" t="str">
        <f t="shared" si="0"/>
        <v/>
      </c>
      <c r="AM19" s="64">
        <f t="shared" ref="AM19:AX19" si="3">IF($G$19&gt;0,AND(J19=$B$332)*1,0)</f>
        <v>0</v>
      </c>
      <c r="AN19" s="64">
        <f t="shared" si="3"/>
        <v>0</v>
      </c>
      <c r="AO19" s="64">
        <f t="shared" si="3"/>
        <v>1</v>
      </c>
      <c r="AP19" s="64">
        <f t="shared" si="3"/>
        <v>0</v>
      </c>
      <c r="AQ19" s="64">
        <f t="shared" si="3"/>
        <v>0</v>
      </c>
      <c r="AR19" s="64">
        <f t="shared" si="3"/>
        <v>0</v>
      </c>
      <c r="AS19" s="64">
        <f t="shared" si="3"/>
        <v>0</v>
      </c>
      <c r="AT19" s="64">
        <f t="shared" si="3"/>
        <v>0</v>
      </c>
      <c r="AU19" s="64">
        <f t="shared" si="3"/>
        <v>0</v>
      </c>
      <c r="AV19" s="64">
        <f t="shared" si="3"/>
        <v>0</v>
      </c>
      <c r="AW19" s="64">
        <f t="shared" si="3"/>
        <v>0</v>
      </c>
      <c r="AX19" s="64">
        <f t="shared" si="3"/>
        <v>0</v>
      </c>
      <c r="AY19" s="435">
        <f>SUM(AM19:AX19)</f>
        <v>1</v>
      </c>
      <c r="AZ19" s="64" t="b">
        <f t="shared" si="2"/>
        <v>0</v>
      </c>
    </row>
    <row r="20" spans="2:52">
      <c r="B20" s="59"/>
      <c r="C20" s="47"/>
      <c r="D20" s="97">
        <v>0</v>
      </c>
      <c r="F20" s="47"/>
      <c r="G20" s="97">
        <v>0</v>
      </c>
      <c r="H20" s="2"/>
      <c r="I20" s="2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120" t="str">
        <f t="shared" si="0"/>
        <v/>
      </c>
      <c r="AM20" s="64">
        <f>IF(G20&gt;0,AND(J20=$B$332)*1,0)</f>
        <v>0</v>
      </c>
      <c r="AN20" s="64">
        <f t="shared" ref="AN20:AX20" si="4">IF($G$20&gt;0,AND(K20=$B$332)*1,0)</f>
        <v>0</v>
      </c>
      <c r="AO20" s="64">
        <f t="shared" si="4"/>
        <v>0</v>
      </c>
      <c r="AP20" s="64">
        <f t="shared" si="4"/>
        <v>0</v>
      </c>
      <c r="AQ20" s="64">
        <f t="shared" si="4"/>
        <v>0</v>
      </c>
      <c r="AR20" s="64">
        <f t="shared" si="4"/>
        <v>0</v>
      </c>
      <c r="AS20" s="64">
        <f t="shared" si="4"/>
        <v>0</v>
      </c>
      <c r="AT20" s="64">
        <f t="shared" si="4"/>
        <v>0</v>
      </c>
      <c r="AU20" s="64">
        <f t="shared" si="4"/>
        <v>0</v>
      </c>
      <c r="AV20" s="64">
        <f t="shared" si="4"/>
        <v>0</v>
      </c>
      <c r="AW20" s="64">
        <f t="shared" si="4"/>
        <v>0</v>
      </c>
      <c r="AX20" s="64">
        <f t="shared" si="4"/>
        <v>0</v>
      </c>
      <c r="AY20" s="435">
        <f>SUM(AM20:AX20)</f>
        <v>0</v>
      </c>
      <c r="AZ20" s="64" t="b">
        <f t="shared" si="2"/>
        <v>0</v>
      </c>
    </row>
    <row r="21" spans="2:52">
      <c r="B21" s="59"/>
      <c r="C21" s="47"/>
      <c r="D21" s="97">
        <v>0</v>
      </c>
      <c r="F21" s="47"/>
      <c r="G21" s="97">
        <v>0</v>
      </c>
      <c r="H21" s="2"/>
      <c r="I21" s="2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120" t="str">
        <f t="shared" si="0"/>
        <v/>
      </c>
      <c r="AM21" s="64">
        <f t="shared" ref="AM21:AX21" si="5">IF($G$21&gt;0,AND(J21=$B$332)*1,0)</f>
        <v>0</v>
      </c>
      <c r="AN21" s="64">
        <f t="shared" si="5"/>
        <v>0</v>
      </c>
      <c r="AO21" s="64">
        <f t="shared" si="5"/>
        <v>0</v>
      </c>
      <c r="AP21" s="64">
        <f t="shared" si="5"/>
        <v>0</v>
      </c>
      <c r="AQ21" s="64">
        <f t="shared" si="5"/>
        <v>0</v>
      </c>
      <c r="AR21" s="64">
        <f t="shared" si="5"/>
        <v>0</v>
      </c>
      <c r="AS21" s="64">
        <f t="shared" si="5"/>
        <v>0</v>
      </c>
      <c r="AT21" s="64">
        <f t="shared" si="5"/>
        <v>0</v>
      </c>
      <c r="AU21" s="64">
        <f t="shared" si="5"/>
        <v>0</v>
      </c>
      <c r="AV21" s="64">
        <f t="shared" si="5"/>
        <v>0</v>
      </c>
      <c r="AW21" s="64">
        <f t="shared" si="5"/>
        <v>0</v>
      </c>
      <c r="AX21" s="64">
        <f t="shared" si="5"/>
        <v>0</v>
      </c>
      <c r="AY21" s="435">
        <f t="shared" ref="AY21:AY84" si="6">SUM(AM21:AX21)</f>
        <v>0</v>
      </c>
      <c r="AZ21" s="64" t="b">
        <f t="shared" si="2"/>
        <v>0</v>
      </c>
    </row>
    <row r="22" spans="2:52">
      <c r="B22" s="59"/>
      <c r="C22" s="47"/>
      <c r="D22" s="97">
        <v>0</v>
      </c>
      <c r="F22" s="47"/>
      <c r="G22" s="97">
        <v>0</v>
      </c>
      <c r="H22" s="2"/>
      <c r="I22" s="2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120" t="str">
        <f t="shared" si="0"/>
        <v/>
      </c>
      <c r="AM22" s="64">
        <f t="shared" ref="AM22:AX22" si="7">IF($G$22&gt;0,AND(J22=$B$332)*1,0)</f>
        <v>0</v>
      </c>
      <c r="AN22" s="64">
        <f t="shared" si="7"/>
        <v>0</v>
      </c>
      <c r="AO22" s="64">
        <f t="shared" si="7"/>
        <v>0</v>
      </c>
      <c r="AP22" s="64">
        <f t="shared" si="7"/>
        <v>0</v>
      </c>
      <c r="AQ22" s="64">
        <f t="shared" si="7"/>
        <v>0</v>
      </c>
      <c r="AR22" s="64">
        <f t="shared" si="7"/>
        <v>0</v>
      </c>
      <c r="AS22" s="64">
        <f t="shared" si="7"/>
        <v>0</v>
      </c>
      <c r="AT22" s="64">
        <f t="shared" si="7"/>
        <v>0</v>
      </c>
      <c r="AU22" s="64">
        <f t="shared" si="7"/>
        <v>0</v>
      </c>
      <c r="AV22" s="64">
        <f t="shared" si="7"/>
        <v>0</v>
      </c>
      <c r="AW22" s="64">
        <f t="shared" si="7"/>
        <v>0</v>
      </c>
      <c r="AX22" s="64">
        <f t="shared" si="7"/>
        <v>0</v>
      </c>
      <c r="AY22" s="435">
        <f t="shared" si="6"/>
        <v>0</v>
      </c>
      <c r="AZ22" s="64" t="b">
        <f t="shared" si="2"/>
        <v>0</v>
      </c>
    </row>
    <row r="23" spans="2:52">
      <c r="B23" s="59"/>
      <c r="C23" s="47"/>
      <c r="D23" s="97">
        <v>0</v>
      </c>
      <c r="F23" s="98"/>
      <c r="G23" s="43">
        <v>0</v>
      </c>
      <c r="H23" s="2"/>
      <c r="I23" s="2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120" t="str">
        <f t="shared" si="0"/>
        <v/>
      </c>
      <c r="AM23" s="64">
        <f t="shared" ref="AM23:AX23" si="8">IF($G$23&gt;0,AND(J23=$B$332)*1,0)</f>
        <v>0</v>
      </c>
      <c r="AN23" s="64">
        <f t="shared" si="8"/>
        <v>0</v>
      </c>
      <c r="AO23" s="64">
        <f t="shared" si="8"/>
        <v>0</v>
      </c>
      <c r="AP23" s="64">
        <f t="shared" si="8"/>
        <v>0</v>
      </c>
      <c r="AQ23" s="64">
        <f t="shared" si="8"/>
        <v>0</v>
      </c>
      <c r="AR23" s="64">
        <f t="shared" si="8"/>
        <v>0</v>
      </c>
      <c r="AS23" s="64">
        <f t="shared" si="8"/>
        <v>0</v>
      </c>
      <c r="AT23" s="64">
        <f t="shared" si="8"/>
        <v>0</v>
      </c>
      <c r="AU23" s="64">
        <f t="shared" si="8"/>
        <v>0</v>
      </c>
      <c r="AV23" s="64">
        <f t="shared" si="8"/>
        <v>0</v>
      </c>
      <c r="AW23" s="64">
        <f t="shared" si="8"/>
        <v>0</v>
      </c>
      <c r="AX23" s="64">
        <f t="shared" si="8"/>
        <v>0</v>
      </c>
      <c r="AY23" s="435">
        <f t="shared" si="6"/>
        <v>0</v>
      </c>
      <c r="AZ23" s="64" t="b">
        <f t="shared" si="2"/>
        <v>0</v>
      </c>
    </row>
    <row r="24" spans="2:52">
      <c r="B24" s="59"/>
      <c r="C24" s="98"/>
      <c r="D24" s="97">
        <v>0</v>
      </c>
      <c r="F24" s="98"/>
      <c r="G24" s="43">
        <v>0</v>
      </c>
      <c r="H24" s="2"/>
      <c r="I24" s="2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120" t="str">
        <f t="shared" si="0"/>
        <v/>
      </c>
      <c r="AM24" s="64">
        <f t="shared" ref="AM24:AX24" si="9">IF($G$24&gt;0,AND(J24=$B$332)*1,0)</f>
        <v>0</v>
      </c>
      <c r="AN24" s="64">
        <f t="shared" si="9"/>
        <v>0</v>
      </c>
      <c r="AO24" s="64">
        <f t="shared" si="9"/>
        <v>0</v>
      </c>
      <c r="AP24" s="64">
        <f t="shared" si="9"/>
        <v>0</v>
      </c>
      <c r="AQ24" s="64">
        <f t="shared" si="9"/>
        <v>0</v>
      </c>
      <c r="AR24" s="64">
        <f t="shared" si="9"/>
        <v>0</v>
      </c>
      <c r="AS24" s="64">
        <f t="shared" si="9"/>
        <v>0</v>
      </c>
      <c r="AT24" s="64">
        <f t="shared" si="9"/>
        <v>0</v>
      </c>
      <c r="AU24" s="64">
        <f t="shared" si="9"/>
        <v>0</v>
      </c>
      <c r="AV24" s="64">
        <f t="shared" si="9"/>
        <v>0</v>
      </c>
      <c r="AW24" s="64">
        <f t="shared" si="9"/>
        <v>0</v>
      </c>
      <c r="AX24" s="64">
        <f t="shared" si="9"/>
        <v>0</v>
      </c>
      <c r="AY24" s="435">
        <f t="shared" si="6"/>
        <v>0</v>
      </c>
      <c r="AZ24" s="64" t="b">
        <f t="shared" si="2"/>
        <v>0</v>
      </c>
    </row>
    <row r="25" spans="2:52">
      <c r="B25" s="59"/>
      <c r="C25" s="98"/>
      <c r="D25" s="97">
        <v>0</v>
      </c>
      <c r="F25" s="98"/>
      <c r="G25" s="43">
        <v>0</v>
      </c>
      <c r="H25" s="2"/>
      <c r="I25" s="2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120" t="str">
        <f t="shared" si="0"/>
        <v/>
      </c>
      <c r="AM25" s="64">
        <f t="shared" ref="AM25:AX25" si="10">IF($G$25&gt;0,AND(J25=$B$332)*1,0)</f>
        <v>0</v>
      </c>
      <c r="AN25" s="64">
        <f t="shared" si="10"/>
        <v>0</v>
      </c>
      <c r="AO25" s="64">
        <f t="shared" si="10"/>
        <v>0</v>
      </c>
      <c r="AP25" s="64">
        <f t="shared" si="10"/>
        <v>0</v>
      </c>
      <c r="AQ25" s="64">
        <f t="shared" si="10"/>
        <v>0</v>
      </c>
      <c r="AR25" s="64">
        <f t="shared" si="10"/>
        <v>0</v>
      </c>
      <c r="AS25" s="64">
        <f t="shared" si="10"/>
        <v>0</v>
      </c>
      <c r="AT25" s="64">
        <f t="shared" si="10"/>
        <v>0</v>
      </c>
      <c r="AU25" s="64">
        <f t="shared" si="10"/>
        <v>0</v>
      </c>
      <c r="AV25" s="64">
        <f t="shared" si="10"/>
        <v>0</v>
      </c>
      <c r="AW25" s="64">
        <f t="shared" si="10"/>
        <v>0</v>
      </c>
      <c r="AX25" s="64">
        <f t="shared" si="10"/>
        <v>0</v>
      </c>
      <c r="AY25" s="435">
        <f t="shared" si="6"/>
        <v>0</v>
      </c>
      <c r="AZ25" s="64" t="b">
        <f t="shared" si="2"/>
        <v>0</v>
      </c>
    </row>
    <row r="26" spans="2:52">
      <c r="B26" s="59"/>
      <c r="C26" s="98"/>
      <c r="D26" s="97">
        <v>0</v>
      </c>
      <c r="F26" s="98"/>
      <c r="G26" s="43">
        <v>0</v>
      </c>
      <c r="H26" s="2"/>
      <c r="I26" s="2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120" t="str">
        <f t="shared" si="0"/>
        <v/>
      </c>
      <c r="AM26" s="64">
        <f t="shared" ref="AM26:AX26" si="11">IF($G$26&gt;0,AND(J26=$B$332)*1,0)</f>
        <v>0</v>
      </c>
      <c r="AN26" s="64">
        <f t="shared" si="11"/>
        <v>0</v>
      </c>
      <c r="AO26" s="64">
        <f t="shared" si="11"/>
        <v>0</v>
      </c>
      <c r="AP26" s="64">
        <f t="shared" si="11"/>
        <v>0</v>
      </c>
      <c r="AQ26" s="64">
        <f t="shared" si="11"/>
        <v>0</v>
      </c>
      <c r="AR26" s="64">
        <f t="shared" si="11"/>
        <v>0</v>
      </c>
      <c r="AS26" s="64">
        <f t="shared" si="11"/>
        <v>0</v>
      </c>
      <c r="AT26" s="64">
        <f t="shared" si="11"/>
        <v>0</v>
      </c>
      <c r="AU26" s="64">
        <f t="shared" si="11"/>
        <v>0</v>
      </c>
      <c r="AV26" s="64">
        <f t="shared" si="11"/>
        <v>0</v>
      </c>
      <c r="AW26" s="64">
        <f t="shared" si="11"/>
        <v>0</v>
      </c>
      <c r="AX26" s="64">
        <f t="shared" si="11"/>
        <v>0</v>
      </c>
      <c r="AY26" s="435">
        <f t="shared" si="6"/>
        <v>0</v>
      </c>
      <c r="AZ26" s="64" t="b">
        <f t="shared" si="2"/>
        <v>0</v>
      </c>
    </row>
    <row r="27" spans="2:52">
      <c r="B27" s="59"/>
      <c r="C27" s="98"/>
      <c r="D27" s="97">
        <v>0</v>
      </c>
      <c r="F27" s="98"/>
      <c r="G27" s="43">
        <v>0</v>
      </c>
      <c r="H27" s="2"/>
      <c r="I27" s="2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120" t="str">
        <f t="shared" si="0"/>
        <v/>
      </c>
      <c r="AM27" s="64">
        <f t="shared" ref="AM27:AX27" si="12">IF($G$27&gt;0,AND(J27=$B$332)*1,0)</f>
        <v>0</v>
      </c>
      <c r="AN27" s="64">
        <f t="shared" si="12"/>
        <v>0</v>
      </c>
      <c r="AO27" s="64">
        <f t="shared" si="12"/>
        <v>0</v>
      </c>
      <c r="AP27" s="64">
        <f t="shared" si="12"/>
        <v>0</v>
      </c>
      <c r="AQ27" s="64">
        <f t="shared" si="12"/>
        <v>0</v>
      </c>
      <c r="AR27" s="64">
        <f t="shared" si="12"/>
        <v>0</v>
      </c>
      <c r="AS27" s="64">
        <f t="shared" si="12"/>
        <v>0</v>
      </c>
      <c r="AT27" s="64">
        <f t="shared" si="12"/>
        <v>0</v>
      </c>
      <c r="AU27" s="64">
        <f t="shared" si="12"/>
        <v>0</v>
      </c>
      <c r="AV27" s="64">
        <f t="shared" si="12"/>
        <v>0</v>
      </c>
      <c r="AW27" s="64">
        <f t="shared" si="12"/>
        <v>0</v>
      </c>
      <c r="AX27" s="64">
        <f t="shared" si="12"/>
        <v>0</v>
      </c>
      <c r="AY27" s="435">
        <f t="shared" si="6"/>
        <v>0</v>
      </c>
      <c r="AZ27" s="64" t="b">
        <f t="shared" si="2"/>
        <v>0</v>
      </c>
    </row>
    <row r="28" spans="2:52">
      <c r="B28" s="59"/>
      <c r="C28" s="98"/>
      <c r="D28" s="97">
        <v>0</v>
      </c>
      <c r="F28" s="98"/>
      <c r="G28" s="43">
        <v>0</v>
      </c>
      <c r="H28" s="2"/>
      <c r="I28" s="2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120" t="str">
        <f t="shared" si="0"/>
        <v/>
      </c>
      <c r="AM28" s="64">
        <f t="shared" ref="AM28:AX28" si="13">IF($G$28&gt;0,AND(J28=$B$332)*1,0)</f>
        <v>0</v>
      </c>
      <c r="AN28" s="64">
        <f t="shared" si="13"/>
        <v>0</v>
      </c>
      <c r="AO28" s="64">
        <f t="shared" si="13"/>
        <v>0</v>
      </c>
      <c r="AP28" s="64">
        <f t="shared" si="13"/>
        <v>0</v>
      </c>
      <c r="AQ28" s="64">
        <f t="shared" si="13"/>
        <v>0</v>
      </c>
      <c r="AR28" s="64">
        <f t="shared" si="13"/>
        <v>0</v>
      </c>
      <c r="AS28" s="64">
        <f t="shared" si="13"/>
        <v>0</v>
      </c>
      <c r="AT28" s="64">
        <f t="shared" si="13"/>
        <v>0</v>
      </c>
      <c r="AU28" s="64">
        <f t="shared" si="13"/>
        <v>0</v>
      </c>
      <c r="AV28" s="64">
        <f t="shared" si="13"/>
        <v>0</v>
      </c>
      <c r="AW28" s="64">
        <f t="shared" si="13"/>
        <v>0</v>
      </c>
      <c r="AX28" s="64">
        <f t="shared" si="13"/>
        <v>0</v>
      </c>
      <c r="AY28" s="435">
        <f t="shared" si="6"/>
        <v>0</v>
      </c>
      <c r="AZ28" s="64" t="b">
        <f t="shared" si="2"/>
        <v>0</v>
      </c>
    </row>
    <row r="29" spans="2:52">
      <c r="B29" s="59"/>
      <c r="C29" s="98"/>
      <c r="D29" s="97">
        <v>0</v>
      </c>
      <c r="F29" s="98"/>
      <c r="G29" s="43">
        <v>0</v>
      </c>
      <c r="H29" s="2"/>
      <c r="I29" s="2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120" t="str">
        <f t="shared" si="0"/>
        <v/>
      </c>
      <c r="AM29" s="64">
        <f t="shared" ref="AM29:AX29" si="14">IF($G$29&gt;0,AND(J29=$B$332)*1,0)</f>
        <v>0</v>
      </c>
      <c r="AN29" s="64">
        <f t="shared" si="14"/>
        <v>0</v>
      </c>
      <c r="AO29" s="64">
        <f t="shared" si="14"/>
        <v>0</v>
      </c>
      <c r="AP29" s="64">
        <f t="shared" si="14"/>
        <v>0</v>
      </c>
      <c r="AQ29" s="64">
        <f t="shared" si="14"/>
        <v>0</v>
      </c>
      <c r="AR29" s="64">
        <f t="shared" si="14"/>
        <v>0</v>
      </c>
      <c r="AS29" s="64">
        <f t="shared" si="14"/>
        <v>0</v>
      </c>
      <c r="AT29" s="64">
        <f t="shared" si="14"/>
        <v>0</v>
      </c>
      <c r="AU29" s="64">
        <f t="shared" si="14"/>
        <v>0</v>
      </c>
      <c r="AV29" s="64">
        <f t="shared" si="14"/>
        <v>0</v>
      </c>
      <c r="AW29" s="64">
        <f t="shared" si="14"/>
        <v>0</v>
      </c>
      <c r="AX29" s="64">
        <f t="shared" si="14"/>
        <v>0</v>
      </c>
      <c r="AY29" s="435">
        <f t="shared" si="6"/>
        <v>0</v>
      </c>
      <c r="AZ29" s="64" t="b">
        <f t="shared" si="2"/>
        <v>0</v>
      </c>
    </row>
    <row r="30" spans="2:52">
      <c r="B30" s="59"/>
      <c r="C30" s="98"/>
      <c r="D30" s="97">
        <v>0</v>
      </c>
      <c r="F30" s="98"/>
      <c r="G30" s="43">
        <v>0</v>
      </c>
      <c r="H30" s="2"/>
      <c r="I30" s="2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120" t="str">
        <f t="shared" si="0"/>
        <v/>
      </c>
      <c r="AM30" s="64">
        <f t="shared" ref="AM30:AX30" si="15">IF($G$30&gt;0,AND(J30=$B$332)*1,0)</f>
        <v>0</v>
      </c>
      <c r="AN30" s="64">
        <f t="shared" si="15"/>
        <v>0</v>
      </c>
      <c r="AO30" s="64">
        <f t="shared" si="15"/>
        <v>0</v>
      </c>
      <c r="AP30" s="64">
        <f t="shared" si="15"/>
        <v>0</v>
      </c>
      <c r="AQ30" s="64">
        <f t="shared" si="15"/>
        <v>0</v>
      </c>
      <c r="AR30" s="64">
        <f t="shared" si="15"/>
        <v>0</v>
      </c>
      <c r="AS30" s="64">
        <f t="shared" si="15"/>
        <v>0</v>
      </c>
      <c r="AT30" s="64">
        <f t="shared" si="15"/>
        <v>0</v>
      </c>
      <c r="AU30" s="64">
        <f t="shared" si="15"/>
        <v>0</v>
      </c>
      <c r="AV30" s="64">
        <f t="shared" si="15"/>
        <v>0</v>
      </c>
      <c r="AW30" s="64">
        <f t="shared" si="15"/>
        <v>0</v>
      </c>
      <c r="AX30" s="64">
        <f t="shared" si="15"/>
        <v>0</v>
      </c>
      <c r="AY30" s="435">
        <f t="shared" si="6"/>
        <v>0</v>
      </c>
      <c r="AZ30" s="64" t="b">
        <f t="shared" si="2"/>
        <v>0</v>
      </c>
    </row>
    <row r="31" spans="2:52">
      <c r="B31" s="59"/>
      <c r="C31" s="98"/>
      <c r="D31" s="97">
        <v>0</v>
      </c>
      <c r="F31" s="98"/>
      <c r="G31" s="43">
        <v>0</v>
      </c>
      <c r="H31" s="2"/>
      <c r="I31" s="2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120" t="str">
        <f t="shared" si="0"/>
        <v/>
      </c>
      <c r="AM31" s="64">
        <f t="shared" ref="AM31:AX31" si="16">IF($G$31&gt;0,AND(J31=$B$332)*1,0)</f>
        <v>0</v>
      </c>
      <c r="AN31" s="64">
        <f t="shared" si="16"/>
        <v>0</v>
      </c>
      <c r="AO31" s="64">
        <f t="shared" si="16"/>
        <v>0</v>
      </c>
      <c r="AP31" s="64">
        <f t="shared" si="16"/>
        <v>0</v>
      </c>
      <c r="AQ31" s="64">
        <f t="shared" si="16"/>
        <v>0</v>
      </c>
      <c r="AR31" s="64">
        <f t="shared" si="16"/>
        <v>0</v>
      </c>
      <c r="AS31" s="64">
        <f t="shared" si="16"/>
        <v>0</v>
      </c>
      <c r="AT31" s="64">
        <f t="shared" si="16"/>
        <v>0</v>
      </c>
      <c r="AU31" s="64">
        <f t="shared" si="16"/>
        <v>0</v>
      </c>
      <c r="AV31" s="64">
        <f t="shared" si="16"/>
        <v>0</v>
      </c>
      <c r="AW31" s="64">
        <f t="shared" si="16"/>
        <v>0</v>
      </c>
      <c r="AX31" s="64">
        <f t="shared" si="16"/>
        <v>0</v>
      </c>
      <c r="AY31" s="435">
        <f t="shared" si="6"/>
        <v>0</v>
      </c>
      <c r="AZ31" s="64" t="b">
        <f t="shared" si="2"/>
        <v>0</v>
      </c>
    </row>
    <row r="32" spans="2:52">
      <c r="B32" s="59"/>
      <c r="C32" s="98"/>
      <c r="D32" s="43">
        <v>0</v>
      </c>
      <c r="F32" s="47"/>
      <c r="G32" s="43">
        <v>0</v>
      </c>
      <c r="H32" s="2"/>
      <c r="I32" s="2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120" t="str">
        <f t="shared" si="0"/>
        <v/>
      </c>
      <c r="AM32" s="64">
        <f t="shared" ref="AM32:AX32" si="17">IF($G$32&gt;0,AND(J32=$B$332)*1,0)</f>
        <v>0</v>
      </c>
      <c r="AN32" s="64">
        <f t="shared" si="17"/>
        <v>0</v>
      </c>
      <c r="AO32" s="64">
        <f t="shared" si="17"/>
        <v>0</v>
      </c>
      <c r="AP32" s="64">
        <f t="shared" si="17"/>
        <v>0</v>
      </c>
      <c r="AQ32" s="64">
        <f t="shared" si="17"/>
        <v>0</v>
      </c>
      <c r="AR32" s="64">
        <f t="shared" si="17"/>
        <v>0</v>
      </c>
      <c r="AS32" s="64">
        <f t="shared" si="17"/>
        <v>0</v>
      </c>
      <c r="AT32" s="64">
        <f t="shared" si="17"/>
        <v>0</v>
      </c>
      <c r="AU32" s="64">
        <f t="shared" si="17"/>
        <v>0</v>
      </c>
      <c r="AV32" s="64">
        <f t="shared" si="17"/>
        <v>0</v>
      </c>
      <c r="AW32" s="64">
        <f t="shared" si="17"/>
        <v>0</v>
      </c>
      <c r="AX32" s="64">
        <f t="shared" si="17"/>
        <v>0</v>
      </c>
      <c r="AY32" s="435">
        <f t="shared" si="6"/>
        <v>0</v>
      </c>
      <c r="AZ32" s="64" t="b">
        <f t="shared" si="2"/>
        <v>0</v>
      </c>
    </row>
    <row r="33" spans="2:52">
      <c r="B33" s="59"/>
      <c r="C33" s="98"/>
      <c r="D33" s="43">
        <v>0</v>
      </c>
      <c r="F33" s="47"/>
      <c r="G33" s="43">
        <v>0</v>
      </c>
      <c r="H33" s="2"/>
      <c r="I33" s="2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120" t="str">
        <f t="shared" si="0"/>
        <v/>
      </c>
      <c r="AM33" s="64">
        <f t="shared" ref="AM33:AX33" si="18">IF($G$33&gt;0,AND(J33=$B$332)*1,0)</f>
        <v>0</v>
      </c>
      <c r="AN33" s="64">
        <f t="shared" si="18"/>
        <v>0</v>
      </c>
      <c r="AO33" s="64">
        <f t="shared" si="18"/>
        <v>0</v>
      </c>
      <c r="AP33" s="64">
        <f t="shared" si="18"/>
        <v>0</v>
      </c>
      <c r="AQ33" s="64">
        <f t="shared" si="18"/>
        <v>0</v>
      </c>
      <c r="AR33" s="64">
        <f t="shared" si="18"/>
        <v>0</v>
      </c>
      <c r="AS33" s="64">
        <f t="shared" si="18"/>
        <v>0</v>
      </c>
      <c r="AT33" s="64">
        <f t="shared" si="18"/>
        <v>0</v>
      </c>
      <c r="AU33" s="64">
        <f t="shared" si="18"/>
        <v>0</v>
      </c>
      <c r="AV33" s="64">
        <f t="shared" si="18"/>
        <v>0</v>
      </c>
      <c r="AW33" s="64">
        <f t="shared" si="18"/>
        <v>0</v>
      </c>
      <c r="AX33" s="64">
        <f t="shared" si="18"/>
        <v>0</v>
      </c>
      <c r="AY33" s="435">
        <f t="shared" si="6"/>
        <v>0</v>
      </c>
      <c r="AZ33" s="64" t="b">
        <f t="shared" si="2"/>
        <v>0</v>
      </c>
    </row>
    <row r="34" spans="2:52">
      <c r="B34" s="59"/>
      <c r="C34" s="98"/>
      <c r="D34" s="43">
        <v>0</v>
      </c>
      <c r="F34" s="47"/>
      <c r="G34" s="43">
        <v>0</v>
      </c>
      <c r="H34" s="2"/>
      <c r="I34" s="2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120" t="str">
        <f t="shared" si="0"/>
        <v/>
      </c>
      <c r="AM34" s="64">
        <f t="shared" ref="AM34:AX34" si="19">IF($G$34&gt;0,AND(J34=$B$332)*1,0)</f>
        <v>0</v>
      </c>
      <c r="AN34" s="64">
        <f t="shared" si="19"/>
        <v>0</v>
      </c>
      <c r="AO34" s="64">
        <f t="shared" si="19"/>
        <v>0</v>
      </c>
      <c r="AP34" s="64">
        <f t="shared" si="19"/>
        <v>0</v>
      </c>
      <c r="AQ34" s="64">
        <f t="shared" si="19"/>
        <v>0</v>
      </c>
      <c r="AR34" s="64">
        <f t="shared" si="19"/>
        <v>0</v>
      </c>
      <c r="AS34" s="64">
        <f t="shared" si="19"/>
        <v>0</v>
      </c>
      <c r="AT34" s="64">
        <f t="shared" si="19"/>
        <v>0</v>
      </c>
      <c r="AU34" s="64">
        <f t="shared" si="19"/>
        <v>0</v>
      </c>
      <c r="AV34" s="64">
        <f t="shared" si="19"/>
        <v>0</v>
      </c>
      <c r="AW34" s="64">
        <f t="shared" si="19"/>
        <v>0</v>
      </c>
      <c r="AX34" s="64">
        <f t="shared" si="19"/>
        <v>0</v>
      </c>
      <c r="AY34" s="435">
        <f t="shared" si="6"/>
        <v>0</v>
      </c>
      <c r="AZ34" s="64" t="b">
        <f t="shared" si="2"/>
        <v>0</v>
      </c>
    </row>
    <row r="35" spans="2:52">
      <c r="B35" s="59"/>
      <c r="C35" s="98"/>
      <c r="D35" s="43">
        <v>0</v>
      </c>
      <c r="F35" s="47"/>
      <c r="G35" s="43">
        <v>0</v>
      </c>
      <c r="H35" s="2"/>
      <c r="I35" s="2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120" t="str">
        <f t="shared" si="0"/>
        <v/>
      </c>
      <c r="AM35" s="64">
        <f t="shared" ref="AM35:AX35" si="20">IF($G$35&gt;0,AND(J35=$B$332)*1,0)</f>
        <v>0</v>
      </c>
      <c r="AN35" s="64">
        <f t="shared" si="20"/>
        <v>0</v>
      </c>
      <c r="AO35" s="64">
        <f t="shared" si="20"/>
        <v>0</v>
      </c>
      <c r="AP35" s="64">
        <f t="shared" si="20"/>
        <v>0</v>
      </c>
      <c r="AQ35" s="64">
        <f t="shared" si="20"/>
        <v>0</v>
      </c>
      <c r="AR35" s="64">
        <f t="shared" si="20"/>
        <v>0</v>
      </c>
      <c r="AS35" s="64">
        <f t="shared" si="20"/>
        <v>0</v>
      </c>
      <c r="AT35" s="64">
        <f t="shared" si="20"/>
        <v>0</v>
      </c>
      <c r="AU35" s="64">
        <f t="shared" si="20"/>
        <v>0</v>
      </c>
      <c r="AV35" s="64">
        <f t="shared" si="20"/>
        <v>0</v>
      </c>
      <c r="AW35" s="64">
        <f t="shared" si="20"/>
        <v>0</v>
      </c>
      <c r="AX35" s="64">
        <f t="shared" si="20"/>
        <v>0</v>
      </c>
      <c r="AY35" s="435">
        <f t="shared" si="6"/>
        <v>0</v>
      </c>
      <c r="AZ35" s="64" t="b">
        <f t="shared" si="2"/>
        <v>0</v>
      </c>
    </row>
    <row r="36" spans="2:52">
      <c r="B36" s="59"/>
      <c r="C36" s="98"/>
      <c r="D36" s="43">
        <v>0</v>
      </c>
      <c r="F36" s="47"/>
      <c r="G36" s="43">
        <v>0</v>
      </c>
      <c r="H36" s="2"/>
      <c r="I36" s="2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120" t="str">
        <f t="shared" si="0"/>
        <v/>
      </c>
      <c r="AM36" s="64">
        <f t="shared" ref="AM36:AX36" si="21">IF($G$36&gt;0,AND(J36=$B$332)*1,0)</f>
        <v>0</v>
      </c>
      <c r="AN36" s="64">
        <f t="shared" si="21"/>
        <v>0</v>
      </c>
      <c r="AO36" s="64">
        <f t="shared" si="21"/>
        <v>0</v>
      </c>
      <c r="AP36" s="64">
        <f t="shared" si="21"/>
        <v>0</v>
      </c>
      <c r="AQ36" s="64">
        <f t="shared" si="21"/>
        <v>0</v>
      </c>
      <c r="AR36" s="64">
        <f t="shared" si="21"/>
        <v>0</v>
      </c>
      <c r="AS36" s="64">
        <f t="shared" si="21"/>
        <v>0</v>
      </c>
      <c r="AT36" s="64">
        <f t="shared" si="21"/>
        <v>0</v>
      </c>
      <c r="AU36" s="64">
        <f t="shared" si="21"/>
        <v>0</v>
      </c>
      <c r="AV36" s="64">
        <f t="shared" si="21"/>
        <v>0</v>
      </c>
      <c r="AW36" s="64">
        <f t="shared" si="21"/>
        <v>0</v>
      </c>
      <c r="AX36" s="64">
        <f t="shared" si="21"/>
        <v>0</v>
      </c>
      <c r="AY36" s="435">
        <f t="shared" si="6"/>
        <v>0</v>
      </c>
      <c r="AZ36" s="64" t="b">
        <f t="shared" si="2"/>
        <v>0</v>
      </c>
    </row>
    <row r="37" spans="2:52">
      <c r="B37" s="59"/>
      <c r="C37" s="98"/>
      <c r="D37" s="43">
        <v>0</v>
      </c>
      <c r="F37" s="47"/>
      <c r="G37" s="43">
        <v>0</v>
      </c>
      <c r="H37" s="2"/>
      <c r="I37" s="2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120" t="str">
        <f t="shared" si="0"/>
        <v/>
      </c>
      <c r="AM37" s="64">
        <f t="shared" ref="AM37:AX37" si="22">IF($G$37&gt;0,AND(J37=$B$332)*1,0)</f>
        <v>0</v>
      </c>
      <c r="AN37" s="64">
        <f t="shared" si="22"/>
        <v>0</v>
      </c>
      <c r="AO37" s="64">
        <f t="shared" si="22"/>
        <v>0</v>
      </c>
      <c r="AP37" s="64">
        <f t="shared" si="22"/>
        <v>0</v>
      </c>
      <c r="AQ37" s="64">
        <f t="shared" si="22"/>
        <v>0</v>
      </c>
      <c r="AR37" s="64">
        <f t="shared" si="22"/>
        <v>0</v>
      </c>
      <c r="AS37" s="64">
        <f t="shared" si="22"/>
        <v>0</v>
      </c>
      <c r="AT37" s="64">
        <f t="shared" si="22"/>
        <v>0</v>
      </c>
      <c r="AU37" s="64">
        <f t="shared" si="22"/>
        <v>0</v>
      </c>
      <c r="AV37" s="64">
        <f t="shared" si="22"/>
        <v>0</v>
      </c>
      <c r="AW37" s="64">
        <f t="shared" si="22"/>
        <v>0</v>
      </c>
      <c r="AX37" s="64">
        <f t="shared" si="22"/>
        <v>0</v>
      </c>
      <c r="AY37" s="435">
        <f t="shared" si="6"/>
        <v>0</v>
      </c>
      <c r="AZ37" s="64" t="b">
        <f t="shared" si="2"/>
        <v>0</v>
      </c>
    </row>
    <row r="38" spans="2:52">
      <c r="B38" s="59"/>
      <c r="C38" s="98"/>
      <c r="D38" s="43">
        <v>0</v>
      </c>
      <c r="F38" s="47"/>
      <c r="G38" s="43">
        <v>0</v>
      </c>
      <c r="H38" s="2"/>
      <c r="I38" s="2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120" t="str">
        <f t="shared" si="0"/>
        <v/>
      </c>
      <c r="AM38" s="64">
        <f t="shared" ref="AM38:AX38" si="23">IF($G$38&gt;0,AND(J38=$B$332)*1,0)</f>
        <v>0</v>
      </c>
      <c r="AN38" s="64">
        <f t="shared" si="23"/>
        <v>0</v>
      </c>
      <c r="AO38" s="64">
        <f t="shared" si="23"/>
        <v>0</v>
      </c>
      <c r="AP38" s="64">
        <f t="shared" si="23"/>
        <v>0</v>
      </c>
      <c r="AQ38" s="64">
        <f t="shared" si="23"/>
        <v>0</v>
      </c>
      <c r="AR38" s="64">
        <f t="shared" si="23"/>
        <v>0</v>
      </c>
      <c r="AS38" s="64">
        <f t="shared" si="23"/>
        <v>0</v>
      </c>
      <c r="AT38" s="64">
        <f t="shared" si="23"/>
        <v>0</v>
      </c>
      <c r="AU38" s="64">
        <f t="shared" si="23"/>
        <v>0</v>
      </c>
      <c r="AV38" s="64">
        <f t="shared" si="23"/>
        <v>0</v>
      </c>
      <c r="AW38" s="64">
        <f t="shared" si="23"/>
        <v>0</v>
      </c>
      <c r="AX38" s="64">
        <f t="shared" si="23"/>
        <v>0</v>
      </c>
      <c r="AY38" s="435">
        <f t="shared" si="6"/>
        <v>0</v>
      </c>
      <c r="AZ38" s="64" t="b">
        <f t="shared" si="2"/>
        <v>0</v>
      </c>
    </row>
    <row r="39" spans="2:52">
      <c r="B39" s="59"/>
      <c r="C39" s="98"/>
      <c r="D39" s="43">
        <v>0</v>
      </c>
      <c r="F39" s="47"/>
      <c r="G39" s="43">
        <v>0</v>
      </c>
      <c r="H39" s="2"/>
      <c r="I39" s="2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120" t="str">
        <f t="shared" si="0"/>
        <v/>
      </c>
      <c r="AM39" s="64">
        <f t="shared" ref="AM39:AX39" si="24">IF($G$39&gt;0,AND(J39=$B$332)*1,0)</f>
        <v>0</v>
      </c>
      <c r="AN39" s="64">
        <f t="shared" si="24"/>
        <v>0</v>
      </c>
      <c r="AO39" s="64">
        <f t="shared" si="24"/>
        <v>0</v>
      </c>
      <c r="AP39" s="64">
        <f t="shared" si="24"/>
        <v>0</v>
      </c>
      <c r="AQ39" s="64">
        <f t="shared" si="24"/>
        <v>0</v>
      </c>
      <c r="AR39" s="64">
        <f t="shared" si="24"/>
        <v>0</v>
      </c>
      <c r="AS39" s="64">
        <f t="shared" si="24"/>
        <v>0</v>
      </c>
      <c r="AT39" s="64">
        <f t="shared" si="24"/>
        <v>0</v>
      </c>
      <c r="AU39" s="64">
        <f t="shared" si="24"/>
        <v>0</v>
      </c>
      <c r="AV39" s="64">
        <f t="shared" si="24"/>
        <v>0</v>
      </c>
      <c r="AW39" s="64">
        <f t="shared" si="24"/>
        <v>0</v>
      </c>
      <c r="AX39" s="64">
        <f t="shared" si="24"/>
        <v>0</v>
      </c>
      <c r="AY39" s="435">
        <f t="shared" si="6"/>
        <v>0</v>
      </c>
      <c r="AZ39" s="64" t="b">
        <f t="shared" si="2"/>
        <v>0</v>
      </c>
    </row>
    <row r="40" spans="2:52">
      <c r="B40" s="59"/>
      <c r="C40" s="98"/>
      <c r="D40" s="43">
        <v>0</v>
      </c>
      <c r="F40" s="47"/>
      <c r="G40" s="43">
        <v>0</v>
      </c>
      <c r="H40" s="2"/>
      <c r="I40" s="2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120" t="str">
        <f t="shared" si="0"/>
        <v/>
      </c>
      <c r="AM40" s="64">
        <f t="shared" ref="AM40:AX40" si="25">IF($G$40&gt;0,AND(J40=$B$332)*1,0)</f>
        <v>0</v>
      </c>
      <c r="AN40" s="64">
        <f t="shared" si="25"/>
        <v>0</v>
      </c>
      <c r="AO40" s="64">
        <f t="shared" si="25"/>
        <v>0</v>
      </c>
      <c r="AP40" s="64">
        <f t="shared" si="25"/>
        <v>0</v>
      </c>
      <c r="AQ40" s="64">
        <f t="shared" si="25"/>
        <v>0</v>
      </c>
      <c r="AR40" s="64">
        <f t="shared" si="25"/>
        <v>0</v>
      </c>
      <c r="AS40" s="64">
        <f t="shared" si="25"/>
        <v>0</v>
      </c>
      <c r="AT40" s="64">
        <f t="shared" si="25"/>
        <v>0</v>
      </c>
      <c r="AU40" s="64">
        <f t="shared" si="25"/>
        <v>0</v>
      </c>
      <c r="AV40" s="64">
        <f t="shared" si="25"/>
        <v>0</v>
      </c>
      <c r="AW40" s="64">
        <f t="shared" si="25"/>
        <v>0</v>
      </c>
      <c r="AX40" s="64">
        <f t="shared" si="25"/>
        <v>0</v>
      </c>
      <c r="AY40" s="435">
        <f t="shared" si="6"/>
        <v>0</v>
      </c>
      <c r="AZ40" s="64" t="b">
        <f t="shared" si="2"/>
        <v>0</v>
      </c>
    </row>
    <row r="41" spans="2:52">
      <c r="B41" s="59"/>
      <c r="C41" s="98"/>
      <c r="D41" s="43">
        <v>0</v>
      </c>
      <c r="F41" s="47"/>
      <c r="G41" s="43">
        <v>0</v>
      </c>
      <c r="H41" s="2"/>
      <c r="I41" s="2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120" t="str">
        <f t="shared" si="0"/>
        <v/>
      </c>
      <c r="AM41" s="64">
        <f t="shared" ref="AM41:AX41" si="26">IF($G$41&gt;0,AND(J41=$B$332)*1,0)</f>
        <v>0</v>
      </c>
      <c r="AN41" s="64">
        <f t="shared" si="26"/>
        <v>0</v>
      </c>
      <c r="AO41" s="64">
        <f t="shared" si="26"/>
        <v>0</v>
      </c>
      <c r="AP41" s="64">
        <f t="shared" si="26"/>
        <v>0</v>
      </c>
      <c r="AQ41" s="64">
        <f t="shared" si="26"/>
        <v>0</v>
      </c>
      <c r="AR41" s="64">
        <f t="shared" si="26"/>
        <v>0</v>
      </c>
      <c r="AS41" s="64">
        <f t="shared" si="26"/>
        <v>0</v>
      </c>
      <c r="AT41" s="64">
        <f t="shared" si="26"/>
        <v>0</v>
      </c>
      <c r="AU41" s="64">
        <f t="shared" si="26"/>
        <v>0</v>
      </c>
      <c r="AV41" s="64">
        <f t="shared" si="26"/>
        <v>0</v>
      </c>
      <c r="AW41" s="64">
        <f t="shared" si="26"/>
        <v>0</v>
      </c>
      <c r="AX41" s="64">
        <f t="shared" si="26"/>
        <v>0</v>
      </c>
      <c r="AY41" s="435">
        <f t="shared" si="6"/>
        <v>0</v>
      </c>
      <c r="AZ41" s="64" t="b">
        <f t="shared" si="2"/>
        <v>0</v>
      </c>
    </row>
    <row r="42" spans="2:52">
      <c r="B42" s="59"/>
      <c r="C42" s="53" t="s">
        <v>31</v>
      </c>
      <c r="D42" s="46">
        <f>SUM(D18:D41)</f>
        <v>10000000</v>
      </c>
      <c r="F42" s="48" t="s">
        <v>86</v>
      </c>
      <c r="G42" s="46">
        <f>SUM(J348:U371)</f>
        <v>30000000</v>
      </c>
      <c r="H42" s="2"/>
      <c r="I42" s="2"/>
      <c r="J42" s="21"/>
      <c r="K42" s="21"/>
      <c r="V42" s="120"/>
      <c r="AY42" s="435">
        <f t="shared" si="6"/>
        <v>0</v>
      </c>
      <c r="AZ42" s="64" t="b">
        <f t="shared" si="2"/>
        <v>1</v>
      </c>
    </row>
    <row r="43" spans="2:52">
      <c r="D43" s="60"/>
      <c r="V43" s="120"/>
      <c r="AY43" s="435">
        <f t="shared" si="6"/>
        <v>0</v>
      </c>
      <c r="AZ43" s="64" t="b">
        <f t="shared" si="2"/>
        <v>0</v>
      </c>
    </row>
    <row r="44" spans="2:52" ht="30" customHeight="1">
      <c r="B44" s="579" t="s">
        <v>155</v>
      </c>
      <c r="C44" s="580"/>
      <c r="D44" s="580"/>
      <c r="E44" s="580"/>
      <c r="F44" s="580"/>
      <c r="G44" s="580"/>
      <c r="H44" s="580"/>
      <c r="I44" s="580"/>
      <c r="J44" s="580"/>
      <c r="K44" s="580"/>
      <c r="L44" s="580"/>
      <c r="M44" s="580"/>
      <c r="N44" s="580"/>
      <c r="O44" s="580"/>
      <c r="P44" s="580"/>
      <c r="Q44" s="580"/>
      <c r="R44" s="580"/>
      <c r="S44" s="580"/>
      <c r="T44" s="580"/>
      <c r="U44" s="581"/>
      <c r="V44" s="120"/>
      <c r="AY44" s="435">
        <f t="shared" si="6"/>
        <v>0</v>
      </c>
      <c r="AZ44" s="64" t="b">
        <f t="shared" si="2"/>
        <v>0</v>
      </c>
    </row>
    <row r="45" spans="2:52" ht="20">
      <c r="C45" s="4"/>
      <c r="D45" s="4"/>
      <c r="F45" s="4"/>
      <c r="G45" s="4"/>
      <c r="H45" s="10"/>
      <c r="I45" s="10"/>
      <c r="J45" s="7"/>
      <c r="K45" s="10"/>
      <c r="V45" s="120"/>
      <c r="AY45" s="435">
        <f t="shared" si="6"/>
        <v>0</v>
      </c>
      <c r="AZ45" s="64" t="b">
        <f t="shared" si="2"/>
        <v>0</v>
      </c>
    </row>
    <row r="46" spans="2:52" ht="20" customHeight="1">
      <c r="B46" s="845" t="s">
        <v>157</v>
      </c>
      <c r="C46" s="845"/>
      <c r="D46" s="57">
        <f>D60+G60/12</f>
        <v>2000000</v>
      </c>
      <c r="E46" s="102" t="s">
        <v>244</v>
      </c>
      <c r="F46" s="32"/>
      <c r="G46" s="37"/>
      <c r="H46" s="33"/>
      <c r="I46" s="33"/>
      <c r="J46" s="33"/>
      <c r="K46" s="33"/>
      <c r="L46" s="32"/>
      <c r="M46" s="32"/>
      <c r="N46" s="32"/>
      <c r="O46" s="32"/>
      <c r="P46" s="32"/>
      <c r="Q46" s="32"/>
      <c r="R46" s="37"/>
      <c r="S46" s="37"/>
      <c r="T46" s="37"/>
      <c r="U46" s="37"/>
      <c r="V46" s="120"/>
      <c r="AY46" s="435">
        <f t="shared" si="6"/>
        <v>0</v>
      </c>
      <c r="AZ46" s="64" t="b">
        <f t="shared" si="2"/>
        <v>0</v>
      </c>
    </row>
    <row r="47" spans="2:52" ht="20">
      <c r="B47" s="59"/>
      <c r="C47" s="22"/>
      <c r="D47" s="20"/>
      <c r="F47" s="22"/>
      <c r="G47" s="20"/>
      <c r="H47" s="18"/>
      <c r="I47" s="18"/>
      <c r="J47" s="23" t="s">
        <v>14</v>
      </c>
      <c r="K47" s="18" t="s">
        <v>15</v>
      </c>
      <c r="L47" s="23" t="s">
        <v>16</v>
      </c>
      <c r="M47" s="23" t="s">
        <v>17</v>
      </c>
      <c r="N47" s="23" t="s">
        <v>18</v>
      </c>
      <c r="O47" s="23" t="s">
        <v>19</v>
      </c>
      <c r="P47" s="23" t="s">
        <v>20</v>
      </c>
      <c r="Q47" s="23" t="s">
        <v>21</v>
      </c>
      <c r="R47" s="23" t="s">
        <v>22</v>
      </c>
      <c r="S47" s="23" t="s">
        <v>23</v>
      </c>
      <c r="T47" s="23" t="s">
        <v>24</v>
      </c>
      <c r="U47" s="23" t="s">
        <v>25</v>
      </c>
      <c r="V47" s="120"/>
      <c r="AY47" s="435">
        <f t="shared" si="6"/>
        <v>0</v>
      </c>
      <c r="AZ47" s="64" t="b">
        <f t="shared" si="2"/>
        <v>0</v>
      </c>
    </row>
    <row r="48" spans="2:52" ht="16" customHeight="1">
      <c r="B48" s="59"/>
      <c r="C48" s="47" t="s">
        <v>397</v>
      </c>
      <c r="D48" s="97">
        <v>500000</v>
      </c>
      <c r="F48" s="47"/>
      <c r="G48" s="97">
        <v>0</v>
      </c>
      <c r="H48" s="2"/>
      <c r="I48" s="2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120" t="str">
        <f t="shared" ref="V48:V59" si="27">IF(AZ48=FALSE,"","Recuerda seleccionar los meses")</f>
        <v/>
      </c>
      <c r="AM48" s="64">
        <f t="shared" ref="AM48:AX48" si="28">IF($G$48&gt;0,AND(J48=$B$332)*1,0)</f>
        <v>0</v>
      </c>
      <c r="AN48" s="64">
        <f t="shared" si="28"/>
        <v>0</v>
      </c>
      <c r="AO48" s="64">
        <f t="shared" si="28"/>
        <v>0</v>
      </c>
      <c r="AP48" s="64">
        <f t="shared" si="28"/>
        <v>0</v>
      </c>
      <c r="AQ48" s="64">
        <f t="shared" si="28"/>
        <v>0</v>
      </c>
      <c r="AR48" s="64">
        <f t="shared" si="28"/>
        <v>0</v>
      </c>
      <c r="AS48" s="64">
        <f t="shared" si="28"/>
        <v>0</v>
      </c>
      <c r="AT48" s="64">
        <f t="shared" si="28"/>
        <v>0</v>
      </c>
      <c r="AU48" s="64">
        <f t="shared" si="28"/>
        <v>0</v>
      </c>
      <c r="AV48" s="64">
        <f t="shared" si="28"/>
        <v>0</v>
      </c>
      <c r="AW48" s="64">
        <f t="shared" si="28"/>
        <v>0</v>
      </c>
      <c r="AX48" s="64">
        <f t="shared" si="28"/>
        <v>0</v>
      </c>
      <c r="AY48" s="435">
        <f t="shared" si="6"/>
        <v>0</v>
      </c>
      <c r="AZ48" s="64" t="b">
        <f t="shared" si="2"/>
        <v>0</v>
      </c>
    </row>
    <row r="49" spans="2:52">
      <c r="B49" s="59"/>
      <c r="C49" s="47" t="s">
        <v>398</v>
      </c>
      <c r="D49" s="97">
        <v>1500000</v>
      </c>
      <c r="F49" s="792"/>
      <c r="G49" s="43">
        <v>0</v>
      </c>
      <c r="H49" s="2"/>
      <c r="I49" s="2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120" t="str">
        <f t="shared" si="27"/>
        <v/>
      </c>
      <c r="AM49" s="64">
        <f t="shared" ref="AM49:AX49" si="29">IF($G$49&gt;0,AND(J49=$B$332)*1,0)</f>
        <v>0</v>
      </c>
      <c r="AN49" s="64">
        <f t="shared" si="29"/>
        <v>0</v>
      </c>
      <c r="AO49" s="64">
        <f t="shared" si="29"/>
        <v>0</v>
      </c>
      <c r="AP49" s="64">
        <f t="shared" si="29"/>
        <v>0</v>
      </c>
      <c r="AQ49" s="64">
        <f t="shared" si="29"/>
        <v>0</v>
      </c>
      <c r="AR49" s="64">
        <f t="shared" si="29"/>
        <v>0</v>
      </c>
      <c r="AS49" s="64">
        <f t="shared" si="29"/>
        <v>0</v>
      </c>
      <c r="AT49" s="64">
        <f t="shared" si="29"/>
        <v>0</v>
      </c>
      <c r="AU49" s="64">
        <f t="shared" si="29"/>
        <v>0</v>
      </c>
      <c r="AV49" s="64">
        <f t="shared" si="29"/>
        <v>0</v>
      </c>
      <c r="AW49" s="64">
        <f t="shared" si="29"/>
        <v>0</v>
      </c>
      <c r="AX49" s="64">
        <f t="shared" si="29"/>
        <v>0</v>
      </c>
      <c r="AY49" s="435">
        <f t="shared" si="6"/>
        <v>0</v>
      </c>
      <c r="AZ49" s="64" t="b">
        <f t="shared" si="2"/>
        <v>0</v>
      </c>
    </row>
    <row r="50" spans="2:52">
      <c r="B50" s="59"/>
      <c r="C50" s="50"/>
      <c r="D50" s="97">
        <v>0</v>
      </c>
      <c r="F50" s="42"/>
      <c r="G50" s="43">
        <v>0</v>
      </c>
      <c r="H50" s="2"/>
      <c r="I50" s="2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120" t="str">
        <f t="shared" si="27"/>
        <v/>
      </c>
      <c r="AM50" s="64">
        <f t="shared" ref="AM50:AX50" si="30">IF($G$50&gt;0,AND(J50=$B$332)*1,0)</f>
        <v>0</v>
      </c>
      <c r="AN50" s="64">
        <f t="shared" si="30"/>
        <v>0</v>
      </c>
      <c r="AO50" s="64">
        <f t="shared" si="30"/>
        <v>0</v>
      </c>
      <c r="AP50" s="64">
        <f t="shared" si="30"/>
        <v>0</v>
      </c>
      <c r="AQ50" s="64">
        <f t="shared" si="30"/>
        <v>0</v>
      </c>
      <c r="AR50" s="64">
        <f t="shared" si="30"/>
        <v>0</v>
      </c>
      <c r="AS50" s="64">
        <f t="shared" si="30"/>
        <v>0</v>
      </c>
      <c r="AT50" s="64">
        <f t="shared" si="30"/>
        <v>0</v>
      </c>
      <c r="AU50" s="64">
        <f t="shared" si="30"/>
        <v>0</v>
      </c>
      <c r="AV50" s="64">
        <f t="shared" si="30"/>
        <v>0</v>
      </c>
      <c r="AW50" s="64">
        <f t="shared" si="30"/>
        <v>0</v>
      </c>
      <c r="AX50" s="64">
        <f t="shared" si="30"/>
        <v>0</v>
      </c>
      <c r="AY50" s="435">
        <f t="shared" si="6"/>
        <v>0</v>
      </c>
      <c r="AZ50" s="64" t="b">
        <f t="shared" si="2"/>
        <v>0</v>
      </c>
    </row>
    <row r="51" spans="2:52">
      <c r="B51" s="59"/>
      <c r="C51" s="50"/>
      <c r="D51" s="97">
        <v>0</v>
      </c>
      <c r="F51" s="42"/>
      <c r="G51" s="43">
        <v>0</v>
      </c>
      <c r="H51" s="2"/>
      <c r="I51" s="2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120" t="str">
        <f t="shared" si="27"/>
        <v/>
      </c>
      <c r="AM51" s="64">
        <f t="shared" ref="AM51:AX51" si="31">IF($G$51&gt;0,AND(J51=$B$332)*1,0)</f>
        <v>0</v>
      </c>
      <c r="AN51" s="64">
        <f t="shared" si="31"/>
        <v>0</v>
      </c>
      <c r="AO51" s="64">
        <f t="shared" si="31"/>
        <v>0</v>
      </c>
      <c r="AP51" s="64">
        <f t="shared" si="31"/>
        <v>0</v>
      </c>
      <c r="AQ51" s="64">
        <f t="shared" si="31"/>
        <v>0</v>
      </c>
      <c r="AR51" s="64">
        <f t="shared" si="31"/>
        <v>0</v>
      </c>
      <c r="AS51" s="64">
        <f t="shared" si="31"/>
        <v>0</v>
      </c>
      <c r="AT51" s="64">
        <f t="shared" si="31"/>
        <v>0</v>
      </c>
      <c r="AU51" s="64">
        <f t="shared" si="31"/>
        <v>0</v>
      </c>
      <c r="AV51" s="64">
        <f t="shared" si="31"/>
        <v>0</v>
      </c>
      <c r="AW51" s="64">
        <f t="shared" si="31"/>
        <v>0</v>
      </c>
      <c r="AX51" s="64">
        <f t="shared" si="31"/>
        <v>0</v>
      </c>
      <c r="AY51" s="435">
        <f t="shared" si="6"/>
        <v>0</v>
      </c>
      <c r="AZ51" s="64" t="b">
        <f t="shared" si="2"/>
        <v>0</v>
      </c>
    </row>
    <row r="52" spans="2:52">
      <c r="B52" s="59"/>
      <c r="C52" s="47"/>
      <c r="D52" s="97">
        <v>0</v>
      </c>
      <c r="F52" s="42"/>
      <c r="G52" s="43">
        <v>0</v>
      </c>
      <c r="H52" s="2"/>
      <c r="I52" s="2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120" t="str">
        <f t="shared" si="27"/>
        <v/>
      </c>
      <c r="AM52" s="64">
        <f t="shared" ref="AM52:AX52" si="32">IF($G$52&gt;0,AND(J52=$B$332)*1,0)</f>
        <v>0</v>
      </c>
      <c r="AN52" s="64">
        <f t="shared" si="32"/>
        <v>0</v>
      </c>
      <c r="AO52" s="64">
        <f t="shared" si="32"/>
        <v>0</v>
      </c>
      <c r="AP52" s="64">
        <f t="shared" si="32"/>
        <v>0</v>
      </c>
      <c r="AQ52" s="64">
        <f t="shared" si="32"/>
        <v>0</v>
      </c>
      <c r="AR52" s="64">
        <f t="shared" si="32"/>
        <v>0</v>
      </c>
      <c r="AS52" s="64">
        <f t="shared" si="32"/>
        <v>0</v>
      </c>
      <c r="AT52" s="64">
        <f t="shared" si="32"/>
        <v>0</v>
      </c>
      <c r="AU52" s="64">
        <f t="shared" si="32"/>
        <v>0</v>
      </c>
      <c r="AV52" s="64">
        <f t="shared" si="32"/>
        <v>0</v>
      </c>
      <c r="AW52" s="64">
        <f t="shared" si="32"/>
        <v>0</v>
      </c>
      <c r="AX52" s="64">
        <f t="shared" si="32"/>
        <v>0</v>
      </c>
      <c r="AY52" s="435">
        <f t="shared" si="6"/>
        <v>0</v>
      </c>
      <c r="AZ52" s="64" t="b">
        <f t="shared" si="2"/>
        <v>0</v>
      </c>
    </row>
    <row r="53" spans="2:52">
      <c r="B53" s="59"/>
      <c r="C53" s="47"/>
      <c r="D53" s="43">
        <v>0</v>
      </c>
      <c r="F53" s="42"/>
      <c r="G53" s="43">
        <v>0</v>
      </c>
      <c r="H53" s="2"/>
      <c r="I53" s="2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678"/>
      <c r="V53" s="120" t="str">
        <f t="shared" si="27"/>
        <v/>
      </c>
      <c r="AM53" s="64">
        <f t="shared" ref="AM53:AX53" si="33">IF($G$53&gt;0,AND(J53=$B$332)*1,0)</f>
        <v>0</v>
      </c>
      <c r="AN53" s="64">
        <f t="shared" si="33"/>
        <v>0</v>
      </c>
      <c r="AO53" s="64">
        <f t="shared" si="33"/>
        <v>0</v>
      </c>
      <c r="AP53" s="64">
        <f t="shared" si="33"/>
        <v>0</v>
      </c>
      <c r="AQ53" s="64">
        <f t="shared" si="33"/>
        <v>0</v>
      </c>
      <c r="AR53" s="64">
        <f t="shared" si="33"/>
        <v>0</v>
      </c>
      <c r="AS53" s="64">
        <f t="shared" si="33"/>
        <v>0</v>
      </c>
      <c r="AT53" s="64">
        <f t="shared" si="33"/>
        <v>0</v>
      </c>
      <c r="AU53" s="64">
        <f t="shared" si="33"/>
        <v>0</v>
      </c>
      <c r="AV53" s="64">
        <f t="shared" si="33"/>
        <v>0</v>
      </c>
      <c r="AW53" s="64">
        <f t="shared" si="33"/>
        <v>0</v>
      </c>
      <c r="AX53" s="64">
        <f t="shared" si="33"/>
        <v>0</v>
      </c>
      <c r="AY53" s="435">
        <f t="shared" si="6"/>
        <v>0</v>
      </c>
      <c r="AZ53" s="64" t="b">
        <f t="shared" si="2"/>
        <v>0</v>
      </c>
    </row>
    <row r="54" spans="2:52">
      <c r="B54" s="59"/>
      <c r="C54" s="47"/>
      <c r="D54" s="43">
        <v>0</v>
      </c>
      <c r="F54" s="42"/>
      <c r="G54" s="43">
        <v>0</v>
      </c>
      <c r="H54" s="2"/>
      <c r="I54" s="2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120" t="str">
        <f t="shared" si="27"/>
        <v/>
      </c>
      <c r="AM54" s="64">
        <f t="shared" ref="AM54:AX54" si="34">IF($G$54&gt;0,AND(J54=$B$332)*1,0)</f>
        <v>0</v>
      </c>
      <c r="AN54" s="64">
        <f t="shared" si="34"/>
        <v>0</v>
      </c>
      <c r="AO54" s="64">
        <f t="shared" si="34"/>
        <v>0</v>
      </c>
      <c r="AP54" s="64">
        <f t="shared" si="34"/>
        <v>0</v>
      </c>
      <c r="AQ54" s="64">
        <f t="shared" si="34"/>
        <v>0</v>
      </c>
      <c r="AR54" s="64">
        <f t="shared" si="34"/>
        <v>0</v>
      </c>
      <c r="AS54" s="64">
        <f t="shared" si="34"/>
        <v>0</v>
      </c>
      <c r="AT54" s="64">
        <f t="shared" si="34"/>
        <v>0</v>
      </c>
      <c r="AU54" s="64">
        <f t="shared" si="34"/>
        <v>0</v>
      </c>
      <c r="AV54" s="64">
        <f t="shared" si="34"/>
        <v>0</v>
      </c>
      <c r="AW54" s="64">
        <f t="shared" si="34"/>
        <v>0</v>
      </c>
      <c r="AX54" s="64">
        <f t="shared" si="34"/>
        <v>0</v>
      </c>
      <c r="AY54" s="435">
        <f t="shared" si="6"/>
        <v>0</v>
      </c>
      <c r="AZ54" s="64" t="b">
        <f t="shared" si="2"/>
        <v>0</v>
      </c>
    </row>
    <row r="55" spans="2:52">
      <c r="B55" s="59"/>
      <c r="C55" s="47"/>
      <c r="D55" s="43">
        <v>0</v>
      </c>
      <c r="F55" s="42"/>
      <c r="G55" s="43">
        <v>0</v>
      </c>
      <c r="H55" s="2"/>
      <c r="I55" s="2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120" t="str">
        <f t="shared" si="27"/>
        <v/>
      </c>
      <c r="AM55" s="64">
        <f t="shared" ref="AM55:AX55" si="35">IF($G$55&gt;0,AND(J55=$B$332)*1,0)</f>
        <v>0</v>
      </c>
      <c r="AN55" s="64">
        <f t="shared" si="35"/>
        <v>0</v>
      </c>
      <c r="AO55" s="64">
        <f t="shared" si="35"/>
        <v>0</v>
      </c>
      <c r="AP55" s="64">
        <f t="shared" si="35"/>
        <v>0</v>
      </c>
      <c r="AQ55" s="64">
        <f t="shared" si="35"/>
        <v>0</v>
      </c>
      <c r="AR55" s="64">
        <f t="shared" si="35"/>
        <v>0</v>
      </c>
      <c r="AS55" s="64">
        <f t="shared" si="35"/>
        <v>0</v>
      </c>
      <c r="AT55" s="64">
        <f t="shared" si="35"/>
        <v>0</v>
      </c>
      <c r="AU55" s="64">
        <f t="shared" si="35"/>
        <v>0</v>
      </c>
      <c r="AV55" s="64">
        <f t="shared" si="35"/>
        <v>0</v>
      </c>
      <c r="AW55" s="64">
        <f t="shared" si="35"/>
        <v>0</v>
      </c>
      <c r="AX55" s="64">
        <f t="shared" si="35"/>
        <v>0</v>
      </c>
      <c r="AY55" s="435">
        <f t="shared" si="6"/>
        <v>0</v>
      </c>
      <c r="AZ55" s="64" t="b">
        <f t="shared" si="2"/>
        <v>0</v>
      </c>
    </row>
    <row r="56" spans="2:52">
      <c r="B56" s="59"/>
      <c r="C56" s="47"/>
      <c r="D56" s="43">
        <v>0</v>
      </c>
      <c r="F56" s="42"/>
      <c r="G56" s="43">
        <v>0</v>
      </c>
      <c r="H56" s="2"/>
      <c r="I56" s="2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120" t="str">
        <f t="shared" si="27"/>
        <v/>
      </c>
      <c r="AM56" s="64">
        <f t="shared" ref="AM56:AX56" si="36">IF($G$56&gt;0,AND(J56=$B$332)*1,0)</f>
        <v>0</v>
      </c>
      <c r="AN56" s="64">
        <f t="shared" si="36"/>
        <v>0</v>
      </c>
      <c r="AO56" s="64">
        <f t="shared" si="36"/>
        <v>0</v>
      </c>
      <c r="AP56" s="64">
        <f t="shared" si="36"/>
        <v>0</v>
      </c>
      <c r="AQ56" s="64">
        <f t="shared" si="36"/>
        <v>0</v>
      </c>
      <c r="AR56" s="64">
        <f t="shared" si="36"/>
        <v>0</v>
      </c>
      <c r="AS56" s="64">
        <f t="shared" si="36"/>
        <v>0</v>
      </c>
      <c r="AT56" s="64">
        <f t="shared" si="36"/>
        <v>0</v>
      </c>
      <c r="AU56" s="64">
        <f t="shared" si="36"/>
        <v>0</v>
      </c>
      <c r="AV56" s="64">
        <f t="shared" si="36"/>
        <v>0</v>
      </c>
      <c r="AW56" s="64">
        <f t="shared" si="36"/>
        <v>0</v>
      </c>
      <c r="AX56" s="64">
        <f t="shared" si="36"/>
        <v>0</v>
      </c>
      <c r="AY56" s="435">
        <f t="shared" si="6"/>
        <v>0</v>
      </c>
      <c r="AZ56" s="64" t="b">
        <f t="shared" si="2"/>
        <v>0</v>
      </c>
    </row>
    <row r="57" spans="2:52">
      <c r="B57" s="59"/>
      <c r="C57" s="47"/>
      <c r="D57" s="43">
        <v>0</v>
      </c>
      <c r="F57" s="42"/>
      <c r="G57" s="43">
        <v>0</v>
      </c>
      <c r="H57" s="2"/>
      <c r="I57" s="2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120" t="str">
        <f t="shared" si="27"/>
        <v/>
      </c>
      <c r="AM57" s="64">
        <f t="shared" ref="AM57:AX57" si="37">IF($G$57&gt;0,AND(J57=$B$332)*1,0)</f>
        <v>0</v>
      </c>
      <c r="AN57" s="64">
        <f t="shared" si="37"/>
        <v>0</v>
      </c>
      <c r="AO57" s="64">
        <f t="shared" si="37"/>
        <v>0</v>
      </c>
      <c r="AP57" s="64">
        <f t="shared" si="37"/>
        <v>0</v>
      </c>
      <c r="AQ57" s="64">
        <f t="shared" si="37"/>
        <v>0</v>
      </c>
      <c r="AR57" s="64">
        <f t="shared" si="37"/>
        <v>0</v>
      </c>
      <c r="AS57" s="64">
        <f t="shared" si="37"/>
        <v>0</v>
      </c>
      <c r="AT57" s="64">
        <f t="shared" si="37"/>
        <v>0</v>
      </c>
      <c r="AU57" s="64">
        <f t="shared" si="37"/>
        <v>0</v>
      </c>
      <c r="AV57" s="64">
        <f t="shared" si="37"/>
        <v>0</v>
      </c>
      <c r="AW57" s="64">
        <f t="shared" si="37"/>
        <v>0</v>
      </c>
      <c r="AX57" s="64">
        <f t="shared" si="37"/>
        <v>0</v>
      </c>
      <c r="AY57" s="435">
        <f t="shared" si="6"/>
        <v>0</v>
      </c>
      <c r="AZ57" s="64" t="b">
        <f t="shared" si="2"/>
        <v>0</v>
      </c>
    </row>
    <row r="58" spans="2:52">
      <c r="B58" s="59"/>
      <c r="C58" s="51"/>
      <c r="D58" s="43">
        <v>0</v>
      </c>
      <c r="F58" s="42"/>
      <c r="G58" s="43">
        <v>0</v>
      </c>
      <c r="H58" s="2"/>
      <c r="I58" s="2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120" t="str">
        <f t="shared" si="27"/>
        <v/>
      </c>
      <c r="AM58" s="64">
        <f t="shared" ref="AM58:AX58" si="38">IF($G$58&gt;0,AND(J58=$B$332)*1,0)</f>
        <v>0</v>
      </c>
      <c r="AN58" s="64">
        <f t="shared" si="38"/>
        <v>0</v>
      </c>
      <c r="AO58" s="64">
        <f t="shared" si="38"/>
        <v>0</v>
      </c>
      <c r="AP58" s="64">
        <f t="shared" si="38"/>
        <v>0</v>
      </c>
      <c r="AQ58" s="64">
        <f t="shared" si="38"/>
        <v>0</v>
      </c>
      <c r="AR58" s="64">
        <f t="shared" si="38"/>
        <v>0</v>
      </c>
      <c r="AS58" s="64">
        <f t="shared" si="38"/>
        <v>0</v>
      </c>
      <c r="AT58" s="64">
        <f t="shared" si="38"/>
        <v>0</v>
      </c>
      <c r="AU58" s="64">
        <f t="shared" si="38"/>
        <v>0</v>
      </c>
      <c r="AV58" s="64">
        <f t="shared" si="38"/>
        <v>0</v>
      </c>
      <c r="AW58" s="64">
        <f t="shared" si="38"/>
        <v>0</v>
      </c>
      <c r="AX58" s="64">
        <f t="shared" si="38"/>
        <v>0</v>
      </c>
      <c r="AY58" s="435">
        <f t="shared" si="6"/>
        <v>0</v>
      </c>
      <c r="AZ58" s="64" t="b">
        <f t="shared" si="2"/>
        <v>0</v>
      </c>
    </row>
    <row r="59" spans="2:52">
      <c r="B59" s="59"/>
      <c r="C59" s="47"/>
      <c r="D59" s="43">
        <v>0</v>
      </c>
      <c r="F59" s="47"/>
      <c r="G59" s="43">
        <v>0</v>
      </c>
      <c r="H59" s="2"/>
      <c r="I59" s="2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120" t="str">
        <f t="shared" si="27"/>
        <v/>
      </c>
      <c r="AM59" s="64">
        <f t="shared" ref="AM59:AX59" si="39">IF($G$59&gt;0,AND(J59=$B$332)*1,0)</f>
        <v>0</v>
      </c>
      <c r="AN59" s="64">
        <f t="shared" si="39"/>
        <v>0</v>
      </c>
      <c r="AO59" s="64">
        <f t="shared" si="39"/>
        <v>0</v>
      </c>
      <c r="AP59" s="64">
        <f t="shared" si="39"/>
        <v>0</v>
      </c>
      <c r="AQ59" s="64">
        <f t="shared" si="39"/>
        <v>0</v>
      </c>
      <c r="AR59" s="64">
        <f t="shared" si="39"/>
        <v>0</v>
      </c>
      <c r="AS59" s="64">
        <f t="shared" si="39"/>
        <v>0</v>
      </c>
      <c r="AT59" s="64">
        <f t="shared" si="39"/>
        <v>0</v>
      </c>
      <c r="AU59" s="64">
        <f t="shared" si="39"/>
        <v>0</v>
      </c>
      <c r="AV59" s="64">
        <f t="shared" si="39"/>
        <v>0</v>
      </c>
      <c r="AW59" s="64">
        <f t="shared" si="39"/>
        <v>0</v>
      </c>
      <c r="AX59" s="64">
        <f t="shared" si="39"/>
        <v>0</v>
      </c>
      <c r="AY59" s="435">
        <f t="shared" si="6"/>
        <v>0</v>
      </c>
      <c r="AZ59" s="64" t="b">
        <f t="shared" si="2"/>
        <v>0</v>
      </c>
    </row>
    <row r="60" spans="2:52">
      <c r="B60" s="848" t="s">
        <v>32</v>
      </c>
      <c r="C60" s="849"/>
      <c r="D60" s="52">
        <f>SUM(D48:D59)</f>
        <v>2000000</v>
      </c>
      <c r="F60" s="48" t="s">
        <v>87</v>
      </c>
      <c r="G60" s="46">
        <f>SUM(J374:U385)</f>
        <v>0</v>
      </c>
      <c r="H60" s="2"/>
      <c r="I60" s="2"/>
      <c r="J60" s="21"/>
      <c r="K60" s="21"/>
      <c r="V60" s="121"/>
      <c r="W60" s="60"/>
      <c r="AY60" s="435">
        <f t="shared" si="6"/>
        <v>0</v>
      </c>
      <c r="AZ60" s="64" t="b">
        <f t="shared" si="2"/>
        <v>0</v>
      </c>
    </row>
    <row r="61" spans="2:52" ht="20" customHeight="1">
      <c r="C61" s="24"/>
      <c r="D61" s="25"/>
      <c r="F61" s="26"/>
      <c r="G61" s="25"/>
      <c r="H61" s="2"/>
      <c r="I61" s="2"/>
      <c r="J61" s="21"/>
      <c r="K61" s="21"/>
      <c r="V61" s="120"/>
      <c r="AY61" s="435">
        <f t="shared" si="6"/>
        <v>0</v>
      </c>
      <c r="AZ61" s="64" t="b">
        <f t="shared" si="2"/>
        <v>0</v>
      </c>
    </row>
    <row r="62" spans="2:52" ht="30" customHeight="1">
      <c r="B62" s="579" t="s">
        <v>91</v>
      </c>
      <c r="C62" s="580"/>
      <c r="D62" s="580"/>
      <c r="E62" s="580"/>
      <c r="F62" s="580"/>
      <c r="G62" s="580"/>
      <c r="H62" s="580"/>
      <c r="I62" s="580"/>
      <c r="J62" s="580"/>
      <c r="K62" s="580"/>
      <c r="L62" s="580"/>
      <c r="M62" s="580"/>
      <c r="N62" s="580"/>
      <c r="O62" s="580"/>
      <c r="P62" s="580"/>
      <c r="Q62" s="580"/>
      <c r="R62" s="580"/>
      <c r="S62" s="580"/>
      <c r="T62" s="580"/>
      <c r="U62" s="581"/>
      <c r="V62" s="120"/>
      <c r="AY62" s="435">
        <f t="shared" si="6"/>
        <v>0</v>
      </c>
      <c r="AZ62" s="64" t="b">
        <f t="shared" si="2"/>
        <v>0</v>
      </c>
    </row>
    <row r="63" spans="2:52" ht="20">
      <c r="C63" s="4"/>
      <c r="D63" s="4"/>
      <c r="F63" s="4"/>
      <c r="G63" s="4"/>
      <c r="H63" s="10"/>
      <c r="I63" s="10"/>
      <c r="J63" s="7"/>
      <c r="K63" s="10"/>
      <c r="V63" s="120"/>
      <c r="AY63" s="435">
        <f t="shared" si="6"/>
        <v>0</v>
      </c>
      <c r="AZ63" s="64" t="b">
        <f t="shared" si="2"/>
        <v>0</v>
      </c>
    </row>
    <row r="64" spans="2:52" ht="20" customHeight="1">
      <c r="B64" s="845" t="s">
        <v>33</v>
      </c>
      <c r="C64" s="845"/>
      <c r="D64" s="57">
        <f>D74+G74/12</f>
        <v>616666.66666666663</v>
      </c>
      <c r="E64" s="102" t="s">
        <v>246</v>
      </c>
      <c r="F64" s="32"/>
      <c r="G64" s="37"/>
      <c r="H64" s="33"/>
      <c r="I64" s="33"/>
      <c r="J64" s="33"/>
      <c r="K64" s="33"/>
      <c r="L64" s="32"/>
      <c r="M64" s="32"/>
      <c r="N64" s="32"/>
      <c r="O64" s="32"/>
      <c r="P64" s="32"/>
      <c r="Q64" s="32"/>
      <c r="R64" s="37"/>
      <c r="S64" s="37"/>
      <c r="T64" s="37"/>
      <c r="U64" s="37"/>
      <c r="V64" s="120"/>
      <c r="AY64" s="435">
        <f t="shared" si="6"/>
        <v>0</v>
      </c>
      <c r="AZ64" s="64" t="b">
        <f t="shared" si="2"/>
        <v>0</v>
      </c>
    </row>
    <row r="65" spans="2:52" ht="20">
      <c r="B65" s="59"/>
      <c r="C65" s="22"/>
      <c r="D65" s="20"/>
      <c r="F65" s="22"/>
      <c r="G65" s="20"/>
      <c r="H65" s="18"/>
      <c r="I65" s="18"/>
      <c r="J65" s="23" t="s">
        <v>14</v>
      </c>
      <c r="K65" s="18" t="s">
        <v>15</v>
      </c>
      <c r="L65" s="23" t="s">
        <v>16</v>
      </c>
      <c r="M65" s="23" t="s">
        <v>17</v>
      </c>
      <c r="N65" s="23" t="s">
        <v>18</v>
      </c>
      <c r="O65" s="23" t="s">
        <v>19</v>
      </c>
      <c r="P65" s="23" t="s">
        <v>20</v>
      </c>
      <c r="Q65" s="23" t="s">
        <v>21</v>
      </c>
      <c r="R65" s="23" t="s">
        <v>22</v>
      </c>
      <c r="S65" s="23" t="s">
        <v>23</v>
      </c>
      <c r="T65" s="23" t="s">
        <v>24</v>
      </c>
      <c r="U65" s="23" t="s">
        <v>25</v>
      </c>
      <c r="V65" s="120"/>
      <c r="AY65" s="435">
        <f t="shared" si="6"/>
        <v>0</v>
      </c>
      <c r="AZ65" s="64" t="b">
        <f t="shared" si="2"/>
        <v>0</v>
      </c>
    </row>
    <row r="66" spans="2:52" ht="16" customHeight="1">
      <c r="B66" s="59"/>
      <c r="C66" s="47" t="s">
        <v>399</v>
      </c>
      <c r="D66" s="97">
        <f>450000</f>
        <v>450000</v>
      </c>
      <c r="F66" s="47" t="s">
        <v>400</v>
      </c>
      <c r="G66" s="97">
        <v>2000000</v>
      </c>
      <c r="H66" s="2"/>
      <c r="I66" s="2"/>
      <c r="J66" s="49" t="s">
        <v>30</v>
      </c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120" t="str">
        <f t="shared" ref="V66:V73" si="40">IF(AZ66=FALSE,"","Recuerda seleccionar los meses")</f>
        <v/>
      </c>
      <c r="AM66" s="64">
        <f t="shared" ref="AM66:AX66" si="41">IF($G$66&gt;0,AND(J66=$B$332)*1,0)</f>
        <v>1</v>
      </c>
      <c r="AN66" s="64">
        <f t="shared" si="41"/>
        <v>0</v>
      </c>
      <c r="AO66" s="64">
        <f t="shared" si="41"/>
        <v>0</v>
      </c>
      <c r="AP66" s="64">
        <f t="shared" si="41"/>
        <v>0</v>
      </c>
      <c r="AQ66" s="64">
        <f t="shared" si="41"/>
        <v>0</v>
      </c>
      <c r="AR66" s="64">
        <f t="shared" si="41"/>
        <v>0</v>
      </c>
      <c r="AS66" s="64">
        <f t="shared" si="41"/>
        <v>0</v>
      </c>
      <c r="AT66" s="64">
        <f t="shared" si="41"/>
        <v>0</v>
      </c>
      <c r="AU66" s="64">
        <f t="shared" si="41"/>
        <v>0</v>
      </c>
      <c r="AV66" s="64">
        <f t="shared" si="41"/>
        <v>0</v>
      </c>
      <c r="AW66" s="64">
        <f t="shared" si="41"/>
        <v>0</v>
      </c>
      <c r="AX66" s="64">
        <f t="shared" si="41"/>
        <v>0</v>
      </c>
      <c r="AY66" s="435">
        <f t="shared" si="6"/>
        <v>1</v>
      </c>
      <c r="AZ66" s="64" t="b">
        <f t="shared" si="2"/>
        <v>0</v>
      </c>
    </row>
    <row r="67" spans="2:52">
      <c r="B67" s="59"/>
      <c r="C67" s="47" t="s">
        <v>345</v>
      </c>
      <c r="D67" s="97">
        <v>0</v>
      </c>
      <c r="F67" s="47" t="s">
        <v>401</v>
      </c>
      <c r="G67" s="97">
        <v>0</v>
      </c>
      <c r="H67" s="2"/>
      <c r="I67" s="2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120" t="str">
        <f t="shared" si="40"/>
        <v/>
      </c>
      <c r="AM67" s="64">
        <f t="shared" ref="AM67:AX67" si="42">IF($G$67&gt;0,AND(J67=$B$332)*1,0)</f>
        <v>0</v>
      </c>
      <c r="AN67" s="64">
        <f t="shared" si="42"/>
        <v>0</v>
      </c>
      <c r="AO67" s="64">
        <f t="shared" si="42"/>
        <v>0</v>
      </c>
      <c r="AP67" s="64">
        <f t="shared" si="42"/>
        <v>0</v>
      </c>
      <c r="AQ67" s="64">
        <f t="shared" si="42"/>
        <v>0</v>
      </c>
      <c r="AR67" s="64">
        <f t="shared" si="42"/>
        <v>0</v>
      </c>
      <c r="AS67" s="64">
        <f t="shared" si="42"/>
        <v>0</v>
      </c>
      <c r="AT67" s="64">
        <f t="shared" si="42"/>
        <v>0</v>
      </c>
      <c r="AU67" s="64">
        <f t="shared" si="42"/>
        <v>0</v>
      </c>
      <c r="AV67" s="64">
        <f t="shared" si="42"/>
        <v>0</v>
      </c>
      <c r="AW67" s="64">
        <f t="shared" si="42"/>
        <v>0</v>
      </c>
      <c r="AX67" s="64">
        <f t="shared" si="42"/>
        <v>0</v>
      </c>
      <c r="AY67" s="435">
        <f t="shared" si="6"/>
        <v>0</v>
      </c>
      <c r="AZ67" s="64" t="b">
        <f t="shared" si="2"/>
        <v>0</v>
      </c>
    </row>
    <row r="68" spans="2:52">
      <c r="B68" s="59"/>
      <c r="C68" s="47" t="s">
        <v>402</v>
      </c>
      <c r="D68" s="97">
        <v>0</v>
      </c>
      <c r="F68" s="47" t="s">
        <v>403</v>
      </c>
      <c r="G68" s="97">
        <v>0</v>
      </c>
      <c r="H68" s="2"/>
      <c r="I68" s="2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120" t="str">
        <f t="shared" si="40"/>
        <v/>
      </c>
      <c r="AM68" s="64">
        <f t="shared" ref="AM68:AX68" si="43">IF($G$68&gt;0,AND(J68=$B$332)*1,0)</f>
        <v>0</v>
      </c>
      <c r="AN68" s="64">
        <f t="shared" si="43"/>
        <v>0</v>
      </c>
      <c r="AO68" s="64">
        <f t="shared" si="43"/>
        <v>0</v>
      </c>
      <c r="AP68" s="64">
        <f t="shared" si="43"/>
        <v>0</v>
      </c>
      <c r="AQ68" s="64">
        <f t="shared" si="43"/>
        <v>0</v>
      </c>
      <c r="AR68" s="64">
        <f t="shared" si="43"/>
        <v>0</v>
      </c>
      <c r="AS68" s="64">
        <f t="shared" si="43"/>
        <v>0</v>
      </c>
      <c r="AT68" s="64">
        <f t="shared" si="43"/>
        <v>0</v>
      </c>
      <c r="AU68" s="64">
        <f t="shared" si="43"/>
        <v>0</v>
      </c>
      <c r="AV68" s="64">
        <f t="shared" si="43"/>
        <v>0</v>
      </c>
      <c r="AW68" s="64">
        <f t="shared" si="43"/>
        <v>0</v>
      </c>
      <c r="AX68" s="64">
        <f t="shared" si="43"/>
        <v>0</v>
      </c>
      <c r="AY68" s="435">
        <f t="shared" si="6"/>
        <v>0</v>
      </c>
      <c r="AZ68" s="64" t="b">
        <f t="shared" si="2"/>
        <v>0</v>
      </c>
    </row>
    <row r="69" spans="2:52">
      <c r="B69" s="59"/>
      <c r="C69" s="47" t="s">
        <v>404</v>
      </c>
      <c r="D69" s="97">
        <v>0</v>
      </c>
      <c r="F69" s="47" t="s">
        <v>405</v>
      </c>
      <c r="G69" s="97">
        <v>0</v>
      </c>
      <c r="H69" s="2"/>
      <c r="I69" s="2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120" t="str">
        <f t="shared" si="40"/>
        <v/>
      </c>
      <c r="AM69" s="64">
        <f t="shared" ref="AM69:AX69" si="44">IF($G$69&gt;0,AND(J69=$B$332)*1,0)</f>
        <v>0</v>
      </c>
      <c r="AN69" s="64">
        <f t="shared" si="44"/>
        <v>0</v>
      </c>
      <c r="AO69" s="64">
        <f t="shared" si="44"/>
        <v>0</v>
      </c>
      <c r="AP69" s="64">
        <f t="shared" si="44"/>
        <v>0</v>
      </c>
      <c r="AQ69" s="64">
        <f t="shared" si="44"/>
        <v>0</v>
      </c>
      <c r="AR69" s="64">
        <f t="shared" si="44"/>
        <v>0</v>
      </c>
      <c r="AS69" s="64">
        <f t="shared" si="44"/>
        <v>0</v>
      </c>
      <c r="AT69" s="64">
        <f t="shared" si="44"/>
        <v>0</v>
      </c>
      <c r="AU69" s="64">
        <f t="shared" si="44"/>
        <v>0</v>
      </c>
      <c r="AV69" s="64">
        <f t="shared" si="44"/>
        <v>0</v>
      </c>
      <c r="AW69" s="64">
        <f t="shared" si="44"/>
        <v>0</v>
      </c>
      <c r="AX69" s="64">
        <f t="shared" si="44"/>
        <v>0</v>
      </c>
      <c r="AY69" s="435">
        <f t="shared" si="6"/>
        <v>0</v>
      </c>
      <c r="AZ69" s="64" t="b">
        <f t="shared" si="2"/>
        <v>0</v>
      </c>
    </row>
    <row r="70" spans="2:52">
      <c r="B70" s="59"/>
      <c r="C70" s="47"/>
      <c r="D70" s="97">
        <v>0</v>
      </c>
      <c r="F70" s="47"/>
      <c r="G70" s="97">
        <v>0</v>
      </c>
      <c r="H70" s="2"/>
      <c r="I70" s="2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120" t="str">
        <f t="shared" si="40"/>
        <v/>
      </c>
      <c r="AM70" s="64">
        <f t="shared" ref="AM70:AX70" si="45">IF($G$70&gt;0,AND(J70=$B$332)*1,0)</f>
        <v>0</v>
      </c>
      <c r="AN70" s="64">
        <f t="shared" si="45"/>
        <v>0</v>
      </c>
      <c r="AO70" s="64">
        <f t="shared" si="45"/>
        <v>0</v>
      </c>
      <c r="AP70" s="64">
        <f t="shared" si="45"/>
        <v>0</v>
      </c>
      <c r="AQ70" s="64">
        <f t="shared" si="45"/>
        <v>0</v>
      </c>
      <c r="AR70" s="64">
        <f t="shared" si="45"/>
        <v>0</v>
      </c>
      <c r="AS70" s="64">
        <f t="shared" si="45"/>
        <v>0</v>
      </c>
      <c r="AT70" s="64">
        <f t="shared" si="45"/>
        <v>0</v>
      </c>
      <c r="AU70" s="64">
        <f t="shared" si="45"/>
        <v>0</v>
      </c>
      <c r="AV70" s="64">
        <f t="shared" si="45"/>
        <v>0</v>
      </c>
      <c r="AW70" s="64">
        <f t="shared" si="45"/>
        <v>0</v>
      </c>
      <c r="AX70" s="64">
        <f t="shared" si="45"/>
        <v>0</v>
      </c>
      <c r="AY70" s="435">
        <f t="shared" si="6"/>
        <v>0</v>
      </c>
      <c r="AZ70" s="64" t="b">
        <f t="shared" si="2"/>
        <v>0</v>
      </c>
    </row>
    <row r="71" spans="2:52">
      <c r="B71" s="59"/>
      <c r="C71" s="47"/>
      <c r="D71" s="97">
        <v>0</v>
      </c>
      <c r="F71" s="47"/>
      <c r="G71" s="97">
        <v>0</v>
      </c>
      <c r="H71" s="2"/>
      <c r="I71" s="2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120" t="str">
        <f t="shared" si="40"/>
        <v/>
      </c>
      <c r="AM71" s="64">
        <f t="shared" ref="AM71:AX71" si="46">IF($G$71&gt;0,AND(J71=$B$332)*1,0)</f>
        <v>0</v>
      </c>
      <c r="AN71" s="64">
        <f t="shared" si="46"/>
        <v>0</v>
      </c>
      <c r="AO71" s="64">
        <f t="shared" si="46"/>
        <v>0</v>
      </c>
      <c r="AP71" s="64">
        <f t="shared" si="46"/>
        <v>0</v>
      </c>
      <c r="AQ71" s="64">
        <f t="shared" si="46"/>
        <v>0</v>
      </c>
      <c r="AR71" s="64">
        <f t="shared" si="46"/>
        <v>0</v>
      </c>
      <c r="AS71" s="64">
        <f t="shared" si="46"/>
        <v>0</v>
      </c>
      <c r="AT71" s="64">
        <f t="shared" si="46"/>
        <v>0</v>
      </c>
      <c r="AU71" s="64">
        <f t="shared" si="46"/>
        <v>0</v>
      </c>
      <c r="AV71" s="64">
        <f t="shared" si="46"/>
        <v>0</v>
      </c>
      <c r="AW71" s="64">
        <f t="shared" si="46"/>
        <v>0</v>
      </c>
      <c r="AX71" s="64">
        <f t="shared" si="46"/>
        <v>0</v>
      </c>
      <c r="AY71" s="435">
        <f t="shared" si="6"/>
        <v>0</v>
      </c>
      <c r="AZ71" s="64" t="b">
        <f t="shared" si="2"/>
        <v>0</v>
      </c>
    </row>
    <row r="72" spans="2:52">
      <c r="B72" s="59"/>
      <c r="C72" s="47"/>
      <c r="D72" s="97">
        <v>0</v>
      </c>
      <c r="F72" s="47"/>
      <c r="G72" s="97">
        <v>0</v>
      </c>
      <c r="H72" s="2"/>
      <c r="I72" s="2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120" t="str">
        <f t="shared" si="40"/>
        <v/>
      </c>
      <c r="AM72" s="64">
        <f t="shared" ref="AM72:AX72" si="47">IF($G$72&gt;0,AND(J72=$B$332)*1,0)</f>
        <v>0</v>
      </c>
      <c r="AN72" s="64">
        <f t="shared" si="47"/>
        <v>0</v>
      </c>
      <c r="AO72" s="64">
        <f t="shared" si="47"/>
        <v>0</v>
      </c>
      <c r="AP72" s="64">
        <f t="shared" si="47"/>
        <v>0</v>
      </c>
      <c r="AQ72" s="64">
        <f t="shared" si="47"/>
        <v>0</v>
      </c>
      <c r="AR72" s="64">
        <f t="shared" si="47"/>
        <v>0</v>
      </c>
      <c r="AS72" s="64">
        <f t="shared" si="47"/>
        <v>0</v>
      </c>
      <c r="AT72" s="64">
        <f t="shared" si="47"/>
        <v>0</v>
      </c>
      <c r="AU72" s="64">
        <f t="shared" si="47"/>
        <v>0</v>
      </c>
      <c r="AV72" s="64">
        <f t="shared" si="47"/>
        <v>0</v>
      </c>
      <c r="AW72" s="64">
        <f t="shared" si="47"/>
        <v>0</v>
      </c>
      <c r="AX72" s="64">
        <f t="shared" si="47"/>
        <v>0</v>
      </c>
      <c r="AY72" s="435">
        <f t="shared" si="6"/>
        <v>0</v>
      </c>
      <c r="AZ72" s="64" t="b">
        <f t="shared" si="2"/>
        <v>0</v>
      </c>
    </row>
    <row r="73" spans="2:52">
      <c r="B73" s="59"/>
      <c r="C73" s="98"/>
      <c r="D73" s="43">
        <v>0</v>
      </c>
      <c r="F73" s="98"/>
      <c r="G73" s="43"/>
      <c r="H73" s="2"/>
      <c r="I73" s="2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120" t="str">
        <f t="shared" si="40"/>
        <v/>
      </c>
      <c r="AM73" s="64">
        <f t="shared" ref="AM73:AX73" si="48">IF($G$73&gt;0,AND(J73=$B$332)*1,0)</f>
        <v>0</v>
      </c>
      <c r="AN73" s="64">
        <f t="shared" si="48"/>
        <v>0</v>
      </c>
      <c r="AO73" s="64">
        <f t="shared" si="48"/>
        <v>0</v>
      </c>
      <c r="AP73" s="64">
        <f t="shared" si="48"/>
        <v>0</v>
      </c>
      <c r="AQ73" s="64">
        <f t="shared" si="48"/>
        <v>0</v>
      </c>
      <c r="AR73" s="64">
        <f t="shared" si="48"/>
        <v>0</v>
      </c>
      <c r="AS73" s="64">
        <f t="shared" si="48"/>
        <v>0</v>
      </c>
      <c r="AT73" s="64">
        <f t="shared" si="48"/>
        <v>0</v>
      </c>
      <c r="AU73" s="64">
        <f t="shared" si="48"/>
        <v>0</v>
      </c>
      <c r="AV73" s="64">
        <f t="shared" si="48"/>
        <v>0</v>
      </c>
      <c r="AW73" s="64">
        <f t="shared" si="48"/>
        <v>0</v>
      </c>
      <c r="AX73" s="64">
        <f t="shared" si="48"/>
        <v>0</v>
      </c>
      <c r="AY73" s="435">
        <f t="shared" si="6"/>
        <v>0</v>
      </c>
      <c r="AZ73" s="64" t="b">
        <f t="shared" si="2"/>
        <v>0</v>
      </c>
    </row>
    <row r="74" spans="2:52">
      <c r="B74" s="59"/>
      <c r="C74" s="45" t="s">
        <v>32</v>
      </c>
      <c r="D74" s="46">
        <f>SUM(D66:D73)</f>
        <v>450000</v>
      </c>
      <c r="F74" s="48" t="s">
        <v>87</v>
      </c>
      <c r="G74" s="46">
        <f>SUM(J388:U395)</f>
        <v>2000000</v>
      </c>
      <c r="H74" s="2"/>
      <c r="I74" s="2"/>
      <c r="J74" s="21"/>
      <c r="K74" s="21"/>
      <c r="V74" s="120"/>
      <c r="AY74" s="435">
        <f t="shared" si="6"/>
        <v>0</v>
      </c>
      <c r="AZ74" s="64" t="b">
        <f t="shared" si="2"/>
        <v>1</v>
      </c>
    </row>
    <row r="75" spans="2:52" ht="20" customHeight="1">
      <c r="V75" s="120"/>
      <c r="AY75" s="435">
        <f t="shared" si="6"/>
        <v>0</v>
      </c>
      <c r="AZ75" s="64" t="b">
        <f t="shared" si="2"/>
        <v>0</v>
      </c>
    </row>
    <row r="76" spans="2:52" ht="20" customHeight="1">
      <c r="B76" s="845" t="s">
        <v>34</v>
      </c>
      <c r="C76" s="845"/>
      <c r="D76" s="57">
        <f>D86+G86/12</f>
        <v>0</v>
      </c>
      <c r="E76" s="102" t="s">
        <v>246</v>
      </c>
      <c r="F76" s="32"/>
      <c r="G76" s="37"/>
      <c r="H76" s="33"/>
      <c r="I76" s="33"/>
      <c r="J76" s="33"/>
      <c r="K76" s="33"/>
      <c r="L76" s="32"/>
      <c r="M76" s="32"/>
      <c r="N76" s="32"/>
      <c r="O76" s="32"/>
      <c r="P76" s="32"/>
      <c r="Q76" s="32"/>
      <c r="R76" s="37"/>
      <c r="S76" s="37"/>
      <c r="T76" s="37"/>
      <c r="U76" s="37"/>
      <c r="V76" s="120"/>
      <c r="AY76" s="435">
        <f t="shared" si="6"/>
        <v>0</v>
      </c>
      <c r="AZ76" s="64" t="b">
        <f t="shared" si="2"/>
        <v>0</v>
      </c>
    </row>
    <row r="77" spans="2:52" ht="20">
      <c r="B77" s="59"/>
      <c r="C77" s="22"/>
      <c r="D77" s="20"/>
      <c r="F77" s="22"/>
      <c r="G77" s="20"/>
      <c r="H77" s="18"/>
      <c r="I77" s="18"/>
      <c r="J77" s="23" t="s">
        <v>14</v>
      </c>
      <c r="K77" s="18" t="s">
        <v>15</v>
      </c>
      <c r="L77" s="23" t="s">
        <v>16</v>
      </c>
      <c r="M77" s="23" t="s">
        <v>17</v>
      </c>
      <c r="N77" s="23" t="s">
        <v>18</v>
      </c>
      <c r="O77" s="23" t="s">
        <v>19</v>
      </c>
      <c r="P77" s="23" t="s">
        <v>20</v>
      </c>
      <c r="Q77" s="23" t="s">
        <v>21</v>
      </c>
      <c r="R77" s="23" t="s">
        <v>22</v>
      </c>
      <c r="S77" s="23" t="s">
        <v>23</v>
      </c>
      <c r="T77" s="23" t="s">
        <v>24</v>
      </c>
      <c r="U77" s="23" t="s">
        <v>25</v>
      </c>
      <c r="V77" s="120"/>
      <c r="AY77" s="435">
        <f t="shared" si="6"/>
        <v>0</v>
      </c>
      <c r="AZ77" s="64" t="b">
        <f t="shared" si="2"/>
        <v>0</v>
      </c>
    </row>
    <row r="78" spans="2:52" ht="16" customHeight="1">
      <c r="B78" s="59"/>
      <c r="C78" s="47" t="s">
        <v>406</v>
      </c>
      <c r="D78" s="97">
        <v>0</v>
      </c>
      <c r="F78" s="47"/>
      <c r="G78" s="43">
        <v>0</v>
      </c>
      <c r="H78" s="2"/>
      <c r="I78" s="2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120" t="str">
        <f t="shared" ref="V78:V85" si="49">IF(AZ78=FALSE,"","Recuerda seleccionar los meses")</f>
        <v/>
      </c>
      <c r="AM78" s="64">
        <f t="shared" ref="AM78:AX78" si="50">IF($G$78&gt;0,AND(J78=$B$332)*1,0)</f>
        <v>0</v>
      </c>
      <c r="AN78" s="64">
        <f t="shared" si="50"/>
        <v>0</v>
      </c>
      <c r="AO78" s="64">
        <f t="shared" si="50"/>
        <v>0</v>
      </c>
      <c r="AP78" s="64">
        <f t="shared" si="50"/>
        <v>0</v>
      </c>
      <c r="AQ78" s="64">
        <f t="shared" si="50"/>
        <v>0</v>
      </c>
      <c r="AR78" s="64">
        <f t="shared" si="50"/>
        <v>0</v>
      </c>
      <c r="AS78" s="64">
        <f t="shared" si="50"/>
        <v>0</v>
      </c>
      <c r="AT78" s="64">
        <f t="shared" si="50"/>
        <v>0</v>
      </c>
      <c r="AU78" s="64">
        <f t="shared" si="50"/>
        <v>0</v>
      </c>
      <c r="AV78" s="64">
        <f t="shared" si="50"/>
        <v>0</v>
      </c>
      <c r="AW78" s="64">
        <f t="shared" si="50"/>
        <v>0</v>
      </c>
      <c r="AX78" s="64">
        <f t="shared" si="50"/>
        <v>0</v>
      </c>
      <c r="AY78" s="435">
        <f t="shared" si="6"/>
        <v>0</v>
      </c>
      <c r="AZ78" s="64" t="b">
        <f t="shared" si="2"/>
        <v>0</v>
      </c>
    </row>
    <row r="79" spans="2:52">
      <c r="B79" s="59"/>
      <c r="C79" s="47" t="s">
        <v>407</v>
      </c>
      <c r="D79" s="97">
        <v>0</v>
      </c>
      <c r="F79" s="47"/>
      <c r="G79" s="43">
        <v>0</v>
      </c>
      <c r="H79" s="2"/>
      <c r="I79" s="2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120" t="str">
        <f t="shared" si="49"/>
        <v/>
      </c>
      <c r="AM79" s="64">
        <f t="shared" ref="AM79:AX79" si="51">IF($G$79&gt;0,AND(J79=$B$332)*1,0)</f>
        <v>0</v>
      </c>
      <c r="AN79" s="64">
        <f t="shared" si="51"/>
        <v>0</v>
      </c>
      <c r="AO79" s="64">
        <f t="shared" si="51"/>
        <v>0</v>
      </c>
      <c r="AP79" s="64">
        <f t="shared" si="51"/>
        <v>0</v>
      </c>
      <c r="AQ79" s="64">
        <f t="shared" si="51"/>
        <v>0</v>
      </c>
      <c r="AR79" s="64">
        <f t="shared" si="51"/>
        <v>0</v>
      </c>
      <c r="AS79" s="64">
        <f t="shared" si="51"/>
        <v>0</v>
      </c>
      <c r="AT79" s="64">
        <f t="shared" si="51"/>
        <v>0</v>
      </c>
      <c r="AU79" s="64">
        <f t="shared" si="51"/>
        <v>0</v>
      </c>
      <c r="AV79" s="64">
        <f t="shared" si="51"/>
        <v>0</v>
      </c>
      <c r="AW79" s="64">
        <f t="shared" si="51"/>
        <v>0</v>
      </c>
      <c r="AX79" s="64">
        <f t="shared" si="51"/>
        <v>0</v>
      </c>
      <c r="AY79" s="435">
        <f t="shared" si="6"/>
        <v>0</v>
      </c>
      <c r="AZ79" s="64" t="b">
        <f t="shared" si="2"/>
        <v>0</v>
      </c>
    </row>
    <row r="80" spans="2:52">
      <c r="B80" s="59"/>
      <c r="C80" s="47" t="s">
        <v>408</v>
      </c>
      <c r="D80" s="97">
        <v>0</v>
      </c>
      <c r="F80" s="47"/>
      <c r="G80" s="43">
        <v>0</v>
      </c>
      <c r="H80" s="2"/>
      <c r="I80" s="2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120" t="str">
        <f t="shared" si="49"/>
        <v/>
      </c>
      <c r="AM80" s="64">
        <f t="shared" ref="AM80:AX80" si="52">IF($G$80&gt;0,AND(J80=$B$332)*1,0)</f>
        <v>0</v>
      </c>
      <c r="AN80" s="64">
        <f t="shared" si="52"/>
        <v>0</v>
      </c>
      <c r="AO80" s="64">
        <f t="shared" si="52"/>
        <v>0</v>
      </c>
      <c r="AP80" s="64">
        <f t="shared" si="52"/>
        <v>0</v>
      </c>
      <c r="AQ80" s="64">
        <f t="shared" si="52"/>
        <v>0</v>
      </c>
      <c r="AR80" s="64">
        <f t="shared" si="52"/>
        <v>0</v>
      </c>
      <c r="AS80" s="64">
        <f t="shared" si="52"/>
        <v>0</v>
      </c>
      <c r="AT80" s="64">
        <f t="shared" si="52"/>
        <v>0</v>
      </c>
      <c r="AU80" s="64">
        <f t="shared" si="52"/>
        <v>0</v>
      </c>
      <c r="AV80" s="64">
        <f t="shared" si="52"/>
        <v>0</v>
      </c>
      <c r="AW80" s="64">
        <f t="shared" si="52"/>
        <v>0</v>
      </c>
      <c r="AX80" s="64">
        <f t="shared" si="52"/>
        <v>0</v>
      </c>
      <c r="AY80" s="435">
        <f t="shared" si="6"/>
        <v>0</v>
      </c>
      <c r="AZ80" s="64" t="b">
        <f t="shared" si="2"/>
        <v>0</v>
      </c>
    </row>
    <row r="81" spans="2:52">
      <c r="B81" s="59"/>
      <c r="C81" s="47" t="s">
        <v>350</v>
      </c>
      <c r="D81" s="97">
        <v>0</v>
      </c>
      <c r="F81" s="47"/>
      <c r="G81" s="43">
        <v>0</v>
      </c>
      <c r="H81" s="2"/>
      <c r="I81" s="2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120" t="str">
        <f t="shared" si="49"/>
        <v/>
      </c>
      <c r="AM81" s="64">
        <f t="shared" ref="AM81:AX81" si="53">IF($G$81&gt;0,AND(J81=$B$332)*1,0)</f>
        <v>0</v>
      </c>
      <c r="AN81" s="64">
        <f t="shared" si="53"/>
        <v>0</v>
      </c>
      <c r="AO81" s="64">
        <f t="shared" si="53"/>
        <v>0</v>
      </c>
      <c r="AP81" s="64">
        <f t="shared" si="53"/>
        <v>0</v>
      </c>
      <c r="AQ81" s="64">
        <f t="shared" si="53"/>
        <v>0</v>
      </c>
      <c r="AR81" s="64">
        <f t="shared" si="53"/>
        <v>0</v>
      </c>
      <c r="AS81" s="64">
        <f t="shared" si="53"/>
        <v>0</v>
      </c>
      <c r="AT81" s="64">
        <f t="shared" si="53"/>
        <v>0</v>
      </c>
      <c r="AU81" s="64">
        <f t="shared" si="53"/>
        <v>0</v>
      </c>
      <c r="AV81" s="64">
        <f t="shared" si="53"/>
        <v>0</v>
      </c>
      <c r="AW81" s="64">
        <f t="shared" si="53"/>
        <v>0</v>
      </c>
      <c r="AX81" s="64">
        <f t="shared" si="53"/>
        <v>0</v>
      </c>
      <c r="AY81" s="435">
        <f t="shared" si="6"/>
        <v>0</v>
      </c>
      <c r="AZ81" s="64" t="b">
        <f t="shared" si="2"/>
        <v>0</v>
      </c>
    </row>
    <row r="82" spans="2:52">
      <c r="B82" s="59"/>
      <c r="C82" s="47" t="s">
        <v>409</v>
      </c>
      <c r="D82" s="97">
        <v>0</v>
      </c>
      <c r="F82" s="47"/>
      <c r="G82" s="43">
        <v>0</v>
      </c>
      <c r="H82" s="2"/>
      <c r="I82" s="2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120" t="str">
        <f t="shared" si="49"/>
        <v/>
      </c>
      <c r="AM82" s="64">
        <f t="shared" ref="AM82:AX82" si="54">IF($G$82&gt;0,AND(J82=$B$332)*1,0)</f>
        <v>0</v>
      </c>
      <c r="AN82" s="64">
        <f t="shared" si="54"/>
        <v>0</v>
      </c>
      <c r="AO82" s="64">
        <f t="shared" si="54"/>
        <v>0</v>
      </c>
      <c r="AP82" s="64">
        <f t="shared" si="54"/>
        <v>0</v>
      </c>
      <c r="AQ82" s="64">
        <f t="shared" si="54"/>
        <v>0</v>
      </c>
      <c r="AR82" s="64">
        <f t="shared" si="54"/>
        <v>0</v>
      </c>
      <c r="AS82" s="64">
        <f t="shared" si="54"/>
        <v>0</v>
      </c>
      <c r="AT82" s="64">
        <f t="shared" si="54"/>
        <v>0</v>
      </c>
      <c r="AU82" s="64">
        <f t="shared" si="54"/>
        <v>0</v>
      </c>
      <c r="AV82" s="64">
        <f t="shared" si="54"/>
        <v>0</v>
      </c>
      <c r="AW82" s="64">
        <f t="shared" si="54"/>
        <v>0</v>
      </c>
      <c r="AX82" s="64">
        <f t="shared" si="54"/>
        <v>0</v>
      </c>
      <c r="AY82" s="435">
        <f t="shared" si="6"/>
        <v>0</v>
      </c>
      <c r="AZ82" s="64" t="b">
        <f t="shared" ref="AZ82:AZ145" si="55">AND(G82&gt;0,AY82=0)</f>
        <v>0</v>
      </c>
    </row>
    <row r="83" spans="2:52">
      <c r="B83" s="59"/>
      <c r="C83" s="47" t="s">
        <v>410</v>
      </c>
      <c r="D83" s="97">
        <v>0</v>
      </c>
      <c r="F83" s="47"/>
      <c r="G83" s="43">
        <v>0</v>
      </c>
      <c r="H83" s="2"/>
      <c r="I83" s="2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120" t="str">
        <f t="shared" si="49"/>
        <v/>
      </c>
      <c r="AM83" s="64">
        <f t="shared" ref="AM83:AX83" si="56">IF($G$83&gt;0,AND(J83=$B$332)*1,0)</f>
        <v>0</v>
      </c>
      <c r="AN83" s="64">
        <f t="shared" si="56"/>
        <v>0</v>
      </c>
      <c r="AO83" s="64">
        <f t="shared" si="56"/>
        <v>0</v>
      </c>
      <c r="AP83" s="64">
        <f t="shared" si="56"/>
        <v>0</v>
      </c>
      <c r="AQ83" s="64">
        <f t="shared" si="56"/>
        <v>0</v>
      </c>
      <c r="AR83" s="64">
        <f t="shared" si="56"/>
        <v>0</v>
      </c>
      <c r="AS83" s="64">
        <f t="shared" si="56"/>
        <v>0</v>
      </c>
      <c r="AT83" s="64">
        <f t="shared" si="56"/>
        <v>0</v>
      </c>
      <c r="AU83" s="64">
        <f t="shared" si="56"/>
        <v>0</v>
      </c>
      <c r="AV83" s="64">
        <f t="shared" si="56"/>
        <v>0</v>
      </c>
      <c r="AW83" s="64">
        <f t="shared" si="56"/>
        <v>0</v>
      </c>
      <c r="AX83" s="64">
        <f t="shared" si="56"/>
        <v>0</v>
      </c>
      <c r="AY83" s="435">
        <f t="shared" si="6"/>
        <v>0</v>
      </c>
      <c r="AZ83" s="64" t="b">
        <f t="shared" si="55"/>
        <v>0</v>
      </c>
    </row>
    <row r="84" spans="2:52">
      <c r="B84" s="59"/>
      <c r="C84" s="47"/>
      <c r="D84" s="97">
        <v>0</v>
      </c>
      <c r="F84" s="47"/>
      <c r="G84" s="43"/>
      <c r="H84" s="2"/>
      <c r="I84" s="2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120" t="str">
        <f t="shared" si="49"/>
        <v/>
      </c>
      <c r="AM84" s="64">
        <f t="shared" ref="AM84:AX84" si="57">IF($G$84&gt;0,AND(J84=$B$332)*1,0)</f>
        <v>0</v>
      </c>
      <c r="AN84" s="64">
        <f t="shared" si="57"/>
        <v>0</v>
      </c>
      <c r="AO84" s="64">
        <f t="shared" si="57"/>
        <v>0</v>
      </c>
      <c r="AP84" s="64">
        <f t="shared" si="57"/>
        <v>0</v>
      </c>
      <c r="AQ84" s="64">
        <f t="shared" si="57"/>
        <v>0</v>
      </c>
      <c r="AR84" s="64">
        <f t="shared" si="57"/>
        <v>0</v>
      </c>
      <c r="AS84" s="64">
        <f t="shared" si="57"/>
        <v>0</v>
      </c>
      <c r="AT84" s="64">
        <f t="shared" si="57"/>
        <v>0</v>
      </c>
      <c r="AU84" s="64">
        <f t="shared" si="57"/>
        <v>0</v>
      </c>
      <c r="AV84" s="64">
        <f t="shared" si="57"/>
        <v>0</v>
      </c>
      <c r="AW84" s="64">
        <f t="shared" si="57"/>
        <v>0</v>
      </c>
      <c r="AX84" s="64">
        <f t="shared" si="57"/>
        <v>0</v>
      </c>
      <c r="AY84" s="435">
        <f t="shared" si="6"/>
        <v>0</v>
      </c>
      <c r="AZ84" s="64" t="b">
        <f t="shared" si="55"/>
        <v>0</v>
      </c>
    </row>
    <row r="85" spans="2:52">
      <c r="B85" s="59"/>
      <c r="C85" s="98"/>
      <c r="D85" s="43">
        <v>0</v>
      </c>
      <c r="F85" s="47"/>
      <c r="G85" s="43">
        <v>0</v>
      </c>
      <c r="H85" s="2"/>
      <c r="I85" s="2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120" t="str">
        <f t="shared" si="49"/>
        <v/>
      </c>
      <c r="AM85" s="64">
        <f t="shared" ref="AM85:AX85" si="58">IF($G$85&gt;0,AND(J85=$B$332)*1,0)</f>
        <v>0</v>
      </c>
      <c r="AN85" s="64">
        <f t="shared" si="58"/>
        <v>0</v>
      </c>
      <c r="AO85" s="64">
        <f t="shared" si="58"/>
        <v>0</v>
      </c>
      <c r="AP85" s="64">
        <f t="shared" si="58"/>
        <v>0</v>
      </c>
      <c r="AQ85" s="64">
        <f t="shared" si="58"/>
        <v>0</v>
      </c>
      <c r="AR85" s="64">
        <f t="shared" si="58"/>
        <v>0</v>
      </c>
      <c r="AS85" s="64">
        <f t="shared" si="58"/>
        <v>0</v>
      </c>
      <c r="AT85" s="64">
        <f t="shared" si="58"/>
        <v>0</v>
      </c>
      <c r="AU85" s="64">
        <f t="shared" si="58"/>
        <v>0</v>
      </c>
      <c r="AV85" s="64">
        <f t="shared" si="58"/>
        <v>0</v>
      </c>
      <c r="AW85" s="64">
        <f t="shared" si="58"/>
        <v>0</v>
      </c>
      <c r="AX85" s="64">
        <f t="shared" si="58"/>
        <v>0</v>
      </c>
      <c r="AY85" s="435">
        <f t="shared" ref="AY85:AY148" si="59">SUM(AM85:AX85)</f>
        <v>0</v>
      </c>
      <c r="AZ85" s="64" t="b">
        <f t="shared" si="55"/>
        <v>0</v>
      </c>
    </row>
    <row r="86" spans="2:52">
      <c r="B86" s="59"/>
      <c r="C86" s="45" t="s">
        <v>32</v>
      </c>
      <c r="D86" s="46">
        <f>SUM(D78:D85)</f>
        <v>0</v>
      </c>
      <c r="F86" s="48" t="s">
        <v>87</v>
      </c>
      <c r="G86" s="46">
        <f>SUM(J400:U407)</f>
        <v>0</v>
      </c>
      <c r="H86" s="2"/>
      <c r="I86" s="2"/>
      <c r="J86" s="21"/>
      <c r="K86" s="21"/>
      <c r="V86" s="120"/>
      <c r="AY86" s="435">
        <f t="shared" si="59"/>
        <v>0</v>
      </c>
      <c r="AZ86" s="64" t="b">
        <f t="shared" si="55"/>
        <v>0</v>
      </c>
    </row>
    <row r="87" spans="2:52" ht="20" customHeight="1">
      <c r="V87" s="120"/>
      <c r="AY87" s="435">
        <f t="shared" si="59"/>
        <v>0</v>
      </c>
      <c r="AZ87" s="64" t="b">
        <f t="shared" si="55"/>
        <v>0</v>
      </c>
    </row>
    <row r="88" spans="2:52" ht="20" customHeight="1">
      <c r="B88" s="845" t="s">
        <v>35</v>
      </c>
      <c r="C88" s="845"/>
      <c r="D88" s="57">
        <f>D105+G105/12</f>
        <v>0</v>
      </c>
      <c r="E88" s="102" t="s">
        <v>246</v>
      </c>
      <c r="F88" s="32"/>
      <c r="G88" s="37"/>
      <c r="H88" s="33"/>
      <c r="I88" s="33"/>
      <c r="J88" s="33"/>
      <c r="K88" s="33"/>
      <c r="L88" s="32"/>
      <c r="M88" s="32"/>
      <c r="N88" s="32"/>
      <c r="O88" s="32"/>
      <c r="P88" s="32"/>
      <c r="Q88" s="32"/>
      <c r="R88" s="37"/>
      <c r="S88" s="37"/>
      <c r="T88" s="37"/>
      <c r="U88" s="37"/>
      <c r="V88" s="120"/>
      <c r="AY88" s="435">
        <f t="shared" si="59"/>
        <v>0</v>
      </c>
      <c r="AZ88" s="64" t="b">
        <f t="shared" si="55"/>
        <v>0</v>
      </c>
    </row>
    <row r="89" spans="2:52" ht="20">
      <c r="B89" s="59"/>
      <c r="C89" s="22"/>
      <c r="D89" s="20"/>
      <c r="F89" s="22"/>
      <c r="G89" s="20"/>
      <c r="H89" s="18"/>
      <c r="I89" s="18"/>
      <c r="J89" s="23" t="s">
        <v>14</v>
      </c>
      <c r="K89" s="18" t="s">
        <v>15</v>
      </c>
      <c r="L89" s="23" t="s">
        <v>16</v>
      </c>
      <c r="M89" s="23" t="s">
        <v>17</v>
      </c>
      <c r="N89" s="23" t="s">
        <v>18</v>
      </c>
      <c r="O89" s="23" t="s">
        <v>19</v>
      </c>
      <c r="P89" s="23" t="s">
        <v>20</v>
      </c>
      <c r="Q89" s="23" t="s">
        <v>21</v>
      </c>
      <c r="R89" s="23" t="s">
        <v>22</v>
      </c>
      <c r="S89" s="23" t="s">
        <v>23</v>
      </c>
      <c r="T89" s="23" t="s">
        <v>24</v>
      </c>
      <c r="U89" s="23" t="s">
        <v>25</v>
      </c>
      <c r="V89" s="120"/>
      <c r="AY89" s="435">
        <f t="shared" si="59"/>
        <v>0</v>
      </c>
      <c r="AZ89" s="64" t="b">
        <f t="shared" si="55"/>
        <v>0</v>
      </c>
    </row>
    <row r="90" spans="2:52" ht="16" customHeight="1">
      <c r="B90" s="59"/>
      <c r="C90" s="42" t="s">
        <v>411</v>
      </c>
      <c r="D90" s="97">
        <v>0</v>
      </c>
      <c r="F90" s="42"/>
      <c r="G90" s="43">
        <v>0</v>
      </c>
      <c r="H90" s="2"/>
      <c r="I90" s="2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120" t="str">
        <f t="shared" ref="V90:V104" si="60">IF(AZ90=FALSE,"","Recuerda seleccionar los meses")</f>
        <v/>
      </c>
      <c r="AM90" s="64">
        <f t="shared" ref="AM90:AX90" si="61">IF($G$90&gt;0,AND(J90=$B$332)*1,0)</f>
        <v>0</v>
      </c>
      <c r="AN90" s="64">
        <f t="shared" si="61"/>
        <v>0</v>
      </c>
      <c r="AO90" s="64">
        <f t="shared" si="61"/>
        <v>0</v>
      </c>
      <c r="AP90" s="64">
        <f t="shared" si="61"/>
        <v>0</v>
      </c>
      <c r="AQ90" s="64">
        <f t="shared" si="61"/>
        <v>0</v>
      </c>
      <c r="AR90" s="64">
        <f t="shared" si="61"/>
        <v>0</v>
      </c>
      <c r="AS90" s="64">
        <f t="shared" si="61"/>
        <v>0</v>
      </c>
      <c r="AT90" s="64">
        <f t="shared" si="61"/>
        <v>0</v>
      </c>
      <c r="AU90" s="64">
        <f t="shared" si="61"/>
        <v>0</v>
      </c>
      <c r="AV90" s="64">
        <f t="shared" si="61"/>
        <v>0</v>
      </c>
      <c r="AW90" s="64">
        <f t="shared" si="61"/>
        <v>0</v>
      </c>
      <c r="AX90" s="64">
        <f t="shared" si="61"/>
        <v>0</v>
      </c>
      <c r="AY90" s="435">
        <f t="shared" si="59"/>
        <v>0</v>
      </c>
      <c r="AZ90" s="64" t="b">
        <f t="shared" si="55"/>
        <v>0</v>
      </c>
    </row>
    <row r="91" spans="2:52">
      <c r="B91" s="59"/>
      <c r="C91" s="42" t="s">
        <v>412</v>
      </c>
      <c r="D91" s="97">
        <v>0</v>
      </c>
      <c r="F91" s="42"/>
      <c r="G91" s="43">
        <v>0</v>
      </c>
      <c r="H91" s="2"/>
      <c r="I91" s="2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120" t="str">
        <f t="shared" si="60"/>
        <v/>
      </c>
      <c r="AM91" s="64">
        <f t="shared" ref="AM91:AX91" si="62">IF($G$91&gt;0,AND(J91=$B$332)*1,0)</f>
        <v>0</v>
      </c>
      <c r="AN91" s="64">
        <f t="shared" si="62"/>
        <v>0</v>
      </c>
      <c r="AO91" s="64">
        <f t="shared" si="62"/>
        <v>0</v>
      </c>
      <c r="AP91" s="64">
        <f t="shared" si="62"/>
        <v>0</v>
      </c>
      <c r="AQ91" s="64">
        <f t="shared" si="62"/>
        <v>0</v>
      </c>
      <c r="AR91" s="64">
        <f t="shared" si="62"/>
        <v>0</v>
      </c>
      <c r="AS91" s="64">
        <f t="shared" si="62"/>
        <v>0</v>
      </c>
      <c r="AT91" s="64">
        <f t="shared" si="62"/>
        <v>0</v>
      </c>
      <c r="AU91" s="64">
        <f t="shared" si="62"/>
        <v>0</v>
      </c>
      <c r="AV91" s="64">
        <f t="shared" si="62"/>
        <v>0</v>
      </c>
      <c r="AW91" s="64">
        <f t="shared" si="62"/>
        <v>0</v>
      </c>
      <c r="AX91" s="64">
        <f t="shared" si="62"/>
        <v>0</v>
      </c>
      <c r="AY91" s="435">
        <f t="shared" si="59"/>
        <v>0</v>
      </c>
      <c r="AZ91" s="64" t="b">
        <f t="shared" si="55"/>
        <v>0</v>
      </c>
    </row>
    <row r="92" spans="2:52">
      <c r="B92" s="59"/>
      <c r="C92" s="42" t="s">
        <v>413</v>
      </c>
      <c r="D92" s="97">
        <v>0</v>
      </c>
      <c r="F92" s="44"/>
      <c r="G92" s="43">
        <v>0</v>
      </c>
      <c r="H92" s="2"/>
      <c r="I92" s="2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120" t="str">
        <f t="shared" si="60"/>
        <v/>
      </c>
      <c r="AM92" s="64">
        <f t="shared" ref="AM92:AX92" si="63">IF($G$92&gt;0,AND(J92=$B$332)*1,0)</f>
        <v>0</v>
      </c>
      <c r="AN92" s="64">
        <f t="shared" si="63"/>
        <v>0</v>
      </c>
      <c r="AO92" s="64">
        <f t="shared" si="63"/>
        <v>0</v>
      </c>
      <c r="AP92" s="64">
        <f t="shared" si="63"/>
        <v>0</v>
      </c>
      <c r="AQ92" s="64">
        <f t="shared" si="63"/>
        <v>0</v>
      </c>
      <c r="AR92" s="64">
        <f t="shared" si="63"/>
        <v>0</v>
      </c>
      <c r="AS92" s="64">
        <f t="shared" si="63"/>
        <v>0</v>
      </c>
      <c r="AT92" s="64">
        <f t="shared" si="63"/>
        <v>0</v>
      </c>
      <c r="AU92" s="64">
        <f t="shared" si="63"/>
        <v>0</v>
      </c>
      <c r="AV92" s="64">
        <f t="shared" si="63"/>
        <v>0</v>
      </c>
      <c r="AW92" s="64">
        <f t="shared" si="63"/>
        <v>0</v>
      </c>
      <c r="AX92" s="64">
        <f t="shared" si="63"/>
        <v>0</v>
      </c>
      <c r="AY92" s="435">
        <f t="shared" si="59"/>
        <v>0</v>
      </c>
      <c r="AZ92" s="64" t="b">
        <f t="shared" si="55"/>
        <v>0</v>
      </c>
    </row>
    <row r="93" spans="2:52">
      <c r="B93" s="59"/>
      <c r="C93" s="42" t="s">
        <v>414</v>
      </c>
      <c r="D93" s="97">
        <v>0</v>
      </c>
      <c r="F93" s="42"/>
      <c r="G93" s="43">
        <v>0</v>
      </c>
      <c r="H93" s="2"/>
      <c r="I93" s="2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120" t="str">
        <f t="shared" si="60"/>
        <v/>
      </c>
      <c r="AM93" s="64">
        <f t="shared" ref="AM93:AX93" si="64">IF($G$93&gt;0,AND(J93=$B$332)*1,0)</f>
        <v>0</v>
      </c>
      <c r="AN93" s="64">
        <f t="shared" si="64"/>
        <v>0</v>
      </c>
      <c r="AO93" s="64">
        <f t="shared" si="64"/>
        <v>0</v>
      </c>
      <c r="AP93" s="64">
        <f t="shared" si="64"/>
        <v>0</v>
      </c>
      <c r="AQ93" s="64">
        <f t="shared" si="64"/>
        <v>0</v>
      </c>
      <c r="AR93" s="64">
        <f t="shared" si="64"/>
        <v>0</v>
      </c>
      <c r="AS93" s="64">
        <f t="shared" si="64"/>
        <v>0</v>
      </c>
      <c r="AT93" s="64">
        <f t="shared" si="64"/>
        <v>0</v>
      </c>
      <c r="AU93" s="64">
        <f t="shared" si="64"/>
        <v>0</v>
      </c>
      <c r="AV93" s="64">
        <f t="shared" si="64"/>
        <v>0</v>
      </c>
      <c r="AW93" s="64">
        <f t="shared" si="64"/>
        <v>0</v>
      </c>
      <c r="AX93" s="64">
        <f t="shared" si="64"/>
        <v>0</v>
      </c>
      <c r="AY93" s="435">
        <f t="shared" si="59"/>
        <v>0</v>
      </c>
      <c r="AZ93" s="64" t="b">
        <f t="shared" si="55"/>
        <v>0</v>
      </c>
    </row>
    <row r="94" spans="2:52">
      <c r="B94" s="59"/>
      <c r="C94" s="42" t="s">
        <v>415</v>
      </c>
      <c r="D94" s="97">
        <v>0</v>
      </c>
      <c r="F94" s="42"/>
      <c r="G94" s="43">
        <v>0</v>
      </c>
      <c r="H94" s="2"/>
      <c r="I94" s="2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120" t="str">
        <f t="shared" si="60"/>
        <v/>
      </c>
      <c r="AM94" s="64">
        <f t="shared" ref="AM94:AX94" si="65">IF($G$94&gt;0,AND(J94=$B$332)*1,0)</f>
        <v>0</v>
      </c>
      <c r="AN94" s="64">
        <f t="shared" si="65"/>
        <v>0</v>
      </c>
      <c r="AO94" s="64">
        <f t="shared" si="65"/>
        <v>0</v>
      </c>
      <c r="AP94" s="64">
        <f t="shared" si="65"/>
        <v>0</v>
      </c>
      <c r="AQ94" s="64">
        <f t="shared" si="65"/>
        <v>0</v>
      </c>
      <c r="AR94" s="64">
        <f t="shared" si="65"/>
        <v>0</v>
      </c>
      <c r="AS94" s="64">
        <f t="shared" si="65"/>
        <v>0</v>
      </c>
      <c r="AT94" s="64">
        <f t="shared" si="65"/>
        <v>0</v>
      </c>
      <c r="AU94" s="64">
        <f t="shared" si="65"/>
        <v>0</v>
      </c>
      <c r="AV94" s="64">
        <f t="shared" si="65"/>
        <v>0</v>
      </c>
      <c r="AW94" s="64">
        <f t="shared" si="65"/>
        <v>0</v>
      </c>
      <c r="AX94" s="64">
        <f t="shared" si="65"/>
        <v>0</v>
      </c>
      <c r="AY94" s="435">
        <f t="shared" si="59"/>
        <v>0</v>
      </c>
      <c r="AZ94" s="64" t="b">
        <f t="shared" si="55"/>
        <v>0</v>
      </c>
    </row>
    <row r="95" spans="2:52">
      <c r="B95" s="59"/>
      <c r="C95" s="42" t="s">
        <v>416</v>
      </c>
      <c r="D95" s="97">
        <v>0</v>
      </c>
      <c r="F95" s="47"/>
      <c r="G95" s="43">
        <v>0</v>
      </c>
      <c r="H95" s="2"/>
      <c r="I95" s="2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120" t="str">
        <f t="shared" si="60"/>
        <v/>
      </c>
      <c r="AM95" s="64">
        <f t="shared" ref="AM95:AX95" si="66">IF($G$95&gt;0,AND(J95=$B$332)*1,0)</f>
        <v>0</v>
      </c>
      <c r="AN95" s="64">
        <f t="shared" si="66"/>
        <v>0</v>
      </c>
      <c r="AO95" s="64">
        <f t="shared" si="66"/>
        <v>0</v>
      </c>
      <c r="AP95" s="64">
        <f t="shared" si="66"/>
        <v>0</v>
      </c>
      <c r="AQ95" s="64">
        <f t="shared" si="66"/>
        <v>0</v>
      </c>
      <c r="AR95" s="64">
        <f t="shared" si="66"/>
        <v>0</v>
      </c>
      <c r="AS95" s="64">
        <f t="shared" si="66"/>
        <v>0</v>
      </c>
      <c r="AT95" s="64">
        <f t="shared" si="66"/>
        <v>0</v>
      </c>
      <c r="AU95" s="64">
        <f t="shared" si="66"/>
        <v>0</v>
      </c>
      <c r="AV95" s="64">
        <f t="shared" si="66"/>
        <v>0</v>
      </c>
      <c r="AW95" s="64">
        <f t="shared" si="66"/>
        <v>0</v>
      </c>
      <c r="AX95" s="64">
        <f t="shared" si="66"/>
        <v>0</v>
      </c>
      <c r="AY95" s="435">
        <f t="shared" si="59"/>
        <v>0</v>
      </c>
      <c r="AZ95" s="64" t="b">
        <f t="shared" si="55"/>
        <v>0</v>
      </c>
    </row>
    <row r="96" spans="2:52">
      <c r="B96" s="59"/>
      <c r="C96" s="42" t="s">
        <v>346</v>
      </c>
      <c r="D96" s="97">
        <v>0</v>
      </c>
      <c r="F96" s="47"/>
      <c r="G96" s="43">
        <v>0</v>
      </c>
      <c r="H96" s="2"/>
      <c r="I96" s="2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120" t="str">
        <f t="shared" si="60"/>
        <v/>
      </c>
      <c r="AM96" s="64">
        <f t="shared" ref="AM96:AX96" si="67">IF($G$96&gt;0,AND(J96=$B$332)*1,0)</f>
        <v>0</v>
      </c>
      <c r="AN96" s="64">
        <f t="shared" si="67"/>
        <v>0</v>
      </c>
      <c r="AO96" s="64">
        <f t="shared" si="67"/>
        <v>0</v>
      </c>
      <c r="AP96" s="64">
        <f t="shared" si="67"/>
        <v>0</v>
      </c>
      <c r="AQ96" s="64">
        <f t="shared" si="67"/>
        <v>0</v>
      </c>
      <c r="AR96" s="64">
        <f t="shared" si="67"/>
        <v>0</v>
      </c>
      <c r="AS96" s="64">
        <f t="shared" si="67"/>
        <v>0</v>
      </c>
      <c r="AT96" s="64">
        <f t="shared" si="67"/>
        <v>0</v>
      </c>
      <c r="AU96" s="64">
        <f t="shared" si="67"/>
        <v>0</v>
      </c>
      <c r="AV96" s="64">
        <f t="shared" si="67"/>
        <v>0</v>
      </c>
      <c r="AW96" s="64">
        <f t="shared" si="67"/>
        <v>0</v>
      </c>
      <c r="AX96" s="64">
        <f t="shared" si="67"/>
        <v>0</v>
      </c>
      <c r="AY96" s="435">
        <f t="shared" si="59"/>
        <v>0</v>
      </c>
      <c r="AZ96" s="64" t="b">
        <f t="shared" si="55"/>
        <v>0</v>
      </c>
    </row>
    <row r="97" spans="2:52">
      <c r="B97" s="59"/>
      <c r="C97" s="42" t="s">
        <v>417</v>
      </c>
      <c r="D97" s="97">
        <v>0</v>
      </c>
      <c r="F97" s="47"/>
      <c r="G97" s="43">
        <v>0</v>
      </c>
      <c r="H97" s="2"/>
      <c r="I97" s="2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120" t="str">
        <f t="shared" si="60"/>
        <v/>
      </c>
      <c r="AM97" s="64">
        <f t="shared" ref="AM97:AX97" si="68">IF($G$97&gt;0,AND(J97=$B$332)*1,0)</f>
        <v>0</v>
      </c>
      <c r="AN97" s="64">
        <f t="shared" si="68"/>
        <v>0</v>
      </c>
      <c r="AO97" s="64">
        <f t="shared" si="68"/>
        <v>0</v>
      </c>
      <c r="AP97" s="64">
        <f t="shared" si="68"/>
        <v>0</v>
      </c>
      <c r="AQ97" s="64">
        <f t="shared" si="68"/>
        <v>0</v>
      </c>
      <c r="AR97" s="64">
        <f t="shared" si="68"/>
        <v>0</v>
      </c>
      <c r="AS97" s="64">
        <f t="shared" si="68"/>
        <v>0</v>
      </c>
      <c r="AT97" s="64">
        <f t="shared" si="68"/>
        <v>0</v>
      </c>
      <c r="AU97" s="64">
        <f t="shared" si="68"/>
        <v>0</v>
      </c>
      <c r="AV97" s="64">
        <f t="shared" si="68"/>
        <v>0</v>
      </c>
      <c r="AW97" s="64">
        <f t="shared" si="68"/>
        <v>0</v>
      </c>
      <c r="AX97" s="64">
        <f t="shared" si="68"/>
        <v>0</v>
      </c>
      <c r="AY97" s="435">
        <f t="shared" si="59"/>
        <v>0</v>
      </c>
      <c r="AZ97" s="64" t="b">
        <f t="shared" si="55"/>
        <v>0</v>
      </c>
    </row>
    <row r="98" spans="2:52">
      <c r="B98" s="59"/>
      <c r="C98" s="42" t="s">
        <v>418</v>
      </c>
      <c r="D98" s="97">
        <v>0</v>
      </c>
      <c r="F98" s="47"/>
      <c r="G98" s="43">
        <v>0</v>
      </c>
      <c r="H98" s="2"/>
      <c r="I98" s="2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120" t="str">
        <f t="shared" si="60"/>
        <v/>
      </c>
      <c r="AM98" s="64">
        <f t="shared" ref="AM98:AX98" si="69">IF($G$98&gt;0,AND(J98=$B$332)*1,0)</f>
        <v>0</v>
      </c>
      <c r="AN98" s="64">
        <f t="shared" si="69"/>
        <v>0</v>
      </c>
      <c r="AO98" s="64">
        <f t="shared" si="69"/>
        <v>0</v>
      </c>
      <c r="AP98" s="64">
        <f t="shared" si="69"/>
        <v>0</v>
      </c>
      <c r="AQ98" s="64">
        <f t="shared" si="69"/>
        <v>0</v>
      </c>
      <c r="AR98" s="64">
        <f t="shared" si="69"/>
        <v>0</v>
      </c>
      <c r="AS98" s="64">
        <f t="shared" si="69"/>
        <v>0</v>
      </c>
      <c r="AT98" s="64">
        <f t="shared" si="69"/>
        <v>0</v>
      </c>
      <c r="AU98" s="64">
        <f t="shared" si="69"/>
        <v>0</v>
      </c>
      <c r="AV98" s="64">
        <f t="shared" si="69"/>
        <v>0</v>
      </c>
      <c r="AW98" s="64">
        <f t="shared" si="69"/>
        <v>0</v>
      </c>
      <c r="AX98" s="64">
        <f t="shared" si="69"/>
        <v>0</v>
      </c>
      <c r="AY98" s="435">
        <f t="shared" si="59"/>
        <v>0</v>
      </c>
      <c r="AZ98" s="64" t="b">
        <f t="shared" si="55"/>
        <v>0</v>
      </c>
    </row>
    <row r="99" spans="2:52">
      <c r="B99" s="59"/>
      <c r="C99" s="42" t="s">
        <v>419</v>
      </c>
      <c r="D99" s="97">
        <v>0</v>
      </c>
      <c r="F99" s="47"/>
      <c r="G99" s="43">
        <v>0</v>
      </c>
      <c r="H99" s="2"/>
      <c r="I99" s="2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120" t="str">
        <f t="shared" si="60"/>
        <v/>
      </c>
      <c r="AM99" s="64">
        <f t="shared" ref="AM99:AX99" si="70">IF($G$99&gt;0,AND(J99=$B$332)*1,0)</f>
        <v>0</v>
      </c>
      <c r="AN99" s="64">
        <f t="shared" si="70"/>
        <v>0</v>
      </c>
      <c r="AO99" s="64">
        <f t="shared" si="70"/>
        <v>0</v>
      </c>
      <c r="AP99" s="64">
        <f t="shared" si="70"/>
        <v>0</v>
      </c>
      <c r="AQ99" s="64">
        <f t="shared" si="70"/>
        <v>0</v>
      </c>
      <c r="AR99" s="64">
        <f t="shared" si="70"/>
        <v>0</v>
      </c>
      <c r="AS99" s="64">
        <f t="shared" si="70"/>
        <v>0</v>
      </c>
      <c r="AT99" s="64">
        <f t="shared" si="70"/>
        <v>0</v>
      </c>
      <c r="AU99" s="64">
        <f t="shared" si="70"/>
        <v>0</v>
      </c>
      <c r="AV99" s="64">
        <f t="shared" si="70"/>
        <v>0</v>
      </c>
      <c r="AW99" s="64">
        <f t="shared" si="70"/>
        <v>0</v>
      </c>
      <c r="AX99" s="64">
        <f t="shared" si="70"/>
        <v>0</v>
      </c>
      <c r="AY99" s="435">
        <f t="shared" si="59"/>
        <v>0</v>
      </c>
      <c r="AZ99" s="64" t="b">
        <f t="shared" si="55"/>
        <v>0</v>
      </c>
    </row>
    <row r="100" spans="2:52">
      <c r="B100" s="59"/>
      <c r="C100" s="42" t="s">
        <v>420</v>
      </c>
      <c r="D100" s="97">
        <v>0</v>
      </c>
      <c r="F100" s="47"/>
      <c r="G100" s="43">
        <v>0</v>
      </c>
      <c r="H100" s="2"/>
      <c r="I100" s="2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120" t="str">
        <f t="shared" si="60"/>
        <v/>
      </c>
      <c r="AM100" s="64">
        <f t="shared" ref="AM100:AX100" si="71">IF($G$100&gt;0,AND(J100=$B$332)*1,0)</f>
        <v>0</v>
      </c>
      <c r="AN100" s="64">
        <f t="shared" si="71"/>
        <v>0</v>
      </c>
      <c r="AO100" s="64">
        <f t="shared" si="71"/>
        <v>0</v>
      </c>
      <c r="AP100" s="64">
        <f t="shared" si="71"/>
        <v>0</v>
      </c>
      <c r="AQ100" s="64">
        <f t="shared" si="71"/>
        <v>0</v>
      </c>
      <c r="AR100" s="64">
        <f t="shared" si="71"/>
        <v>0</v>
      </c>
      <c r="AS100" s="64">
        <f t="shared" si="71"/>
        <v>0</v>
      </c>
      <c r="AT100" s="64">
        <f t="shared" si="71"/>
        <v>0</v>
      </c>
      <c r="AU100" s="64">
        <f t="shared" si="71"/>
        <v>0</v>
      </c>
      <c r="AV100" s="64">
        <f t="shared" si="71"/>
        <v>0</v>
      </c>
      <c r="AW100" s="64">
        <f t="shared" si="71"/>
        <v>0</v>
      </c>
      <c r="AX100" s="64">
        <f t="shared" si="71"/>
        <v>0</v>
      </c>
      <c r="AY100" s="435">
        <f t="shared" si="59"/>
        <v>0</v>
      </c>
      <c r="AZ100" s="64" t="b">
        <f t="shared" si="55"/>
        <v>0</v>
      </c>
    </row>
    <row r="101" spans="2:52">
      <c r="B101" s="59"/>
      <c r="C101" s="42" t="s">
        <v>421</v>
      </c>
      <c r="D101" s="97">
        <v>0</v>
      </c>
      <c r="F101" s="47"/>
      <c r="G101" s="43">
        <v>0</v>
      </c>
      <c r="H101" s="2"/>
      <c r="I101" s="2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120" t="str">
        <f t="shared" si="60"/>
        <v/>
      </c>
      <c r="AM101" s="64">
        <f t="shared" ref="AM101:AX101" si="72">IF($G$101&gt;0,AND(J101=$B$332)*1,0)</f>
        <v>0</v>
      </c>
      <c r="AN101" s="64">
        <f t="shared" si="72"/>
        <v>0</v>
      </c>
      <c r="AO101" s="64">
        <f t="shared" si="72"/>
        <v>0</v>
      </c>
      <c r="AP101" s="64">
        <f t="shared" si="72"/>
        <v>0</v>
      </c>
      <c r="AQ101" s="64">
        <f t="shared" si="72"/>
        <v>0</v>
      </c>
      <c r="AR101" s="64">
        <f t="shared" si="72"/>
        <v>0</v>
      </c>
      <c r="AS101" s="64">
        <f t="shared" si="72"/>
        <v>0</v>
      </c>
      <c r="AT101" s="64">
        <f t="shared" si="72"/>
        <v>0</v>
      </c>
      <c r="AU101" s="64">
        <f t="shared" si="72"/>
        <v>0</v>
      </c>
      <c r="AV101" s="64">
        <f t="shared" si="72"/>
        <v>0</v>
      </c>
      <c r="AW101" s="64">
        <f t="shared" si="72"/>
        <v>0</v>
      </c>
      <c r="AX101" s="64">
        <f t="shared" si="72"/>
        <v>0</v>
      </c>
      <c r="AY101" s="435">
        <f t="shared" si="59"/>
        <v>0</v>
      </c>
      <c r="AZ101" s="64" t="b">
        <f t="shared" si="55"/>
        <v>0</v>
      </c>
    </row>
    <row r="102" spans="2:52">
      <c r="B102" s="59"/>
      <c r="C102" s="42" t="s">
        <v>422</v>
      </c>
      <c r="D102" s="97">
        <v>0</v>
      </c>
      <c r="F102" s="47"/>
      <c r="G102" s="43">
        <v>0</v>
      </c>
      <c r="H102" s="2"/>
      <c r="I102" s="2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120" t="str">
        <f t="shared" si="60"/>
        <v/>
      </c>
      <c r="AM102" s="64">
        <f t="shared" ref="AM102:AX102" si="73">IF($G$102&gt;0,AND(J102=$B$332)*1,0)</f>
        <v>0</v>
      </c>
      <c r="AN102" s="64">
        <f t="shared" si="73"/>
        <v>0</v>
      </c>
      <c r="AO102" s="64">
        <f t="shared" si="73"/>
        <v>0</v>
      </c>
      <c r="AP102" s="64">
        <f t="shared" si="73"/>
        <v>0</v>
      </c>
      <c r="AQ102" s="64">
        <f t="shared" si="73"/>
        <v>0</v>
      </c>
      <c r="AR102" s="64">
        <f t="shared" si="73"/>
        <v>0</v>
      </c>
      <c r="AS102" s="64">
        <f t="shared" si="73"/>
        <v>0</v>
      </c>
      <c r="AT102" s="64">
        <f t="shared" si="73"/>
        <v>0</v>
      </c>
      <c r="AU102" s="64">
        <f t="shared" si="73"/>
        <v>0</v>
      </c>
      <c r="AV102" s="64">
        <f t="shared" si="73"/>
        <v>0</v>
      </c>
      <c r="AW102" s="64">
        <f t="shared" si="73"/>
        <v>0</v>
      </c>
      <c r="AX102" s="64">
        <f t="shared" si="73"/>
        <v>0</v>
      </c>
      <c r="AY102" s="435">
        <f t="shared" si="59"/>
        <v>0</v>
      </c>
      <c r="AZ102" s="64" t="b">
        <f t="shared" si="55"/>
        <v>0</v>
      </c>
    </row>
    <row r="103" spans="2:52">
      <c r="B103" s="59"/>
      <c r="C103" s="98"/>
      <c r="D103" s="43">
        <v>0</v>
      </c>
      <c r="F103" s="47"/>
      <c r="G103" s="43">
        <v>0</v>
      </c>
      <c r="H103" s="2"/>
      <c r="I103" s="2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120" t="str">
        <f t="shared" si="60"/>
        <v/>
      </c>
      <c r="AM103" s="64">
        <f t="shared" ref="AM103:AX103" si="74">IF($G$103&gt;0,AND(J103=$B$332)*1,0)</f>
        <v>0</v>
      </c>
      <c r="AN103" s="64">
        <f t="shared" si="74"/>
        <v>0</v>
      </c>
      <c r="AO103" s="64">
        <f t="shared" si="74"/>
        <v>0</v>
      </c>
      <c r="AP103" s="64">
        <f t="shared" si="74"/>
        <v>0</v>
      </c>
      <c r="AQ103" s="64">
        <f t="shared" si="74"/>
        <v>0</v>
      </c>
      <c r="AR103" s="64">
        <f t="shared" si="74"/>
        <v>0</v>
      </c>
      <c r="AS103" s="64">
        <f t="shared" si="74"/>
        <v>0</v>
      </c>
      <c r="AT103" s="64">
        <f t="shared" si="74"/>
        <v>0</v>
      </c>
      <c r="AU103" s="64">
        <f t="shared" si="74"/>
        <v>0</v>
      </c>
      <c r="AV103" s="64">
        <f t="shared" si="74"/>
        <v>0</v>
      </c>
      <c r="AW103" s="64">
        <f t="shared" si="74"/>
        <v>0</v>
      </c>
      <c r="AX103" s="64">
        <f t="shared" si="74"/>
        <v>0</v>
      </c>
      <c r="AY103" s="435">
        <f t="shared" si="59"/>
        <v>0</v>
      </c>
      <c r="AZ103" s="64" t="b">
        <f t="shared" si="55"/>
        <v>0</v>
      </c>
    </row>
    <row r="104" spans="2:52">
      <c r="B104" s="59"/>
      <c r="C104" s="47"/>
      <c r="D104" s="43">
        <v>0</v>
      </c>
      <c r="F104" s="47"/>
      <c r="G104" s="43">
        <v>0</v>
      </c>
      <c r="H104" s="2"/>
      <c r="I104" s="2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120" t="str">
        <f t="shared" si="60"/>
        <v/>
      </c>
      <c r="AM104" s="64">
        <f t="shared" ref="AM104:AX104" si="75">IF($G$104&gt;0,AND(J104=$B$332)*1,0)</f>
        <v>0</v>
      </c>
      <c r="AN104" s="64">
        <f t="shared" si="75"/>
        <v>0</v>
      </c>
      <c r="AO104" s="64">
        <f t="shared" si="75"/>
        <v>0</v>
      </c>
      <c r="AP104" s="64">
        <f t="shared" si="75"/>
        <v>0</v>
      </c>
      <c r="AQ104" s="64">
        <f t="shared" si="75"/>
        <v>0</v>
      </c>
      <c r="AR104" s="64">
        <f t="shared" si="75"/>
        <v>0</v>
      </c>
      <c r="AS104" s="64">
        <f t="shared" si="75"/>
        <v>0</v>
      </c>
      <c r="AT104" s="64">
        <f t="shared" si="75"/>
        <v>0</v>
      </c>
      <c r="AU104" s="64">
        <f t="shared" si="75"/>
        <v>0</v>
      </c>
      <c r="AV104" s="64">
        <f t="shared" si="75"/>
        <v>0</v>
      </c>
      <c r="AW104" s="64">
        <f t="shared" si="75"/>
        <v>0</v>
      </c>
      <c r="AX104" s="64">
        <f t="shared" si="75"/>
        <v>0</v>
      </c>
      <c r="AY104" s="435">
        <f t="shared" si="59"/>
        <v>0</v>
      </c>
      <c r="AZ104" s="64" t="b">
        <f t="shared" si="55"/>
        <v>0</v>
      </c>
    </row>
    <row r="105" spans="2:52">
      <c r="B105" s="59"/>
      <c r="C105" s="45" t="s">
        <v>32</v>
      </c>
      <c r="D105" s="46">
        <f>SUM(D90:D104)</f>
        <v>0</v>
      </c>
      <c r="F105" s="48" t="s">
        <v>87</v>
      </c>
      <c r="G105" s="46">
        <f>SUM(J412:U426)</f>
        <v>0</v>
      </c>
      <c r="H105" s="2"/>
      <c r="I105" s="2"/>
      <c r="J105" s="21"/>
      <c r="K105" s="21"/>
      <c r="V105" s="121"/>
      <c r="AY105" s="435">
        <f t="shared" si="59"/>
        <v>0</v>
      </c>
      <c r="AZ105" s="64" t="b">
        <f t="shared" si="55"/>
        <v>0</v>
      </c>
    </row>
    <row r="106" spans="2:52" ht="20" customHeight="1">
      <c r="V106" s="121"/>
      <c r="AY106" s="435">
        <f t="shared" si="59"/>
        <v>0</v>
      </c>
      <c r="AZ106" s="64" t="b">
        <f t="shared" si="55"/>
        <v>0</v>
      </c>
    </row>
    <row r="107" spans="2:52" ht="20" customHeight="1">
      <c r="B107" s="845" t="s">
        <v>39</v>
      </c>
      <c r="C107" s="845"/>
      <c r="D107" s="57">
        <f>D121+G121/12</f>
        <v>0</v>
      </c>
      <c r="E107" s="102" t="s">
        <v>246</v>
      </c>
      <c r="F107" s="32"/>
      <c r="G107" s="37"/>
      <c r="H107" s="33"/>
      <c r="I107" s="33"/>
      <c r="J107" s="33"/>
      <c r="K107" s="33"/>
      <c r="L107" s="32"/>
      <c r="M107" s="32"/>
      <c r="N107" s="32"/>
      <c r="O107" s="32"/>
      <c r="P107" s="32"/>
      <c r="Q107" s="32"/>
      <c r="R107" s="37"/>
      <c r="S107" s="37"/>
      <c r="T107" s="37"/>
      <c r="U107" s="37"/>
      <c r="V107" s="121"/>
      <c r="AY107" s="435">
        <f t="shared" si="59"/>
        <v>0</v>
      </c>
      <c r="AZ107" s="64" t="b">
        <f t="shared" si="55"/>
        <v>0</v>
      </c>
    </row>
    <row r="108" spans="2:52" ht="20">
      <c r="B108" s="59"/>
      <c r="C108" s="22"/>
      <c r="D108" s="20"/>
      <c r="F108" s="22"/>
      <c r="G108" s="20"/>
      <c r="H108" s="18"/>
      <c r="I108" s="18"/>
      <c r="J108" s="23" t="s">
        <v>14</v>
      </c>
      <c r="K108" s="18" t="s">
        <v>15</v>
      </c>
      <c r="L108" s="23" t="s">
        <v>16</v>
      </c>
      <c r="M108" s="23" t="s">
        <v>17</v>
      </c>
      <c r="N108" s="23" t="s">
        <v>18</v>
      </c>
      <c r="O108" s="23" t="s">
        <v>19</v>
      </c>
      <c r="P108" s="23" t="s">
        <v>20</v>
      </c>
      <c r="Q108" s="23" t="s">
        <v>21</v>
      </c>
      <c r="R108" s="23" t="s">
        <v>22</v>
      </c>
      <c r="S108" s="23" t="s">
        <v>23</v>
      </c>
      <c r="T108" s="23" t="s">
        <v>24</v>
      </c>
      <c r="U108" s="23" t="s">
        <v>25</v>
      </c>
      <c r="V108" s="121"/>
      <c r="AY108" s="435">
        <f t="shared" si="59"/>
        <v>0</v>
      </c>
      <c r="AZ108" s="64" t="b">
        <f t="shared" si="55"/>
        <v>0</v>
      </c>
    </row>
    <row r="109" spans="2:52" ht="16" customHeight="1">
      <c r="B109" s="59"/>
      <c r="C109" s="80" t="s">
        <v>347</v>
      </c>
      <c r="D109" s="43">
        <v>0</v>
      </c>
      <c r="F109" s="42" t="s">
        <v>433</v>
      </c>
      <c r="G109" s="43">
        <v>0</v>
      </c>
      <c r="H109" s="2"/>
      <c r="I109" s="2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120" t="str">
        <f t="shared" ref="V109:V120" si="76">IF(AZ109=FALSE,"","Recuerda seleccionar los meses")</f>
        <v/>
      </c>
      <c r="AM109" s="64">
        <f t="shared" ref="AM109:AX109" si="77">IF($G$109&gt;0,AND(J109=$B$332)*1,0)</f>
        <v>0</v>
      </c>
      <c r="AN109" s="64">
        <f t="shared" si="77"/>
        <v>0</v>
      </c>
      <c r="AO109" s="64">
        <f t="shared" si="77"/>
        <v>0</v>
      </c>
      <c r="AP109" s="64">
        <f t="shared" si="77"/>
        <v>0</v>
      </c>
      <c r="AQ109" s="64">
        <f t="shared" si="77"/>
        <v>0</v>
      </c>
      <c r="AR109" s="64">
        <f t="shared" si="77"/>
        <v>0</v>
      </c>
      <c r="AS109" s="64">
        <f t="shared" si="77"/>
        <v>0</v>
      </c>
      <c r="AT109" s="64">
        <f t="shared" si="77"/>
        <v>0</v>
      </c>
      <c r="AU109" s="64">
        <f t="shared" si="77"/>
        <v>0</v>
      </c>
      <c r="AV109" s="64">
        <f t="shared" si="77"/>
        <v>0</v>
      </c>
      <c r="AW109" s="64">
        <f t="shared" si="77"/>
        <v>0</v>
      </c>
      <c r="AX109" s="64">
        <f t="shared" si="77"/>
        <v>0</v>
      </c>
      <c r="AY109" s="435">
        <f t="shared" si="59"/>
        <v>0</v>
      </c>
      <c r="AZ109" s="64" t="b">
        <f t="shared" si="55"/>
        <v>0</v>
      </c>
    </row>
    <row r="110" spans="2:52">
      <c r="B110" s="59"/>
      <c r="C110" s="80" t="s">
        <v>348</v>
      </c>
      <c r="D110" s="43">
        <v>0</v>
      </c>
      <c r="F110" s="42"/>
      <c r="G110" s="43">
        <v>0</v>
      </c>
      <c r="H110" s="2"/>
      <c r="I110" s="2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120" t="str">
        <f t="shared" si="76"/>
        <v/>
      </c>
      <c r="AM110" s="64">
        <f t="shared" ref="AM110:AX110" si="78">IF($G$110&gt;0,AND(J110=$B$332)*1,0)</f>
        <v>0</v>
      </c>
      <c r="AN110" s="64">
        <f t="shared" si="78"/>
        <v>0</v>
      </c>
      <c r="AO110" s="64">
        <f t="shared" si="78"/>
        <v>0</v>
      </c>
      <c r="AP110" s="64">
        <f t="shared" si="78"/>
        <v>0</v>
      </c>
      <c r="AQ110" s="64">
        <f t="shared" si="78"/>
        <v>0</v>
      </c>
      <c r="AR110" s="64">
        <f t="shared" si="78"/>
        <v>0</v>
      </c>
      <c r="AS110" s="64">
        <f t="shared" si="78"/>
        <v>0</v>
      </c>
      <c r="AT110" s="64">
        <f t="shared" si="78"/>
        <v>0</v>
      </c>
      <c r="AU110" s="64">
        <f t="shared" si="78"/>
        <v>0</v>
      </c>
      <c r="AV110" s="64">
        <f t="shared" si="78"/>
        <v>0</v>
      </c>
      <c r="AW110" s="64">
        <f t="shared" si="78"/>
        <v>0</v>
      </c>
      <c r="AX110" s="64">
        <f t="shared" si="78"/>
        <v>0</v>
      </c>
      <c r="AY110" s="435">
        <f t="shared" si="59"/>
        <v>0</v>
      </c>
      <c r="AZ110" s="64" t="b">
        <f t="shared" si="55"/>
        <v>0</v>
      </c>
    </row>
    <row r="111" spans="2:52">
      <c r="B111" s="59"/>
      <c r="C111" s="80" t="s">
        <v>434</v>
      </c>
      <c r="D111" s="43">
        <v>0</v>
      </c>
      <c r="F111" s="44"/>
      <c r="G111" s="43">
        <v>0</v>
      </c>
      <c r="H111" s="2"/>
      <c r="I111" s="2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120" t="str">
        <f t="shared" si="76"/>
        <v/>
      </c>
      <c r="AM111" s="64">
        <f t="shared" ref="AM111:AX111" si="79">IF($G$111&gt;0,AND(J111=$B$332)*1,0)</f>
        <v>0</v>
      </c>
      <c r="AN111" s="64">
        <f t="shared" si="79"/>
        <v>0</v>
      </c>
      <c r="AO111" s="64">
        <f t="shared" si="79"/>
        <v>0</v>
      </c>
      <c r="AP111" s="64">
        <f t="shared" si="79"/>
        <v>0</v>
      </c>
      <c r="AQ111" s="64">
        <f t="shared" si="79"/>
        <v>0</v>
      </c>
      <c r="AR111" s="64">
        <f t="shared" si="79"/>
        <v>0</v>
      </c>
      <c r="AS111" s="64">
        <f t="shared" si="79"/>
        <v>0</v>
      </c>
      <c r="AT111" s="64">
        <f t="shared" si="79"/>
        <v>0</v>
      </c>
      <c r="AU111" s="64">
        <f t="shared" si="79"/>
        <v>0</v>
      </c>
      <c r="AV111" s="64">
        <f t="shared" si="79"/>
        <v>0</v>
      </c>
      <c r="AW111" s="64">
        <f t="shared" si="79"/>
        <v>0</v>
      </c>
      <c r="AX111" s="64">
        <f t="shared" si="79"/>
        <v>0</v>
      </c>
      <c r="AY111" s="435">
        <f t="shared" si="59"/>
        <v>0</v>
      </c>
      <c r="AZ111" s="64" t="b">
        <f t="shared" si="55"/>
        <v>0</v>
      </c>
    </row>
    <row r="112" spans="2:52">
      <c r="B112" s="59"/>
      <c r="C112" s="80" t="s">
        <v>435</v>
      </c>
      <c r="D112" s="43">
        <v>0</v>
      </c>
      <c r="F112" s="42"/>
      <c r="G112" s="43">
        <v>0</v>
      </c>
      <c r="H112" s="2"/>
      <c r="I112" s="2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120" t="str">
        <f t="shared" si="76"/>
        <v/>
      </c>
      <c r="AM112" s="64">
        <f t="shared" ref="AM112:AX112" si="80">IF($G$112&gt;0,AND(J112=$B$332)*1,0)</f>
        <v>0</v>
      </c>
      <c r="AN112" s="64">
        <f t="shared" si="80"/>
        <v>0</v>
      </c>
      <c r="AO112" s="64">
        <f t="shared" si="80"/>
        <v>0</v>
      </c>
      <c r="AP112" s="64">
        <f t="shared" si="80"/>
        <v>0</v>
      </c>
      <c r="AQ112" s="64">
        <f t="shared" si="80"/>
        <v>0</v>
      </c>
      <c r="AR112" s="64">
        <f t="shared" si="80"/>
        <v>0</v>
      </c>
      <c r="AS112" s="64">
        <f t="shared" si="80"/>
        <v>0</v>
      </c>
      <c r="AT112" s="64">
        <f t="shared" si="80"/>
        <v>0</v>
      </c>
      <c r="AU112" s="64">
        <f t="shared" si="80"/>
        <v>0</v>
      </c>
      <c r="AV112" s="64">
        <f t="shared" si="80"/>
        <v>0</v>
      </c>
      <c r="AW112" s="64">
        <f t="shared" si="80"/>
        <v>0</v>
      </c>
      <c r="AX112" s="64">
        <f t="shared" si="80"/>
        <v>0</v>
      </c>
      <c r="AY112" s="435">
        <f t="shared" si="59"/>
        <v>0</v>
      </c>
      <c r="AZ112" s="64" t="b">
        <f t="shared" si="55"/>
        <v>0</v>
      </c>
    </row>
    <row r="113" spans="2:52">
      <c r="B113" s="59"/>
      <c r="C113" s="81" t="s">
        <v>436</v>
      </c>
      <c r="D113" s="43">
        <v>0</v>
      </c>
      <c r="F113" s="42"/>
      <c r="G113" s="43">
        <v>0</v>
      </c>
      <c r="H113" s="2"/>
      <c r="I113" s="2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120" t="str">
        <f t="shared" si="76"/>
        <v/>
      </c>
      <c r="AM113" s="64">
        <f t="shared" ref="AM113:AX113" si="81">IF($G$113&gt;0,AND(J113=$B$332)*1,0)</f>
        <v>0</v>
      </c>
      <c r="AN113" s="64">
        <f t="shared" si="81"/>
        <v>0</v>
      </c>
      <c r="AO113" s="64">
        <f t="shared" si="81"/>
        <v>0</v>
      </c>
      <c r="AP113" s="64">
        <f t="shared" si="81"/>
        <v>0</v>
      </c>
      <c r="AQ113" s="64">
        <f t="shared" si="81"/>
        <v>0</v>
      </c>
      <c r="AR113" s="64">
        <f t="shared" si="81"/>
        <v>0</v>
      </c>
      <c r="AS113" s="64">
        <f t="shared" si="81"/>
        <v>0</v>
      </c>
      <c r="AT113" s="64">
        <f t="shared" si="81"/>
        <v>0</v>
      </c>
      <c r="AU113" s="64">
        <f t="shared" si="81"/>
        <v>0</v>
      </c>
      <c r="AV113" s="64">
        <f t="shared" si="81"/>
        <v>0</v>
      </c>
      <c r="AW113" s="64">
        <f t="shared" si="81"/>
        <v>0</v>
      </c>
      <c r="AX113" s="64">
        <f t="shared" si="81"/>
        <v>0</v>
      </c>
      <c r="AY113" s="435">
        <f t="shared" si="59"/>
        <v>0</v>
      </c>
      <c r="AZ113" s="64" t="b">
        <f t="shared" si="55"/>
        <v>0</v>
      </c>
    </row>
    <row r="114" spans="2:52">
      <c r="B114" s="59"/>
      <c r="C114" s="44"/>
      <c r="D114" s="43">
        <v>0</v>
      </c>
      <c r="F114" s="47"/>
      <c r="G114" s="43">
        <v>0</v>
      </c>
      <c r="H114" s="2"/>
      <c r="I114" s="2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120" t="str">
        <f t="shared" si="76"/>
        <v/>
      </c>
      <c r="AM114" s="64">
        <f t="shared" ref="AM114:AX114" si="82">IF($G$114&gt;0,AND(J114=$B$332)*1,0)</f>
        <v>0</v>
      </c>
      <c r="AN114" s="64">
        <f t="shared" si="82"/>
        <v>0</v>
      </c>
      <c r="AO114" s="64">
        <f t="shared" si="82"/>
        <v>0</v>
      </c>
      <c r="AP114" s="64">
        <f t="shared" si="82"/>
        <v>0</v>
      </c>
      <c r="AQ114" s="64">
        <f t="shared" si="82"/>
        <v>0</v>
      </c>
      <c r="AR114" s="64">
        <f t="shared" si="82"/>
        <v>0</v>
      </c>
      <c r="AS114" s="64">
        <f t="shared" si="82"/>
        <v>0</v>
      </c>
      <c r="AT114" s="64">
        <f t="shared" si="82"/>
        <v>0</v>
      </c>
      <c r="AU114" s="64">
        <f t="shared" si="82"/>
        <v>0</v>
      </c>
      <c r="AV114" s="64">
        <f t="shared" si="82"/>
        <v>0</v>
      </c>
      <c r="AW114" s="64">
        <f t="shared" si="82"/>
        <v>0</v>
      </c>
      <c r="AX114" s="64">
        <f t="shared" si="82"/>
        <v>0</v>
      </c>
      <c r="AY114" s="435">
        <f t="shared" si="59"/>
        <v>0</v>
      </c>
      <c r="AZ114" s="64" t="b">
        <f t="shared" si="55"/>
        <v>0</v>
      </c>
    </row>
    <row r="115" spans="2:52">
      <c r="B115" s="59"/>
      <c r="C115" s="42"/>
      <c r="D115" s="43">
        <v>0</v>
      </c>
      <c r="F115" s="47"/>
      <c r="G115" s="43">
        <v>0</v>
      </c>
      <c r="H115" s="2"/>
      <c r="I115" s="2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120" t="str">
        <f t="shared" si="76"/>
        <v/>
      </c>
      <c r="AM115" s="64">
        <f t="shared" ref="AM115:AX115" si="83">IF($G$115&gt;0,AND(J115=$B$332)*1,0)</f>
        <v>0</v>
      </c>
      <c r="AN115" s="64">
        <f t="shared" si="83"/>
        <v>0</v>
      </c>
      <c r="AO115" s="64">
        <f t="shared" si="83"/>
        <v>0</v>
      </c>
      <c r="AP115" s="64">
        <f t="shared" si="83"/>
        <v>0</v>
      </c>
      <c r="AQ115" s="64">
        <f t="shared" si="83"/>
        <v>0</v>
      </c>
      <c r="AR115" s="64">
        <f t="shared" si="83"/>
        <v>0</v>
      </c>
      <c r="AS115" s="64">
        <f t="shared" si="83"/>
        <v>0</v>
      </c>
      <c r="AT115" s="64">
        <f t="shared" si="83"/>
        <v>0</v>
      </c>
      <c r="AU115" s="64">
        <f t="shared" si="83"/>
        <v>0</v>
      </c>
      <c r="AV115" s="64">
        <f t="shared" si="83"/>
        <v>0</v>
      </c>
      <c r="AW115" s="64">
        <f t="shared" si="83"/>
        <v>0</v>
      </c>
      <c r="AX115" s="64">
        <f t="shared" si="83"/>
        <v>0</v>
      </c>
      <c r="AY115" s="435">
        <f t="shared" si="59"/>
        <v>0</v>
      </c>
      <c r="AZ115" s="64" t="b">
        <f t="shared" si="55"/>
        <v>0</v>
      </c>
    </row>
    <row r="116" spans="2:52">
      <c r="B116" s="59"/>
      <c r="C116" s="42"/>
      <c r="D116" s="677">
        <v>0</v>
      </c>
      <c r="F116" s="42"/>
      <c r="G116" s="677">
        <v>0</v>
      </c>
      <c r="H116" s="2"/>
      <c r="I116" s="2"/>
      <c r="J116" s="678"/>
      <c r="K116" s="678"/>
      <c r="L116" s="678"/>
      <c r="M116" s="678"/>
      <c r="N116" s="678"/>
      <c r="O116" s="678"/>
      <c r="P116" s="678"/>
      <c r="Q116" s="678"/>
      <c r="R116" s="678"/>
      <c r="S116" s="678"/>
      <c r="T116" s="678"/>
      <c r="U116" s="678"/>
      <c r="V116" s="120" t="str">
        <f t="shared" si="76"/>
        <v/>
      </c>
      <c r="AM116" s="64">
        <f t="shared" ref="AM116:AX116" si="84">IF($G$116&gt;0,AND(J116=$B$332)*1,0)</f>
        <v>0</v>
      </c>
      <c r="AN116" s="64">
        <f t="shared" si="84"/>
        <v>0</v>
      </c>
      <c r="AO116" s="64">
        <f t="shared" si="84"/>
        <v>0</v>
      </c>
      <c r="AP116" s="64">
        <f t="shared" si="84"/>
        <v>0</v>
      </c>
      <c r="AQ116" s="64">
        <f t="shared" si="84"/>
        <v>0</v>
      </c>
      <c r="AR116" s="64">
        <f t="shared" si="84"/>
        <v>0</v>
      </c>
      <c r="AS116" s="64">
        <f t="shared" si="84"/>
        <v>0</v>
      </c>
      <c r="AT116" s="64">
        <f t="shared" si="84"/>
        <v>0</v>
      </c>
      <c r="AU116" s="64">
        <f t="shared" si="84"/>
        <v>0</v>
      </c>
      <c r="AV116" s="64">
        <f t="shared" si="84"/>
        <v>0</v>
      </c>
      <c r="AW116" s="64">
        <f t="shared" si="84"/>
        <v>0</v>
      </c>
      <c r="AX116" s="64">
        <f t="shared" si="84"/>
        <v>0</v>
      </c>
      <c r="AY116" s="435">
        <f t="shared" si="59"/>
        <v>0</v>
      </c>
      <c r="AZ116" s="64" t="b">
        <f t="shared" si="55"/>
        <v>0</v>
      </c>
    </row>
    <row r="117" spans="2:52">
      <c r="B117" s="59"/>
      <c r="C117" s="42"/>
      <c r="D117" s="43">
        <v>0</v>
      </c>
      <c r="F117" s="47"/>
      <c r="G117" s="54">
        <v>0</v>
      </c>
      <c r="H117" s="2"/>
      <c r="I117" s="2"/>
      <c r="J117" s="49"/>
      <c r="K117" s="49"/>
      <c r="L117" s="49"/>
      <c r="M117" s="49"/>
      <c r="N117" s="49"/>
      <c r="O117" s="49"/>
      <c r="P117" s="49"/>
      <c r="Q117" s="678"/>
      <c r="R117" s="678"/>
      <c r="S117" s="678"/>
      <c r="T117" s="678"/>
      <c r="U117" s="678"/>
      <c r="V117" s="120" t="str">
        <f t="shared" si="76"/>
        <v/>
      </c>
      <c r="AM117" s="64">
        <f t="shared" ref="AM117:AX117" si="85">IF($G$117&gt;0,AND(J117=$B$332)*1,0)</f>
        <v>0</v>
      </c>
      <c r="AN117" s="64">
        <f t="shared" si="85"/>
        <v>0</v>
      </c>
      <c r="AO117" s="64">
        <f t="shared" si="85"/>
        <v>0</v>
      </c>
      <c r="AP117" s="64">
        <f t="shared" si="85"/>
        <v>0</v>
      </c>
      <c r="AQ117" s="64">
        <f t="shared" si="85"/>
        <v>0</v>
      </c>
      <c r="AR117" s="64">
        <f t="shared" si="85"/>
        <v>0</v>
      </c>
      <c r="AS117" s="64">
        <f t="shared" si="85"/>
        <v>0</v>
      </c>
      <c r="AT117" s="64">
        <f t="shared" si="85"/>
        <v>0</v>
      </c>
      <c r="AU117" s="64">
        <f t="shared" si="85"/>
        <v>0</v>
      </c>
      <c r="AV117" s="64">
        <f t="shared" si="85"/>
        <v>0</v>
      </c>
      <c r="AW117" s="64">
        <f t="shared" si="85"/>
        <v>0</v>
      </c>
      <c r="AX117" s="64">
        <f t="shared" si="85"/>
        <v>0</v>
      </c>
      <c r="AY117" s="435">
        <f t="shared" si="59"/>
        <v>0</v>
      </c>
      <c r="AZ117" s="64" t="b">
        <f t="shared" si="55"/>
        <v>0</v>
      </c>
    </row>
    <row r="118" spans="2:52">
      <c r="B118" s="59"/>
      <c r="C118" s="42"/>
      <c r="D118" s="43">
        <v>0</v>
      </c>
      <c r="F118" s="47"/>
      <c r="G118" s="54">
        <v>0</v>
      </c>
      <c r="H118" s="2"/>
      <c r="I118" s="2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120" t="str">
        <f t="shared" si="76"/>
        <v/>
      </c>
      <c r="AM118" s="64">
        <f t="shared" ref="AM118:AX118" si="86">IF($G$118&gt;0,AND(J118=$B$332)*1,0)</f>
        <v>0</v>
      </c>
      <c r="AN118" s="64">
        <f t="shared" si="86"/>
        <v>0</v>
      </c>
      <c r="AO118" s="64">
        <f t="shared" si="86"/>
        <v>0</v>
      </c>
      <c r="AP118" s="64">
        <f t="shared" si="86"/>
        <v>0</v>
      </c>
      <c r="AQ118" s="64">
        <f t="shared" si="86"/>
        <v>0</v>
      </c>
      <c r="AR118" s="64">
        <f t="shared" si="86"/>
        <v>0</v>
      </c>
      <c r="AS118" s="64">
        <f t="shared" si="86"/>
        <v>0</v>
      </c>
      <c r="AT118" s="64">
        <f t="shared" si="86"/>
        <v>0</v>
      </c>
      <c r="AU118" s="64">
        <f t="shared" si="86"/>
        <v>0</v>
      </c>
      <c r="AV118" s="64">
        <f t="shared" si="86"/>
        <v>0</v>
      </c>
      <c r="AW118" s="64">
        <f t="shared" si="86"/>
        <v>0</v>
      </c>
      <c r="AX118" s="64">
        <f t="shared" si="86"/>
        <v>0</v>
      </c>
      <c r="AY118" s="435">
        <f t="shared" si="59"/>
        <v>0</v>
      </c>
      <c r="AZ118" s="64" t="b">
        <f t="shared" si="55"/>
        <v>0</v>
      </c>
    </row>
    <row r="119" spans="2:52">
      <c r="B119" s="59"/>
      <c r="C119" s="42"/>
      <c r="D119" s="43">
        <v>0</v>
      </c>
      <c r="F119" s="47"/>
      <c r="G119" s="54">
        <v>0</v>
      </c>
      <c r="H119" s="2"/>
      <c r="I119" s="2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120" t="str">
        <f t="shared" si="76"/>
        <v/>
      </c>
      <c r="AM119" s="64">
        <f t="shared" ref="AM119:AX119" si="87">IF($G$119&gt;0,AND(J119=$B$332)*1,0)</f>
        <v>0</v>
      </c>
      <c r="AN119" s="64">
        <f t="shared" si="87"/>
        <v>0</v>
      </c>
      <c r="AO119" s="64">
        <f t="shared" si="87"/>
        <v>0</v>
      </c>
      <c r="AP119" s="64">
        <f t="shared" si="87"/>
        <v>0</v>
      </c>
      <c r="AQ119" s="64">
        <f t="shared" si="87"/>
        <v>0</v>
      </c>
      <c r="AR119" s="64">
        <f t="shared" si="87"/>
        <v>0</v>
      </c>
      <c r="AS119" s="64">
        <f t="shared" si="87"/>
        <v>0</v>
      </c>
      <c r="AT119" s="64">
        <f t="shared" si="87"/>
        <v>0</v>
      </c>
      <c r="AU119" s="64">
        <f t="shared" si="87"/>
        <v>0</v>
      </c>
      <c r="AV119" s="64">
        <f t="shared" si="87"/>
        <v>0</v>
      </c>
      <c r="AW119" s="64">
        <f t="shared" si="87"/>
        <v>0</v>
      </c>
      <c r="AX119" s="64">
        <f t="shared" si="87"/>
        <v>0</v>
      </c>
      <c r="AY119" s="435">
        <f t="shared" si="59"/>
        <v>0</v>
      </c>
      <c r="AZ119" s="64" t="b">
        <f t="shared" si="55"/>
        <v>0</v>
      </c>
    </row>
    <row r="120" spans="2:52">
      <c r="B120" s="59"/>
      <c r="C120" s="42"/>
      <c r="D120" s="43">
        <v>0</v>
      </c>
      <c r="F120" s="47"/>
      <c r="G120" s="54">
        <v>0</v>
      </c>
      <c r="H120" s="2"/>
      <c r="I120" s="2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120" t="str">
        <f t="shared" si="76"/>
        <v/>
      </c>
      <c r="AM120" s="64">
        <f t="shared" ref="AM120:AX120" si="88">IF($G$120&gt;0,AND(J120=$B$332)*1,0)</f>
        <v>0</v>
      </c>
      <c r="AN120" s="64">
        <f t="shared" si="88"/>
        <v>0</v>
      </c>
      <c r="AO120" s="64">
        <f t="shared" si="88"/>
        <v>0</v>
      </c>
      <c r="AP120" s="64">
        <f t="shared" si="88"/>
        <v>0</v>
      </c>
      <c r="AQ120" s="64">
        <f t="shared" si="88"/>
        <v>0</v>
      </c>
      <c r="AR120" s="64">
        <f t="shared" si="88"/>
        <v>0</v>
      </c>
      <c r="AS120" s="64">
        <f t="shared" si="88"/>
        <v>0</v>
      </c>
      <c r="AT120" s="64">
        <f t="shared" si="88"/>
        <v>0</v>
      </c>
      <c r="AU120" s="64">
        <f t="shared" si="88"/>
        <v>0</v>
      </c>
      <c r="AV120" s="64">
        <f t="shared" si="88"/>
        <v>0</v>
      </c>
      <c r="AW120" s="64">
        <f t="shared" si="88"/>
        <v>0</v>
      </c>
      <c r="AX120" s="64">
        <f t="shared" si="88"/>
        <v>0</v>
      </c>
      <c r="AY120" s="435">
        <f t="shared" si="59"/>
        <v>0</v>
      </c>
      <c r="AZ120" s="64" t="b">
        <f t="shared" si="55"/>
        <v>0</v>
      </c>
    </row>
    <row r="121" spans="2:52">
      <c r="B121" s="59"/>
      <c r="C121" s="45" t="s">
        <v>32</v>
      </c>
      <c r="D121" s="46">
        <f>SUM(D109:D120)</f>
        <v>0</v>
      </c>
      <c r="F121" s="48" t="s">
        <v>87</v>
      </c>
      <c r="G121" s="46">
        <f>SUM(J431:U442)</f>
        <v>0</v>
      </c>
      <c r="H121" s="2"/>
      <c r="I121" s="2"/>
      <c r="J121" s="21"/>
      <c r="K121" s="21"/>
      <c r="V121" s="121"/>
      <c r="AY121" s="435">
        <f t="shared" si="59"/>
        <v>0</v>
      </c>
      <c r="AZ121" s="64" t="b">
        <f t="shared" si="55"/>
        <v>0</v>
      </c>
    </row>
    <row r="122" spans="2:52" ht="20" customHeight="1">
      <c r="V122" s="121"/>
      <c r="AY122" s="435">
        <f t="shared" si="59"/>
        <v>0</v>
      </c>
      <c r="AZ122" s="64" t="b">
        <f t="shared" si="55"/>
        <v>0</v>
      </c>
    </row>
    <row r="123" spans="2:52" ht="20" customHeight="1">
      <c r="B123" s="845" t="s">
        <v>38</v>
      </c>
      <c r="C123" s="845"/>
      <c r="D123" s="57">
        <f>D149+G149/12</f>
        <v>0</v>
      </c>
      <c r="E123" s="102" t="s">
        <v>246</v>
      </c>
      <c r="F123" s="32"/>
      <c r="G123" s="37"/>
      <c r="H123" s="33"/>
      <c r="I123" s="33"/>
      <c r="J123" s="33"/>
      <c r="K123" s="33"/>
      <c r="L123" s="32"/>
      <c r="M123" s="32"/>
      <c r="N123" s="32"/>
      <c r="O123" s="32"/>
      <c r="P123" s="32"/>
      <c r="Q123" s="32"/>
      <c r="R123" s="37"/>
      <c r="S123" s="37"/>
      <c r="T123" s="37"/>
      <c r="U123" s="37"/>
      <c r="V123" s="121"/>
      <c r="AY123" s="435">
        <f t="shared" si="59"/>
        <v>0</v>
      </c>
      <c r="AZ123" s="64" t="b">
        <f t="shared" si="55"/>
        <v>0</v>
      </c>
    </row>
    <row r="124" spans="2:52" ht="20">
      <c r="B124" s="59"/>
      <c r="C124" s="22"/>
      <c r="D124" s="20"/>
      <c r="F124" s="22"/>
      <c r="G124" s="20"/>
      <c r="H124" s="18"/>
      <c r="I124" s="18"/>
      <c r="J124" s="23" t="s">
        <v>14</v>
      </c>
      <c r="K124" s="18" t="s">
        <v>15</v>
      </c>
      <c r="L124" s="23" t="s">
        <v>16</v>
      </c>
      <c r="M124" s="23" t="s">
        <v>17</v>
      </c>
      <c r="N124" s="23" t="s">
        <v>18</v>
      </c>
      <c r="O124" s="23" t="s">
        <v>19</v>
      </c>
      <c r="P124" s="23" t="s">
        <v>20</v>
      </c>
      <c r="Q124" s="23" t="s">
        <v>21</v>
      </c>
      <c r="R124" s="23" t="s">
        <v>22</v>
      </c>
      <c r="S124" s="23" t="s">
        <v>23</v>
      </c>
      <c r="T124" s="23" t="s">
        <v>24</v>
      </c>
      <c r="U124" s="23" t="s">
        <v>25</v>
      </c>
      <c r="V124" s="121"/>
      <c r="AY124" s="435">
        <f t="shared" si="59"/>
        <v>0</v>
      </c>
      <c r="AZ124" s="64" t="b">
        <f t="shared" si="55"/>
        <v>0</v>
      </c>
    </row>
    <row r="125" spans="2:52" ht="16" customHeight="1">
      <c r="B125" s="59"/>
      <c r="C125" s="55" t="s">
        <v>80</v>
      </c>
      <c r="D125" s="43">
        <v>0</v>
      </c>
      <c r="F125" s="55"/>
      <c r="G125" s="43">
        <v>0</v>
      </c>
      <c r="H125" s="2"/>
      <c r="I125" s="2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120" t="str">
        <f t="shared" ref="V125:V148" si="89">IF(AZ125=FALSE,"","Recuerda seleccionar los meses")</f>
        <v/>
      </c>
      <c r="AM125" s="64">
        <f t="shared" ref="AM125:AX125" si="90">IF($G$125&gt;0,AND(J125=$B$332)*1,0)</f>
        <v>0</v>
      </c>
      <c r="AN125" s="64">
        <f t="shared" si="90"/>
        <v>0</v>
      </c>
      <c r="AO125" s="64">
        <f t="shared" si="90"/>
        <v>0</v>
      </c>
      <c r="AP125" s="64">
        <f t="shared" si="90"/>
        <v>0</v>
      </c>
      <c r="AQ125" s="64">
        <f t="shared" si="90"/>
        <v>0</v>
      </c>
      <c r="AR125" s="64">
        <f t="shared" si="90"/>
        <v>0</v>
      </c>
      <c r="AS125" s="64">
        <f t="shared" si="90"/>
        <v>0</v>
      </c>
      <c r="AT125" s="64">
        <f t="shared" si="90"/>
        <v>0</v>
      </c>
      <c r="AU125" s="64">
        <f t="shared" si="90"/>
        <v>0</v>
      </c>
      <c r="AV125" s="64">
        <f t="shared" si="90"/>
        <v>0</v>
      </c>
      <c r="AW125" s="64">
        <f t="shared" si="90"/>
        <v>0</v>
      </c>
      <c r="AX125" s="64">
        <f t="shared" si="90"/>
        <v>0</v>
      </c>
      <c r="AY125" s="435">
        <f t="shared" si="59"/>
        <v>0</v>
      </c>
      <c r="AZ125" s="64" t="b">
        <f t="shared" si="55"/>
        <v>0</v>
      </c>
    </row>
    <row r="126" spans="2:52">
      <c r="B126" s="59"/>
      <c r="C126" s="55" t="s">
        <v>349</v>
      </c>
      <c r="D126" s="43">
        <v>0</v>
      </c>
      <c r="F126" s="55"/>
      <c r="G126" s="43">
        <v>0</v>
      </c>
      <c r="H126" s="2"/>
      <c r="I126" s="2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120" t="str">
        <f t="shared" si="89"/>
        <v/>
      </c>
      <c r="AM126" s="64">
        <f t="shared" ref="AM126:AX126" si="91">IF($G$126&gt;0,AND(J126=$B$332)*1,0)</f>
        <v>0</v>
      </c>
      <c r="AN126" s="64">
        <f t="shared" si="91"/>
        <v>0</v>
      </c>
      <c r="AO126" s="64">
        <f t="shared" si="91"/>
        <v>0</v>
      </c>
      <c r="AP126" s="64">
        <f t="shared" si="91"/>
        <v>0</v>
      </c>
      <c r="AQ126" s="64">
        <f t="shared" si="91"/>
        <v>0</v>
      </c>
      <c r="AR126" s="64">
        <f t="shared" si="91"/>
        <v>0</v>
      </c>
      <c r="AS126" s="64">
        <f t="shared" si="91"/>
        <v>0</v>
      </c>
      <c r="AT126" s="64">
        <f t="shared" si="91"/>
        <v>0</v>
      </c>
      <c r="AU126" s="64">
        <f t="shared" si="91"/>
        <v>0</v>
      </c>
      <c r="AV126" s="64">
        <f t="shared" si="91"/>
        <v>0</v>
      </c>
      <c r="AW126" s="64">
        <f t="shared" si="91"/>
        <v>0</v>
      </c>
      <c r="AX126" s="64">
        <f t="shared" si="91"/>
        <v>0</v>
      </c>
      <c r="AY126" s="435">
        <f t="shared" si="59"/>
        <v>0</v>
      </c>
      <c r="AZ126" s="64" t="b">
        <f t="shared" si="55"/>
        <v>0</v>
      </c>
    </row>
    <row r="127" spans="2:52">
      <c r="B127" s="59"/>
      <c r="C127" s="55" t="s">
        <v>430</v>
      </c>
      <c r="D127" s="43">
        <v>0</v>
      </c>
      <c r="F127" s="47"/>
      <c r="G127" s="43">
        <v>0</v>
      </c>
      <c r="H127" s="2"/>
      <c r="I127" s="2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120" t="str">
        <f t="shared" si="89"/>
        <v/>
      </c>
      <c r="AM127" s="64">
        <f t="shared" ref="AM127:AX127" si="92">IF($G$127&gt;0,AND(J127=$B$332)*1,0)</f>
        <v>0</v>
      </c>
      <c r="AN127" s="64">
        <f t="shared" si="92"/>
        <v>0</v>
      </c>
      <c r="AO127" s="64">
        <f t="shared" si="92"/>
        <v>0</v>
      </c>
      <c r="AP127" s="64">
        <f t="shared" si="92"/>
        <v>0</v>
      </c>
      <c r="AQ127" s="64">
        <f t="shared" si="92"/>
        <v>0</v>
      </c>
      <c r="AR127" s="64">
        <f t="shared" si="92"/>
        <v>0</v>
      </c>
      <c r="AS127" s="64">
        <f t="shared" si="92"/>
        <v>0</v>
      </c>
      <c r="AT127" s="64">
        <f t="shared" si="92"/>
        <v>0</v>
      </c>
      <c r="AU127" s="64">
        <f t="shared" si="92"/>
        <v>0</v>
      </c>
      <c r="AV127" s="64">
        <f t="shared" si="92"/>
        <v>0</v>
      </c>
      <c r="AW127" s="64">
        <f t="shared" si="92"/>
        <v>0</v>
      </c>
      <c r="AX127" s="64">
        <f t="shared" si="92"/>
        <v>0</v>
      </c>
      <c r="AY127" s="435">
        <f t="shared" si="59"/>
        <v>0</v>
      </c>
      <c r="AZ127" s="64" t="b">
        <f t="shared" si="55"/>
        <v>0</v>
      </c>
    </row>
    <row r="128" spans="2:52">
      <c r="B128" s="59"/>
      <c r="C128" s="55" t="s">
        <v>431</v>
      </c>
      <c r="D128" s="43">
        <v>0</v>
      </c>
      <c r="F128" s="47"/>
      <c r="G128" s="43">
        <v>0</v>
      </c>
      <c r="H128" s="2"/>
      <c r="I128" s="2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120" t="str">
        <f t="shared" si="89"/>
        <v/>
      </c>
      <c r="AM128" s="64">
        <f t="shared" ref="AM128:AX128" si="93">IF($G$128&gt;0,AND(J128=$B$332)*1,0)</f>
        <v>0</v>
      </c>
      <c r="AN128" s="64">
        <f t="shared" si="93"/>
        <v>0</v>
      </c>
      <c r="AO128" s="64">
        <f t="shared" si="93"/>
        <v>0</v>
      </c>
      <c r="AP128" s="64">
        <f t="shared" si="93"/>
        <v>0</v>
      </c>
      <c r="AQ128" s="64">
        <f t="shared" si="93"/>
        <v>0</v>
      </c>
      <c r="AR128" s="64">
        <f t="shared" si="93"/>
        <v>0</v>
      </c>
      <c r="AS128" s="64">
        <f t="shared" si="93"/>
        <v>0</v>
      </c>
      <c r="AT128" s="64">
        <f t="shared" si="93"/>
        <v>0</v>
      </c>
      <c r="AU128" s="64">
        <f t="shared" si="93"/>
        <v>0</v>
      </c>
      <c r="AV128" s="64">
        <f t="shared" si="93"/>
        <v>0</v>
      </c>
      <c r="AW128" s="64">
        <f t="shared" si="93"/>
        <v>0</v>
      </c>
      <c r="AX128" s="64">
        <f t="shared" si="93"/>
        <v>0</v>
      </c>
      <c r="AY128" s="435">
        <f t="shared" si="59"/>
        <v>0</v>
      </c>
      <c r="AZ128" s="64" t="b">
        <f t="shared" si="55"/>
        <v>0</v>
      </c>
    </row>
    <row r="129" spans="2:52">
      <c r="B129" s="59"/>
      <c r="C129" s="55" t="s">
        <v>432</v>
      </c>
      <c r="D129" s="43">
        <v>0</v>
      </c>
      <c r="F129" s="47"/>
      <c r="G129" s="43">
        <v>0</v>
      </c>
      <c r="H129" s="2"/>
      <c r="I129" s="2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120" t="str">
        <f t="shared" si="89"/>
        <v/>
      </c>
      <c r="AM129" s="64">
        <f t="shared" ref="AM129:AX129" si="94">IF($G$129&gt;0,AND(J129=$B$332)*1,0)</f>
        <v>0</v>
      </c>
      <c r="AN129" s="64">
        <f t="shared" si="94"/>
        <v>0</v>
      </c>
      <c r="AO129" s="64">
        <f t="shared" si="94"/>
        <v>0</v>
      </c>
      <c r="AP129" s="64">
        <f t="shared" si="94"/>
        <v>0</v>
      </c>
      <c r="AQ129" s="64">
        <f t="shared" si="94"/>
        <v>0</v>
      </c>
      <c r="AR129" s="64">
        <f t="shared" si="94"/>
        <v>0</v>
      </c>
      <c r="AS129" s="64">
        <f t="shared" si="94"/>
        <v>0</v>
      </c>
      <c r="AT129" s="64">
        <f t="shared" si="94"/>
        <v>0</v>
      </c>
      <c r="AU129" s="64">
        <f t="shared" si="94"/>
        <v>0</v>
      </c>
      <c r="AV129" s="64">
        <f t="shared" si="94"/>
        <v>0</v>
      </c>
      <c r="AW129" s="64">
        <f t="shared" si="94"/>
        <v>0</v>
      </c>
      <c r="AX129" s="64">
        <f t="shared" si="94"/>
        <v>0</v>
      </c>
      <c r="AY129" s="435">
        <f t="shared" si="59"/>
        <v>0</v>
      </c>
      <c r="AZ129" s="64" t="b">
        <f t="shared" si="55"/>
        <v>0</v>
      </c>
    </row>
    <row r="130" spans="2:52">
      <c r="B130" s="59"/>
      <c r="C130" s="47"/>
      <c r="D130" s="43">
        <v>0</v>
      </c>
      <c r="F130" s="47"/>
      <c r="G130" s="43">
        <v>0</v>
      </c>
      <c r="H130" s="2"/>
      <c r="I130" s="2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120" t="str">
        <f t="shared" si="89"/>
        <v/>
      </c>
      <c r="AM130" s="64">
        <f t="shared" ref="AM130:AX130" si="95">IF($G$130&gt;0,AND(J130=$B$332)*1,0)</f>
        <v>0</v>
      </c>
      <c r="AN130" s="64">
        <f t="shared" si="95"/>
        <v>0</v>
      </c>
      <c r="AO130" s="64">
        <f t="shared" si="95"/>
        <v>0</v>
      </c>
      <c r="AP130" s="64">
        <f t="shared" si="95"/>
        <v>0</v>
      </c>
      <c r="AQ130" s="64">
        <f t="shared" si="95"/>
        <v>0</v>
      </c>
      <c r="AR130" s="64">
        <f t="shared" si="95"/>
        <v>0</v>
      </c>
      <c r="AS130" s="64">
        <f t="shared" si="95"/>
        <v>0</v>
      </c>
      <c r="AT130" s="64">
        <f t="shared" si="95"/>
        <v>0</v>
      </c>
      <c r="AU130" s="64">
        <f t="shared" si="95"/>
        <v>0</v>
      </c>
      <c r="AV130" s="64">
        <f t="shared" si="95"/>
        <v>0</v>
      </c>
      <c r="AW130" s="64">
        <f t="shared" si="95"/>
        <v>0</v>
      </c>
      <c r="AX130" s="64">
        <f t="shared" si="95"/>
        <v>0</v>
      </c>
      <c r="AY130" s="435">
        <f t="shared" si="59"/>
        <v>0</v>
      </c>
      <c r="AZ130" s="64" t="b">
        <f t="shared" si="55"/>
        <v>0</v>
      </c>
    </row>
    <row r="131" spans="2:52">
      <c r="B131" s="59"/>
      <c r="C131" s="47"/>
      <c r="D131" s="43">
        <v>0</v>
      </c>
      <c r="F131" s="47"/>
      <c r="G131" s="43">
        <v>0</v>
      </c>
      <c r="H131" s="2"/>
      <c r="I131" s="2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120" t="str">
        <f t="shared" si="89"/>
        <v/>
      </c>
      <c r="AM131" s="64">
        <f t="shared" ref="AM131:AX131" si="96">IF($G$131&gt;0,AND(J131=$B$332)*1,0)</f>
        <v>0</v>
      </c>
      <c r="AN131" s="64">
        <f t="shared" si="96"/>
        <v>0</v>
      </c>
      <c r="AO131" s="64">
        <f t="shared" si="96"/>
        <v>0</v>
      </c>
      <c r="AP131" s="64">
        <f t="shared" si="96"/>
        <v>0</v>
      </c>
      <c r="AQ131" s="64">
        <f t="shared" si="96"/>
        <v>0</v>
      </c>
      <c r="AR131" s="64">
        <f t="shared" si="96"/>
        <v>0</v>
      </c>
      <c r="AS131" s="64">
        <f t="shared" si="96"/>
        <v>0</v>
      </c>
      <c r="AT131" s="64">
        <f t="shared" si="96"/>
        <v>0</v>
      </c>
      <c r="AU131" s="64">
        <f t="shared" si="96"/>
        <v>0</v>
      </c>
      <c r="AV131" s="64">
        <f t="shared" si="96"/>
        <v>0</v>
      </c>
      <c r="AW131" s="64">
        <f t="shared" si="96"/>
        <v>0</v>
      </c>
      <c r="AX131" s="64">
        <f t="shared" si="96"/>
        <v>0</v>
      </c>
      <c r="AY131" s="435">
        <f t="shared" si="59"/>
        <v>0</v>
      </c>
      <c r="AZ131" s="64" t="b">
        <f t="shared" si="55"/>
        <v>0</v>
      </c>
    </row>
    <row r="132" spans="2:52">
      <c r="B132" s="59"/>
      <c r="C132" s="47"/>
      <c r="D132" s="43">
        <v>0</v>
      </c>
      <c r="F132" s="47"/>
      <c r="G132" s="43">
        <v>0</v>
      </c>
      <c r="H132" s="2"/>
      <c r="I132" s="2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120" t="str">
        <f t="shared" si="89"/>
        <v/>
      </c>
      <c r="AM132" s="64">
        <f t="shared" ref="AM132:AX132" si="97">IF($G$132&gt;0,AND(J132=$B$332)*1,0)</f>
        <v>0</v>
      </c>
      <c r="AN132" s="64">
        <f t="shared" si="97"/>
        <v>0</v>
      </c>
      <c r="AO132" s="64">
        <f t="shared" si="97"/>
        <v>0</v>
      </c>
      <c r="AP132" s="64">
        <f t="shared" si="97"/>
        <v>0</v>
      </c>
      <c r="AQ132" s="64">
        <f t="shared" si="97"/>
        <v>0</v>
      </c>
      <c r="AR132" s="64">
        <f t="shared" si="97"/>
        <v>0</v>
      </c>
      <c r="AS132" s="64">
        <f t="shared" si="97"/>
        <v>0</v>
      </c>
      <c r="AT132" s="64">
        <f t="shared" si="97"/>
        <v>0</v>
      </c>
      <c r="AU132" s="64">
        <f t="shared" si="97"/>
        <v>0</v>
      </c>
      <c r="AV132" s="64">
        <f t="shared" si="97"/>
        <v>0</v>
      </c>
      <c r="AW132" s="64">
        <f t="shared" si="97"/>
        <v>0</v>
      </c>
      <c r="AX132" s="64">
        <f t="shared" si="97"/>
        <v>0</v>
      </c>
      <c r="AY132" s="435">
        <f t="shared" si="59"/>
        <v>0</v>
      </c>
      <c r="AZ132" s="64" t="b">
        <f t="shared" si="55"/>
        <v>0</v>
      </c>
    </row>
    <row r="133" spans="2:52">
      <c r="B133" s="59"/>
      <c r="C133" s="47"/>
      <c r="D133" s="43">
        <v>0</v>
      </c>
      <c r="F133" s="47"/>
      <c r="G133" s="43">
        <v>0</v>
      </c>
      <c r="H133" s="2"/>
      <c r="I133" s="2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120" t="str">
        <f t="shared" si="89"/>
        <v/>
      </c>
      <c r="AM133" s="64">
        <f t="shared" ref="AM133:AX133" si="98">IF($G$133&gt;0,AND(J133=$B$332)*1,0)</f>
        <v>0</v>
      </c>
      <c r="AN133" s="64">
        <f t="shared" si="98"/>
        <v>0</v>
      </c>
      <c r="AO133" s="64">
        <f t="shared" si="98"/>
        <v>0</v>
      </c>
      <c r="AP133" s="64">
        <f t="shared" si="98"/>
        <v>0</v>
      </c>
      <c r="AQ133" s="64">
        <f t="shared" si="98"/>
        <v>0</v>
      </c>
      <c r="AR133" s="64">
        <f t="shared" si="98"/>
        <v>0</v>
      </c>
      <c r="AS133" s="64">
        <f t="shared" si="98"/>
        <v>0</v>
      </c>
      <c r="AT133" s="64">
        <f t="shared" si="98"/>
        <v>0</v>
      </c>
      <c r="AU133" s="64">
        <f t="shared" si="98"/>
        <v>0</v>
      </c>
      <c r="AV133" s="64">
        <f t="shared" si="98"/>
        <v>0</v>
      </c>
      <c r="AW133" s="64">
        <f t="shared" si="98"/>
        <v>0</v>
      </c>
      <c r="AX133" s="64">
        <f t="shared" si="98"/>
        <v>0</v>
      </c>
      <c r="AY133" s="435">
        <f t="shared" si="59"/>
        <v>0</v>
      </c>
      <c r="AZ133" s="64" t="b">
        <f t="shared" si="55"/>
        <v>0</v>
      </c>
    </row>
    <row r="134" spans="2:52">
      <c r="B134" s="59"/>
      <c r="C134" s="47"/>
      <c r="D134" s="43">
        <v>0</v>
      </c>
      <c r="F134" s="47"/>
      <c r="G134" s="43">
        <v>0</v>
      </c>
      <c r="H134" s="2"/>
      <c r="I134" s="2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120" t="str">
        <f t="shared" si="89"/>
        <v/>
      </c>
      <c r="AM134" s="64">
        <f t="shared" ref="AM134:AX134" si="99">IF($G$134&gt;0,AND(J134=$B$332)*1,0)</f>
        <v>0</v>
      </c>
      <c r="AN134" s="64">
        <f t="shared" si="99"/>
        <v>0</v>
      </c>
      <c r="AO134" s="64">
        <f t="shared" si="99"/>
        <v>0</v>
      </c>
      <c r="AP134" s="64">
        <f t="shared" si="99"/>
        <v>0</v>
      </c>
      <c r="AQ134" s="64">
        <f t="shared" si="99"/>
        <v>0</v>
      </c>
      <c r="AR134" s="64">
        <f t="shared" si="99"/>
        <v>0</v>
      </c>
      <c r="AS134" s="64">
        <f t="shared" si="99"/>
        <v>0</v>
      </c>
      <c r="AT134" s="64">
        <f t="shared" si="99"/>
        <v>0</v>
      </c>
      <c r="AU134" s="64">
        <f t="shared" si="99"/>
        <v>0</v>
      </c>
      <c r="AV134" s="64">
        <f t="shared" si="99"/>
        <v>0</v>
      </c>
      <c r="AW134" s="64">
        <f t="shared" si="99"/>
        <v>0</v>
      </c>
      <c r="AX134" s="64">
        <f t="shared" si="99"/>
        <v>0</v>
      </c>
      <c r="AY134" s="435">
        <f t="shared" si="59"/>
        <v>0</v>
      </c>
      <c r="AZ134" s="64" t="b">
        <f t="shared" si="55"/>
        <v>0</v>
      </c>
    </row>
    <row r="135" spans="2:52">
      <c r="B135" s="59"/>
      <c r="C135" s="47"/>
      <c r="D135" s="43">
        <v>0</v>
      </c>
      <c r="F135" s="47"/>
      <c r="G135" s="43">
        <v>0</v>
      </c>
      <c r="H135" s="2"/>
      <c r="I135" s="2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120" t="str">
        <f t="shared" si="89"/>
        <v/>
      </c>
      <c r="AM135" s="64">
        <f t="shared" ref="AM135:AX135" si="100">IF($G$135&gt;0,AND(J135=$B$332)*1,0)</f>
        <v>0</v>
      </c>
      <c r="AN135" s="64">
        <f t="shared" si="100"/>
        <v>0</v>
      </c>
      <c r="AO135" s="64">
        <f t="shared" si="100"/>
        <v>0</v>
      </c>
      <c r="AP135" s="64">
        <f t="shared" si="100"/>
        <v>0</v>
      </c>
      <c r="AQ135" s="64">
        <f t="shared" si="100"/>
        <v>0</v>
      </c>
      <c r="AR135" s="64">
        <f t="shared" si="100"/>
        <v>0</v>
      </c>
      <c r="AS135" s="64">
        <f t="shared" si="100"/>
        <v>0</v>
      </c>
      <c r="AT135" s="64">
        <f t="shared" si="100"/>
        <v>0</v>
      </c>
      <c r="AU135" s="64">
        <f t="shared" si="100"/>
        <v>0</v>
      </c>
      <c r="AV135" s="64">
        <f t="shared" si="100"/>
        <v>0</v>
      </c>
      <c r="AW135" s="64">
        <f t="shared" si="100"/>
        <v>0</v>
      </c>
      <c r="AX135" s="64">
        <f t="shared" si="100"/>
        <v>0</v>
      </c>
      <c r="AY135" s="435">
        <f t="shared" si="59"/>
        <v>0</v>
      </c>
      <c r="AZ135" s="64" t="b">
        <f t="shared" si="55"/>
        <v>0</v>
      </c>
    </row>
    <row r="136" spans="2:52">
      <c r="B136" s="59"/>
      <c r="C136" s="47"/>
      <c r="D136" s="43">
        <v>0</v>
      </c>
      <c r="F136" s="47"/>
      <c r="G136" s="43">
        <v>0</v>
      </c>
      <c r="H136" s="2"/>
      <c r="I136" s="2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120" t="str">
        <f t="shared" si="89"/>
        <v/>
      </c>
      <c r="AM136" s="64">
        <f t="shared" ref="AM136:AX136" si="101">IF($G$136&gt;0,AND(J136=$B$332)*1,0)</f>
        <v>0</v>
      </c>
      <c r="AN136" s="64">
        <f t="shared" si="101"/>
        <v>0</v>
      </c>
      <c r="AO136" s="64">
        <f t="shared" si="101"/>
        <v>0</v>
      </c>
      <c r="AP136" s="64">
        <f t="shared" si="101"/>
        <v>0</v>
      </c>
      <c r="AQ136" s="64">
        <f t="shared" si="101"/>
        <v>0</v>
      </c>
      <c r="AR136" s="64">
        <f t="shared" si="101"/>
        <v>0</v>
      </c>
      <c r="AS136" s="64">
        <f t="shared" si="101"/>
        <v>0</v>
      </c>
      <c r="AT136" s="64">
        <f t="shared" si="101"/>
        <v>0</v>
      </c>
      <c r="AU136" s="64">
        <f t="shared" si="101"/>
        <v>0</v>
      </c>
      <c r="AV136" s="64">
        <f t="shared" si="101"/>
        <v>0</v>
      </c>
      <c r="AW136" s="64">
        <f t="shared" si="101"/>
        <v>0</v>
      </c>
      <c r="AX136" s="64">
        <f t="shared" si="101"/>
        <v>0</v>
      </c>
      <c r="AY136" s="435">
        <f t="shared" si="59"/>
        <v>0</v>
      </c>
      <c r="AZ136" s="64" t="b">
        <f t="shared" si="55"/>
        <v>0</v>
      </c>
    </row>
    <row r="137" spans="2:52">
      <c r="B137" s="59"/>
      <c r="C137" s="47"/>
      <c r="D137" s="43">
        <v>0</v>
      </c>
      <c r="F137" s="47"/>
      <c r="G137" s="43">
        <v>0</v>
      </c>
      <c r="H137" s="2"/>
      <c r="I137" s="2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120" t="str">
        <f t="shared" si="89"/>
        <v/>
      </c>
      <c r="AM137" s="64">
        <f t="shared" ref="AM137:AX137" si="102">IF($G$137&gt;0,AND(J137=$B$332)*1,0)</f>
        <v>0</v>
      </c>
      <c r="AN137" s="64">
        <f t="shared" si="102"/>
        <v>0</v>
      </c>
      <c r="AO137" s="64">
        <f t="shared" si="102"/>
        <v>0</v>
      </c>
      <c r="AP137" s="64">
        <f t="shared" si="102"/>
        <v>0</v>
      </c>
      <c r="AQ137" s="64">
        <f t="shared" si="102"/>
        <v>0</v>
      </c>
      <c r="AR137" s="64">
        <f t="shared" si="102"/>
        <v>0</v>
      </c>
      <c r="AS137" s="64">
        <f t="shared" si="102"/>
        <v>0</v>
      </c>
      <c r="AT137" s="64">
        <f t="shared" si="102"/>
        <v>0</v>
      </c>
      <c r="AU137" s="64">
        <f t="shared" si="102"/>
        <v>0</v>
      </c>
      <c r="AV137" s="64">
        <f t="shared" si="102"/>
        <v>0</v>
      </c>
      <c r="AW137" s="64">
        <f t="shared" si="102"/>
        <v>0</v>
      </c>
      <c r="AX137" s="64">
        <f t="shared" si="102"/>
        <v>0</v>
      </c>
      <c r="AY137" s="435">
        <f t="shared" si="59"/>
        <v>0</v>
      </c>
      <c r="AZ137" s="64" t="b">
        <f t="shared" si="55"/>
        <v>0</v>
      </c>
    </row>
    <row r="138" spans="2:52">
      <c r="B138" s="59"/>
      <c r="C138" s="47"/>
      <c r="D138" s="43">
        <v>0</v>
      </c>
      <c r="F138" s="47"/>
      <c r="G138" s="43">
        <v>0</v>
      </c>
      <c r="H138" s="2"/>
      <c r="I138" s="2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120" t="str">
        <f t="shared" si="89"/>
        <v/>
      </c>
      <c r="AM138" s="64">
        <f t="shared" ref="AM138:AX138" si="103">IF($G$138&gt;0,AND(J138=$B$332)*1,0)</f>
        <v>0</v>
      </c>
      <c r="AN138" s="64">
        <f t="shared" si="103"/>
        <v>0</v>
      </c>
      <c r="AO138" s="64">
        <f t="shared" si="103"/>
        <v>0</v>
      </c>
      <c r="AP138" s="64">
        <f t="shared" si="103"/>
        <v>0</v>
      </c>
      <c r="AQ138" s="64">
        <f t="shared" si="103"/>
        <v>0</v>
      </c>
      <c r="AR138" s="64">
        <f t="shared" si="103"/>
        <v>0</v>
      </c>
      <c r="AS138" s="64">
        <f t="shared" si="103"/>
        <v>0</v>
      </c>
      <c r="AT138" s="64">
        <f t="shared" si="103"/>
        <v>0</v>
      </c>
      <c r="AU138" s="64">
        <f t="shared" si="103"/>
        <v>0</v>
      </c>
      <c r="AV138" s="64">
        <f t="shared" si="103"/>
        <v>0</v>
      </c>
      <c r="AW138" s="64">
        <f t="shared" si="103"/>
        <v>0</v>
      </c>
      <c r="AX138" s="64">
        <f t="shared" si="103"/>
        <v>0</v>
      </c>
      <c r="AY138" s="435">
        <f t="shared" si="59"/>
        <v>0</v>
      </c>
      <c r="AZ138" s="64" t="b">
        <f t="shared" si="55"/>
        <v>0</v>
      </c>
    </row>
    <row r="139" spans="2:52">
      <c r="B139" s="59"/>
      <c r="C139" s="675"/>
      <c r="D139" s="677">
        <v>0</v>
      </c>
      <c r="F139" s="675"/>
      <c r="G139" s="43">
        <v>0</v>
      </c>
      <c r="H139" s="2"/>
      <c r="I139" s="2"/>
      <c r="J139" s="678"/>
      <c r="K139" s="678"/>
      <c r="L139" s="678"/>
      <c r="M139" s="678"/>
      <c r="N139" s="678"/>
      <c r="O139" s="678"/>
      <c r="P139" s="678"/>
      <c r="Q139" s="678"/>
      <c r="R139" s="678"/>
      <c r="S139" s="678"/>
      <c r="T139" s="678"/>
      <c r="U139" s="678"/>
      <c r="V139" s="120" t="str">
        <f t="shared" si="89"/>
        <v/>
      </c>
      <c r="AM139" s="64">
        <f t="shared" ref="AM139:AX139" si="104">IF($G$139&gt;0,AND(J139=$B$332)*1,0)</f>
        <v>0</v>
      </c>
      <c r="AN139" s="64">
        <f t="shared" si="104"/>
        <v>0</v>
      </c>
      <c r="AO139" s="64">
        <f t="shared" si="104"/>
        <v>0</v>
      </c>
      <c r="AP139" s="64">
        <f t="shared" si="104"/>
        <v>0</v>
      </c>
      <c r="AQ139" s="64">
        <f t="shared" si="104"/>
        <v>0</v>
      </c>
      <c r="AR139" s="64">
        <f t="shared" si="104"/>
        <v>0</v>
      </c>
      <c r="AS139" s="64">
        <f t="shared" si="104"/>
        <v>0</v>
      </c>
      <c r="AT139" s="64">
        <f t="shared" si="104"/>
        <v>0</v>
      </c>
      <c r="AU139" s="64">
        <f t="shared" si="104"/>
        <v>0</v>
      </c>
      <c r="AV139" s="64">
        <f t="shared" si="104"/>
        <v>0</v>
      </c>
      <c r="AW139" s="64">
        <f t="shared" si="104"/>
        <v>0</v>
      </c>
      <c r="AX139" s="64">
        <f t="shared" si="104"/>
        <v>0</v>
      </c>
      <c r="AY139" s="435">
        <f t="shared" si="59"/>
        <v>0</v>
      </c>
      <c r="AZ139" s="64" t="b">
        <f t="shared" si="55"/>
        <v>0</v>
      </c>
    </row>
    <row r="140" spans="2:52">
      <c r="B140" s="59"/>
      <c r="C140" s="675"/>
      <c r="D140" s="677">
        <v>0</v>
      </c>
      <c r="F140" s="675"/>
      <c r="G140" s="43">
        <v>0</v>
      </c>
      <c r="H140" s="2"/>
      <c r="I140" s="2"/>
      <c r="J140" s="678"/>
      <c r="K140" s="678"/>
      <c r="L140" s="678"/>
      <c r="M140" s="678"/>
      <c r="N140" s="678"/>
      <c r="O140" s="678"/>
      <c r="P140" s="678"/>
      <c r="Q140" s="678"/>
      <c r="R140" s="678"/>
      <c r="S140" s="678"/>
      <c r="T140" s="678"/>
      <c r="U140" s="678"/>
      <c r="V140" s="120" t="str">
        <f t="shared" si="89"/>
        <v/>
      </c>
      <c r="AM140" s="64">
        <f t="shared" ref="AM140:AX140" si="105">IF($G$140&gt;0,AND(J140=$B$332)*1,0)</f>
        <v>0</v>
      </c>
      <c r="AN140" s="64">
        <f t="shared" si="105"/>
        <v>0</v>
      </c>
      <c r="AO140" s="64">
        <f t="shared" si="105"/>
        <v>0</v>
      </c>
      <c r="AP140" s="64">
        <f t="shared" si="105"/>
        <v>0</v>
      </c>
      <c r="AQ140" s="64">
        <f t="shared" si="105"/>
        <v>0</v>
      </c>
      <c r="AR140" s="64">
        <f t="shared" si="105"/>
        <v>0</v>
      </c>
      <c r="AS140" s="64">
        <f t="shared" si="105"/>
        <v>0</v>
      </c>
      <c r="AT140" s="64">
        <f t="shared" si="105"/>
        <v>0</v>
      </c>
      <c r="AU140" s="64">
        <f t="shared" si="105"/>
        <v>0</v>
      </c>
      <c r="AV140" s="64">
        <f t="shared" si="105"/>
        <v>0</v>
      </c>
      <c r="AW140" s="64">
        <f t="shared" si="105"/>
        <v>0</v>
      </c>
      <c r="AX140" s="64">
        <f t="shared" si="105"/>
        <v>0</v>
      </c>
      <c r="AY140" s="435">
        <f t="shared" si="59"/>
        <v>0</v>
      </c>
      <c r="AZ140" s="64" t="b">
        <f t="shared" si="55"/>
        <v>0</v>
      </c>
    </row>
    <row r="141" spans="2:52">
      <c r="B141" s="59"/>
      <c r="C141" s="675"/>
      <c r="D141" s="677">
        <v>0</v>
      </c>
      <c r="F141" s="675"/>
      <c r="G141" s="43">
        <v>0</v>
      </c>
      <c r="H141" s="2"/>
      <c r="I141" s="2"/>
      <c r="J141" s="678"/>
      <c r="K141" s="678"/>
      <c r="L141" s="678"/>
      <c r="M141" s="678"/>
      <c r="N141" s="678"/>
      <c r="O141" s="678"/>
      <c r="P141" s="678"/>
      <c r="Q141" s="678"/>
      <c r="R141" s="678"/>
      <c r="S141" s="678"/>
      <c r="T141" s="678"/>
      <c r="U141" s="678"/>
      <c r="V141" s="120" t="str">
        <f t="shared" si="89"/>
        <v/>
      </c>
      <c r="AM141" s="64">
        <f t="shared" ref="AM141:AX141" si="106">IF($G$141&gt;0,AND(J141=$B$332)*1,0)</f>
        <v>0</v>
      </c>
      <c r="AN141" s="64">
        <f t="shared" si="106"/>
        <v>0</v>
      </c>
      <c r="AO141" s="64">
        <f t="shared" si="106"/>
        <v>0</v>
      </c>
      <c r="AP141" s="64">
        <f t="shared" si="106"/>
        <v>0</v>
      </c>
      <c r="AQ141" s="64">
        <f t="shared" si="106"/>
        <v>0</v>
      </c>
      <c r="AR141" s="64">
        <f t="shared" si="106"/>
        <v>0</v>
      </c>
      <c r="AS141" s="64">
        <f t="shared" si="106"/>
        <v>0</v>
      </c>
      <c r="AT141" s="64">
        <f t="shared" si="106"/>
        <v>0</v>
      </c>
      <c r="AU141" s="64">
        <f t="shared" si="106"/>
        <v>0</v>
      </c>
      <c r="AV141" s="64">
        <f t="shared" si="106"/>
        <v>0</v>
      </c>
      <c r="AW141" s="64">
        <f t="shared" si="106"/>
        <v>0</v>
      </c>
      <c r="AX141" s="64">
        <f t="shared" si="106"/>
        <v>0</v>
      </c>
      <c r="AY141" s="435">
        <f t="shared" si="59"/>
        <v>0</v>
      </c>
      <c r="AZ141" s="64" t="b">
        <f t="shared" si="55"/>
        <v>0</v>
      </c>
    </row>
    <row r="142" spans="2:52">
      <c r="B142" s="59"/>
      <c r="C142" s="675"/>
      <c r="D142" s="677">
        <v>0</v>
      </c>
      <c r="F142" s="675"/>
      <c r="G142" s="43">
        <v>0</v>
      </c>
      <c r="H142" s="2"/>
      <c r="I142" s="2"/>
      <c r="J142" s="678"/>
      <c r="K142" s="678"/>
      <c r="L142" s="678"/>
      <c r="M142" s="678"/>
      <c r="N142" s="678"/>
      <c r="O142" s="678"/>
      <c r="P142" s="678"/>
      <c r="Q142" s="678"/>
      <c r="R142" s="678"/>
      <c r="S142" s="678"/>
      <c r="T142" s="678"/>
      <c r="U142" s="678"/>
      <c r="V142" s="120" t="str">
        <f t="shared" si="89"/>
        <v/>
      </c>
      <c r="AM142" s="64">
        <f t="shared" ref="AM142:AX142" si="107">IF($G$142&gt;0,AND(J142=$B$332)*1,0)</f>
        <v>0</v>
      </c>
      <c r="AN142" s="64">
        <f t="shared" si="107"/>
        <v>0</v>
      </c>
      <c r="AO142" s="64">
        <f t="shared" si="107"/>
        <v>0</v>
      </c>
      <c r="AP142" s="64">
        <f t="shared" si="107"/>
        <v>0</v>
      </c>
      <c r="AQ142" s="64">
        <f t="shared" si="107"/>
        <v>0</v>
      </c>
      <c r="AR142" s="64">
        <f t="shared" si="107"/>
        <v>0</v>
      </c>
      <c r="AS142" s="64">
        <f t="shared" si="107"/>
        <v>0</v>
      </c>
      <c r="AT142" s="64">
        <f t="shared" si="107"/>
        <v>0</v>
      </c>
      <c r="AU142" s="64">
        <f t="shared" si="107"/>
        <v>0</v>
      </c>
      <c r="AV142" s="64">
        <f t="shared" si="107"/>
        <v>0</v>
      </c>
      <c r="AW142" s="64">
        <f t="shared" si="107"/>
        <v>0</v>
      </c>
      <c r="AX142" s="64">
        <f t="shared" si="107"/>
        <v>0</v>
      </c>
      <c r="AY142" s="435">
        <f t="shared" si="59"/>
        <v>0</v>
      </c>
      <c r="AZ142" s="64" t="b">
        <f t="shared" si="55"/>
        <v>0</v>
      </c>
    </row>
    <row r="143" spans="2:52">
      <c r="B143" s="59"/>
      <c r="C143" s="675"/>
      <c r="D143" s="677">
        <v>0</v>
      </c>
      <c r="F143" s="675"/>
      <c r="G143" s="43">
        <v>0</v>
      </c>
      <c r="H143" s="2"/>
      <c r="I143" s="2"/>
      <c r="J143" s="678"/>
      <c r="K143" s="678"/>
      <c r="L143" s="678"/>
      <c r="M143" s="678"/>
      <c r="N143" s="678"/>
      <c r="O143" s="678"/>
      <c r="P143" s="678"/>
      <c r="Q143" s="678"/>
      <c r="R143" s="678"/>
      <c r="S143" s="678"/>
      <c r="T143" s="678"/>
      <c r="U143" s="678"/>
      <c r="V143" s="120" t="str">
        <f t="shared" si="89"/>
        <v/>
      </c>
      <c r="AM143" s="64">
        <f t="shared" ref="AM143:AX143" si="108">IF($G$143&gt;0,AND(J143=$B$332)*1,0)</f>
        <v>0</v>
      </c>
      <c r="AN143" s="64">
        <f t="shared" si="108"/>
        <v>0</v>
      </c>
      <c r="AO143" s="64">
        <f t="shared" si="108"/>
        <v>0</v>
      </c>
      <c r="AP143" s="64">
        <f t="shared" si="108"/>
        <v>0</v>
      </c>
      <c r="AQ143" s="64">
        <f t="shared" si="108"/>
        <v>0</v>
      </c>
      <c r="AR143" s="64">
        <f t="shared" si="108"/>
        <v>0</v>
      </c>
      <c r="AS143" s="64">
        <f t="shared" si="108"/>
        <v>0</v>
      </c>
      <c r="AT143" s="64">
        <f t="shared" si="108"/>
        <v>0</v>
      </c>
      <c r="AU143" s="64">
        <f t="shared" si="108"/>
        <v>0</v>
      </c>
      <c r="AV143" s="64">
        <f t="shared" si="108"/>
        <v>0</v>
      </c>
      <c r="AW143" s="64">
        <f t="shared" si="108"/>
        <v>0</v>
      </c>
      <c r="AX143" s="64">
        <f t="shared" si="108"/>
        <v>0</v>
      </c>
      <c r="AY143" s="435">
        <f t="shared" si="59"/>
        <v>0</v>
      </c>
      <c r="AZ143" s="64" t="b">
        <f t="shared" si="55"/>
        <v>0</v>
      </c>
    </row>
    <row r="144" spans="2:52">
      <c r="B144" s="59"/>
      <c r="C144" s="47"/>
      <c r="D144" s="43">
        <v>0</v>
      </c>
      <c r="F144" s="47"/>
      <c r="G144" s="43">
        <v>0</v>
      </c>
      <c r="H144" s="2"/>
      <c r="I144" s="2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120" t="str">
        <f t="shared" si="89"/>
        <v/>
      </c>
      <c r="AM144" s="64">
        <f t="shared" ref="AM144:AX144" si="109">IF($G$144&gt;0,AND(J144=$B$332)*1,0)</f>
        <v>0</v>
      </c>
      <c r="AN144" s="64">
        <f t="shared" si="109"/>
        <v>0</v>
      </c>
      <c r="AO144" s="64">
        <f t="shared" si="109"/>
        <v>0</v>
      </c>
      <c r="AP144" s="64">
        <f t="shared" si="109"/>
        <v>0</v>
      </c>
      <c r="AQ144" s="64">
        <f t="shared" si="109"/>
        <v>0</v>
      </c>
      <c r="AR144" s="64">
        <f t="shared" si="109"/>
        <v>0</v>
      </c>
      <c r="AS144" s="64">
        <f t="shared" si="109"/>
        <v>0</v>
      </c>
      <c r="AT144" s="64">
        <f t="shared" si="109"/>
        <v>0</v>
      </c>
      <c r="AU144" s="64">
        <f t="shared" si="109"/>
        <v>0</v>
      </c>
      <c r="AV144" s="64">
        <f t="shared" si="109"/>
        <v>0</v>
      </c>
      <c r="AW144" s="64">
        <f t="shared" si="109"/>
        <v>0</v>
      </c>
      <c r="AX144" s="64">
        <f t="shared" si="109"/>
        <v>0</v>
      </c>
      <c r="AY144" s="435">
        <f t="shared" si="59"/>
        <v>0</v>
      </c>
      <c r="AZ144" s="64" t="b">
        <f t="shared" si="55"/>
        <v>0</v>
      </c>
    </row>
    <row r="145" spans="2:52">
      <c r="B145" s="59"/>
      <c r="C145" s="47"/>
      <c r="D145" s="43">
        <v>0</v>
      </c>
      <c r="F145" s="47"/>
      <c r="G145" s="43">
        <v>0</v>
      </c>
      <c r="H145" s="2"/>
      <c r="I145" s="2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120" t="str">
        <f t="shared" si="89"/>
        <v/>
      </c>
      <c r="AM145" s="64">
        <f t="shared" ref="AM145:AX145" si="110">IF($G$145&gt;0,AND(J145=$B$332)*1,0)</f>
        <v>0</v>
      </c>
      <c r="AN145" s="64">
        <f t="shared" si="110"/>
        <v>0</v>
      </c>
      <c r="AO145" s="64">
        <f t="shared" si="110"/>
        <v>0</v>
      </c>
      <c r="AP145" s="64">
        <f t="shared" si="110"/>
        <v>0</v>
      </c>
      <c r="AQ145" s="64">
        <f t="shared" si="110"/>
        <v>0</v>
      </c>
      <c r="AR145" s="64">
        <f t="shared" si="110"/>
        <v>0</v>
      </c>
      <c r="AS145" s="64">
        <f t="shared" si="110"/>
        <v>0</v>
      </c>
      <c r="AT145" s="64">
        <f t="shared" si="110"/>
        <v>0</v>
      </c>
      <c r="AU145" s="64">
        <f t="shared" si="110"/>
        <v>0</v>
      </c>
      <c r="AV145" s="64">
        <f t="shared" si="110"/>
        <v>0</v>
      </c>
      <c r="AW145" s="64">
        <f t="shared" si="110"/>
        <v>0</v>
      </c>
      <c r="AX145" s="64">
        <f t="shared" si="110"/>
        <v>0</v>
      </c>
      <c r="AY145" s="435">
        <f t="shared" si="59"/>
        <v>0</v>
      </c>
      <c r="AZ145" s="64" t="b">
        <f t="shared" si="55"/>
        <v>0</v>
      </c>
    </row>
    <row r="146" spans="2:52">
      <c r="B146" s="59"/>
      <c r="C146" s="47"/>
      <c r="D146" s="43">
        <v>0</v>
      </c>
      <c r="F146" s="47"/>
      <c r="G146" s="43">
        <v>0</v>
      </c>
      <c r="H146" s="2"/>
      <c r="I146" s="2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120" t="str">
        <f t="shared" si="89"/>
        <v/>
      </c>
      <c r="AM146" s="64">
        <f t="shared" ref="AM146:AX146" si="111">IF($G$146&gt;0,AND(J146=$B$332)*1,0)</f>
        <v>0</v>
      </c>
      <c r="AN146" s="64">
        <f t="shared" si="111"/>
        <v>0</v>
      </c>
      <c r="AO146" s="64">
        <f t="shared" si="111"/>
        <v>0</v>
      </c>
      <c r="AP146" s="64">
        <f t="shared" si="111"/>
        <v>0</v>
      </c>
      <c r="AQ146" s="64">
        <f t="shared" si="111"/>
        <v>0</v>
      </c>
      <c r="AR146" s="64">
        <f t="shared" si="111"/>
        <v>0</v>
      </c>
      <c r="AS146" s="64">
        <f t="shared" si="111"/>
        <v>0</v>
      </c>
      <c r="AT146" s="64">
        <f t="shared" si="111"/>
        <v>0</v>
      </c>
      <c r="AU146" s="64">
        <f t="shared" si="111"/>
        <v>0</v>
      </c>
      <c r="AV146" s="64">
        <f t="shared" si="111"/>
        <v>0</v>
      </c>
      <c r="AW146" s="64">
        <f t="shared" si="111"/>
        <v>0</v>
      </c>
      <c r="AX146" s="64">
        <f t="shared" si="111"/>
        <v>0</v>
      </c>
      <c r="AY146" s="435">
        <f t="shared" si="59"/>
        <v>0</v>
      </c>
      <c r="AZ146" s="64" t="b">
        <f t="shared" ref="AZ146:AZ209" si="112">AND(G146&gt;0,AY146=0)</f>
        <v>0</v>
      </c>
    </row>
    <row r="147" spans="2:52">
      <c r="B147" s="59"/>
      <c r="C147" s="47"/>
      <c r="D147" s="43">
        <v>0</v>
      </c>
      <c r="F147" s="47"/>
      <c r="G147" s="43">
        <v>0</v>
      </c>
      <c r="H147" s="2"/>
      <c r="I147" s="2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120" t="str">
        <f t="shared" si="89"/>
        <v/>
      </c>
      <c r="AM147" s="64">
        <f t="shared" ref="AM147:AX147" si="113">IF($G$147&gt;0,AND(J147=$B$332)*1,0)</f>
        <v>0</v>
      </c>
      <c r="AN147" s="64">
        <f t="shared" si="113"/>
        <v>0</v>
      </c>
      <c r="AO147" s="64">
        <f t="shared" si="113"/>
        <v>0</v>
      </c>
      <c r="AP147" s="64">
        <f t="shared" si="113"/>
        <v>0</v>
      </c>
      <c r="AQ147" s="64">
        <f t="shared" si="113"/>
        <v>0</v>
      </c>
      <c r="AR147" s="64">
        <f t="shared" si="113"/>
        <v>0</v>
      </c>
      <c r="AS147" s="64">
        <f t="shared" si="113"/>
        <v>0</v>
      </c>
      <c r="AT147" s="64">
        <f t="shared" si="113"/>
        <v>0</v>
      </c>
      <c r="AU147" s="64">
        <f t="shared" si="113"/>
        <v>0</v>
      </c>
      <c r="AV147" s="64">
        <f t="shared" si="113"/>
        <v>0</v>
      </c>
      <c r="AW147" s="64">
        <f t="shared" si="113"/>
        <v>0</v>
      </c>
      <c r="AX147" s="64">
        <f t="shared" si="113"/>
        <v>0</v>
      </c>
      <c r="AY147" s="435">
        <f t="shared" si="59"/>
        <v>0</v>
      </c>
      <c r="AZ147" s="64" t="b">
        <f t="shared" si="112"/>
        <v>0</v>
      </c>
    </row>
    <row r="148" spans="2:52">
      <c r="B148" s="59"/>
      <c r="C148" s="47"/>
      <c r="D148" s="43">
        <v>0</v>
      </c>
      <c r="F148" s="47"/>
      <c r="G148" s="43">
        <v>0</v>
      </c>
      <c r="H148" s="2"/>
      <c r="I148" s="2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120" t="str">
        <f t="shared" si="89"/>
        <v/>
      </c>
      <c r="AM148" s="64">
        <f t="shared" ref="AM148:AX148" si="114">IF($G$148&gt;0,AND(J148=$B$332)*1,0)</f>
        <v>0</v>
      </c>
      <c r="AN148" s="64">
        <f t="shared" si="114"/>
        <v>0</v>
      </c>
      <c r="AO148" s="64">
        <f t="shared" si="114"/>
        <v>0</v>
      </c>
      <c r="AP148" s="64">
        <f t="shared" si="114"/>
        <v>0</v>
      </c>
      <c r="AQ148" s="64">
        <f t="shared" si="114"/>
        <v>0</v>
      </c>
      <c r="AR148" s="64">
        <f t="shared" si="114"/>
        <v>0</v>
      </c>
      <c r="AS148" s="64">
        <f t="shared" si="114"/>
        <v>0</v>
      </c>
      <c r="AT148" s="64">
        <f t="shared" si="114"/>
        <v>0</v>
      </c>
      <c r="AU148" s="64">
        <f t="shared" si="114"/>
        <v>0</v>
      </c>
      <c r="AV148" s="64">
        <f t="shared" si="114"/>
        <v>0</v>
      </c>
      <c r="AW148" s="64">
        <f t="shared" si="114"/>
        <v>0</v>
      </c>
      <c r="AX148" s="64">
        <f t="shared" si="114"/>
        <v>0</v>
      </c>
      <c r="AY148" s="435">
        <f t="shared" si="59"/>
        <v>0</v>
      </c>
      <c r="AZ148" s="64" t="b">
        <f t="shared" si="112"/>
        <v>0</v>
      </c>
    </row>
    <row r="149" spans="2:52">
      <c r="B149" s="59"/>
      <c r="C149" s="45" t="s">
        <v>32</v>
      </c>
      <c r="D149" s="46">
        <f>SUM(D125:D148)</f>
        <v>0</v>
      </c>
      <c r="F149" s="48" t="s">
        <v>87</v>
      </c>
      <c r="G149" s="46">
        <f>SUM(J446:U469)</f>
        <v>0</v>
      </c>
      <c r="H149" s="2"/>
      <c r="I149" s="2"/>
      <c r="J149" s="21"/>
      <c r="K149" s="21"/>
      <c r="V149" s="121"/>
      <c r="AY149" s="435">
        <f t="shared" ref="AY149:AY212" si="115">SUM(AM149:AX149)</f>
        <v>0</v>
      </c>
      <c r="AZ149" s="64" t="b">
        <f t="shared" si="112"/>
        <v>0</v>
      </c>
    </row>
    <row r="150" spans="2:52" ht="20" customHeight="1">
      <c r="V150" s="121"/>
      <c r="AY150" s="435">
        <f t="shared" si="115"/>
        <v>0</v>
      </c>
      <c r="AZ150" s="64" t="b">
        <f t="shared" si="112"/>
        <v>0</v>
      </c>
    </row>
    <row r="151" spans="2:52" ht="20" customHeight="1">
      <c r="B151" s="845" t="s">
        <v>37</v>
      </c>
      <c r="C151" s="845"/>
      <c r="D151" s="57">
        <f>D160+G160/12</f>
        <v>0</v>
      </c>
      <c r="E151" s="102" t="s">
        <v>246</v>
      </c>
      <c r="F151" s="32"/>
      <c r="G151" s="37"/>
      <c r="H151" s="33"/>
      <c r="I151" s="33"/>
      <c r="J151" s="33"/>
      <c r="K151" s="33"/>
      <c r="L151" s="32"/>
      <c r="M151" s="32"/>
      <c r="N151" s="32"/>
      <c r="O151" s="32"/>
      <c r="P151" s="32"/>
      <c r="Q151" s="32"/>
      <c r="R151" s="37"/>
      <c r="S151" s="37"/>
      <c r="T151" s="37"/>
      <c r="U151" s="37"/>
      <c r="V151" s="121"/>
      <c r="AY151" s="435">
        <f t="shared" si="115"/>
        <v>0</v>
      </c>
      <c r="AZ151" s="64" t="b">
        <f t="shared" si="112"/>
        <v>0</v>
      </c>
    </row>
    <row r="152" spans="2:52" ht="20">
      <c r="B152" s="59"/>
      <c r="C152" s="22"/>
      <c r="D152" s="20"/>
      <c r="F152" s="22"/>
      <c r="G152" s="20"/>
      <c r="H152" s="18"/>
      <c r="I152" s="18"/>
      <c r="J152" s="23" t="s">
        <v>14</v>
      </c>
      <c r="K152" s="18" t="s">
        <v>15</v>
      </c>
      <c r="L152" s="23" t="s">
        <v>16</v>
      </c>
      <c r="M152" s="23" t="s">
        <v>17</v>
      </c>
      <c r="N152" s="23" t="s">
        <v>18</v>
      </c>
      <c r="O152" s="23" t="s">
        <v>19</v>
      </c>
      <c r="P152" s="23" t="s">
        <v>20</v>
      </c>
      <c r="Q152" s="23" t="s">
        <v>21</v>
      </c>
      <c r="R152" s="23" t="s">
        <v>22</v>
      </c>
      <c r="S152" s="23" t="s">
        <v>23</v>
      </c>
      <c r="T152" s="23" t="s">
        <v>24</v>
      </c>
      <c r="U152" s="23" t="s">
        <v>25</v>
      </c>
      <c r="V152" s="121"/>
      <c r="AY152" s="435">
        <f t="shared" si="115"/>
        <v>0</v>
      </c>
      <c r="AZ152" s="64" t="b">
        <f t="shared" si="112"/>
        <v>0</v>
      </c>
    </row>
    <row r="153" spans="2:52" ht="16" customHeight="1">
      <c r="B153" s="59"/>
      <c r="C153" s="42" t="s">
        <v>423</v>
      </c>
      <c r="D153" s="43">
        <v>0</v>
      </c>
      <c r="F153" s="42" t="s">
        <v>424</v>
      </c>
      <c r="G153" s="43">
        <f>(D153+D154)/2</f>
        <v>0</v>
      </c>
      <c r="H153" s="2"/>
      <c r="I153" s="2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120" t="str">
        <f t="shared" ref="V153:V159" si="116">IF(AZ153=FALSE,"","Recuerda seleccionar los meses")</f>
        <v/>
      </c>
      <c r="AM153" s="64">
        <f t="shared" ref="AM153:AX153" si="117">IF($G$153&gt;0,AND(J153=$B$332)*1,0)</f>
        <v>0</v>
      </c>
      <c r="AN153" s="64">
        <f t="shared" si="117"/>
        <v>0</v>
      </c>
      <c r="AO153" s="64">
        <f t="shared" si="117"/>
        <v>0</v>
      </c>
      <c r="AP153" s="64">
        <f t="shared" si="117"/>
        <v>0</v>
      </c>
      <c r="AQ153" s="64">
        <f t="shared" si="117"/>
        <v>0</v>
      </c>
      <c r="AR153" s="64">
        <f t="shared" si="117"/>
        <v>0</v>
      </c>
      <c r="AS153" s="64">
        <f t="shared" si="117"/>
        <v>0</v>
      </c>
      <c r="AT153" s="64">
        <f t="shared" si="117"/>
        <v>0</v>
      </c>
      <c r="AU153" s="64">
        <f t="shared" si="117"/>
        <v>0</v>
      </c>
      <c r="AV153" s="64">
        <f t="shared" si="117"/>
        <v>0</v>
      </c>
      <c r="AW153" s="64">
        <f t="shared" si="117"/>
        <v>0</v>
      </c>
      <c r="AX153" s="64">
        <f t="shared" si="117"/>
        <v>0</v>
      </c>
      <c r="AY153" s="435">
        <f t="shared" si="115"/>
        <v>0</v>
      </c>
      <c r="AZ153" s="64" t="b">
        <f t="shared" si="112"/>
        <v>0</v>
      </c>
    </row>
    <row r="154" spans="2:52">
      <c r="B154" s="59"/>
      <c r="C154" s="42" t="s">
        <v>425</v>
      </c>
      <c r="D154" s="43">
        <v>0</v>
      </c>
      <c r="F154" s="42" t="s">
        <v>388</v>
      </c>
      <c r="G154" s="43">
        <f>D153+D154</f>
        <v>0</v>
      </c>
      <c r="H154" s="2"/>
      <c r="I154" s="2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120" t="str">
        <f t="shared" si="116"/>
        <v/>
      </c>
      <c r="AM154" s="64">
        <f t="shared" ref="AM154:AX154" si="118">IF($G$154&gt;0,AND(J154=$B$332)*1,0)</f>
        <v>0</v>
      </c>
      <c r="AN154" s="64">
        <f t="shared" si="118"/>
        <v>0</v>
      </c>
      <c r="AO154" s="64">
        <f t="shared" si="118"/>
        <v>0</v>
      </c>
      <c r="AP154" s="64">
        <f t="shared" si="118"/>
        <v>0</v>
      </c>
      <c r="AQ154" s="64">
        <f t="shared" si="118"/>
        <v>0</v>
      </c>
      <c r="AR154" s="64">
        <f t="shared" si="118"/>
        <v>0</v>
      </c>
      <c r="AS154" s="64">
        <f t="shared" si="118"/>
        <v>0</v>
      </c>
      <c r="AT154" s="64">
        <f t="shared" si="118"/>
        <v>0</v>
      </c>
      <c r="AU154" s="64">
        <f t="shared" si="118"/>
        <v>0</v>
      </c>
      <c r="AV154" s="64">
        <f t="shared" si="118"/>
        <v>0</v>
      </c>
      <c r="AW154" s="64">
        <f t="shared" si="118"/>
        <v>0</v>
      </c>
      <c r="AX154" s="64">
        <f t="shared" si="118"/>
        <v>0</v>
      </c>
      <c r="AY154" s="435">
        <f t="shared" si="115"/>
        <v>0</v>
      </c>
      <c r="AZ154" s="64" t="b">
        <f t="shared" si="112"/>
        <v>0</v>
      </c>
    </row>
    <row r="155" spans="2:52">
      <c r="B155" s="59"/>
      <c r="C155" s="42" t="s">
        <v>426</v>
      </c>
      <c r="D155" s="43">
        <v>0</v>
      </c>
      <c r="F155" s="47" t="s">
        <v>427</v>
      </c>
      <c r="G155" s="54">
        <f>G154*12%</f>
        <v>0</v>
      </c>
      <c r="H155" s="2"/>
      <c r="I155" s="2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120" t="str">
        <f t="shared" si="116"/>
        <v/>
      </c>
      <c r="AM155" s="64">
        <f t="shared" ref="AM155:AX155" si="119">IF($G$155&gt;0,AND(J155=$B$332)*1,0)</f>
        <v>0</v>
      </c>
      <c r="AN155" s="64">
        <f t="shared" si="119"/>
        <v>0</v>
      </c>
      <c r="AO155" s="64">
        <f t="shared" si="119"/>
        <v>0</v>
      </c>
      <c r="AP155" s="64">
        <f t="shared" si="119"/>
        <v>0</v>
      </c>
      <c r="AQ155" s="64">
        <f t="shared" si="119"/>
        <v>0</v>
      </c>
      <c r="AR155" s="64">
        <f t="shared" si="119"/>
        <v>0</v>
      </c>
      <c r="AS155" s="64">
        <f t="shared" si="119"/>
        <v>0</v>
      </c>
      <c r="AT155" s="64">
        <f t="shared" si="119"/>
        <v>0</v>
      </c>
      <c r="AU155" s="64">
        <f t="shared" si="119"/>
        <v>0</v>
      </c>
      <c r="AV155" s="64">
        <f t="shared" si="119"/>
        <v>0</v>
      </c>
      <c r="AW155" s="64">
        <f t="shared" si="119"/>
        <v>0</v>
      </c>
      <c r="AX155" s="64">
        <f t="shared" si="119"/>
        <v>0</v>
      </c>
      <c r="AY155" s="435">
        <f t="shared" si="115"/>
        <v>0</v>
      </c>
      <c r="AZ155" s="64" t="b">
        <f t="shared" si="112"/>
        <v>0</v>
      </c>
    </row>
    <row r="156" spans="2:52">
      <c r="B156" s="59"/>
      <c r="C156" s="42"/>
      <c r="D156" s="43">
        <v>0</v>
      </c>
      <c r="F156" s="42" t="s">
        <v>428</v>
      </c>
      <c r="G156" s="43">
        <f>D153/2</f>
        <v>0</v>
      </c>
      <c r="H156" s="2"/>
      <c r="I156" s="2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120" t="str">
        <f t="shared" si="116"/>
        <v/>
      </c>
      <c r="AM156" s="64">
        <f t="shared" ref="AM156:AX156" si="120">IF($G$156&gt;0,AND(J156=$B$332)*1,0)</f>
        <v>0</v>
      </c>
      <c r="AN156" s="64">
        <f t="shared" si="120"/>
        <v>0</v>
      </c>
      <c r="AO156" s="64">
        <f t="shared" si="120"/>
        <v>0</v>
      </c>
      <c r="AP156" s="64">
        <f t="shared" si="120"/>
        <v>0</v>
      </c>
      <c r="AQ156" s="64">
        <f t="shared" si="120"/>
        <v>0</v>
      </c>
      <c r="AR156" s="64">
        <f t="shared" si="120"/>
        <v>0</v>
      </c>
      <c r="AS156" s="64">
        <f t="shared" si="120"/>
        <v>0</v>
      </c>
      <c r="AT156" s="64">
        <f t="shared" si="120"/>
        <v>0</v>
      </c>
      <c r="AU156" s="64">
        <f t="shared" si="120"/>
        <v>0</v>
      </c>
      <c r="AV156" s="64">
        <f t="shared" si="120"/>
        <v>0</v>
      </c>
      <c r="AW156" s="64">
        <f t="shared" si="120"/>
        <v>0</v>
      </c>
      <c r="AX156" s="64">
        <f t="shared" si="120"/>
        <v>0</v>
      </c>
      <c r="AY156" s="435">
        <f t="shared" si="115"/>
        <v>0</v>
      </c>
      <c r="AZ156" s="64" t="b">
        <f t="shared" si="112"/>
        <v>0</v>
      </c>
    </row>
    <row r="157" spans="2:52">
      <c r="B157" s="59"/>
      <c r="C157" s="42"/>
      <c r="D157" s="43">
        <v>0</v>
      </c>
      <c r="F157" s="42" t="s">
        <v>429</v>
      </c>
      <c r="G157" s="43">
        <v>0</v>
      </c>
      <c r="H157" s="2"/>
      <c r="I157" s="2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120" t="str">
        <f t="shared" si="116"/>
        <v/>
      </c>
      <c r="AM157" s="64">
        <f t="shared" ref="AM157:AX157" si="121">IF($G$157&gt;0,AND(J157=$B$332)*1,0)</f>
        <v>0</v>
      </c>
      <c r="AN157" s="64">
        <f t="shared" si="121"/>
        <v>0</v>
      </c>
      <c r="AO157" s="64">
        <f t="shared" si="121"/>
        <v>0</v>
      </c>
      <c r="AP157" s="64">
        <f t="shared" si="121"/>
        <v>0</v>
      </c>
      <c r="AQ157" s="64">
        <f t="shared" si="121"/>
        <v>0</v>
      </c>
      <c r="AR157" s="64">
        <f t="shared" si="121"/>
        <v>0</v>
      </c>
      <c r="AS157" s="64">
        <f t="shared" si="121"/>
        <v>0</v>
      </c>
      <c r="AT157" s="64">
        <f t="shared" si="121"/>
        <v>0</v>
      </c>
      <c r="AU157" s="64">
        <f t="shared" si="121"/>
        <v>0</v>
      </c>
      <c r="AV157" s="64">
        <f t="shared" si="121"/>
        <v>0</v>
      </c>
      <c r="AW157" s="64">
        <f t="shared" si="121"/>
        <v>0</v>
      </c>
      <c r="AX157" s="64">
        <f t="shared" si="121"/>
        <v>0</v>
      </c>
      <c r="AY157" s="435">
        <f t="shared" si="115"/>
        <v>0</v>
      </c>
      <c r="AZ157" s="64" t="b">
        <f t="shared" si="112"/>
        <v>0</v>
      </c>
    </row>
    <row r="158" spans="2:52">
      <c r="B158" s="59"/>
      <c r="C158" s="44"/>
      <c r="D158" s="43">
        <v>0</v>
      </c>
      <c r="F158" s="47"/>
      <c r="G158" s="54">
        <v>0</v>
      </c>
      <c r="H158" s="2"/>
      <c r="I158" s="2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120" t="str">
        <f t="shared" si="116"/>
        <v/>
      </c>
      <c r="AM158" s="64">
        <f t="shared" ref="AM158:AX158" si="122">IF($G$158&gt;0,AND(J158=$B$332)*1,0)</f>
        <v>0</v>
      </c>
      <c r="AN158" s="64">
        <f t="shared" si="122"/>
        <v>0</v>
      </c>
      <c r="AO158" s="64">
        <f t="shared" si="122"/>
        <v>0</v>
      </c>
      <c r="AP158" s="64">
        <f t="shared" si="122"/>
        <v>0</v>
      </c>
      <c r="AQ158" s="64">
        <f t="shared" si="122"/>
        <v>0</v>
      </c>
      <c r="AR158" s="64">
        <f t="shared" si="122"/>
        <v>0</v>
      </c>
      <c r="AS158" s="64">
        <f t="shared" si="122"/>
        <v>0</v>
      </c>
      <c r="AT158" s="64">
        <f t="shared" si="122"/>
        <v>0</v>
      </c>
      <c r="AU158" s="64">
        <f t="shared" si="122"/>
        <v>0</v>
      </c>
      <c r="AV158" s="64">
        <f t="shared" si="122"/>
        <v>0</v>
      </c>
      <c r="AW158" s="64">
        <f t="shared" si="122"/>
        <v>0</v>
      </c>
      <c r="AX158" s="64">
        <f t="shared" si="122"/>
        <v>0</v>
      </c>
      <c r="AY158" s="435">
        <f t="shared" si="115"/>
        <v>0</v>
      </c>
      <c r="AZ158" s="64" t="b">
        <f t="shared" si="112"/>
        <v>0</v>
      </c>
    </row>
    <row r="159" spans="2:52">
      <c r="B159" s="59"/>
      <c r="C159" s="42"/>
      <c r="D159" s="43">
        <v>0</v>
      </c>
      <c r="F159" s="47"/>
      <c r="G159" s="54">
        <v>0</v>
      </c>
      <c r="H159" s="2"/>
      <c r="I159" s="2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120" t="str">
        <f t="shared" si="116"/>
        <v/>
      </c>
      <c r="AM159" s="64">
        <f t="shared" ref="AM159:AX159" si="123">IF($G$159&gt;0,AND(J159=$B$332)*1,0)</f>
        <v>0</v>
      </c>
      <c r="AN159" s="64">
        <f t="shared" si="123"/>
        <v>0</v>
      </c>
      <c r="AO159" s="64">
        <f t="shared" si="123"/>
        <v>0</v>
      </c>
      <c r="AP159" s="64">
        <f t="shared" si="123"/>
        <v>0</v>
      </c>
      <c r="AQ159" s="64">
        <f t="shared" si="123"/>
        <v>0</v>
      </c>
      <c r="AR159" s="64">
        <f t="shared" si="123"/>
        <v>0</v>
      </c>
      <c r="AS159" s="64">
        <f t="shared" si="123"/>
        <v>0</v>
      </c>
      <c r="AT159" s="64">
        <f t="shared" si="123"/>
        <v>0</v>
      </c>
      <c r="AU159" s="64">
        <f t="shared" si="123"/>
        <v>0</v>
      </c>
      <c r="AV159" s="64">
        <f t="shared" si="123"/>
        <v>0</v>
      </c>
      <c r="AW159" s="64">
        <f t="shared" si="123"/>
        <v>0</v>
      </c>
      <c r="AX159" s="64">
        <f t="shared" si="123"/>
        <v>0</v>
      </c>
      <c r="AY159" s="435">
        <f t="shared" si="115"/>
        <v>0</v>
      </c>
      <c r="AZ159" s="64" t="b">
        <f t="shared" si="112"/>
        <v>0</v>
      </c>
    </row>
    <row r="160" spans="2:52">
      <c r="B160" s="59"/>
      <c r="C160" s="45" t="s">
        <v>32</v>
      </c>
      <c r="D160" s="46">
        <f>SUM(D153:D159)</f>
        <v>0</v>
      </c>
      <c r="F160" s="48" t="s">
        <v>87</v>
      </c>
      <c r="G160" s="46">
        <f>SUM(J472:U478)</f>
        <v>0</v>
      </c>
      <c r="H160" s="2"/>
      <c r="I160" s="2"/>
      <c r="J160" s="21"/>
      <c r="K160" s="21"/>
      <c r="V160" s="121"/>
      <c r="AY160" s="435">
        <f t="shared" si="115"/>
        <v>0</v>
      </c>
      <c r="AZ160" s="64" t="b">
        <f t="shared" si="112"/>
        <v>0</v>
      </c>
    </row>
    <row r="161" spans="2:52" ht="20" customHeight="1">
      <c r="V161" s="121"/>
      <c r="AY161" s="435">
        <f t="shared" si="115"/>
        <v>0</v>
      </c>
      <c r="AZ161" s="64" t="b">
        <f t="shared" si="112"/>
        <v>0</v>
      </c>
    </row>
    <row r="162" spans="2:52" ht="20" customHeight="1">
      <c r="B162" s="845" t="s">
        <v>40</v>
      </c>
      <c r="C162" s="845"/>
      <c r="D162" s="57">
        <f>D174+G174/12</f>
        <v>0</v>
      </c>
      <c r="E162" s="102" t="s">
        <v>246</v>
      </c>
      <c r="F162" s="32"/>
      <c r="G162" s="37"/>
      <c r="H162" s="33"/>
      <c r="I162" s="33"/>
      <c r="J162" s="33"/>
      <c r="K162" s="33"/>
      <c r="L162" s="32"/>
      <c r="M162" s="32"/>
      <c r="N162" s="32"/>
      <c r="O162" s="32"/>
      <c r="P162" s="32"/>
      <c r="Q162" s="32"/>
      <c r="R162" s="37"/>
      <c r="S162" s="37"/>
      <c r="T162" s="37"/>
      <c r="U162" s="37"/>
      <c r="V162" s="121"/>
      <c r="AY162" s="435">
        <f t="shared" si="115"/>
        <v>0</v>
      </c>
      <c r="AZ162" s="64" t="b">
        <f t="shared" si="112"/>
        <v>0</v>
      </c>
    </row>
    <row r="163" spans="2:52" ht="20">
      <c r="B163" s="59"/>
      <c r="C163" s="22"/>
      <c r="D163" s="20"/>
      <c r="F163" s="22"/>
      <c r="G163" s="20"/>
      <c r="H163" s="18"/>
      <c r="I163" s="18"/>
      <c r="J163" s="23" t="s">
        <v>14</v>
      </c>
      <c r="K163" s="18" t="s">
        <v>15</v>
      </c>
      <c r="L163" s="23" t="s">
        <v>16</v>
      </c>
      <c r="M163" s="23" t="s">
        <v>17</v>
      </c>
      <c r="N163" s="23" t="s">
        <v>18</v>
      </c>
      <c r="O163" s="23" t="s">
        <v>19</v>
      </c>
      <c r="P163" s="23" t="s">
        <v>20</v>
      </c>
      <c r="Q163" s="23" t="s">
        <v>21</v>
      </c>
      <c r="R163" s="23" t="s">
        <v>22</v>
      </c>
      <c r="S163" s="23" t="s">
        <v>23</v>
      </c>
      <c r="T163" s="23" t="s">
        <v>24</v>
      </c>
      <c r="U163" s="23" t="s">
        <v>25</v>
      </c>
      <c r="V163" s="121"/>
      <c r="AY163" s="435">
        <f t="shared" si="115"/>
        <v>0</v>
      </c>
      <c r="AZ163" s="64" t="b">
        <f t="shared" si="112"/>
        <v>0</v>
      </c>
    </row>
    <row r="164" spans="2:52" ht="16" customHeight="1">
      <c r="B164" s="59"/>
      <c r="C164" s="779" t="s">
        <v>437</v>
      </c>
      <c r="D164" s="43">
        <v>0</v>
      </c>
      <c r="F164" s="47" t="s">
        <v>438</v>
      </c>
      <c r="G164" s="43">
        <v>0</v>
      </c>
      <c r="H164" s="2"/>
      <c r="I164" s="2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120" t="str">
        <f t="shared" ref="V164:V173" si="124">IF(AZ164=FALSE,"","Recuerda seleccionar los meses")</f>
        <v/>
      </c>
      <c r="AM164" s="64">
        <f t="shared" ref="AM164:AX164" si="125">IF($G$164&gt;0,AND(J164=$B$332)*1,0)</f>
        <v>0</v>
      </c>
      <c r="AN164" s="64">
        <f t="shared" si="125"/>
        <v>0</v>
      </c>
      <c r="AO164" s="64">
        <f t="shared" si="125"/>
        <v>0</v>
      </c>
      <c r="AP164" s="64">
        <f t="shared" si="125"/>
        <v>0</v>
      </c>
      <c r="AQ164" s="64">
        <f t="shared" si="125"/>
        <v>0</v>
      </c>
      <c r="AR164" s="64">
        <f t="shared" si="125"/>
        <v>0</v>
      </c>
      <c r="AS164" s="64">
        <f t="shared" si="125"/>
        <v>0</v>
      </c>
      <c r="AT164" s="64">
        <f t="shared" si="125"/>
        <v>0</v>
      </c>
      <c r="AU164" s="64">
        <f t="shared" si="125"/>
        <v>0</v>
      </c>
      <c r="AV164" s="64">
        <f t="shared" si="125"/>
        <v>0</v>
      </c>
      <c r="AW164" s="64">
        <f t="shared" si="125"/>
        <v>0</v>
      </c>
      <c r="AX164" s="64">
        <f t="shared" si="125"/>
        <v>0</v>
      </c>
      <c r="AY164" s="435">
        <f t="shared" si="115"/>
        <v>0</v>
      </c>
      <c r="AZ164" s="64" t="b">
        <f t="shared" si="112"/>
        <v>0</v>
      </c>
    </row>
    <row r="165" spans="2:52">
      <c r="B165" s="59"/>
      <c r="C165" s="50" t="s">
        <v>439</v>
      </c>
      <c r="D165" s="97">
        <v>0</v>
      </c>
      <c r="F165" s="47" t="s">
        <v>440</v>
      </c>
      <c r="G165" s="43">
        <v>0</v>
      </c>
      <c r="H165" s="2"/>
      <c r="I165" s="2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120" t="str">
        <f t="shared" si="124"/>
        <v/>
      </c>
      <c r="AM165" s="64">
        <f t="shared" ref="AM165:AX165" si="126">IF($G$165&gt;0,AND(J165=$B$332)*1,0)</f>
        <v>0</v>
      </c>
      <c r="AN165" s="64">
        <f t="shared" si="126"/>
        <v>0</v>
      </c>
      <c r="AO165" s="64">
        <f t="shared" si="126"/>
        <v>0</v>
      </c>
      <c r="AP165" s="64">
        <f t="shared" si="126"/>
        <v>0</v>
      </c>
      <c r="AQ165" s="64">
        <f t="shared" si="126"/>
        <v>0</v>
      </c>
      <c r="AR165" s="64">
        <f t="shared" si="126"/>
        <v>0</v>
      </c>
      <c r="AS165" s="64">
        <f t="shared" si="126"/>
        <v>0</v>
      </c>
      <c r="AT165" s="64">
        <f t="shared" si="126"/>
        <v>0</v>
      </c>
      <c r="AU165" s="64">
        <f t="shared" si="126"/>
        <v>0</v>
      </c>
      <c r="AV165" s="64">
        <f t="shared" si="126"/>
        <v>0</v>
      </c>
      <c r="AW165" s="64">
        <f t="shared" si="126"/>
        <v>0</v>
      </c>
      <c r="AX165" s="64">
        <f t="shared" si="126"/>
        <v>0</v>
      </c>
      <c r="AY165" s="435">
        <f t="shared" si="115"/>
        <v>0</v>
      </c>
      <c r="AZ165" s="64" t="b">
        <f t="shared" si="112"/>
        <v>0</v>
      </c>
    </row>
    <row r="166" spans="2:52">
      <c r="B166" s="59"/>
      <c r="C166" s="50" t="s">
        <v>441</v>
      </c>
      <c r="D166" s="97">
        <v>0</v>
      </c>
      <c r="F166" s="47" t="s">
        <v>442</v>
      </c>
      <c r="G166" s="43">
        <v>0</v>
      </c>
      <c r="H166" s="2"/>
      <c r="I166" s="2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120" t="str">
        <f t="shared" si="124"/>
        <v/>
      </c>
      <c r="AM166" s="64">
        <f t="shared" ref="AM166:AX166" si="127">IF($G$166&gt;0,AND(J166=$B$332)*1,0)</f>
        <v>0</v>
      </c>
      <c r="AN166" s="64">
        <f t="shared" si="127"/>
        <v>0</v>
      </c>
      <c r="AO166" s="64">
        <f t="shared" si="127"/>
        <v>0</v>
      </c>
      <c r="AP166" s="64">
        <f t="shared" si="127"/>
        <v>0</v>
      </c>
      <c r="AQ166" s="64">
        <f t="shared" si="127"/>
        <v>0</v>
      </c>
      <c r="AR166" s="64">
        <f t="shared" si="127"/>
        <v>0</v>
      </c>
      <c r="AS166" s="64">
        <f t="shared" si="127"/>
        <v>0</v>
      </c>
      <c r="AT166" s="64">
        <f t="shared" si="127"/>
        <v>0</v>
      </c>
      <c r="AU166" s="64">
        <f t="shared" si="127"/>
        <v>0</v>
      </c>
      <c r="AV166" s="64">
        <f t="shared" si="127"/>
        <v>0</v>
      </c>
      <c r="AW166" s="64">
        <f t="shared" si="127"/>
        <v>0</v>
      </c>
      <c r="AX166" s="64">
        <f t="shared" si="127"/>
        <v>0</v>
      </c>
      <c r="AY166" s="435">
        <f t="shared" si="115"/>
        <v>0</v>
      </c>
      <c r="AZ166" s="64" t="b">
        <f t="shared" si="112"/>
        <v>0</v>
      </c>
    </row>
    <row r="167" spans="2:52">
      <c r="B167" s="59"/>
      <c r="C167" s="50" t="s">
        <v>351</v>
      </c>
      <c r="D167" s="43">
        <v>0</v>
      </c>
      <c r="F167" s="47" t="s">
        <v>403</v>
      </c>
      <c r="G167" s="43">
        <v>0</v>
      </c>
      <c r="H167" s="2"/>
      <c r="I167" s="2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120" t="str">
        <f t="shared" si="124"/>
        <v/>
      </c>
      <c r="AM167" s="64">
        <f t="shared" ref="AM167:AX167" si="128">IF($G$167&gt;0,AND(J167=$B$332)*1,0)</f>
        <v>0</v>
      </c>
      <c r="AN167" s="64">
        <f t="shared" si="128"/>
        <v>0</v>
      </c>
      <c r="AO167" s="64">
        <f t="shared" si="128"/>
        <v>0</v>
      </c>
      <c r="AP167" s="64">
        <f t="shared" si="128"/>
        <v>0</v>
      </c>
      <c r="AQ167" s="64">
        <f t="shared" si="128"/>
        <v>0</v>
      </c>
      <c r="AR167" s="64">
        <f t="shared" si="128"/>
        <v>0</v>
      </c>
      <c r="AS167" s="64">
        <f t="shared" si="128"/>
        <v>0</v>
      </c>
      <c r="AT167" s="64">
        <f t="shared" si="128"/>
        <v>0</v>
      </c>
      <c r="AU167" s="64">
        <f t="shared" si="128"/>
        <v>0</v>
      </c>
      <c r="AV167" s="64">
        <f t="shared" si="128"/>
        <v>0</v>
      </c>
      <c r="AW167" s="64">
        <f t="shared" si="128"/>
        <v>0</v>
      </c>
      <c r="AX167" s="64">
        <f t="shared" si="128"/>
        <v>0</v>
      </c>
      <c r="AY167" s="435">
        <f t="shared" si="115"/>
        <v>0</v>
      </c>
      <c r="AZ167" s="64" t="b">
        <f t="shared" si="112"/>
        <v>0</v>
      </c>
    </row>
    <row r="168" spans="2:52">
      <c r="B168" s="59"/>
      <c r="C168" s="47" t="s">
        <v>443</v>
      </c>
      <c r="D168" s="43">
        <v>0</v>
      </c>
      <c r="F168" s="47" t="s">
        <v>401</v>
      </c>
      <c r="G168" s="43">
        <v>0</v>
      </c>
      <c r="H168" s="2"/>
      <c r="I168" s="2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120" t="str">
        <f t="shared" si="124"/>
        <v/>
      </c>
      <c r="AM168" s="64">
        <f t="shared" ref="AM168:AX168" si="129">IF($G$168&gt;0,AND(J168=$B$332)*1,0)</f>
        <v>0</v>
      </c>
      <c r="AN168" s="64">
        <f t="shared" si="129"/>
        <v>0</v>
      </c>
      <c r="AO168" s="64">
        <f t="shared" si="129"/>
        <v>0</v>
      </c>
      <c r="AP168" s="64">
        <f t="shared" si="129"/>
        <v>0</v>
      </c>
      <c r="AQ168" s="64">
        <f t="shared" si="129"/>
        <v>0</v>
      </c>
      <c r="AR168" s="64">
        <f t="shared" si="129"/>
        <v>0</v>
      </c>
      <c r="AS168" s="64">
        <f t="shared" si="129"/>
        <v>0</v>
      </c>
      <c r="AT168" s="64">
        <f t="shared" si="129"/>
        <v>0</v>
      </c>
      <c r="AU168" s="64">
        <f t="shared" si="129"/>
        <v>0</v>
      </c>
      <c r="AV168" s="64">
        <f t="shared" si="129"/>
        <v>0</v>
      </c>
      <c r="AW168" s="64">
        <f t="shared" si="129"/>
        <v>0</v>
      </c>
      <c r="AX168" s="64">
        <f t="shared" si="129"/>
        <v>0</v>
      </c>
      <c r="AY168" s="435">
        <f t="shared" si="115"/>
        <v>0</v>
      </c>
      <c r="AZ168" s="64" t="b">
        <f t="shared" si="112"/>
        <v>0</v>
      </c>
    </row>
    <row r="169" spans="2:52">
      <c r="B169" s="59"/>
      <c r="C169" s="47" t="s">
        <v>444</v>
      </c>
      <c r="D169" s="43">
        <v>0</v>
      </c>
      <c r="F169" s="47" t="s">
        <v>445</v>
      </c>
      <c r="G169" s="43">
        <v>0</v>
      </c>
      <c r="H169" s="2"/>
      <c r="I169" s="2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120" t="str">
        <f t="shared" si="124"/>
        <v/>
      </c>
      <c r="AM169" s="64">
        <f t="shared" ref="AM169:AX169" si="130">IF($G$169&gt;0,AND(J169=$B$332)*1,0)</f>
        <v>0</v>
      </c>
      <c r="AN169" s="64">
        <f t="shared" si="130"/>
        <v>0</v>
      </c>
      <c r="AO169" s="64">
        <f t="shared" si="130"/>
        <v>0</v>
      </c>
      <c r="AP169" s="64">
        <f t="shared" si="130"/>
        <v>0</v>
      </c>
      <c r="AQ169" s="64">
        <f t="shared" si="130"/>
        <v>0</v>
      </c>
      <c r="AR169" s="64">
        <f t="shared" si="130"/>
        <v>0</v>
      </c>
      <c r="AS169" s="64">
        <f t="shared" si="130"/>
        <v>0</v>
      </c>
      <c r="AT169" s="64">
        <f t="shared" si="130"/>
        <v>0</v>
      </c>
      <c r="AU169" s="64">
        <f t="shared" si="130"/>
        <v>0</v>
      </c>
      <c r="AV169" s="64">
        <f t="shared" si="130"/>
        <v>0</v>
      </c>
      <c r="AW169" s="64">
        <f t="shared" si="130"/>
        <v>0</v>
      </c>
      <c r="AX169" s="64">
        <f t="shared" si="130"/>
        <v>0</v>
      </c>
      <c r="AY169" s="435">
        <f t="shared" si="115"/>
        <v>0</v>
      </c>
      <c r="AZ169" s="64" t="b">
        <f t="shared" si="112"/>
        <v>0</v>
      </c>
    </row>
    <row r="170" spans="2:52">
      <c r="B170" s="59"/>
      <c r="C170" s="47"/>
      <c r="D170" s="43">
        <v>0</v>
      </c>
      <c r="F170" s="47"/>
      <c r="G170" s="43">
        <v>0</v>
      </c>
      <c r="H170" s="2"/>
      <c r="I170" s="2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120" t="str">
        <f t="shared" si="124"/>
        <v/>
      </c>
      <c r="AM170" s="64">
        <f t="shared" ref="AM170:AX170" si="131">IF($G$170&gt;0,AND(J170=$B$332)*1,0)</f>
        <v>0</v>
      </c>
      <c r="AN170" s="64">
        <f t="shared" si="131"/>
        <v>0</v>
      </c>
      <c r="AO170" s="64">
        <f t="shared" si="131"/>
        <v>0</v>
      </c>
      <c r="AP170" s="64">
        <f t="shared" si="131"/>
        <v>0</v>
      </c>
      <c r="AQ170" s="64">
        <f t="shared" si="131"/>
        <v>0</v>
      </c>
      <c r="AR170" s="64">
        <f t="shared" si="131"/>
        <v>0</v>
      </c>
      <c r="AS170" s="64">
        <f t="shared" si="131"/>
        <v>0</v>
      </c>
      <c r="AT170" s="64">
        <f t="shared" si="131"/>
        <v>0</v>
      </c>
      <c r="AU170" s="64">
        <f t="shared" si="131"/>
        <v>0</v>
      </c>
      <c r="AV170" s="64">
        <f t="shared" si="131"/>
        <v>0</v>
      </c>
      <c r="AW170" s="64">
        <f t="shared" si="131"/>
        <v>0</v>
      </c>
      <c r="AX170" s="64">
        <f t="shared" si="131"/>
        <v>0</v>
      </c>
      <c r="AY170" s="435">
        <f t="shared" si="115"/>
        <v>0</v>
      </c>
      <c r="AZ170" s="64" t="b">
        <f t="shared" si="112"/>
        <v>0</v>
      </c>
    </row>
    <row r="171" spans="2:52">
      <c r="B171" s="59"/>
      <c r="C171" s="47"/>
      <c r="D171" s="43">
        <v>0</v>
      </c>
      <c r="F171" s="47"/>
      <c r="G171" s="43">
        <v>0</v>
      </c>
      <c r="H171" s="2"/>
      <c r="I171" s="2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120" t="str">
        <f t="shared" si="124"/>
        <v/>
      </c>
      <c r="AM171" s="64">
        <f t="shared" ref="AM171:AX171" si="132">IF($G$171&gt;0,AND(J171=$B$332)*1,0)</f>
        <v>0</v>
      </c>
      <c r="AN171" s="64">
        <f t="shared" si="132"/>
        <v>0</v>
      </c>
      <c r="AO171" s="64">
        <f t="shared" si="132"/>
        <v>0</v>
      </c>
      <c r="AP171" s="64">
        <f t="shared" si="132"/>
        <v>0</v>
      </c>
      <c r="AQ171" s="64">
        <f t="shared" si="132"/>
        <v>0</v>
      </c>
      <c r="AR171" s="64">
        <f t="shared" si="132"/>
        <v>0</v>
      </c>
      <c r="AS171" s="64">
        <f t="shared" si="132"/>
        <v>0</v>
      </c>
      <c r="AT171" s="64">
        <f t="shared" si="132"/>
        <v>0</v>
      </c>
      <c r="AU171" s="64">
        <f t="shared" si="132"/>
        <v>0</v>
      </c>
      <c r="AV171" s="64">
        <f t="shared" si="132"/>
        <v>0</v>
      </c>
      <c r="AW171" s="64">
        <f t="shared" si="132"/>
        <v>0</v>
      </c>
      <c r="AX171" s="64">
        <f t="shared" si="132"/>
        <v>0</v>
      </c>
      <c r="AY171" s="435">
        <f t="shared" si="115"/>
        <v>0</v>
      </c>
      <c r="AZ171" s="64" t="b">
        <f t="shared" si="112"/>
        <v>0</v>
      </c>
    </row>
    <row r="172" spans="2:52">
      <c r="B172" s="59"/>
      <c r="C172" s="675"/>
      <c r="D172" s="677">
        <v>0</v>
      </c>
      <c r="F172" s="675"/>
      <c r="G172" s="43">
        <v>0</v>
      </c>
      <c r="H172" s="2"/>
      <c r="I172" s="2"/>
      <c r="J172" s="678"/>
      <c r="K172" s="678"/>
      <c r="L172" s="678"/>
      <c r="M172" s="678"/>
      <c r="N172" s="678"/>
      <c r="O172" s="678"/>
      <c r="P172" s="678"/>
      <c r="Q172" s="678"/>
      <c r="R172" s="678"/>
      <c r="S172" s="678"/>
      <c r="T172" s="678"/>
      <c r="U172" s="678"/>
      <c r="V172" s="120" t="str">
        <f t="shared" si="124"/>
        <v/>
      </c>
      <c r="X172" s="114"/>
      <c r="Y172" s="114"/>
      <c r="Z172" s="114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64">
        <f t="shared" ref="AM172:AX172" si="133">IF($G$172&gt;0,AND(J172=$B$332)*1,0)</f>
        <v>0</v>
      </c>
      <c r="AN172" s="64">
        <f t="shared" si="133"/>
        <v>0</v>
      </c>
      <c r="AO172" s="64">
        <f t="shared" si="133"/>
        <v>0</v>
      </c>
      <c r="AP172" s="64">
        <f t="shared" si="133"/>
        <v>0</v>
      </c>
      <c r="AQ172" s="64">
        <f t="shared" si="133"/>
        <v>0</v>
      </c>
      <c r="AR172" s="64">
        <f t="shared" si="133"/>
        <v>0</v>
      </c>
      <c r="AS172" s="64">
        <f t="shared" si="133"/>
        <v>0</v>
      </c>
      <c r="AT172" s="64">
        <f t="shared" si="133"/>
        <v>0</v>
      </c>
      <c r="AU172" s="64">
        <f t="shared" si="133"/>
        <v>0</v>
      </c>
      <c r="AV172" s="64">
        <f t="shared" si="133"/>
        <v>0</v>
      </c>
      <c r="AW172" s="64">
        <f t="shared" si="133"/>
        <v>0</v>
      </c>
      <c r="AX172" s="64">
        <f t="shared" si="133"/>
        <v>0</v>
      </c>
      <c r="AY172" s="435">
        <f t="shared" si="115"/>
        <v>0</v>
      </c>
      <c r="AZ172" s="64" t="b">
        <f t="shared" si="112"/>
        <v>0</v>
      </c>
    </row>
    <row r="173" spans="2:52">
      <c r="B173" s="59"/>
      <c r="C173" s="675"/>
      <c r="D173" s="677">
        <v>0</v>
      </c>
      <c r="F173" s="675"/>
      <c r="G173" s="43">
        <v>0</v>
      </c>
      <c r="H173" s="2"/>
      <c r="I173" s="2"/>
      <c r="J173" s="678"/>
      <c r="K173" s="678"/>
      <c r="L173" s="678"/>
      <c r="M173" s="678"/>
      <c r="N173" s="678"/>
      <c r="O173" s="678"/>
      <c r="P173" s="678"/>
      <c r="Q173" s="678"/>
      <c r="R173" s="678"/>
      <c r="S173" s="678"/>
      <c r="T173" s="678"/>
      <c r="U173" s="678"/>
      <c r="V173" s="120" t="str">
        <f t="shared" si="124"/>
        <v/>
      </c>
      <c r="AM173" s="64">
        <f t="shared" ref="AM173:AX173" si="134">IF($G$173&gt;0,AND(J173=$B$332)*1,0)</f>
        <v>0</v>
      </c>
      <c r="AN173" s="64">
        <f t="shared" si="134"/>
        <v>0</v>
      </c>
      <c r="AO173" s="64">
        <f t="shared" si="134"/>
        <v>0</v>
      </c>
      <c r="AP173" s="64">
        <f t="shared" si="134"/>
        <v>0</v>
      </c>
      <c r="AQ173" s="64">
        <f t="shared" si="134"/>
        <v>0</v>
      </c>
      <c r="AR173" s="64">
        <f t="shared" si="134"/>
        <v>0</v>
      </c>
      <c r="AS173" s="64">
        <f t="shared" si="134"/>
        <v>0</v>
      </c>
      <c r="AT173" s="64">
        <f t="shared" si="134"/>
        <v>0</v>
      </c>
      <c r="AU173" s="64">
        <f t="shared" si="134"/>
        <v>0</v>
      </c>
      <c r="AV173" s="64">
        <f t="shared" si="134"/>
        <v>0</v>
      </c>
      <c r="AW173" s="64">
        <f t="shared" si="134"/>
        <v>0</v>
      </c>
      <c r="AX173" s="64">
        <f t="shared" si="134"/>
        <v>0</v>
      </c>
      <c r="AY173" s="435">
        <f t="shared" si="115"/>
        <v>0</v>
      </c>
      <c r="AZ173" s="64" t="b">
        <f t="shared" si="112"/>
        <v>0</v>
      </c>
    </row>
    <row r="174" spans="2:52">
      <c r="B174" s="59"/>
      <c r="C174" s="45" t="s">
        <v>32</v>
      </c>
      <c r="D174" s="46">
        <f>SUM(D164:D173)</f>
        <v>0</v>
      </c>
      <c r="F174" s="48" t="s">
        <v>87</v>
      </c>
      <c r="G174" s="46">
        <f>SUM(J483:U492)</f>
        <v>0</v>
      </c>
      <c r="H174" s="2"/>
      <c r="I174" s="2"/>
      <c r="J174" s="21"/>
      <c r="K174" s="21"/>
      <c r="V174" s="121"/>
      <c r="AY174" s="435">
        <f t="shared" si="115"/>
        <v>0</v>
      </c>
      <c r="AZ174" s="64" t="b">
        <f t="shared" si="112"/>
        <v>0</v>
      </c>
    </row>
    <row r="175" spans="2:52" ht="20" customHeight="1">
      <c r="V175" s="121"/>
      <c r="AY175" s="435">
        <f t="shared" si="115"/>
        <v>0</v>
      </c>
      <c r="AZ175" s="64" t="b">
        <f t="shared" si="112"/>
        <v>0</v>
      </c>
    </row>
    <row r="176" spans="2:52" ht="20" customHeight="1">
      <c r="B176" s="845" t="s">
        <v>41</v>
      </c>
      <c r="C176" s="845"/>
      <c r="D176" s="57">
        <f>D191+G191/12</f>
        <v>0</v>
      </c>
      <c r="E176" s="102" t="s">
        <v>246</v>
      </c>
      <c r="F176" s="32"/>
      <c r="G176" s="37"/>
      <c r="H176" s="33"/>
      <c r="I176" s="33"/>
      <c r="J176" s="33"/>
      <c r="K176" s="33"/>
      <c r="L176" s="32"/>
      <c r="M176" s="32"/>
      <c r="N176" s="32"/>
      <c r="O176" s="32"/>
      <c r="P176" s="32"/>
      <c r="Q176" s="32"/>
      <c r="R176" s="37"/>
      <c r="S176" s="37"/>
      <c r="T176" s="37"/>
      <c r="U176" s="37"/>
      <c r="V176" s="121"/>
      <c r="AY176" s="435">
        <f t="shared" si="115"/>
        <v>0</v>
      </c>
      <c r="AZ176" s="64" t="b">
        <f t="shared" si="112"/>
        <v>0</v>
      </c>
    </row>
    <row r="177" spans="2:52" ht="20">
      <c r="B177" s="59"/>
      <c r="C177" s="22"/>
      <c r="D177" s="20"/>
      <c r="F177" s="22"/>
      <c r="G177" s="20"/>
      <c r="H177" s="18"/>
      <c r="I177" s="18"/>
      <c r="J177" s="23" t="s">
        <v>14</v>
      </c>
      <c r="K177" s="18" t="s">
        <v>15</v>
      </c>
      <c r="L177" s="23" t="s">
        <v>16</v>
      </c>
      <c r="M177" s="23" t="s">
        <v>17</v>
      </c>
      <c r="N177" s="23" t="s">
        <v>18</v>
      </c>
      <c r="O177" s="23" t="s">
        <v>19</v>
      </c>
      <c r="P177" s="23" t="s">
        <v>20</v>
      </c>
      <c r="Q177" s="23" t="s">
        <v>21</v>
      </c>
      <c r="R177" s="23" t="s">
        <v>22</v>
      </c>
      <c r="S177" s="23" t="s">
        <v>23</v>
      </c>
      <c r="T177" s="23" t="s">
        <v>24</v>
      </c>
      <c r="U177" s="23" t="s">
        <v>25</v>
      </c>
      <c r="V177" s="121"/>
      <c r="AY177" s="435">
        <f t="shared" si="115"/>
        <v>0</v>
      </c>
      <c r="AZ177" s="64" t="b">
        <f t="shared" si="112"/>
        <v>0</v>
      </c>
    </row>
    <row r="178" spans="2:52" ht="16" customHeight="1">
      <c r="B178" s="59"/>
      <c r="C178" s="680" t="s">
        <v>446</v>
      </c>
      <c r="D178" s="676">
        <v>0</v>
      </c>
      <c r="F178" s="675"/>
      <c r="G178" s="677">
        <v>0</v>
      </c>
      <c r="H178" s="2"/>
      <c r="I178" s="2"/>
      <c r="J178" s="678"/>
      <c r="K178" s="678"/>
      <c r="L178" s="678"/>
      <c r="M178" s="678"/>
      <c r="N178" s="678"/>
      <c r="O178" s="678"/>
      <c r="P178" s="678"/>
      <c r="Q178" s="678"/>
      <c r="R178" s="678"/>
      <c r="S178" s="678"/>
      <c r="T178" s="678"/>
      <c r="U178" s="678"/>
      <c r="V178" s="120" t="str">
        <f t="shared" ref="V178:V190" si="135">IF(AZ178=FALSE,"","Recuerda seleccionar los meses")</f>
        <v/>
      </c>
      <c r="AM178" s="64">
        <f t="shared" ref="AM178:AX178" si="136">IF($G$178&gt;0,AND(J178=$B$332)*1,0)</f>
        <v>0</v>
      </c>
      <c r="AN178" s="64">
        <f t="shared" si="136"/>
        <v>0</v>
      </c>
      <c r="AO178" s="64">
        <f t="shared" si="136"/>
        <v>0</v>
      </c>
      <c r="AP178" s="64">
        <f t="shared" si="136"/>
        <v>0</v>
      </c>
      <c r="AQ178" s="64">
        <f t="shared" si="136"/>
        <v>0</v>
      </c>
      <c r="AR178" s="64">
        <f t="shared" si="136"/>
        <v>0</v>
      </c>
      <c r="AS178" s="64">
        <f t="shared" si="136"/>
        <v>0</v>
      </c>
      <c r="AT178" s="64">
        <f t="shared" si="136"/>
        <v>0</v>
      </c>
      <c r="AU178" s="64">
        <f t="shared" si="136"/>
        <v>0</v>
      </c>
      <c r="AV178" s="64">
        <f t="shared" si="136"/>
        <v>0</v>
      </c>
      <c r="AW178" s="64">
        <f t="shared" si="136"/>
        <v>0</v>
      </c>
      <c r="AX178" s="64">
        <f t="shared" si="136"/>
        <v>0</v>
      </c>
      <c r="AY178" s="435">
        <f t="shared" si="115"/>
        <v>0</v>
      </c>
      <c r="AZ178" s="64" t="b">
        <f t="shared" si="112"/>
        <v>0</v>
      </c>
    </row>
    <row r="179" spans="2:52">
      <c r="B179" s="59"/>
      <c r="C179" s="679" t="s">
        <v>447</v>
      </c>
      <c r="D179" s="676">
        <v>0</v>
      </c>
      <c r="F179" s="675"/>
      <c r="G179" s="677">
        <v>0</v>
      </c>
      <c r="H179" s="681"/>
      <c r="I179" s="681"/>
      <c r="J179" s="678"/>
      <c r="K179" s="678"/>
      <c r="L179" s="678"/>
      <c r="M179" s="678"/>
      <c r="N179" s="678"/>
      <c r="O179" s="678"/>
      <c r="P179" s="678"/>
      <c r="Q179" s="678"/>
      <c r="R179" s="678"/>
      <c r="S179" s="678"/>
      <c r="T179" s="678"/>
      <c r="U179" s="678"/>
      <c r="V179" s="120" t="str">
        <f t="shared" si="135"/>
        <v/>
      </c>
      <c r="AM179" s="64">
        <f t="shared" ref="AM179:AX179" si="137">IF($G$179&gt;0,AND(J179=$B$332)*1,0)</f>
        <v>0</v>
      </c>
      <c r="AN179" s="64">
        <f t="shared" si="137"/>
        <v>0</v>
      </c>
      <c r="AO179" s="64">
        <f t="shared" si="137"/>
        <v>0</v>
      </c>
      <c r="AP179" s="64">
        <f t="shared" si="137"/>
        <v>0</v>
      </c>
      <c r="AQ179" s="64">
        <f t="shared" si="137"/>
        <v>0</v>
      </c>
      <c r="AR179" s="64">
        <f t="shared" si="137"/>
        <v>0</v>
      </c>
      <c r="AS179" s="64">
        <f t="shared" si="137"/>
        <v>0</v>
      </c>
      <c r="AT179" s="64">
        <f t="shared" si="137"/>
        <v>0</v>
      </c>
      <c r="AU179" s="64">
        <f t="shared" si="137"/>
        <v>0</v>
      </c>
      <c r="AV179" s="64">
        <f t="shared" si="137"/>
        <v>0</v>
      </c>
      <c r="AW179" s="64">
        <f t="shared" si="137"/>
        <v>0</v>
      </c>
      <c r="AX179" s="64">
        <f t="shared" si="137"/>
        <v>0</v>
      </c>
      <c r="AY179" s="435">
        <f t="shared" si="115"/>
        <v>0</v>
      </c>
      <c r="AZ179" s="64" t="b">
        <f t="shared" si="112"/>
        <v>0</v>
      </c>
    </row>
    <row r="180" spans="2:52">
      <c r="B180" s="59"/>
      <c r="C180" s="679" t="s">
        <v>448</v>
      </c>
      <c r="D180" s="676">
        <v>0</v>
      </c>
      <c r="F180" s="675"/>
      <c r="G180" s="677">
        <v>0</v>
      </c>
      <c r="H180" s="681"/>
      <c r="I180" s="681"/>
      <c r="J180" s="678"/>
      <c r="K180" s="678"/>
      <c r="L180" s="678"/>
      <c r="M180" s="678"/>
      <c r="N180" s="678"/>
      <c r="O180" s="678"/>
      <c r="P180" s="678"/>
      <c r="Q180" s="678"/>
      <c r="R180" s="678"/>
      <c r="S180" s="678"/>
      <c r="T180" s="678"/>
      <c r="U180" s="678"/>
      <c r="V180" s="120" t="str">
        <f t="shared" si="135"/>
        <v/>
      </c>
      <c r="AM180" s="64">
        <f t="shared" ref="AM180:AX180" si="138">IF($G$180&gt;0,AND(J180=$B$332)*1,0)</f>
        <v>0</v>
      </c>
      <c r="AN180" s="64">
        <f t="shared" si="138"/>
        <v>0</v>
      </c>
      <c r="AO180" s="64">
        <f t="shared" si="138"/>
        <v>0</v>
      </c>
      <c r="AP180" s="64">
        <f t="shared" si="138"/>
        <v>0</v>
      </c>
      <c r="AQ180" s="64">
        <f t="shared" si="138"/>
        <v>0</v>
      </c>
      <c r="AR180" s="64">
        <f t="shared" si="138"/>
        <v>0</v>
      </c>
      <c r="AS180" s="64">
        <f t="shared" si="138"/>
        <v>0</v>
      </c>
      <c r="AT180" s="64">
        <f t="shared" si="138"/>
        <v>0</v>
      </c>
      <c r="AU180" s="64">
        <f t="shared" si="138"/>
        <v>0</v>
      </c>
      <c r="AV180" s="64">
        <f t="shared" si="138"/>
        <v>0</v>
      </c>
      <c r="AW180" s="64">
        <f t="shared" si="138"/>
        <v>0</v>
      </c>
      <c r="AX180" s="64">
        <f t="shared" si="138"/>
        <v>0</v>
      </c>
      <c r="AY180" s="435">
        <f t="shared" si="115"/>
        <v>0</v>
      </c>
      <c r="AZ180" s="64" t="b">
        <f t="shared" si="112"/>
        <v>0</v>
      </c>
    </row>
    <row r="181" spans="2:52">
      <c r="B181" s="59"/>
      <c r="C181" s="679" t="s">
        <v>352</v>
      </c>
      <c r="D181" s="676">
        <v>0</v>
      </c>
      <c r="F181" s="675"/>
      <c r="G181" s="676">
        <v>0</v>
      </c>
      <c r="H181" s="2"/>
      <c r="I181" s="2"/>
      <c r="J181" s="678"/>
      <c r="K181" s="678"/>
      <c r="L181" s="678"/>
      <c r="M181" s="678"/>
      <c r="N181" s="678"/>
      <c r="O181" s="678"/>
      <c r="P181" s="678"/>
      <c r="Q181" s="678"/>
      <c r="R181" s="678"/>
      <c r="S181" s="678"/>
      <c r="T181" s="678"/>
      <c r="U181" s="678"/>
      <c r="V181" s="120" t="str">
        <f t="shared" si="135"/>
        <v/>
      </c>
      <c r="AM181" s="64">
        <f t="shared" ref="AM181:AX181" si="139">IF($G$181&gt;0,AND(J181=$B$332)*1,0)</f>
        <v>0</v>
      </c>
      <c r="AN181" s="64">
        <f t="shared" si="139"/>
        <v>0</v>
      </c>
      <c r="AO181" s="64">
        <f t="shared" si="139"/>
        <v>0</v>
      </c>
      <c r="AP181" s="64">
        <f t="shared" si="139"/>
        <v>0</v>
      </c>
      <c r="AQ181" s="64">
        <f t="shared" si="139"/>
        <v>0</v>
      </c>
      <c r="AR181" s="64">
        <f t="shared" si="139"/>
        <v>0</v>
      </c>
      <c r="AS181" s="64">
        <f t="shared" si="139"/>
        <v>0</v>
      </c>
      <c r="AT181" s="64">
        <f t="shared" si="139"/>
        <v>0</v>
      </c>
      <c r="AU181" s="64">
        <f t="shared" si="139"/>
        <v>0</v>
      </c>
      <c r="AV181" s="64">
        <f t="shared" si="139"/>
        <v>0</v>
      </c>
      <c r="AW181" s="64">
        <f t="shared" si="139"/>
        <v>0</v>
      </c>
      <c r="AX181" s="64">
        <f t="shared" si="139"/>
        <v>0</v>
      </c>
      <c r="AY181" s="435">
        <f t="shared" si="115"/>
        <v>0</v>
      </c>
      <c r="AZ181" s="64" t="b">
        <f t="shared" si="112"/>
        <v>0</v>
      </c>
    </row>
    <row r="182" spans="2:52">
      <c r="B182" s="59"/>
      <c r="C182" s="675" t="s">
        <v>353</v>
      </c>
      <c r="D182" s="676">
        <v>0</v>
      </c>
      <c r="F182" s="675"/>
      <c r="G182" s="676">
        <v>0</v>
      </c>
      <c r="H182" s="2"/>
      <c r="I182" s="2"/>
      <c r="J182" s="678"/>
      <c r="K182" s="678"/>
      <c r="L182" s="678"/>
      <c r="M182" s="678"/>
      <c r="N182" s="678"/>
      <c r="O182" s="678"/>
      <c r="P182" s="678"/>
      <c r="Q182" s="678"/>
      <c r="R182" s="678"/>
      <c r="S182" s="678"/>
      <c r="T182" s="678"/>
      <c r="U182" s="678"/>
      <c r="V182" s="120" t="str">
        <f t="shared" si="135"/>
        <v/>
      </c>
      <c r="AM182" s="64">
        <f t="shared" ref="AM182:AX182" si="140">IF($G$182&gt;0,AND(J182=$B$332)*1,0)</f>
        <v>0</v>
      </c>
      <c r="AN182" s="64">
        <f t="shared" si="140"/>
        <v>0</v>
      </c>
      <c r="AO182" s="64">
        <f t="shared" si="140"/>
        <v>0</v>
      </c>
      <c r="AP182" s="64">
        <f t="shared" si="140"/>
        <v>0</v>
      </c>
      <c r="AQ182" s="64">
        <f t="shared" si="140"/>
        <v>0</v>
      </c>
      <c r="AR182" s="64">
        <f t="shared" si="140"/>
        <v>0</v>
      </c>
      <c r="AS182" s="64">
        <f t="shared" si="140"/>
        <v>0</v>
      </c>
      <c r="AT182" s="64">
        <f t="shared" si="140"/>
        <v>0</v>
      </c>
      <c r="AU182" s="64">
        <f t="shared" si="140"/>
        <v>0</v>
      </c>
      <c r="AV182" s="64">
        <f t="shared" si="140"/>
        <v>0</v>
      </c>
      <c r="AW182" s="64">
        <f t="shared" si="140"/>
        <v>0</v>
      </c>
      <c r="AX182" s="64">
        <f t="shared" si="140"/>
        <v>0</v>
      </c>
      <c r="AY182" s="435">
        <f t="shared" si="115"/>
        <v>0</v>
      </c>
      <c r="AZ182" s="64" t="b">
        <f t="shared" si="112"/>
        <v>0</v>
      </c>
    </row>
    <row r="183" spans="2:52">
      <c r="B183" s="59"/>
      <c r="C183" s="675"/>
      <c r="D183" s="676">
        <v>0</v>
      </c>
      <c r="F183" s="675"/>
      <c r="G183" s="676">
        <v>0</v>
      </c>
      <c r="H183" s="2"/>
      <c r="I183" s="2"/>
      <c r="J183" s="678"/>
      <c r="K183" s="678"/>
      <c r="L183" s="678"/>
      <c r="M183" s="678"/>
      <c r="N183" s="678"/>
      <c r="O183" s="678"/>
      <c r="P183" s="678"/>
      <c r="Q183" s="678"/>
      <c r="R183" s="678"/>
      <c r="S183" s="678"/>
      <c r="T183" s="678"/>
      <c r="U183" s="678"/>
      <c r="V183" s="120" t="str">
        <f t="shared" si="135"/>
        <v/>
      </c>
      <c r="AM183" s="64">
        <f t="shared" ref="AM183:AX183" si="141">IF($G$183&gt;0,AND(J183=$B$332)*1,0)</f>
        <v>0</v>
      </c>
      <c r="AN183" s="64">
        <f t="shared" si="141"/>
        <v>0</v>
      </c>
      <c r="AO183" s="64">
        <f t="shared" si="141"/>
        <v>0</v>
      </c>
      <c r="AP183" s="64">
        <f t="shared" si="141"/>
        <v>0</v>
      </c>
      <c r="AQ183" s="64">
        <f t="shared" si="141"/>
        <v>0</v>
      </c>
      <c r="AR183" s="64">
        <f t="shared" si="141"/>
        <v>0</v>
      </c>
      <c r="AS183" s="64">
        <f t="shared" si="141"/>
        <v>0</v>
      </c>
      <c r="AT183" s="64">
        <f t="shared" si="141"/>
        <v>0</v>
      </c>
      <c r="AU183" s="64">
        <f t="shared" si="141"/>
        <v>0</v>
      </c>
      <c r="AV183" s="64">
        <f t="shared" si="141"/>
        <v>0</v>
      </c>
      <c r="AW183" s="64">
        <f t="shared" si="141"/>
        <v>0</v>
      </c>
      <c r="AX183" s="64">
        <f t="shared" si="141"/>
        <v>0</v>
      </c>
      <c r="AY183" s="435">
        <f t="shared" si="115"/>
        <v>0</v>
      </c>
      <c r="AZ183" s="64" t="b">
        <f t="shared" si="112"/>
        <v>0</v>
      </c>
    </row>
    <row r="184" spans="2:52">
      <c r="B184" s="59"/>
      <c r="C184" s="675"/>
      <c r="D184" s="676">
        <v>0</v>
      </c>
      <c r="F184" s="675"/>
      <c r="G184" s="676">
        <v>0</v>
      </c>
      <c r="H184" s="2"/>
      <c r="I184" s="2"/>
      <c r="J184" s="678"/>
      <c r="K184" s="678"/>
      <c r="L184" s="678"/>
      <c r="M184" s="678"/>
      <c r="N184" s="678"/>
      <c r="O184" s="678"/>
      <c r="P184" s="678"/>
      <c r="Q184" s="678"/>
      <c r="R184" s="678"/>
      <c r="S184" s="678"/>
      <c r="T184" s="678"/>
      <c r="U184" s="678"/>
      <c r="V184" s="120" t="str">
        <f t="shared" si="135"/>
        <v/>
      </c>
      <c r="AM184" s="64">
        <f t="shared" ref="AM184:AX184" si="142">IF($G$184&gt;0,AND(J184=$B$332)*1,0)</f>
        <v>0</v>
      </c>
      <c r="AN184" s="64">
        <f t="shared" si="142"/>
        <v>0</v>
      </c>
      <c r="AO184" s="64">
        <f t="shared" si="142"/>
        <v>0</v>
      </c>
      <c r="AP184" s="64">
        <f t="shared" si="142"/>
        <v>0</v>
      </c>
      <c r="AQ184" s="64">
        <f t="shared" si="142"/>
        <v>0</v>
      </c>
      <c r="AR184" s="64">
        <f t="shared" si="142"/>
        <v>0</v>
      </c>
      <c r="AS184" s="64">
        <f t="shared" si="142"/>
        <v>0</v>
      </c>
      <c r="AT184" s="64">
        <f t="shared" si="142"/>
        <v>0</v>
      </c>
      <c r="AU184" s="64">
        <f t="shared" si="142"/>
        <v>0</v>
      </c>
      <c r="AV184" s="64">
        <f t="shared" si="142"/>
        <v>0</v>
      </c>
      <c r="AW184" s="64">
        <f t="shared" si="142"/>
        <v>0</v>
      </c>
      <c r="AX184" s="64">
        <f t="shared" si="142"/>
        <v>0</v>
      </c>
      <c r="AY184" s="435">
        <f t="shared" si="115"/>
        <v>0</v>
      </c>
      <c r="AZ184" s="64" t="b">
        <f t="shared" si="112"/>
        <v>0</v>
      </c>
    </row>
    <row r="185" spans="2:52">
      <c r="B185" s="59"/>
      <c r="C185" s="42"/>
      <c r="D185" s="676">
        <v>0</v>
      </c>
      <c r="F185" s="675"/>
      <c r="G185" s="676">
        <v>0</v>
      </c>
      <c r="H185" s="2"/>
      <c r="I185" s="2"/>
      <c r="J185" s="678"/>
      <c r="K185" s="678"/>
      <c r="L185" s="678"/>
      <c r="M185" s="678"/>
      <c r="N185" s="678"/>
      <c r="O185" s="678"/>
      <c r="P185" s="678"/>
      <c r="Q185" s="678"/>
      <c r="R185" s="678"/>
      <c r="S185" s="678"/>
      <c r="T185" s="678"/>
      <c r="U185" s="678"/>
      <c r="V185" s="120" t="str">
        <f t="shared" si="135"/>
        <v/>
      </c>
      <c r="AM185" s="64">
        <f t="shared" ref="AM185:AX185" si="143">IF($G$185&gt;0,AND(J185=$B$332)*1,0)</f>
        <v>0</v>
      </c>
      <c r="AN185" s="64">
        <f t="shared" si="143"/>
        <v>0</v>
      </c>
      <c r="AO185" s="64">
        <f t="shared" si="143"/>
        <v>0</v>
      </c>
      <c r="AP185" s="64">
        <f t="shared" si="143"/>
        <v>0</v>
      </c>
      <c r="AQ185" s="64">
        <f t="shared" si="143"/>
        <v>0</v>
      </c>
      <c r="AR185" s="64">
        <f t="shared" si="143"/>
        <v>0</v>
      </c>
      <c r="AS185" s="64">
        <f t="shared" si="143"/>
        <v>0</v>
      </c>
      <c r="AT185" s="64">
        <f t="shared" si="143"/>
        <v>0</v>
      </c>
      <c r="AU185" s="64">
        <f t="shared" si="143"/>
        <v>0</v>
      </c>
      <c r="AV185" s="64">
        <f t="shared" si="143"/>
        <v>0</v>
      </c>
      <c r="AW185" s="64">
        <f t="shared" si="143"/>
        <v>0</v>
      </c>
      <c r="AX185" s="64">
        <f t="shared" si="143"/>
        <v>0</v>
      </c>
      <c r="AY185" s="435">
        <f t="shared" si="115"/>
        <v>0</v>
      </c>
      <c r="AZ185" s="64" t="b">
        <f t="shared" si="112"/>
        <v>0</v>
      </c>
    </row>
    <row r="186" spans="2:52">
      <c r="B186" s="59"/>
      <c r="C186" s="42"/>
      <c r="D186" s="676">
        <v>0</v>
      </c>
      <c r="F186" s="675"/>
      <c r="G186" s="677">
        <v>0</v>
      </c>
      <c r="H186" s="2"/>
      <c r="I186" s="2"/>
      <c r="J186" s="678"/>
      <c r="K186" s="678"/>
      <c r="L186" s="678"/>
      <c r="M186" s="678"/>
      <c r="N186" s="678"/>
      <c r="O186" s="678"/>
      <c r="P186" s="678"/>
      <c r="Q186" s="678"/>
      <c r="R186" s="678"/>
      <c r="S186" s="678"/>
      <c r="T186" s="678"/>
      <c r="U186" s="678"/>
      <c r="V186" s="120" t="str">
        <f t="shared" si="135"/>
        <v/>
      </c>
      <c r="AM186" s="64">
        <f t="shared" ref="AM186:AX186" si="144">IF($G$186&gt;0,AND(J186=$B$332)*1,0)</f>
        <v>0</v>
      </c>
      <c r="AN186" s="64">
        <f t="shared" si="144"/>
        <v>0</v>
      </c>
      <c r="AO186" s="64">
        <f t="shared" si="144"/>
        <v>0</v>
      </c>
      <c r="AP186" s="64">
        <f t="shared" si="144"/>
        <v>0</v>
      </c>
      <c r="AQ186" s="64">
        <f t="shared" si="144"/>
        <v>0</v>
      </c>
      <c r="AR186" s="64">
        <f t="shared" si="144"/>
        <v>0</v>
      </c>
      <c r="AS186" s="64">
        <f t="shared" si="144"/>
        <v>0</v>
      </c>
      <c r="AT186" s="64">
        <f t="shared" si="144"/>
        <v>0</v>
      </c>
      <c r="AU186" s="64">
        <f t="shared" si="144"/>
        <v>0</v>
      </c>
      <c r="AV186" s="64">
        <f t="shared" si="144"/>
        <v>0</v>
      </c>
      <c r="AW186" s="64">
        <f t="shared" si="144"/>
        <v>0</v>
      </c>
      <c r="AX186" s="64">
        <f t="shared" si="144"/>
        <v>0</v>
      </c>
      <c r="AY186" s="435">
        <f t="shared" si="115"/>
        <v>0</v>
      </c>
      <c r="AZ186" s="64" t="b">
        <f t="shared" si="112"/>
        <v>0</v>
      </c>
    </row>
    <row r="187" spans="2:52">
      <c r="B187" s="59"/>
      <c r="C187" s="42"/>
      <c r="D187" s="43">
        <v>0</v>
      </c>
      <c r="F187" s="47"/>
      <c r="G187" s="43">
        <v>0</v>
      </c>
      <c r="H187" s="2"/>
      <c r="I187" s="2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120" t="str">
        <f t="shared" si="135"/>
        <v/>
      </c>
      <c r="AM187" s="64">
        <f t="shared" ref="AM187:AX187" si="145">IF($G$187&gt;0,AND(J187=$B$332)*1,0)</f>
        <v>0</v>
      </c>
      <c r="AN187" s="64">
        <f t="shared" si="145"/>
        <v>0</v>
      </c>
      <c r="AO187" s="64">
        <f t="shared" si="145"/>
        <v>0</v>
      </c>
      <c r="AP187" s="64">
        <f t="shared" si="145"/>
        <v>0</v>
      </c>
      <c r="AQ187" s="64">
        <f t="shared" si="145"/>
        <v>0</v>
      </c>
      <c r="AR187" s="64">
        <f t="shared" si="145"/>
        <v>0</v>
      </c>
      <c r="AS187" s="64">
        <f t="shared" si="145"/>
        <v>0</v>
      </c>
      <c r="AT187" s="64">
        <f t="shared" si="145"/>
        <v>0</v>
      </c>
      <c r="AU187" s="64">
        <f t="shared" si="145"/>
        <v>0</v>
      </c>
      <c r="AV187" s="64">
        <f t="shared" si="145"/>
        <v>0</v>
      </c>
      <c r="AW187" s="64">
        <f t="shared" si="145"/>
        <v>0</v>
      </c>
      <c r="AX187" s="64">
        <f t="shared" si="145"/>
        <v>0</v>
      </c>
      <c r="AY187" s="435">
        <f t="shared" si="115"/>
        <v>0</v>
      </c>
      <c r="AZ187" s="64" t="b">
        <f t="shared" si="112"/>
        <v>0</v>
      </c>
    </row>
    <row r="188" spans="2:52">
      <c r="B188" s="59"/>
      <c r="C188" s="42"/>
      <c r="D188" s="43">
        <v>0</v>
      </c>
      <c r="F188" s="47"/>
      <c r="G188" s="43">
        <v>0</v>
      </c>
      <c r="H188" s="2"/>
      <c r="I188" s="2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120" t="str">
        <f t="shared" si="135"/>
        <v/>
      </c>
      <c r="AM188" s="64">
        <f t="shared" ref="AM188:AX188" si="146">IF($G$188&gt;0,AND(J188=$B$332)*1,0)</f>
        <v>0</v>
      </c>
      <c r="AN188" s="64">
        <f t="shared" si="146"/>
        <v>0</v>
      </c>
      <c r="AO188" s="64">
        <f t="shared" si="146"/>
        <v>0</v>
      </c>
      <c r="AP188" s="64">
        <f t="shared" si="146"/>
        <v>0</v>
      </c>
      <c r="AQ188" s="64">
        <f t="shared" si="146"/>
        <v>0</v>
      </c>
      <c r="AR188" s="64">
        <f t="shared" si="146"/>
        <v>0</v>
      </c>
      <c r="AS188" s="64">
        <f t="shared" si="146"/>
        <v>0</v>
      </c>
      <c r="AT188" s="64">
        <f t="shared" si="146"/>
        <v>0</v>
      </c>
      <c r="AU188" s="64">
        <f t="shared" si="146"/>
        <v>0</v>
      </c>
      <c r="AV188" s="64">
        <f t="shared" si="146"/>
        <v>0</v>
      </c>
      <c r="AW188" s="64">
        <f t="shared" si="146"/>
        <v>0</v>
      </c>
      <c r="AX188" s="64">
        <f t="shared" si="146"/>
        <v>0</v>
      </c>
      <c r="AY188" s="435">
        <f t="shared" si="115"/>
        <v>0</v>
      </c>
      <c r="AZ188" s="64" t="b">
        <f t="shared" si="112"/>
        <v>0</v>
      </c>
    </row>
    <row r="189" spans="2:52">
      <c r="B189" s="59"/>
      <c r="C189" s="42"/>
      <c r="D189" s="43">
        <v>0</v>
      </c>
      <c r="F189" s="47"/>
      <c r="G189" s="43">
        <v>0</v>
      </c>
      <c r="H189" s="2"/>
      <c r="I189" s="2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120" t="str">
        <f t="shared" si="135"/>
        <v/>
      </c>
      <c r="AM189" s="64">
        <f t="shared" ref="AM189:AX189" si="147">IF($G$189&gt;0,AND(J189=$B$332)*1,0)</f>
        <v>0</v>
      </c>
      <c r="AN189" s="64">
        <f t="shared" si="147"/>
        <v>0</v>
      </c>
      <c r="AO189" s="64">
        <f t="shared" si="147"/>
        <v>0</v>
      </c>
      <c r="AP189" s="64">
        <f t="shared" si="147"/>
        <v>0</v>
      </c>
      <c r="AQ189" s="64">
        <f t="shared" si="147"/>
        <v>0</v>
      </c>
      <c r="AR189" s="64">
        <f t="shared" si="147"/>
        <v>0</v>
      </c>
      <c r="AS189" s="64">
        <f t="shared" si="147"/>
        <v>0</v>
      </c>
      <c r="AT189" s="64">
        <f t="shared" si="147"/>
        <v>0</v>
      </c>
      <c r="AU189" s="64">
        <f t="shared" si="147"/>
        <v>0</v>
      </c>
      <c r="AV189" s="64">
        <f t="shared" si="147"/>
        <v>0</v>
      </c>
      <c r="AW189" s="64">
        <f t="shared" si="147"/>
        <v>0</v>
      </c>
      <c r="AX189" s="64">
        <f t="shared" si="147"/>
        <v>0</v>
      </c>
      <c r="AY189" s="435">
        <f t="shared" si="115"/>
        <v>0</v>
      </c>
      <c r="AZ189" s="64" t="b">
        <f t="shared" si="112"/>
        <v>0</v>
      </c>
    </row>
    <row r="190" spans="2:52">
      <c r="B190" s="59"/>
      <c r="C190" s="42"/>
      <c r="D190" s="43">
        <v>0</v>
      </c>
      <c r="F190" s="47"/>
      <c r="G190" s="43">
        <v>0</v>
      </c>
      <c r="H190" s="2"/>
      <c r="I190" s="2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120" t="str">
        <f t="shared" si="135"/>
        <v/>
      </c>
      <c r="AM190" s="64">
        <f t="shared" ref="AM190:AX190" si="148">IF($G$190&gt;0,AND(J190=$B$332)*1,0)</f>
        <v>0</v>
      </c>
      <c r="AN190" s="64">
        <f t="shared" si="148"/>
        <v>0</v>
      </c>
      <c r="AO190" s="64">
        <f t="shared" si="148"/>
        <v>0</v>
      </c>
      <c r="AP190" s="64">
        <f t="shared" si="148"/>
        <v>0</v>
      </c>
      <c r="AQ190" s="64">
        <f t="shared" si="148"/>
        <v>0</v>
      </c>
      <c r="AR190" s="64">
        <f t="shared" si="148"/>
        <v>0</v>
      </c>
      <c r="AS190" s="64">
        <f t="shared" si="148"/>
        <v>0</v>
      </c>
      <c r="AT190" s="64">
        <f t="shared" si="148"/>
        <v>0</v>
      </c>
      <c r="AU190" s="64">
        <f t="shared" si="148"/>
        <v>0</v>
      </c>
      <c r="AV190" s="64">
        <f t="shared" si="148"/>
        <v>0</v>
      </c>
      <c r="AW190" s="64">
        <f t="shared" si="148"/>
        <v>0</v>
      </c>
      <c r="AX190" s="64">
        <f t="shared" si="148"/>
        <v>0</v>
      </c>
      <c r="AY190" s="435">
        <f t="shared" si="115"/>
        <v>0</v>
      </c>
      <c r="AZ190" s="64" t="b">
        <f t="shared" si="112"/>
        <v>0</v>
      </c>
    </row>
    <row r="191" spans="2:52">
      <c r="B191" s="59"/>
      <c r="C191" s="45" t="s">
        <v>32</v>
      </c>
      <c r="D191" s="46">
        <f>SUM(D178:D190)</f>
        <v>0</v>
      </c>
      <c r="F191" s="48" t="s">
        <v>87</v>
      </c>
      <c r="G191" s="46">
        <f>SUM(J497:U509)</f>
        <v>0</v>
      </c>
      <c r="H191" s="2"/>
      <c r="I191" s="2"/>
      <c r="J191" s="21"/>
      <c r="K191" s="21"/>
      <c r="V191" s="121"/>
      <c r="AY191" s="435">
        <f t="shared" si="115"/>
        <v>0</v>
      </c>
      <c r="AZ191" s="64" t="b">
        <f t="shared" si="112"/>
        <v>0</v>
      </c>
    </row>
    <row r="192" spans="2:52" ht="20" customHeight="1">
      <c r="C192" s="24"/>
      <c r="D192" s="25"/>
      <c r="F192" s="26"/>
      <c r="G192" s="25"/>
      <c r="H192" s="2"/>
      <c r="I192" s="2"/>
      <c r="J192" s="21"/>
      <c r="K192" s="21"/>
      <c r="V192" s="121"/>
      <c r="AY192" s="435">
        <f t="shared" si="115"/>
        <v>0</v>
      </c>
      <c r="AZ192" s="64" t="b">
        <f t="shared" si="112"/>
        <v>0</v>
      </c>
    </row>
    <row r="193" spans="2:52" ht="20" customHeight="1">
      <c r="B193" s="845" t="s">
        <v>354</v>
      </c>
      <c r="C193" s="845"/>
      <c r="D193" s="57">
        <f>D216+G216/12</f>
        <v>0</v>
      </c>
      <c r="E193" s="102" t="s">
        <v>246</v>
      </c>
      <c r="F193" s="32"/>
      <c r="G193" s="37"/>
      <c r="H193" s="33"/>
      <c r="I193" s="33"/>
      <c r="J193" s="33"/>
      <c r="K193" s="33"/>
      <c r="L193" s="32"/>
      <c r="M193" s="32"/>
      <c r="N193" s="32"/>
      <c r="O193" s="32"/>
      <c r="P193" s="32"/>
      <c r="Q193" s="32"/>
      <c r="R193" s="37"/>
      <c r="S193" s="37"/>
      <c r="T193" s="37"/>
      <c r="U193" s="37"/>
      <c r="V193" s="121"/>
      <c r="AY193" s="435">
        <f t="shared" si="115"/>
        <v>0</v>
      </c>
      <c r="AZ193" s="64" t="b">
        <f t="shared" si="112"/>
        <v>0</v>
      </c>
    </row>
    <row r="194" spans="2:52" ht="20">
      <c r="B194" s="59"/>
      <c r="C194" s="22"/>
      <c r="D194" s="20"/>
      <c r="F194" s="22"/>
      <c r="G194" s="20"/>
      <c r="H194" s="18"/>
      <c r="I194" s="18"/>
      <c r="J194" s="23" t="s">
        <v>14</v>
      </c>
      <c r="K194" s="18" t="s">
        <v>15</v>
      </c>
      <c r="L194" s="23" t="s">
        <v>16</v>
      </c>
      <c r="M194" s="23" t="s">
        <v>17</v>
      </c>
      <c r="N194" s="23" t="s">
        <v>18</v>
      </c>
      <c r="O194" s="23" t="s">
        <v>19</v>
      </c>
      <c r="P194" s="23" t="s">
        <v>20</v>
      </c>
      <c r="Q194" s="23" t="s">
        <v>21</v>
      </c>
      <c r="R194" s="23" t="s">
        <v>22</v>
      </c>
      <c r="S194" s="23" t="s">
        <v>23</v>
      </c>
      <c r="T194" s="23" t="s">
        <v>24</v>
      </c>
      <c r="U194" s="23" t="s">
        <v>25</v>
      </c>
      <c r="V194" s="121"/>
      <c r="AY194" s="435">
        <f t="shared" si="115"/>
        <v>0</v>
      </c>
      <c r="AZ194" s="64" t="b">
        <f t="shared" si="112"/>
        <v>0</v>
      </c>
    </row>
    <row r="195" spans="2:52" ht="16" customHeight="1">
      <c r="B195" s="59"/>
      <c r="C195" s="47" t="s">
        <v>449</v>
      </c>
      <c r="D195" s="97">
        <v>0</v>
      </c>
      <c r="F195" s="47" t="s">
        <v>450</v>
      </c>
      <c r="G195" s="43">
        <v>0</v>
      </c>
      <c r="H195" s="2"/>
      <c r="I195" s="2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120" t="str">
        <f t="shared" ref="V195:V215" si="149">IF(AZ195=FALSE,"","Recuerda seleccionar los meses")</f>
        <v/>
      </c>
      <c r="AM195" s="64">
        <f t="shared" ref="AM195:AX195" si="150">IF($G$195&gt;0,AND(J195=$B$332)*1,0)</f>
        <v>0</v>
      </c>
      <c r="AN195" s="64">
        <f t="shared" si="150"/>
        <v>0</v>
      </c>
      <c r="AO195" s="64">
        <f t="shared" si="150"/>
        <v>0</v>
      </c>
      <c r="AP195" s="64">
        <f t="shared" si="150"/>
        <v>0</v>
      </c>
      <c r="AQ195" s="64">
        <f t="shared" si="150"/>
        <v>0</v>
      </c>
      <c r="AR195" s="64">
        <f t="shared" si="150"/>
        <v>0</v>
      </c>
      <c r="AS195" s="64">
        <f t="shared" si="150"/>
        <v>0</v>
      </c>
      <c r="AT195" s="64">
        <f t="shared" si="150"/>
        <v>0</v>
      </c>
      <c r="AU195" s="64">
        <f t="shared" si="150"/>
        <v>0</v>
      </c>
      <c r="AV195" s="64">
        <f t="shared" si="150"/>
        <v>0</v>
      </c>
      <c r="AW195" s="64">
        <f t="shared" si="150"/>
        <v>0</v>
      </c>
      <c r="AX195" s="64">
        <f t="shared" si="150"/>
        <v>0</v>
      </c>
      <c r="AY195" s="435">
        <f t="shared" si="115"/>
        <v>0</v>
      </c>
      <c r="AZ195" s="64" t="b">
        <f t="shared" si="112"/>
        <v>0</v>
      </c>
    </row>
    <row r="196" spans="2:52">
      <c r="B196" s="59"/>
      <c r="C196" s="47" t="s">
        <v>451</v>
      </c>
      <c r="D196" s="97">
        <v>0</v>
      </c>
      <c r="F196" s="47" t="s">
        <v>452</v>
      </c>
      <c r="G196" s="43">
        <v>0</v>
      </c>
      <c r="H196" s="2"/>
      <c r="I196" s="2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120" t="str">
        <f t="shared" si="149"/>
        <v/>
      </c>
      <c r="AM196" s="64">
        <f t="shared" ref="AM196:AX196" si="151">IF($G$196&gt;0,AND(J196=$B$332)*1,0)</f>
        <v>0</v>
      </c>
      <c r="AN196" s="64">
        <f t="shared" si="151"/>
        <v>0</v>
      </c>
      <c r="AO196" s="64">
        <f t="shared" si="151"/>
        <v>0</v>
      </c>
      <c r="AP196" s="64">
        <f t="shared" si="151"/>
        <v>0</v>
      </c>
      <c r="AQ196" s="64">
        <f t="shared" si="151"/>
        <v>0</v>
      </c>
      <c r="AR196" s="64">
        <f t="shared" si="151"/>
        <v>0</v>
      </c>
      <c r="AS196" s="64">
        <f t="shared" si="151"/>
        <v>0</v>
      </c>
      <c r="AT196" s="64">
        <f t="shared" si="151"/>
        <v>0</v>
      </c>
      <c r="AU196" s="64">
        <f t="shared" si="151"/>
        <v>0</v>
      </c>
      <c r="AV196" s="64">
        <f t="shared" si="151"/>
        <v>0</v>
      </c>
      <c r="AW196" s="64">
        <f t="shared" si="151"/>
        <v>0</v>
      </c>
      <c r="AX196" s="64">
        <f t="shared" si="151"/>
        <v>0</v>
      </c>
      <c r="AY196" s="435">
        <f t="shared" si="115"/>
        <v>0</v>
      </c>
      <c r="AZ196" s="64" t="b">
        <f t="shared" si="112"/>
        <v>0</v>
      </c>
    </row>
    <row r="197" spans="2:52">
      <c r="B197" s="59"/>
      <c r="C197" s="47" t="s">
        <v>453</v>
      </c>
      <c r="D197" s="97">
        <v>0</v>
      </c>
      <c r="F197" s="47" t="s">
        <v>454</v>
      </c>
      <c r="G197" s="43">
        <v>0</v>
      </c>
      <c r="H197" s="2"/>
      <c r="I197" s="2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120" t="str">
        <f t="shared" si="149"/>
        <v/>
      </c>
      <c r="AM197" s="64">
        <f t="shared" ref="AM197:AX197" si="152">IF($G$197&gt;0,AND(J197=$B$332)*1,0)</f>
        <v>0</v>
      </c>
      <c r="AN197" s="64">
        <f t="shared" si="152"/>
        <v>0</v>
      </c>
      <c r="AO197" s="64">
        <f t="shared" si="152"/>
        <v>0</v>
      </c>
      <c r="AP197" s="64">
        <f t="shared" si="152"/>
        <v>0</v>
      </c>
      <c r="AQ197" s="64">
        <f t="shared" si="152"/>
        <v>0</v>
      </c>
      <c r="AR197" s="64">
        <f t="shared" si="152"/>
        <v>0</v>
      </c>
      <c r="AS197" s="64">
        <f t="shared" si="152"/>
        <v>0</v>
      </c>
      <c r="AT197" s="64">
        <f t="shared" si="152"/>
        <v>0</v>
      </c>
      <c r="AU197" s="64">
        <f t="shared" si="152"/>
        <v>0</v>
      </c>
      <c r="AV197" s="64">
        <f t="shared" si="152"/>
        <v>0</v>
      </c>
      <c r="AW197" s="64">
        <f t="shared" si="152"/>
        <v>0</v>
      </c>
      <c r="AX197" s="64">
        <f t="shared" si="152"/>
        <v>0</v>
      </c>
      <c r="AY197" s="435">
        <f t="shared" si="115"/>
        <v>0</v>
      </c>
      <c r="AZ197" s="64" t="b">
        <f t="shared" si="112"/>
        <v>0</v>
      </c>
    </row>
    <row r="198" spans="2:52">
      <c r="B198" s="59"/>
      <c r="C198" s="47" t="s">
        <v>455</v>
      </c>
      <c r="D198" s="97">
        <v>0</v>
      </c>
      <c r="F198" s="47" t="s">
        <v>456</v>
      </c>
      <c r="G198" s="43">
        <v>0</v>
      </c>
      <c r="H198" s="2"/>
      <c r="I198" s="2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120" t="str">
        <f t="shared" si="149"/>
        <v/>
      </c>
      <c r="AM198" s="64">
        <f t="shared" ref="AM198:AX198" si="153">IF($G$198&gt;0,AND(J198=$B$332)*1,0)</f>
        <v>0</v>
      </c>
      <c r="AN198" s="64">
        <f t="shared" si="153"/>
        <v>0</v>
      </c>
      <c r="AO198" s="64">
        <f t="shared" si="153"/>
        <v>0</v>
      </c>
      <c r="AP198" s="64">
        <f t="shared" si="153"/>
        <v>0</v>
      </c>
      <c r="AQ198" s="64">
        <f t="shared" si="153"/>
        <v>0</v>
      </c>
      <c r="AR198" s="64">
        <f t="shared" si="153"/>
        <v>0</v>
      </c>
      <c r="AS198" s="64">
        <f t="shared" si="153"/>
        <v>0</v>
      </c>
      <c r="AT198" s="64">
        <f t="shared" si="153"/>
        <v>0</v>
      </c>
      <c r="AU198" s="64">
        <f t="shared" si="153"/>
        <v>0</v>
      </c>
      <c r="AV198" s="64">
        <f t="shared" si="153"/>
        <v>0</v>
      </c>
      <c r="AW198" s="64">
        <f t="shared" si="153"/>
        <v>0</v>
      </c>
      <c r="AX198" s="64">
        <f t="shared" si="153"/>
        <v>0</v>
      </c>
      <c r="AY198" s="435">
        <f t="shared" si="115"/>
        <v>0</v>
      </c>
      <c r="AZ198" s="64" t="b">
        <f t="shared" si="112"/>
        <v>0</v>
      </c>
    </row>
    <row r="199" spans="2:52">
      <c r="B199" s="59"/>
      <c r="C199" s="47" t="s">
        <v>457</v>
      </c>
      <c r="D199" s="97">
        <v>0</v>
      </c>
      <c r="F199" s="47" t="s">
        <v>458</v>
      </c>
      <c r="G199" s="43">
        <v>0</v>
      </c>
      <c r="H199" s="2"/>
      <c r="I199" s="2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120" t="str">
        <f t="shared" si="149"/>
        <v/>
      </c>
      <c r="AM199" s="64">
        <f t="shared" ref="AM199:AX199" si="154">IF($G$199&gt;0,AND(J199=$B$332)*1,0)</f>
        <v>0</v>
      </c>
      <c r="AN199" s="64">
        <f t="shared" si="154"/>
        <v>0</v>
      </c>
      <c r="AO199" s="64">
        <f t="shared" si="154"/>
        <v>0</v>
      </c>
      <c r="AP199" s="64">
        <f t="shared" si="154"/>
        <v>0</v>
      </c>
      <c r="AQ199" s="64">
        <f t="shared" si="154"/>
        <v>0</v>
      </c>
      <c r="AR199" s="64">
        <f t="shared" si="154"/>
        <v>0</v>
      </c>
      <c r="AS199" s="64">
        <f t="shared" si="154"/>
        <v>0</v>
      </c>
      <c r="AT199" s="64">
        <f t="shared" si="154"/>
        <v>0</v>
      </c>
      <c r="AU199" s="64">
        <f t="shared" si="154"/>
        <v>0</v>
      </c>
      <c r="AV199" s="64">
        <f t="shared" si="154"/>
        <v>0</v>
      </c>
      <c r="AW199" s="64">
        <f t="shared" si="154"/>
        <v>0</v>
      </c>
      <c r="AX199" s="64">
        <f t="shared" si="154"/>
        <v>0</v>
      </c>
      <c r="AY199" s="435">
        <f t="shared" si="115"/>
        <v>0</v>
      </c>
      <c r="AZ199" s="64" t="b">
        <f t="shared" si="112"/>
        <v>0</v>
      </c>
    </row>
    <row r="200" spans="2:52">
      <c r="B200" s="59"/>
      <c r="C200" s="47" t="s">
        <v>459</v>
      </c>
      <c r="D200" s="97">
        <v>0</v>
      </c>
      <c r="F200" s="47" t="s">
        <v>460</v>
      </c>
      <c r="G200" s="43">
        <v>0</v>
      </c>
      <c r="H200" s="2"/>
      <c r="I200" s="2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120" t="str">
        <f t="shared" si="149"/>
        <v/>
      </c>
      <c r="AM200" s="64">
        <f t="shared" ref="AM200:AX200" si="155">IF($G$200&gt;0,AND(J200=$B$332)*1,0)</f>
        <v>0</v>
      </c>
      <c r="AN200" s="64">
        <f t="shared" si="155"/>
        <v>0</v>
      </c>
      <c r="AO200" s="64">
        <f t="shared" si="155"/>
        <v>0</v>
      </c>
      <c r="AP200" s="64">
        <f t="shared" si="155"/>
        <v>0</v>
      </c>
      <c r="AQ200" s="64">
        <f t="shared" si="155"/>
        <v>0</v>
      </c>
      <c r="AR200" s="64">
        <f t="shared" si="155"/>
        <v>0</v>
      </c>
      <c r="AS200" s="64">
        <f t="shared" si="155"/>
        <v>0</v>
      </c>
      <c r="AT200" s="64">
        <f t="shared" si="155"/>
        <v>0</v>
      </c>
      <c r="AU200" s="64">
        <f t="shared" si="155"/>
        <v>0</v>
      </c>
      <c r="AV200" s="64">
        <f t="shared" si="155"/>
        <v>0</v>
      </c>
      <c r="AW200" s="64">
        <f t="shared" si="155"/>
        <v>0</v>
      </c>
      <c r="AX200" s="64">
        <f t="shared" si="155"/>
        <v>0</v>
      </c>
      <c r="AY200" s="435">
        <f t="shared" si="115"/>
        <v>0</v>
      </c>
      <c r="AZ200" s="64" t="b">
        <f t="shared" si="112"/>
        <v>0</v>
      </c>
    </row>
    <row r="201" spans="2:52">
      <c r="B201" s="59"/>
      <c r="C201" s="47" t="s">
        <v>80</v>
      </c>
      <c r="D201" s="97">
        <v>0</v>
      </c>
      <c r="F201" s="47" t="s">
        <v>461</v>
      </c>
      <c r="G201" s="43">
        <v>0</v>
      </c>
      <c r="H201" s="2"/>
      <c r="I201" s="2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120" t="str">
        <f t="shared" si="149"/>
        <v/>
      </c>
      <c r="AM201" s="64">
        <f t="shared" ref="AM201:AX201" si="156">IF($G$201&gt;0,AND(J201=$B$332)*1,0)</f>
        <v>0</v>
      </c>
      <c r="AN201" s="64">
        <f t="shared" si="156"/>
        <v>0</v>
      </c>
      <c r="AO201" s="64">
        <f t="shared" si="156"/>
        <v>0</v>
      </c>
      <c r="AP201" s="64">
        <f t="shared" si="156"/>
        <v>0</v>
      </c>
      <c r="AQ201" s="64">
        <f t="shared" si="156"/>
        <v>0</v>
      </c>
      <c r="AR201" s="64">
        <f t="shared" si="156"/>
        <v>0</v>
      </c>
      <c r="AS201" s="64">
        <f t="shared" si="156"/>
        <v>0</v>
      </c>
      <c r="AT201" s="64">
        <f t="shared" si="156"/>
        <v>0</v>
      </c>
      <c r="AU201" s="64">
        <f t="shared" si="156"/>
        <v>0</v>
      </c>
      <c r="AV201" s="64">
        <f t="shared" si="156"/>
        <v>0</v>
      </c>
      <c r="AW201" s="64">
        <f t="shared" si="156"/>
        <v>0</v>
      </c>
      <c r="AX201" s="64">
        <f t="shared" si="156"/>
        <v>0</v>
      </c>
      <c r="AY201" s="435">
        <f t="shared" si="115"/>
        <v>0</v>
      </c>
      <c r="AZ201" s="64" t="b">
        <f t="shared" si="112"/>
        <v>0</v>
      </c>
    </row>
    <row r="202" spans="2:52">
      <c r="B202" s="59"/>
      <c r="C202" s="42"/>
      <c r="D202" s="97">
        <v>0</v>
      </c>
      <c r="F202" s="47"/>
      <c r="G202" s="43">
        <v>0</v>
      </c>
      <c r="H202" s="2"/>
      <c r="I202" s="2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120" t="str">
        <f t="shared" si="149"/>
        <v/>
      </c>
      <c r="AM202" s="64">
        <f t="shared" ref="AM202:AX202" si="157">IF($G$202&gt;0,AND(J202=$B$332)*1,0)</f>
        <v>0</v>
      </c>
      <c r="AN202" s="64">
        <f t="shared" si="157"/>
        <v>0</v>
      </c>
      <c r="AO202" s="64">
        <f t="shared" si="157"/>
        <v>0</v>
      </c>
      <c r="AP202" s="64">
        <f t="shared" si="157"/>
        <v>0</v>
      </c>
      <c r="AQ202" s="64">
        <f t="shared" si="157"/>
        <v>0</v>
      </c>
      <c r="AR202" s="64">
        <f t="shared" si="157"/>
        <v>0</v>
      </c>
      <c r="AS202" s="64">
        <f t="shared" si="157"/>
        <v>0</v>
      </c>
      <c r="AT202" s="64">
        <f t="shared" si="157"/>
        <v>0</v>
      </c>
      <c r="AU202" s="64">
        <f t="shared" si="157"/>
        <v>0</v>
      </c>
      <c r="AV202" s="64">
        <f t="shared" si="157"/>
        <v>0</v>
      </c>
      <c r="AW202" s="64">
        <f t="shared" si="157"/>
        <v>0</v>
      </c>
      <c r="AX202" s="64">
        <f t="shared" si="157"/>
        <v>0</v>
      </c>
      <c r="AY202" s="435">
        <f t="shared" si="115"/>
        <v>0</v>
      </c>
      <c r="AZ202" s="64" t="b">
        <f t="shared" si="112"/>
        <v>0</v>
      </c>
    </row>
    <row r="203" spans="2:52">
      <c r="B203" s="59"/>
      <c r="C203" s="42"/>
      <c r="D203" s="97">
        <v>0</v>
      </c>
      <c r="F203" s="47"/>
      <c r="G203" s="43">
        <v>0</v>
      </c>
      <c r="H203" s="2"/>
      <c r="I203" s="2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120" t="str">
        <f t="shared" si="149"/>
        <v/>
      </c>
      <c r="AM203" s="64">
        <f t="shared" ref="AM203:AX203" si="158">IF($G$203&gt;0,AND(J203=$B$332)*1,0)</f>
        <v>0</v>
      </c>
      <c r="AN203" s="64">
        <f t="shared" si="158"/>
        <v>0</v>
      </c>
      <c r="AO203" s="64">
        <f t="shared" si="158"/>
        <v>0</v>
      </c>
      <c r="AP203" s="64">
        <f t="shared" si="158"/>
        <v>0</v>
      </c>
      <c r="AQ203" s="64">
        <f t="shared" si="158"/>
        <v>0</v>
      </c>
      <c r="AR203" s="64">
        <f t="shared" si="158"/>
        <v>0</v>
      </c>
      <c r="AS203" s="64">
        <f t="shared" si="158"/>
        <v>0</v>
      </c>
      <c r="AT203" s="64">
        <f t="shared" si="158"/>
        <v>0</v>
      </c>
      <c r="AU203" s="64">
        <f t="shared" si="158"/>
        <v>0</v>
      </c>
      <c r="AV203" s="64">
        <f t="shared" si="158"/>
        <v>0</v>
      </c>
      <c r="AW203" s="64">
        <f t="shared" si="158"/>
        <v>0</v>
      </c>
      <c r="AX203" s="64">
        <f t="shared" si="158"/>
        <v>0</v>
      </c>
      <c r="AY203" s="435">
        <f t="shared" si="115"/>
        <v>0</v>
      </c>
      <c r="AZ203" s="64" t="b">
        <f t="shared" si="112"/>
        <v>0</v>
      </c>
    </row>
    <row r="204" spans="2:52">
      <c r="B204" s="59"/>
      <c r="C204" s="42"/>
      <c r="D204" s="43">
        <v>0</v>
      </c>
      <c r="F204" s="47"/>
      <c r="G204" s="43">
        <v>0</v>
      </c>
      <c r="H204" s="2"/>
      <c r="I204" s="2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120" t="str">
        <f t="shared" si="149"/>
        <v/>
      </c>
      <c r="AM204" s="64">
        <f t="shared" ref="AM204:AX204" si="159">IF($G$204&gt;0,AND(J204=$B$332)*1,0)</f>
        <v>0</v>
      </c>
      <c r="AN204" s="64">
        <f t="shared" si="159"/>
        <v>0</v>
      </c>
      <c r="AO204" s="64">
        <f t="shared" si="159"/>
        <v>0</v>
      </c>
      <c r="AP204" s="64">
        <f t="shared" si="159"/>
        <v>0</v>
      </c>
      <c r="AQ204" s="64">
        <f t="shared" si="159"/>
        <v>0</v>
      </c>
      <c r="AR204" s="64">
        <f t="shared" si="159"/>
        <v>0</v>
      </c>
      <c r="AS204" s="64">
        <f t="shared" si="159"/>
        <v>0</v>
      </c>
      <c r="AT204" s="64">
        <f t="shared" si="159"/>
        <v>0</v>
      </c>
      <c r="AU204" s="64">
        <f t="shared" si="159"/>
        <v>0</v>
      </c>
      <c r="AV204" s="64">
        <f t="shared" si="159"/>
        <v>0</v>
      </c>
      <c r="AW204" s="64">
        <f t="shared" si="159"/>
        <v>0</v>
      </c>
      <c r="AX204" s="64">
        <f t="shared" si="159"/>
        <v>0</v>
      </c>
      <c r="AY204" s="435">
        <f t="shared" si="115"/>
        <v>0</v>
      </c>
      <c r="AZ204" s="64" t="b">
        <f t="shared" si="112"/>
        <v>0</v>
      </c>
    </row>
    <row r="205" spans="2:52">
      <c r="B205" s="59"/>
      <c r="C205" s="42"/>
      <c r="D205" s="43">
        <v>0</v>
      </c>
      <c r="F205" s="47"/>
      <c r="G205" s="97">
        <v>0</v>
      </c>
      <c r="H205" s="2"/>
      <c r="I205" s="2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120" t="str">
        <f t="shared" si="149"/>
        <v/>
      </c>
      <c r="AM205" s="64">
        <f t="shared" ref="AM205:AX205" si="160">IF($G$205&gt;0,AND(J205=$B$332)*1,0)</f>
        <v>0</v>
      </c>
      <c r="AN205" s="64">
        <f t="shared" si="160"/>
        <v>0</v>
      </c>
      <c r="AO205" s="64">
        <f t="shared" si="160"/>
        <v>0</v>
      </c>
      <c r="AP205" s="64">
        <f t="shared" si="160"/>
        <v>0</v>
      </c>
      <c r="AQ205" s="64">
        <f t="shared" si="160"/>
        <v>0</v>
      </c>
      <c r="AR205" s="64">
        <f t="shared" si="160"/>
        <v>0</v>
      </c>
      <c r="AS205" s="64">
        <f t="shared" si="160"/>
        <v>0</v>
      </c>
      <c r="AT205" s="64">
        <f t="shared" si="160"/>
        <v>0</v>
      </c>
      <c r="AU205" s="64">
        <f t="shared" si="160"/>
        <v>0</v>
      </c>
      <c r="AV205" s="64">
        <f t="shared" si="160"/>
        <v>0</v>
      </c>
      <c r="AW205" s="64">
        <f t="shared" si="160"/>
        <v>0</v>
      </c>
      <c r="AX205" s="64">
        <f t="shared" si="160"/>
        <v>0</v>
      </c>
      <c r="AY205" s="435">
        <f t="shared" si="115"/>
        <v>0</v>
      </c>
      <c r="AZ205" s="64" t="b">
        <f t="shared" si="112"/>
        <v>0</v>
      </c>
    </row>
    <row r="206" spans="2:52">
      <c r="B206" s="59"/>
      <c r="C206" s="42"/>
      <c r="D206" s="43">
        <v>0</v>
      </c>
      <c r="F206" s="47"/>
      <c r="G206" s="43">
        <v>0</v>
      </c>
      <c r="H206" s="2"/>
      <c r="I206" s="2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120" t="str">
        <f t="shared" si="149"/>
        <v/>
      </c>
      <c r="AM206" s="64">
        <f t="shared" ref="AM206:AX206" si="161">IF($G$206&gt;0,AND(J206=$B$332)*1,0)</f>
        <v>0</v>
      </c>
      <c r="AN206" s="64">
        <f t="shared" si="161"/>
        <v>0</v>
      </c>
      <c r="AO206" s="64">
        <f t="shared" si="161"/>
        <v>0</v>
      </c>
      <c r="AP206" s="64">
        <f t="shared" si="161"/>
        <v>0</v>
      </c>
      <c r="AQ206" s="64">
        <f t="shared" si="161"/>
        <v>0</v>
      </c>
      <c r="AR206" s="64">
        <f t="shared" si="161"/>
        <v>0</v>
      </c>
      <c r="AS206" s="64">
        <f t="shared" si="161"/>
        <v>0</v>
      </c>
      <c r="AT206" s="64">
        <f t="shared" si="161"/>
        <v>0</v>
      </c>
      <c r="AU206" s="64">
        <f t="shared" si="161"/>
        <v>0</v>
      </c>
      <c r="AV206" s="64">
        <f t="shared" si="161"/>
        <v>0</v>
      </c>
      <c r="AW206" s="64">
        <f t="shared" si="161"/>
        <v>0</v>
      </c>
      <c r="AX206" s="64">
        <f t="shared" si="161"/>
        <v>0</v>
      </c>
      <c r="AY206" s="435">
        <f t="shared" si="115"/>
        <v>0</v>
      </c>
      <c r="AZ206" s="64" t="b">
        <f t="shared" si="112"/>
        <v>0</v>
      </c>
    </row>
    <row r="207" spans="2:52">
      <c r="B207" s="59"/>
      <c r="C207" s="42"/>
      <c r="D207" s="43">
        <v>0</v>
      </c>
      <c r="F207" s="47"/>
      <c r="G207" s="43">
        <v>0</v>
      </c>
      <c r="H207" s="2"/>
      <c r="I207" s="2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120" t="str">
        <f t="shared" si="149"/>
        <v/>
      </c>
      <c r="AM207" s="64">
        <f t="shared" ref="AM207:AX207" si="162">IF($G$207&gt;0,AND(J207=$B$332)*1,0)</f>
        <v>0</v>
      </c>
      <c r="AN207" s="64">
        <f t="shared" si="162"/>
        <v>0</v>
      </c>
      <c r="AO207" s="64">
        <f t="shared" si="162"/>
        <v>0</v>
      </c>
      <c r="AP207" s="64">
        <f t="shared" si="162"/>
        <v>0</v>
      </c>
      <c r="AQ207" s="64">
        <f t="shared" si="162"/>
        <v>0</v>
      </c>
      <c r="AR207" s="64">
        <f t="shared" si="162"/>
        <v>0</v>
      </c>
      <c r="AS207" s="64">
        <f t="shared" si="162"/>
        <v>0</v>
      </c>
      <c r="AT207" s="64">
        <f t="shared" si="162"/>
        <v>0</v>
      </c>
      <c r="AU207" s="64">
        <f t="shared" si="162"/>
        <v>0</v>
      </c>
      <c r="AV207" s="64">
        <f t="shared" si="162"/>
        <v>0</v>
      </c>
      <c r="AW207" s="64">
        <f t="shared" si="162"/>
        <v>0</v>
      </c>
      <c r="AX207" s="64">
        <f t="shared" si="162"/>
        <v>0</v>
      </c>
      <c r="AY207" s="435">
        <f t="shared" si="115"/>
        <v>0</v>
      </c>
      <c r="AZ207" s="64" t="b">
        <f t="shared" si="112"/>
        <v>0</v>
      </c>
    </row>
    <row r="208" spans="2:52">
      <c r="B208" s="59"/>
      <c r="C208" s="42"/>
      <c r="D208" s="43">
        <v>0</v>
      </c>
      <c r="F208" s="47"/>
      <c r="G208" s="43">
        <v>0</v>
      </c>
      <c r="H208" s="2"/>
      <c r="I208" s="2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120" t="str">
        <f t="shared" si="149"/>
        <v/>
      </c>
      <c r="AM208" s="64">
        <f t="shared" ref="AM208:AX208" si="163">IF($G$208&gt;0,AND(J208=$B$332)*1,0)</f>
        <v>0</v>
      </c>
      <c r="AN208" s="64">
        <f t="shared" si="163"/>
        <v>0</v>
      </c>
      <c r="AO208" s="64">
        <f t="shared" si="163"/>
        <v>0</v>
      </c>
      <c r="AP208" s="64">
        <f t="shared" si="163"/>
        <v>0</v>
      </c>
      <c r="AQ208" s="64">
        <f t="shared" si="163"/>
        <v>0</v>
      </c>
      <c r="AR208" s="64">
        <f t="shared" si="163"/>
        <v>0</v>
      </c>
      <c r="AS208" s="64">
        <f t="shared" si="163"/>
        <v>0</v>
      </c>
      <c r="AT208" s="64">
        <f t="shared" si="163"/>
        <v>0</v>
      </c>
      <c r="AU208" s="64">
        <f t="shared" si="163"/>
        <v>0</v>
      </c>
      <c r="AV208" s="64">
        <f t="shared" si="163"/>
        <v>0</v>
      </c>
      <c r="AW208" s="64">
        <f t="shared" si="163"/>
        <v>0</v>
      </c>
      <c r="AX208" s="64">
        <f t="shared" si="163"/>
        <v>0</v>
      </c>
      <c r="AY208" s="435">
        <f t="shared" si="115"/>
        <v>0</v>
      </c>
      <c r="AZ208" s="64" t="b">
        <f t="shared" si="112"/>
        <v>0</v>
      </c>
    </row>
    <row r="209" spans="2:52">
      <c r="B209" s="59"/>
      <c r="C209" s="42"/>
      <c r="D209" s="43">
        <v>0</v>
      </c>
      <c r="F209" s="47"/>
      <c r="G209" s="43">
        <v>0</v>
      </c>
      <c r="H209" s="2"/>
      <c r="I209" s="2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120" t="str">
        <f t="shared" si="149"/>
        <v/>
      </c>
      <c r="AM209" s="64">
        <f t="shared" ref="AM209:AX209" si="164">IF($G$209&gt;0,AND(J209=$B$332)*1,0)</f>
        <v>0</v>
      </c>
      <c r="AN209" s="64">
        <f t="shared" si="164"/>
        <v>0</v>
      </c>
      <c r="AO209" s="64">
        <f t="shared" si="164"/>
        <v>0</v>
      </c>
      <c r="AP209" s="64">
        <f t="shared" si="164"/>
        <v>0</v>
      </c>
      <c r="AQ209" s="64">
        <f t="shared" si="164"/>
        <v>0</v>
      </c>
      <c r="AR209" s="64">
        <f t="shared" si="164"/>
        <v>0</v>
      </c>
      <c r="AS209" s="64">
        <f t="shared" si="164"/>
        <v>0</v>
      </c>
      <c r="AT209" s="64">
        <f t="shared" si="164"/>
        <v>0</v>
      </c>
      <c r="AU209" s="64">
        <f t="shared" si="164"/>
        <v>0</v>
      </c>
      <c r="AV209" s="64">
        <f t="shared" si="164"/>
        <v>0</v>
      </c>
      <c r="AW209" s="64">
        <f t="shared" si="164"/>
        <v>0</v>
      </c>
      <c r="AX209" s="64">
        <f t="shared" si="164"/>
        <v>0</v>
      </c>
      <c r="AY209" s="435">
        <f t="shared" si="115"/>
        <v>0</v>
      </c>
      <c r="AZ209" s="64" t="b">
        <f t="shared" si="112"/>
        <v>0</v>
      </c>
    </row>
    <row r="210" spans="2:52">
      <c r="B210" s="59"/>
      <c r="C210" s="42"/>
      <c r="D210" s="43">
        <v>0</v>
      </c>
      <c r="F210" s="47"/>
      <c r="G210" s="43">
        <v>0</v>
      </c>
      <c r="H210" s="2"/>
      <c r="I210" s="2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120" t="str">
        <f t="shared" si="149"/>
        <v/>
      </c>
      <c r="AM210" s="64">
        <f t="shared" ref="AM210:AX210" si="165">IF($G$210&gt;0,AND(J210=$B$332)*1,0)</f>
        <v>0</v>
      </c>
      <c r="AN210" s="64">
        <f t="shared" si="165"/>
        <v>0</v>
      </c>
      <c r="AO210" s="64">
        <f t="shared" si="165"/>
        <v>0</v>
      </c>
      <c r="AP210" s="64">
        <f t="shared" si="165"/>
        <v>0</v>
      </c>
      <c r="AQ210" s="64">
        <f t="shared" si="165"/>
        <v>0</v>
      </c>
      <c r="AR210" s="64">
        <f t="shared" si="165"/>
        <v>0</v>
      </c>
      <c r="AS210" s="64">
        <f t="shared" si="165"/>
        <v>0</v>
      </c>
      <c r="AT210" s="64">
        <f t="shared" si="165"/>
        <v>0</v>
      </c>
      <c r="AU210" s="64">
        <f t="shared" si="165"/>
        <v>0</v>
      </c>
      <c r="AV210" s="64">
        <f t="shared" si="165"/>
        <v>0</v>
      </c>
      <c r="AW210" s="64">
        <f t="shared" si="165"/>
        <v>0</v>
      </c>
      <c r="AX210" s="64">
        <f t="shared" si="165"/>
        <v>0</v>
      </c>
      <c r="AY210" s="435">
        <f t="shared" si="115"/>
        <v>0</v>
      </c>
      <c r="AZ210" s="64" t="b">
        <f t="shared" ref="AZ210:AZ273" si="166">AND(G210&gt;0,AY210=0)</f>
        <v>0</v>
      </c>
    </row>
    <row r="211" spans="2:52">
      <c r="B211" s="59"/>
      <c r="C211" s="42"/>
      <c r="D211" s="43">
        <v>0</v>
      </c>
      <c r="F211" s="47"/>
      <c r="G211" s="43">
        <v>0</v>
      </c>
      <c r="H211" s="2"/>
      <c r="I211" s="2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120" t="str">
        <f t="shared" si="149"/>
        <v/>
      </c>
      <c r="AM211" s="64">
        <f t="shared" ref="AM211:AX211" si="167">IF($G$211&gt;0,AND(J211=$B$332)*1,0)</f>
        <v>0</v>
      </c>
      <c r="AN211" s="64">
        <f t="shared" si="167"/>
        <v>0</v>
      </c>
      <c r="AO211" s="64">
        <f t="shared" si="167"/>
        <v>0</v>
      </c>
      <c r="AP211" s="64">
        <f t="shared" si="167"/>
        <v>0</v>
      </c>
      <c r="AQ211" s="64">
        <f t="shared" si="167"/>
        <v>0</v>
      </c>
      <c r="AR211" s="64">
        <f t="shared" si="167"/>
        <v>0</v>
      </c>
      <c r="AS211" s="64">
        <f t="shared" si="167"/>
        <v>0</v>
      </c>
      <c r="AT211" s="64">
        <f t="shared" si="167"/>
        <v>0</v>
      </c>
      <c r="AU211" s="64">
        <f t="shared" si="167"/>
        <v>0</v>
      </c>
      <c r="AV211" s="64">
        <f t="shared" si="167"/>
        <v>0</v>
      </c>
      <c r="AW211" s="64">
        <f t="shared" si="167"/>
        <v>0</v>
      </c>
      <c r="AX211" s="64">
        <f t="shared" si="167"/>
        <v>0</v>
      </c>
      <c r="AY211" s="435">
        <f t="shared" si="115"/>
        <v>0</v>
      </c>
      <c r="AZ211" s="64" t="b">
        <f t="shared" si="166"/>
        <v>0</v>
      </c>
    </row>
    <row r="212" spans="2:52">
      <c r="B212" s="59"/>
      <c r="C212" s="42"/>
      <c r="D212" s="43">
        <v>0</v>
      </c>
      <c r="F212" s="47"/>
      <c r="G212" s="43">
        <v>0</v>
      </c>
      <c r="H212" s="2"/>
      <c r="I212" s="2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120" t="str">
        <f t="shared" si="149"/>
        <v/>
      </c>
      <c r="AM212" s="64">
        <f t="shared" ref="AM212:AX212" si="168">IF($G$212&gt;0,AND(J212=$B$332)*1,0)</f>
        <v>0</v>
      </c>
      <c r="AN212" s="64">
        <f t="shared" si="168"/>
        <v>0</v>
      </c>
      <c r="AO212" s="64">
        <f t="shared" si="168"/>
        <v>0</v>
      </c>
      <c r="AP212" s="64">
        <f t="shared" si="168"/>
        <v>0</v>
      </c>
      <c r="AQ212" s="64">
        <f t="shared" si="168"/>
        <v>0</v>
      </c>
      <c r="AR212" s="64">
        <f t="shared" si="168"/>
        <v>0</v>
      </c>
      <c r="AS212" s="64">
        <f t="shared" si="168"/>
        <v>0</v>
      </c>
      <c r="AT212" s="64">
        <f t="shared" si="168"/>
        <v>0</v>
      </c>
      <c r="AU212" s="64">
        <f t="shared" si="168"/>
        <v>0</v>
      </c>
      <c r="AV212" s="64">
        <f t="shared" si="168"/>
        <v>0</v>
      </c>
      <c r="AW212" s="64">
        <f t="shared" si="168"/>
        <v>0</v>
      </c>
      <c r="AX212" s="64">
        <f t="shared" si="168"/>
        <v>0</v>
      </c>
      <c r="AY212" s="435">
        <f t="shared" si="115"/>
        <v>0</v>
      </c>
      <c r="AZ212" s="64" t="b">
        <f t="shared" si="166"/>
        <v>0</v>
      </c>
    </row>
    <row r="213" spans="2:52">
      <c r="B213" s="59"/>
      <c r="C213" s="42"/>
      <c r="D213" s="43">
        <v>0</v>
      </c>
      <c r="F213" s="47"/>
      <c r="G213" s="43">
        <v>0</v>
      </c>
      <c r="H213" s="2"/>
      <c r="I213" s="2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120" t="str">
        <f t="shared" si="149"/>
        <v/>
      </c>
      <c r="AM213" s="64">
        <f t="shared" ref="AM213:AX213" si="169">IF($G$213&gt;0,AND(J213=$B$332)*1,0)</f>
        <v>0</v>
      </c>
      <c r="AN213" s="64">
        <f t="shared" si="169"/>
        <v>0</v>
      </c>
      <c r="AO213" s="64">
        <f t="shared" si="169"/>
        <v>0</v>
      </c>
      <c r="AP213" s="64">
        <f t="shared" si="169"/>
        <v>0</v>
      </c>
      <c r="AQ213" s="64">
        <f t="shared" si="169"/>
        <v>0</v>
      </c>
      <c r="AR213" s="64">
        <f t="shared" si="169"/>
        <v>0</v>
      </c>
      <c r="AS213" s="64">
        <f t="shared" si="169"/>
        <v>0</v>
      </c>
      <c r="AT213" s="64">
        <f t="shared" si="169"/>
        <v>0</v>
      </c>
      <c r="AU213" s="64">
        <f t="shared" si="169"/>
        <v>0</v>
      </c>
      <c r="AV213" s="64">
        <f t="shared" si="169"/>
        <v>0</v>
      </c>
      <c r="AW213" s="64">
        <f t="shared" si="169"/>
        <v>0</v>
      </c>
      <c r="AX213" s="64">
        <f t="shared" si="169"/>
        <v>0</v>
      </c>
      <c r="AY213" s="435">
        <f t="shared" ref="AY213:AY276" si="170">SUM(AM213:AX213)</f>
        <v>0</v>
      </c>
      <c r="AZ213" s="64" t="b">
        <f t="shared" si="166"/>
        <v>0</v>
      </c>
    </row>
    <row r="214" spans="2:52">
      <c r="B214" s="59"/>
      <c r="C214" s="42"/>
      <c r="D214" s="43">
        <v>0</v>
      </c>
      <c r="F214" s="47"/>
      <c r="G214" s="43">
        <v>0</v>
      </c>
      <c r="H214" s="2"/>
      <c r="I214" s="2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120" t="str">
        <f t="shared" si="149"/>
        <v/>
      </c>
      <c r="AM214" s="64">
        <f t="shared" ref="AM214:AX214" si="171">IF($G$214&gt;0,AND(J214=$B$332)*1,0)</f>
        <v>0</v>
      </c>
      <c r="AN214" s="64">
        <f t="shared" si="171"/>
        <v>0</v>
      </c>
      <c r="AO214" s="64">
        <f t="shared" si="171"/>
        <v>0</v>
      </c>
      <c r="AP214" s="64">
        <f t="shared" si="171"/>
        <v>0</v>
      </c>
      <c r="AQ214" s="64">
        <f t="shared" si="171"/>
        <v>0</v>
      </c>
      <c r="AR214" s="64">
        <f t="shared" si="171"/>
        <v>0</v>
      </c>
      <c r="AS214" s="64">
        <f t="shared" si="171"/>
        <v>0</v>
      </c>
      <c r="AT214" s="64">
        <f t="shared" si="171"/>
        <v>0</v>
      </c>
      <c r="AU214" s="64">
        <f t="shared" si="171"/>
        <v>0</v>
      </c>
      <c r="AV214" s="64">
        <f t="shared" si="171"/>
        <v>0</v>
      </c>
      <c r="AW214" s="64">
        <f t="shared" si="171"/>
        <v>0</v>
      </c>
      <c r="AX214" s="64">
        <f t="shared" si="171"/>
        <v>0</v>
      </c>
      <c r="AY214" s="435">
        <f t="shared" si="170"/>
        <v>0</v>
      </c>
      <c r="AZ214" s="64" t="b">
        <f t="shared" si="166"/>
        <v>0</v>
      </c>
    </row>
    <row r="215" spans="2:52">
      <c r="B215" s="59"/>
      <c r="C215" s="42"/>
      <c r="D215" s="43">
        <v>0</v>
      </c>
      <c r="F215" s="47"/>
      <c r="G215" s="43">
        <v>0</v>
      </c>
      <c r="H215" s="2"/>
      <c r="I215" s="2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120" t="str">
        <f t="shared" si="149"/>
        <v/>
      </c>
      <c r="AM215" s="64">
        <f t="shared" ref="AM215:AX215" si="172">IF($G$215&gt;0,AND(J215=$B$332)*1,0)</f>
        <v>0</v>
      </c>
      <c r="AN215" s="64">
        <f t="shared" si="172"/>
        <v>0</v>
      </c>
      <c r="AO215" s="64">
        <f t="shared" si="172"/>
        <v>0</v>
      </c>
      <c r="AP215" s="64">
        <f t="shared" si="172"/>
        <v>0</v>
      </c>
      <c r="AQ215" s="64">
        <f t="shared" si="172"/>
        <v>0</v>
      </c>
      <c r="AR215" s="64">
        <f t="shared" si="172"/>
        <v>0</v>
      </c>
      <c r="AS215" s="64">
        <f t="shared" si="172"/>
        <v>0</v>
      </c>
      <c r="AT215" s="64">
        <f t="shared" si="172"/>
        <v>0</v>
      </c>
      <c r="AU215" s="64">
        <f t="shared" si="172"/>
        <v>0</v>
      </c>
      <c r="AV215" s="64">
        <f t="shared" si="172"/>
        <v>0</v>
      </c>
      <c r="AW215" s="64">
        <f t="shared" si="172"/>
        <v>0</v>
      </c>
      <c r="AX215" s="64">
        <f t="shared" si="172"/>
        <v>0</v>
      </c>
      <c r="AY215" s="435">
        <f t="shared" si="170"/>
        <v>0</v>
      </c>
      <c r="AZ215" s="64" t="b">
        <f t="shared" si="166"/>
        <v>0</v>
      </c>
    </row>
    <row r="216" spans="2:52">
      <c r="B216" s="59"/>
      <c r="C216" s="45" t="s">
        <v>32</v>
      </c>
      <c r="D216" s="46">
        <f>SUM(D195:D215)</f>
        <v>0</v>
      </c>
      <c r="F216" s="48" t="s">
        <v>87</v>
      </c>
      <c r="G216" s="46">
        <f>SUM(J512:U532)</f>
        <v>0</v>
      </c>
      <c r="H216" s="2"/>
      <c r="I216" s="2"/>
      <c r="J216" s="21"/>
      <c r="K216" s="21"/>
      <c r="V216" s="121"/>
      <c r="AY216" s="435">
        <f t="shared" si="170"/>
        <v>0</v>
      </c>
      <c r="AZ216" s="64" t="b">
        <f t="shared" si="166"/>
        <v>0</v>
      </c>
    </row>
    <row r="217" spans="2:52" ht="20" customHeight="1">
      <c r="V217" s="121"/>
      <c r="AY217" s="435">
        <f t="shared" si="170"/>
        <v>0</v>
      </c>
      <c r="AZ217" s="64" t="b">
        <f t="shared" si="166"/>
        <v>0</v>
      </c>
    </row>
    <row r="218" spans="2:52" ht="20" customHeight="1">
      <c r="B218" s="845" t="s">
        <v>44</v>
      </c>
      <c r="C218" s="845"/>
      <c r="D218" s="57">
        <f>D227+G227/12</f>
        <v>0</v>
      </c>
      <c r="E218" s="102" t="s">
        <v>246</v>
      </c>
      <c r="F218" s="32"/>
      <c r="G218" s="37"/>
      <c r="H218" s="33"/>
      <c r="I218" s="33"/>
      <c r="J218" s="33"/>
      <c r="K218" s="33"/>
      <c r="L218" s="32"/>
      <c r="M218" s="32"/>
      <c r="N218" s="32"/>
      <c r="O218" s="32"/>
      <c r="P218" s="32"/>
      <c r="Q218" s="32"/>
      <c r="R218" s="37"/>
      <c r="S218" s="37"/>
      <c r="T218" s="37"/>
      <c r="U218" s="37"/>
      <c r="V218" s="121"/>
      <c r="AY218" s="435">
        <f t="shared" si="170"/>
        <v>0</v>
      </c>
      <c r="AZ218" s="64" t="b">
        <f t="shared" si="166"/>
        <v>0</v>
      </c>
    </row>
    <row r="219" spans="2:52" ht="20">
      <c r="B219" s="59"/>
      <c r="C219" s="22"/>
      <c r="D219" s="20"/>
      <c r="F219" s="22"/>
      <c r="G219" s="20"/>
      <c r="H219" s="18"/>
      <c r="I219" s="18"/>
      <c r="J219" s="23" t="s">
        <v>14</v>
      </c>
      <c r="K219" s="18" t="s">
        <v>15</v>
      </c>
      <c r="L219" s="23" t="s">
        <v>16</v>
      </c>
      <c r="M219" s="23" t="s">
        <v>17</v>
      </c>
      <c r="N219" s="23" t="s">
        <v>18</v>
      </c>
      <c r="O219" s="23" t="s">
        <v>19</v>
      </c>
      <c r="P219" s="23" t="s">
        <v>20</v>
      </c>
      <c r="Q219" s="23" t="s">
        <v>21</v>
      </c>
      <c r="R219" s="23" t="s">
        <v>22</v>
      </c>
      <c r="S219" s="23" t="s">
        <v>23</v>
      </c>
      <c r="T219" s="23" t="s">
        <v>24</v>
      </c>
      <c r="U219" s="23" t="s">
        <v>25</v>
      </c>
      <c r="V219" s="121"/>
      <c r="AY219" s="435">
        <f t="shared" si="170"/>
        <v>0</v>
      </c>
      <c r="AZ219" s="64" t="b">
        <f t="shared" si="166"/>
        <v>0</v>
      </c>
    </row>
    <row r="220" spans="2:52" ht="16" customHeight="1">
      <c r="B220" s="59"/>
      <c r="C220" s="42" t="s">
        <v>462</v>
      </c>
      <c r="D220" s="97">
        <v>0</v>
      </c>
      <c r="F220" s="42" t="s">
        <v>463</v>
      </c>
      <c r="G220" s="97">
        <v>0</v>
      </c>
      <c r="H220" s="2"/>
      <c r="I220" s="2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120" t="str">
        <f t="shared" ref="V220:V226" si="173">IF(AZ220=FALSE,"","Recuerda seleccionar los meses")</f>
        <v/>
      </c>
      <c r="AM220" s="64">
        <f t="shared" ref="AM220:AX220" si="174">IF($G$220&gt;0,AND(J220=$B$332)*1,0)</f>
        <v>0</v>
      </c>
      <c r="AN220" s="64">
        <f t="shared" si="174"/>
        <v>0</v>
      </c>
      <c r="AO220" s="64">
        <f t="shared" si="174"/>
        <v>0</v>
      </c>
      <c r="AP220" s="64">
        <f t="shared" si="174"/>
        <v>0</v>
      </c>
      <c r="AQ220" s="64">
        <f t="shared" si="174"/>
        <v>0</v>
      </c>
      <c r="AR220" s="64">
        <f t="shared" si="174"/>
        <v>0</v>
      </c>
      <c r="AS220" s="64">
        <f t="shared" si="174"/>
        <v>0</v>
      </c>
      <c r="AT220" s="64">
        <f t="shared" si="174"/>
        <v>0</v>
      </c>
      <c r="AU220" s="64">
        <f t="shared" si="174"/>
        <v>0</v>
      </c>
      <c r="AV220" s="64">
        <f t="shared" si="174"/>
        <v>0</v>
      </c>
      <c r="AW220" s="64">
        <f t="shared" si="174"/>
        <v>0</v>
      </c>
      <c r="AX220" s="64">
        <f t="shared" si="174"/>
        <v>0</v>
      </c>
      <c r="AY220" s="435">
        <f t="shared" si="170"/>
        <v>0</v>
      </c>
      <c r="AZ220" s="64" t="b">
        <f t="shared" si="166"/>
        <v>0</v>
      </c>
    </row>
    <row r="221" spans="2:52">
      <c r="B221" s="59"/>
      <c r="C221" s="42" t="s">
        <v>464</v>
      </c>
      <c r="D221" s="97">
        <v>0</v>
      </c>
      <c r="F221" s="42" t="s">
        <v>465</v>
      </c>
      <c r="G221" s="97">
        <v>0</v>
      </c>
      <c r="H221" s="2"/>
      <c r="I221" s="2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120" t="str">
        <f t="shared" si="173"/>
        <v/>
      </c>
      <c r="AM221" s="64">
        <f t="shared" ref="AM221:AX221" si="175">IF($G$221&gt;0,AND(J221=$B$332)*1,0)</f>
        <v>0</v>
      </c>
      <c r="AN221" s="64">
        <f t="shared" si="175"/>
        <v>0</v>
      </c>
      <c r="AO221" s="64">
        <f t="shared" si="175"/>
        <v>0</v>
      </c>
      <c r="AP221" s="64">
        <f t="shared" si="175"/>
        <v>0</v>
      </c>
      <c r="AQ221" s="64">
        <f t="shared" si="175"/>
        <v>0</v>
      </c>
      <c r="AR221" s="64">
        <f t="shared" si="175"/>
        <v>0</v>
      </c>
      <c r="AS221" s="64">
        <f t="shared" si="175"/>
        <v>0</v>
      </c>
      <c r="AT221" s="64">
        <f t="shared" si="175"/>
        <v>0</v>
      </c>
      <c r="AU221" s="64">
        <f t="shared" si="175"/>
        <v>0</v>
      </c>
      <c r="AV221" s="64">
        <f t="shared" si="175"/>
        <v>0</v>
      </c>
      <c r="AW221" s="64">
        <f t="shared" si="175"/>
        <v>0</v>
      </c>
      <c r="AX221" s="64">
        <f t="shared" si="175"/>
        <v>0</v>
      </c>
      <c r="AY221" s="435">
        <f t="shared" si="170"/>
        <v>0</v>
      </c>
      <c r="AZ221" s="64" t="b">
        <f t="shared" si="166"/>
        <v>0</v>
      </c>
    </row>
    <row r="222" spans="2:52">
      <c r="B222" s="59"/>
      <c r="C222" s="42" t="s">
        <v>466</v>
      </c>
      <c r="D222" s="97">
        <v>0</v>
      </c>
      <c r="F222" s="42" t="s">
        <v>467</v>
      </c>
      <c r="G222" s="97">
        <v>0</v>
      </c>
      <c r="H222" s="2"/>
      <c r="I222" s="2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120" t="str">
        <f t="shared" si="173"/>
        <v/>
      </c>
      <c r="AM222" s="64">
        <f t="shared" ref="AM222:AX222" si="176">IF($G$222&gt;0,AND(J222=$B$332)*1,0)</f>
        <v>0</v>
      </c>
      <c r="AN222" s="64">
        <f t="shared" si="176"/>
        <v>0</v>
      </c>
      <c r="AO222" s="64">
        <f t="shared" si="176"/>
        <v>0</v>
      </c>
      <c r="AP222" s="64">
        <f t="shared" si="176"/>
        <v>0</v>
      </c>
      <c r="AQ222" s="64">
        <f t="shared" si="176"/>
        <v>0</v>
      </c>
      <c r="AR222" s="64">
        <f t="shared" si="176"/>
        <v>0</v>
      </c>
      <c r="AS222" s="64">
        <f t="shared" si="176"/>
        <v>0</v>
      </c>
      <c r="AT222" s="64">
        <f t="shared" si="176"/>
        <v>0</v>
      </c>
      <c r="AU222" s="64">
        <f t="shared" si="176"/>
        <v>0</v>
      </c>
      <c r="AV222" s="64">
        <f t="shared" si="176"/>
        <v>0</v>
      </c>
      <c r="AW222" s="64">
        <f t="shared" si="176"/>
        <v>0</v>
      </c>
      <c r="AX222" s="64">
        <f t="shared" si="176"/>
        <v>0</v>
      </c>
      <c r="AY222" s="435">
        <f t="shared" si="170"/>
        <v>0</v>
      </c>
      <c r="AZ222" s="64" t="b">
        <f t="shared" si="166"/>
        <v>0</v>
      </c>
    </row>
    <row r="223" spans="2:52">
      <c r="B223" s="59"/>
      <c r="C223" s="42" t="s">
        <v>80</v>
      </c>
      <c r="D223" s="97">
        <v>0</v>
      </c>
      <c r="F223" s="42" t="s">
        <v>468</v>
      </c>
      <c r="G223" s="97">
        <v>0</v>
      </c>
      <c r="H223" s="2"/>
      <c r="I223" s="2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120" t="str">
        <f t="shared" si="173"/>
        <v/>
      </c>
      <c r="AM223" s="64">
        <f t="shared" ref="AM223:AX223" si="177">IF($G$223&gt;0,AND(J223=$B$332)*1,0)</f>
        <v>0</v>
      </c>
      <c r="AN223" s="64">
        <f t="shared" si="177"/>
        <v>0</v>
      </c>
      <c r="AO223" s="64">
        <f t="shared" si="177"/>
        <v>0</v>
      </c>
      <c r="AP223" s="64">
        <f t="shared" si="177"/>
        <v>0</v>
      </c>
      <c r="AQ223" s="64">
        <f t="shared" si="177"/>
        <v>0</v>
      </c>
      <c r="AR223" s="64">
        <f t="shared" si="177"/>
        <v>0</v>
      </c>
      <c r="AS223" s="64">
        <f t="shared" si="177"/>
        <v>0</v>
      </c>
      <c r="AT223" s="64">
        <f t="shared" si="177"/>
        <v>0</v>
      </c>
      <c r="AU223" s="64">
        <f t="shared" si="177"/>
        <v>0</v>
      </c>
      <c r="AV223" s="64">
        <f t="shared" si="177"/>
        <v>0</v>
      </c>
      <c r="AW223" s="64">
        <f t="shared" si="177"/>
        <v>0</v>
      </c>
      <c r="AX223" s="64">
        <f t="shared" si="177"/>
        <v>0</v>
      </c>
      <c r="AY223" s="435">
        <f t="shared" si="170"/>
        <v>0</v>
      </c>
      <c r="AZ223" s="64" t="b">
        <f t="shared" si="166"/>
        <v>0</v>
      </c>
    </row>
    <row r="224" spans="2:52">
      <c r="B224" s="59"/>
      <c r="C224" s="42"/>
      <c r="D224" s="97">
        <v>0</v>
      </c>
      <c r="F224" s="42"/>
      <c r="G224" s="97">
        <v>0</v>
      </c>
      <c r="H224" s="2"/>
      <c r="I224" s="2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120" t="str">
        <f t="shared" si="173"/>
        <v/>
      </c>
      <c r="AM224" s="64">
        <f t="shared" ref="AM224:AX224" si="178">IF($G$224&gt;0,AND(J224=$B$332)*1,0)</f>
        <v>0</v>
      </c>
      <c r="AN224" s="64">
        <f t="shared" si="178"/>
        <v>0</v>
      </c>
      <c r="AO224" s="64">
        <f t="shared" si="178"/>
        <v>0</v>
      </c>
      <c r="AP224" s="64">
        <f t="shared" si="178"/>
        <v>0</v>
      </c>
      <c r="AQ224" s="64">
        <f t="shared" si="178"/>
        <v>0</v>
      </c>
      <c r="AR224" s="64">
        <f t="shared" si="178"/>
        <v>0</v>
      </c>
      <c r="AS224" s="64">
        <f t="shared" si="178"/>
        <v>0</v>
      </c>
      <c r="AT224" s="64">
        <f t="shared" si="178"/>
        <v>0</v>
      </c>
      <c r="AU224" s="64">
        <f t="shared" si="178"/>
        <v>0</v>
      </c>
      <c r="AV224" s="64">
        <f t="shared" si="178"/>
        <v>0</v>
      </c>
      <c r="AW224" s="64">
        <f t="shared" si="178"/>
        <v>0</v>
      </c>
      <c r="AX224" s="64">
        <f t="shared" si="178"/>
        <v>0</v>
      </c>
      <c r="AY224" s="435">
        <f t="shared" si="170"/>
        <v>0</v>
      </c>
      <c r="AZ224" s="64" t="b">
        <f t="shared" si="166"/>
        <v>0</v>
      </c>
    </row>
    <row r="225" spans="2:52">
      <c r="B225" s="59"/>
      <c r="C225" s="42"/>
      <c r="D225" s="97">
        <v>0</v>
      </c>
      <c r="F225" s="47"/>
      <c r="G225" s="97">
        <v>0</v>
      </c>
      <c r="H225" s="2"/>
      <c r="I225" s="2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120" t="str">
        <f t="shared" si="173"/>
        <v/>
      </c>
      <c r="AM225" s="64">
        <f t="shared" ref="AM225:AX225" si="179">IF($G$225&gt;0,AND(J225=$B$332)*1,0)</f>
        <v>0</v>
      </c>
      <c r="AN225" s="64">
        <f t="shared" si="179"/>
        <v>0</v>
      </c>
      <c r="AO225" s="64">
        <f t="shared" si="179"/>
        <v>0</v>
      </c>
      <c r="AP225" s="64">
        <f t="shared" si="179"/>
        <v>0</v>
      </c>
      <c r="AQ225" s="64">
        <f t="shared" si="179"/>
        <v>0</v>
      </c>
      <c r="AR225" s="64">
        <f t="shared" si="179"/>
        <v>0</v>
      </c>
      <c r="AS225" s="64">
        <f t="shared" si="179"/>
        <v>0</v>
      </c>
      <c r="AT225" s="64">
        <f t="shared" si="179"/>
        <v>0</v>
      </c>
      <c r="AU225" s="64">
        <f t="shared" si="179"/>
        <v>0</v>
      </c>
      <c r="AV225" s="64">
        <f t="shared" si="179"/>
        <v>0</v>
      </c>
      <c r="AW225" s="64">
        <f t="shared" si="179"/>
        <v>0</v>
      </c>
      <c r="AX225" s="64">
        <f t="shared" si="179"/>
        <v>0</v>
      </c>
      <c r="AY225" s="435">
        <f t="shared" si="170"/>
        <v>0</v>
      </c>
      <c r="AZ225" s="64" t="b">
        <f t="shared" si="166"/>
        <v>0</v>
      </c>
    </row>
    <row r="226" spans="2:52">
      <c r="B226" s="59"/>
      <c r="C226" s="42"/>
      <c r="D226" s="97">
        <v>0</v>
      </c>
      <c r="F226" s="47"/>
      <c r="G226" s="97">
        <v>0</v>
      </c>
      <c r="H226" s="2"/>
      <c r="I226" s="2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120" t="str">
        <f t="shared" si="173"/>
        <v/>
      </c>
      <c r="AM226" s="64">
        <f t="shared" ref="AM226:AX226" si="180">IF($G$226&gt;0,AND(J226=$B$332)*1,0)</f>
        <v>0</v>
      </c>
      <c r="AN226" s="64">
        <f t="shared" si="180"/>
        <v>0</v>
      </c>
      <c r="AO226" s="64">
        <f t="shared" si="180"/>
        <v>0</v>
      </c>
      <c r="AP226" s="64">
        <f t="shared" si="180"/>
        <v>0</v>
      </c>
      <c r="AQ226" s="64">
        <f t="shared" si="180"/>
        <v>0</v>
      </c>
      <c r="AR226" s="64">
        <f t="shared" si="180"/>
        <v>0</v>
      </c>
      <c r="AS226" s="64">
        <f t="shared" si="180"/>
        <v>0</v>
      </c>
      <c r="AT226" s="64">
        <f t="shared" si="180"/>
        <v>0</v>
      </c>
      <c r="AU226" s="64">
        <f t="shared" si="180"/>
        <v>0</v>
      </c>
      <c r="AV226" s="64">
        <f t="shared" si="180"/>
        <v>0</v>
      </c>
      <c r="AW226" s="64">
        <f t="shared" si="180"/>
        <v>0</v>
      </c>
      <c r="AX226" s="64">
        <f t="shared" si="180"/>
        <v>0</v>
      </c>
      <c r="AY226" s="435">
        <f t="shared" si="170"/>
        <v>0</v>
      </c>
      <c r="AZ226" s="64" t="b">
        <f t="shared" si="166"/>
        <v>0</v>
      </c>
    </row>
    <row r="227" spans="2:52">
      <c r="B227" s="59"/>
      <c r="C227" s="45" t="s">
        <v>32</v>
      </c>
      <c r="D227" s="46">
        <f>SUM(D220:D226)</f>
        <v>0</v>
      </c>
      <c r="F227" s="48" t="s">
        <v>87</v>
      </c>
      <c r="G227" s="46">
        <f>SUM(J537:U543)</f>
        <v>0</v>
      </c>
      <c r="H227" s="2"/>
      <c r="I227" s="2"/>
      <c r="J227" s="21"/>
      <c r="K227" s="21"/>
      <c r="V227" s="121"/>
      <c r="W227" s="60"/>
      <c r="AY227" s="435">
        <f t="shared" si="170"/>
        <v>0</v>
      </c>
      <c r="AZ227" s="64" t="b">
        <f t="shared" si="166"/>
        <v>0</v>
      </c>
    </row>
    <row r="228" spans="2:52" ht="20" customHeight="1">
      <c r="C228" s="24"/>
      <c r="D228" s="25"/>
      <c r="F228" s="26"/>
      <c r="G228" s="25"/>
      <c r="H228" s="2"/>
      <c r="I228" s="2"/>
      <c r="J228" s="21"/>
      <c r="K228" s="21"/>
      <c r="V228" s="121"/>
      <c r="AY228" s="435">
        <f t="shared" si="170"/>
        <v>0</v>
      </c>
      <c r="AZ228" s="64" t="b">
        <f t="shared" si="166"/>
        <v>0</v>
      </c>
    </row>
    <row r="229" spans="2:52" ht="20" customHeight="1">
      <c r="B229" s="59"/>
      <c r="C229" s="32" t="s">
        <v>45</v>
      </c>
      <c r="D229" s="57">
        <f>D243+G243/12</f>
        <v>1346131.2086270638</v>
      </c>
      <c r="E229" s="102" t="s">
        <v>246</v>
      </c>
      <c r="F229" s="32"/>
      <c r="G229" s="37"/>
      <c r="H229" s="33"/>
      <c r="I229" s="33"/>
      <c r="J229" s="33"/>
      <c r="K229" s="33"/>
      <c r="L229" s="32"/>
      <c r="M229" s="32"/>
      <c r="N229" s="32"/>
      <c r="O229" s="32"/>
      <c r="P229" s="32"/>
      <c r="Q229" s="32"/>
      <c r="R229" s="37"/>
      <c r="S229" s="37"/>
      <c r="T229" s="37"/>
      <c r="U229" s="37"/>
      <c r="V229" s="121"/>
      <c r="AY229" s="435">
        <f t="shared" si="170"/>
        <v>0</v>
      </c>
      <c r="AZ229" s="64" t="b">
        <f t="shared" si="166"/>
        <v>0</v>
      </c>
    </row>
    <row r="230" spans="2:52" ht="20">
      <c r="B230" s="59"/>
      <c r="C230" s="22"/>
      <c r="D230" s="20"/>
      <c r="F230" s="22"/>
      <c r="G230" s="20"/>
      <c r="H230" s="18"/>
      <c r="I230" s="18"/>
      <c r="J230" s="23" t="s">
        <v>14</v>
      </c>
      <c r="K230" s="18" t="s">
        <v>15</v>
      </c>
      <c r="L230" s="23" t="s">
        <v>16</v>
      </c>
      <c r="M230" s="23" t="s">
        <v>17</v>
      </c>
      <c r="N230" s="23" t="s">
        <v>18</v>
      </c>
      <c r="O230" s="23" t="s">
        <v>19</v>
      </c>
      <c r="P230" s="23" t="s">
        <v>20</v>
      </c>
      <c r="Q230" s="23" t="s">
        <v>21</v>
      </c>
      <c r="R230" s="23" t="s">
        <v>22</v>
      </c>
      <c r="S230" s="23" t="s">
        <v>23</v>
      </c>
      <c r="T230" s="23" t="s">
        <v>24</v>
      </c>
      <c r="U230" s="23" t="s">
        <v>25</v>
      </c>
      <c r="V230" s="121"/>
      <c r="AY230" s="435">
        <f t="shared" si="170"/>
        <v>0</v>
      </c>
      <c r="AZ230" s="64" t="b">
        <f t="shared" si="166"/>
        <v>0</v>
      </c>
    </row>
    <row r="231" spans="2:52" ht="16" customHeight="1">
      <c r="B231" s="59"/>
      <c r="C231" s="47" t="s">
        <v>469</v>
      </c>
      <c r="D231" s="56">
        <f>DEUDAS!K15</f>
        <v>306131.2086270639</v>
      </c>
      <c r="F231" s="47"/>
      <c r="G231" s="43">
        <v>0</v>
      </c>
      <c r="H231" s="2"/>
      <c r="I231" s="2"/>
      <c r="J231" s="49"/>
      <c r="K231" s="49"/>
      <c r="L231" s="49"/>
      <c r="M231" s="49"/>
      <c r="N231" s="49"/>
      <c r="O231" s="49"/>
      <c r="P231" s="49"/>
      <c r="Q231" s="678"/>
      <c r="R231" s="678"/>
      <c r="S231" s="678"/>
      <c r="T231" s="678"/>
      <c r="U231" s="678"/>
      <c r="V231" s="120" t="str">
        <f t="shared" ref="V231:V242" si="181">IF(AZ231=FALSE,"","Recuerda seleccionar los meses")</f>
        <v/>
      </c>
      <c r="AM231" s="64">
        <f t="shared" ref="AM231:AX231" si="182">IF($G$231&gt;0,AND(J231=$B$332)*1,0)</f>
        <v>0</v>
      </c>
      <c r="AN231" s="64">
        <f t="shared" si="182"/>
        <v>0</v>
      </c>
      <c r="AO231" s="64">
        <f t="shared" si="182"/>
        <v>0</v>
      </c>
      <c r="AP231" s="64">
        <f t="shared" si="182"/>
        <v>0</v>
      </c>
      <c r="AQ231" s="64">
        <f t="shared" si="182"/>
        <v>0</v>
      </c>
      <c r="AR231" s="64">
        <f t="shared" si="182"/>
        <v>0</v>
      </c>
      <c r="AS231" s="64">
        <f t="shared" si="182"/>
        <v>0</v>
      </c>
      <c r="AT231" s="64">
        <f t="shared" si="182"/>
        <v>0</v>
      </c>
      <c r="AU231" s="64">
        <f t="shared" si="182"/>
        <v>0</v>
      </c>
      <c r="AV231" s="64">
        <f t="shared" si="182"/>
        <v>0</v>
      </c>
      <c r="AW231" s="64">
        <f t="shared" si="182"/>
        <v>0</v>
      </c>
      <c r="AX231" s="64">
        <f t="shared" si="182"/>
        <v>0</v>
      </c>
      <c r="AY231" s="435">
        <f t="shared" si="170"/>
        <v>0</v>
      </c>
      <c r="AZ231" s="64" t="b">
        <f t="shared" si="166"/>
        <v>0</v>
      </c>
    </row>
    <row r="232" spans="2:52">
      <c r="B232" s="59"/>
      <c r="C232" s="47" t="s">
        <v>470</v>
      </c>
      <c r="D232" s="56">
        <f>DEUDAS!K23</f>
        <v>1040000</v>
      </c>
      <c r="F232" s="47"/>
      <c r="G232" s="43">
        <v>0</v>
      </c>
      <c r="H232" s="2"/>
      <c r="I232" s="2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120" t="str">
        <f t="shared" si="181"/>
        <v/>
      </c>
      <c r="AM232" s="64">
        <f t="shared" ref="AM232:AX232" si="183">IF($G$232&gt;0,AND(J232=$B$332)*1,0)</f>
        <v>0</v>
      </c>
      <c r="AN232" s="64">
        <f t="shared" si="183"/>
        <v>0</v>
      </c>
      <c r="AO232" s="64">
        <f t="shared" si="183"/>
        <v>0</v>
      </c>
      <c r="AP232" s="64">
        <f t="shared" si="183"/>
        <v>0</v>
      </c>
      <c r="AQ232" s="64">
        <f t="shared" si="183"/>
        <v>0</v>
      </c>
      <c r="AR232" s="64">
        <f t="shared" si="183"/>
        <v>0</v>
      </c>
      <c r="AS232" s="64">
        <f t="shared" si="183"/>
        <v>0</v>
      </c>
      <c r="AT232" s="64">
        <f t="shared" si="183"/>
        <v>0</v>
      </c>
      <c r="AU232" s="64">
        <f t="shared" si="183"/>
        <v>0</v>
      </c>
      <c r="AV232" s="64">
        <f t="shared" si="183"/>
        <v>0</v>
      </c>
      <c r="AW232" s="64">
        <f t="shared" si="183"/>
        <v>0</v>
      </c>
      <c r="AX232" s="64">
        <f t="shared" si="183"/>
        <v>0</v>
      </c>
      <c r="AY232" s="435">
        <f t="shared" si="170"/>
        <v>0</v>
      </c>
      <c r="AZ232" s="64" t="b">
        <f t="shared" si="166"/>
        <v>0</v>
      </c>
    </row>
    <row r="233" spans="2:52">
      <c r="B233" s="59"/>
      <c r="C233" s="47" t="s">
        <v>2</v>
      </c>
      <c r="D233" s="56">
        <f>DEUDAS!K30</f>
        <v>0</v>
      </c>
      <c r="F233" s="47"/>
      <c r="G233" s="43">
        <v>0</v>
      </c>
      <c r="H233" s="2"/>
      <c r="I233" s="2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120" t="str">
        <f t="shared" si="181"/>
        <v/>
      </c>
      <c r="AM233" s="64">
        <f t="shared" ref="AM233:AX233" si="184">IF($G$233&gt;0,AND(J233=$B$332)*1,0)</f>
        <v>0</v>
      </c>
      <c r="AN233" s="64">
        <f t="shared" si="184"/>
        <v>0</v>
      </c>
      <c r="AO233" s="64">
        <f t="shared" si="184"/>
        <v>0</v>
      </c>
      <c r="AP233" s="64">
        <f t="shared" si="184"/>
        <v>0</v>
      </c>
      <c r="AQ233" s="64">
        <f t="shared" si="184"/>
        <v>0</v>
      </c>
      <c r="AR233" s="64">
        <f t="shared" si="184"/>
        <v>0</v>
      </c>
      <c r="AS233" s="64">
        <f t="shared" si="184"/>
        <v>0</v>
      </c>
      <c r="AT233" s="64">
        <f t="shared" si="184"/>
        <v>0</v>
      </c>
      <c r="AU233" s="64">
        <f t="shared" si="184"/>
        <v>0</v>
      </c>
      <c r="AV233" s="64">
        <f t="shared" si="184"/>
        <v>0</v>
      </c>
      <c r="AW233" s="64">
        <f t="shared" si="184"/>
        <v>0</v>
      </c>
      <c r="AX233" s="64">
        <f t="shared" si="184"/>
        <v>0</v>
      </c>
      <c r="AY233" s="435">
        <f t="shared" si="170"/>
        <v>0</v>
      </c>
      <c r="AZ233" s="64" t="b">
        <f t="shared" si="166"/>
        <v>0</v>
      </c>
    </row>
    <row r="234" spans="2:52">
      <c r="B234" s="59"/>
      <c r="C234" s="47" t="s">
        <v>4</v>
      </c>
      <c r="D234" s="56">
        <f>DEUDAS!K37</f>
        <v>0</v>
      </c>
      <c r="F234" s="47"/>
      <c r="G234" s="43">
        <v>0</v>
      </c>
      <c r="H234" s="2"/>
      <c r="I234" s="2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120" t="str">
        <f t="shared" si="181"/>
        <v/>
      </c>
      <c r="AM234" s="64">
        <f t="shared" ref="AM234:AX234" si="185">IF($G$234&gt;0,AND(J234=$B$332)*1,0)</f>
        <v>0</v>
      </c>
      <c r="AN234" s="64">
        <f t="shared" si="185"/>
        <v>0</v>
      </c>
      <c r="AO234" s="64">
        <f t="shared" si="185"/>
        <v>0</v>
      </c>
      <c r="AP234" s="64">
        <f t="shared" si="185"/>
        <v>0</v>
      </c>
      <c r="AQ234" s="64">
        <f t="shared" si="185"/>
        <v>0</v>
      </c>
      <c r="AR234" s="64">
        <f t="shared" si="185"/>
        <v>0</v>
      </c>
      <c r="AS234" s="64">
        <f t="shared" si="185"/>
        <v>0</v>
      </c>
      <c r="AT234" s="64">
        <f t="shared" si="185"/>
        <v>0</v>
      </c>
      <c r="AU234" s="64">
        <f t="shared" si="185"/>
        <v>0</v>
      </c>
      <c r="AV234" s="64">
        <f t="shared" si="185"/>
        <v>0</v>
      </c>
      <c r="AW234" s="64">
        <f t="shared" si="185"/>
        <v>0</v>
      </c>
      <c r="AX234" s="64">
        <f t="shared" si="185"/>
        <v>0</v>
      </c>
      <c r="AY234" s="435">
        <f t="shared" si="170"/>
        <v>0</v>
      </c>
      <c r="AZ234" s="64" t="b">
        <f t="shared" si="166"/>
        <v>0</v>
      </c>
    </row>
    <row r="235" spans="2:52">
      <c r="B235" s="59"/>
      <c r="C235" s="47" t="s">
        <v>3</v>
      </c>
      <c r="D235" s="56">
        <f>DEUDAS!K44</f>
        <v>0</v>
      </c>
      <c r="F235" s="47"/>
      <c r="G235" s="43">
        <v>0</v>
      </c>
      <c r="H235" s="2"/>
      <c r="I235" s="2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120" t="str">
        <f t="shared" si="181"/>
        <v/>
      </c>
      <c r="AM235" s="64">
        <f t="shared" ref="AM235:AX235" si="186">IF($G$235&gt;0,AND(J235=$B$332)*1,0)</f>
        <v>0</v>
      </c>
      <c r="AN235" s="64">
        <f t="shared" si="186"/>
        <v>0</v>
      </c>
      <c r="AO235" s="64">
        <f t="shared" si="186"/>
        <v>0</v>
      </c>
      <c r="AP235" s="64">
        <f t="shared" si="186"/>
        <v>0</v>
      </c>
      <c r="AQ235" s="64">
        <f t="shared" si="186"/>
        <v>0</v>
      </c>
      <c r="AR235" s="64">
        <f t="shared" si="186"/>
        <v>0</v>
      </c>
      <c r="AS235" s="64">
        <f t="shared" si="186"/>
        <v>0</v>
      </c>
      <c r="AT235" s="64">
        <f t="shared" si="186"/>
        <v>0</v>
      </c>
      <c r="AU235" s="64">
        <f t="shared" si="186"/>
        <v>0</v>
      </c>
      <c r="AV235" s="64">
        <f t="shared" si="186"/>
        <v>0</v>
      </c>
      <c r="AW235" s="64">
        <f t="shared" si="186"/>
        <v>0</v>
      </c>
      <c r="AX235" s="64">
        <f t="shared" si="186"/>
        <v>0</v>
      </c>
      <c r="AY235" s="435">
        <f t="shared" si="170"/>
        <v>0</v>
      </c>
      <c r="AZ235" s="64" t="b">
        <f t="shared" si="166"/>
        <v>0</v>
      </c>
    </row>
    <row r="236" spans="2:52">
      <c r="B236" s="59"/>
      <c r="C236" s="47" t="s">
        <v>355</v>
      </c>
      <c r="D236" s="780">
        <v>0</v>
      </c>
      <c r="F236" s="47"/>
      <c r="G236" s="43">
        <v>0</v>
      </c>
      <c r="H236" s="2"/>
      <c r="I236" s="2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120" t="str">
        <f t="shared" si="181"/>
        <v/>
      </c>
      <c r="AM236" s="64">
        <f t="shared" ref="AM236:AX236" si="187">IF($G$236&gt;0,AND(J236=$B$332)*1,0)</f>
        <v>0</v>
      </c>
      <c r="AN236" s="64">
        <f t="shared" si="187"/>
        <v>0</v>
      </c>
      <c r="AO236" s="64">
        <f t="shared" si="187"/>
        <v>0</v>
      </c>
      <c r="AP236" s="64">
        <f t="shared" si="187"/>
        <v>0</v>
      </c>
      <c r="AQ236" s="64">
        <f t="shared" si="187"/>
        <v>0</v>
      </c>
      <c r="AR236" s="64">
        <f t="shared" si="187"/>
        <v>0</v>
      </c>
      <c r="AS236" s="64">
        <f t="shared" si="187"/>
        <v>0</v>
      </c>
      <c r="AT236" s="64">
        <f t="shared" si="187"/>
        <v>0</v>
      </c>
      <c r="AU236" s="64">
        <f t="shared" si="187"/>
        <v>0</v>
      </c>
      <c r="AV236" s="64">
        <f t="shared" si="187"/>
        <v>0</v>
      </c>
      <c r="AW236" s="64">
        <f t="shared" si="187"/>
        <v>0</v>
      </c>
      <c r="AX236" s="64">
        <f t="shared" si="187"/>
        <v>0</v>
      </c>
      <c r="AY236" s="435">
        <f t="shared" si="170"/>
        <v>0</v>
      </c>
      <c r="AZ236" s="64" t="b">
        <f t="shared" si="166"/>
        <v>0</v>
      </c>
    </row>
    <row r="237" spans="2:52">
      <c r="B237" s="59"/>
      <c r="C237" s="81" t="s">
        <v>356</v>
      </c>
      <c r="D237" s="780">
        <v>0</v>
      </c>
      <c r="F237" s="47"/>
      <c r="G237" s="43">
        <v>0</v>
      </c>
      <c r="H237" s="2"/>
      <c r="I237" s="2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120" t="str">
        <f t="shared" si="181"/>
        <v/>
      </c>
      <c r="AM237" s="64">
        <f t="shared" ref="AM237:AX237" si="188">IF($G$237&gt;0,AND(J237=$B$332)*1,0)</f>
        <v>0</v>
      </c>
      <c r="AN237" s="64">
        <f t="shared" si="188"/>
        <v>0</v>
      </c>
      <c r="AO237" s="64">
        <f t="shared" si="188"/>
        <v>0</v>
      </c>
      <c r="AP237" s="64">
        <f t="shared" si="188"/>
        <v>0</v>
      </c>
      <c r="AQ237" s="64">
        <f t="shared" si="188"/>
        <v>0</v>
      </c>
      <c r="AR237" s="64">
        <f t="shared" si="188"/>
        <v>0</v>
      </c>
      <c r="AS237" s="64">
        <f t="shared" si="188"/>
        <v>0</v>
      </c>
      <c r="AT237" s="64">
        <f t="shared" si="188"/>
        <v>0</v>
      </c>
      <c r="AU237" s="64">
        <f t="shared" si="188"/>
        <v>0</v>
      </c>
      <c r="AV237" s="64">
        <f t="shared" si="188"/>
        <v>0</v>
      </c>
      <c r="AW237" s="64">
        <f t="shared" si="188"/>
        <v>0</v>
      </c>
      <c r="AX237" s="64">
        <f t="shared" si="188"/>
        <v>0</v>
      </c>
      <c r="AY237" s="435">
        <f t="shared" si="170"/>
        <v>0</v>
      </c>
      <c r="AZ237" s="64" t="b">
        <f t="shared" si="166"/>
        <v>0</v>
      </c>
    </row>
    <row r="238" spans="2:52">
      <c r="B238" s="59"/>
      <c r="C238" s="81" t="s">
        <v>357</v>
      </c>
      <c r="D238" s="780">
        <v>0</v>
      </c>
      <c r="F238" s="47"/>
      <c r="G238" s="43">
        <v>0</v>
      </c>
      <c r="H238" s="2"/>
      <c r="I238" s="2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120" t="str">
        <f t="shared" si="181"/>
        <v/>
      </c>
      <c r="AM238" s="64">
        <f t="shared" ref="AM238:AX238" si="189">IF($G$238&gt;0,AND(J238=$B$332)*1,0)</f>
        <v>0</v>
      </c>
      <c r="AN238" s="64">
        <f t="shared" si="189"/>
        <v>0</v>
      </c>
      <c r="AO238" s="64">
        <f t="shared" si="189"/>
        <v>0</v>
      </c>
      <c r="AP238" s="64">
        <f t="shared" si="189"/>
        <v>0</v>
      </c>
      <c r="AQ238" s="64">
        <f t="shared" si="189"/>
        <v>0</v>
      </c>
      <c r="AR238" s="64">
        <f t="shared" si="189"/>
        <v>0</v>
      </c>
      <c r="AS238" s="64">
        <f t="shared" si="189"/>
        <v>0</v>
      </c>
      <c r="AT238" s="64">
        <f t="shared" si="189"/>
        <v>0</v>
      </c>
      <c r="AU238" s="64">
        <f t="shared" si="189"/>
        <v>0</v>
      </c>
      <c r="AV238" s="64">
        <f t="shared" si="189"/>
        <v>0</v>
      </c>
      <c r="AW238" s="64">
        <f t="shared" si="189"/>
        <v>0</v>
      </c>
      <c r="AX238" s="64">
        <f t="shared" si="189"/>
        <v>0</v>
      </c>
      <c r="AY238" s="435">
        <f t="shared" si="170"/>
        <v>0</v>
      </c>
      <c r="AZ238" s="64" t="b">
        <f t="shared" si="166"/>
        <v>0</v>
      </c>
    </row>
    <row r="239" spans="2:52">
      <c r="B239" s="59"/>
      <c r="C239" s="47" t="s">
        <v>358</v>
      </c>
      <c r="D239" s="43">
        <v>0</v>
      </c>
      <c r="F239" s="47"/>
      <c r="G239" s="43">
        <v>0</v>
      </c>
      <c r="H239" s="2"/>
      <c r="I239" s="2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120" t="str">
        <f t="shared" si="181"/>
        <v/>
      </c>
      <c r="AM239" s="64">
        <f t="shared" ref="AM239:AX239" si="190">IF($G$239&gt;0,AND(J239=$B$332)*1,0)</f>
        <v>0</v>
      </c>
      <c r="AN239" s="64">
        <f t="shared" si="190"/>
        <v>0</v>
      </c>
      <c r="AO239" s="64">
        <f t="shared" si="190"/>
        <v>0</v>
      </c>
      <c r="AP239" s="64">
        <f t="shared" si="190"/>
        <v>0</v>
      </c>
      <c r="AQ239" s="64">
        <f t="shared" si="190"/>
        <v>0</v>
      </c>
      <c r="AR239" s="64">
        <f t="shared" si="190"/>
        <v>0</v>
      </c>
      <c r="AS239" s="64">
        <f t="shared" si="190"/>
        <v>0</v>
      </c>
      <c r="AT239" s="64">
        <f t="shared" si="190"/>
        <v>0</v>
      </c>
      <c r="AU239" s="64">
        <f t="shared" si="190"/>
        <v>0</v>
      </c>
      <c r="AV239" s="64">
        <f t="shared" si="190"/>
        <v>0</v>
      </c>
      <c r="AW239" s="64">
        <f t="shared" si="190"/>
        <v>0</v>
      </c>
      <c r="AX239" s="64">
        <f t="shared" si="190"/>
        <v>0</v>
      </c>
      <c r="AY239" s="435">
        <f t="shared" si="170"/>
        <v>0</v>
      </c>
      <c r="AZ239" s="64" t="b">
        <f t="shared" si="166"/>
        <v>0</v>
      </c>
    </row>
    <row r="240" spans="2:52">
      <c r="B240" s="59"/>
      <c r="C240" s="47" t="s">
        <v>359</v>
      </c>
      <c r="D240" s="43">
        <v>0</v>
      </c>
      <c r="F240" s="47"/>
      <c r="G240" s="43">
        <v>0</v>
      </c>
      <c r="H240" s="2"/>
      <c r="I240" s="2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120" t="str">
        <f t="shared" si="181"/>
        <v/>
      </c>
      <c r="AM240" s="64">
        <f t="shared" ref="AM240:AX240" si="191">IF($G$240&gt;0,AND(J240=$B$332)*1,0)</f>
        <v>0</v>
      </c>
      <c r="AN240" s="64">
        <f t="shared" si="191"/>
        <v>0</v>
      </c>
      <c r="AO240" s="64">
        <f t="shared" si="191"/>
        <v>0</v>
      </c>
      <c r="AP240" s="64">
        <f t="shared" si="191"/>
        <v>0</v>
      </c>
      <c r="AQ240" s="64">
        <f t="shared" si="191"/>
        <v>0</v>
      </c>
      <c r="AR240" s="64">
        <f t="shared" si="191"/>
        <v>0</v>
      </c>
      <c r="AS240" s="64">
        <f t="shared" si="191"/>
        <v>0</v>
      </c>
      <c r="AT240" s="64">
        <f t="shared" si="191"/>
        <v>0</v>
      </c>
      <c r="AU240" s="64">
        <f t="shared" si="191"/>
        <v>0</v>
      </c>
      <c r="AV240" s="64">
        <f t="shared" si="191"/>
        <v>0</v>
      </c>
      <c r="AW240" s="64">
        <f t="shared" si="191"/>
        <v>0</v>
      </c>
      <c r="AX240" s="64">
        <f t="shared" si="191"/>
        <v>0</v>
      </c>
      <c r="AY240" s="435">
        <f t="shared" si="170"/>
        <v>0</v>
      </c>
      <c r="AZ240" s="64" t="b">
        <f t="shared" si="166"/>
        <v>0</v>
      </c>
    </row>
    <row r="241" spans="2:52">
      <c r="B241" s="59"/>
      <c r="C241" s="47" t="s">
        <v>360</v>
      </c>
      <c r="D241" s="43">
        <v>0</v>
      </c>
      <c r="F241" s="47"/>
      <c r="G241" s="43">
        <v>0</v>
      </c>
      <c r="H241" s="2"/>
      <c r="I241" s="2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120" t="str">
        <f t="shared" si="181"/>
        <v/>
      </c>
      <c r="AM241" s="64">
        <f t="shared" ref="AM241:AX241" si="192">IF($G$241&gt;0,AND(J241=$B$332)*1,0)</f>
        <v>0</v>
      </c>
      <c r="AN241" s="64">
        <f t="shared" si="192"/>
        <v>0</v>
      </c>
      <c r="AO241" s="64">
        <f t="shared" si="192"/>
        <v>0</v>
      </c>
      <c r="AP241" s="64">
        <f t="shared" si="192"/>
        <v>0</v>
      </c>
      <c r="AQ241" s="64">
        <f t="shared" si="192"/>
        <v>0</v>
      </c>
      <c r="AR241" s="64">
        <f t="shared" si="192"/>
        <v>0</v>
      </c>
      <c r="AS241" s="64">
        <f t="shared" si="192"/>
        <v>0</v>
      </c>
      <c r="AT241" s="64">
        <f t="shared" si="192"/>
        <v>0</v>
      </c>
      <c r="AU241" s="64">
        <f t="shared" si="192"/>
        <v>0</v>
      </c>
      <c r="AV241" s="64">
        <f t="shared" si="192"/>
        <v>0</v>
      </c>
      <c r="AW241" s="64">
        <f t="shared" si="192"/>
        <v>0</v>
      </c>
      <c r="AX241" s="64">
        <f t="shared" si="192"/>
        <v>0</v>
      </c>
      <c r="AY241" s="435">
        <f t="shared" si="170"/>
        <v>0</v>
      </c>
      <c r="AZ241" s="64" t="b">
        <f t="shared" si="166"/>
        <v>0</v>
      </c>
    </row>
    <row r="242" spans="2:52">
      <c r="B242" s="59"/>
      <c r="C242" s="42"/>
      <c r="D242" s="43">
        <v>0</v>
      </c>
      <c r="F242" s="47"/>
      <c r="G242" s="43">
        <v>0</v>
      </c>
      <c r="H242" s="2"/>
      <c r="I242" s="2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120" t="str">
        <f t="shared" si="181"/>
        <v/>
      </c>
      <c r="AM242" s="64">
        <f t="shared" ref="AM242:AX242" si="193">IF($G$242&gt;0,AND(J242=$B$332)*1,0)</f>
        <v>0</v>
      </c>
      <c r="AN242" s="64">
        <f t="shared" si="193"/>
        <v>0</v>
      </c>
      <c r="AO242" s="64">
        <f t="shared" si="193"/>
        <v>0</v>
      </c>
      <c r="AP242" s="64">
        <f t="shared" si="193"/>
        <v>0</v>
      </c>
      <c r="AQ242" s="64">
        <f t="shared" si="193"/>
        <v>0</v>
      </c>
      <c r="AR242" s="64">
        <f t="shared" si="193"/>
        <v>0</v>
      </c>
      <c r="AS242" s="64">
        <f t="shared" si="193"/>
        <v>0</v>
      </c>
      <c r="AT242" s="64">
        <f t="shared" si="193"/>
        <v>0</v>
      </c>
      <c r="AU242" s="64">
        <f t="shared" si="193"/>
        <v>0</v>
      </c>
      <c r="AV242" s="64">
        <f t="shared" si="193"/>
        <v>0</v>
      </c>
      <c r="AW242" s="64">
        <f t="shared" si="193"/>
        <v>0</v>
      </c>
      <c r="AX242" s="64">
        <f t="shared" si="193"/>
        <v>0</v>
      </c>
      <c r="AY242" s="435">
        <f t="shared" si="170"/>
        <v>0</v>
      </c>
      <c r="AZ242" s="64" t="b">
        <f t="shared" si="166"/>
        <v>0</v>
      </c>
    </row>
    <row r="243" spans="2:52">
      <c r="B243" s="59"/>
      <c r="C243" s="45" t="s">
        <v>32</v>
      </c>
      <c r="D243" s="46">
        <f>SUM(D231:D242)</f>
        <v>1346131.2086270638</v>
      </c>
      <c r="F243" s="48" t="s">
        <v>87</v>
      </c>
      <c r="G243" s="46">
        <f>SUM(J548:U558)</f>
        <v>0</v>
      </c>
      <c r="H243" s="2"/>
      <c r="I243" s="2"/>
      <c r="J243" s="21"/>
      <c r="K243" s="21"/>
      <c r="V243" s="120"/>
      <c r="AY243" s="435">
        <f t="shared" si="170"/>
        <v>0</v>
      </c>
      <c r="AZ243" s="64" t="b">
        <f t="shared" si="166"/>
        <v>0</v>
      </c>
    </row>
    <row r="244" spans="2:52" ht="20" customHeight="1">
      <c r="C244" s="24"/>
      <c r="D244" s="25"/>
      <c r="F244" s="26"/>
      <c r="G244" s="25"/>
      <c r="H244" s="2"/>
      <c r="I244" s="2"/>
      <c r="J244" s="21"/>
      <c r="K244" s="21"/>
      <c r="V244" s="121"/>
      <c r="AY244" s="435">
        <f t="shared" si="170"/>
        <v>0</v>
      </c>
      <c r="AZ244" s="64" t="b">
        <f t="shared" si="166"/>
        <v>0</v>
      </c>
    </row>
    <row r="245" spans="2:52" ht="20" customHeight="1">
      <c r="B245" s="845" t="s">
        <v>46</v>
      </c>
      <c r="C245" s="845"/>
      <c r="D245" s="57">
        <f>D253+G253/12</f>
        <v>0</v>
      </c>
      <c r="E245" s="102" t="s">
        <v>246</v>
      </c>
      <c r="F245" s="32"/>
      <c r="G245" s="37"/>
      <c r="H245" s="33"/>
      <c r="I245" s="33"/>
      <c r="J245" s="33"/>
      <c r="K245" s="33"/>
      <c r="L245" s="32"/>
      <c r="M245" s="32"/>
      <c r="N245" s="32"/>
      <c r="O245" s="32"/>
      <c r="P245" s="32"/>
      <c r="Q245" s="32"/>
      <c r="R245" s="37"/>
      <c r="S245" s="37"/>
      <c r="T245" s="37"/>
      <c r="U245" s="37"/>
      <c r="V245" s="121"/>
      <c r="AY245" s="435">
        <f t="shared" si="170"/>
        <v>0</v>
      </c>
      <c r="AZ245" s="64" t="b">
        <f t="shared" si="166"/>
        <v>0</v>
      </c>
    </row>
    <row r="246" spans="2:52" ht="20">
      <c r="B246" s="59"/>
      <c r="C246" s="22"/>
      <c r="D246" s="20"/>
      <c r="F246" s="22"/>
      <c r="G246" s="20"/>
      <c r="H246" s="18"/>
      <c r="I246" s="18"/>
      <c r="J246" s="23" t="s">
        <v>14</v>
      </c>
      <c r="K246" s="18" t="s">
        <v>15</v>
      </c>
      <c r="L246" s="23" t="s">
        <v>16</v>
      </c>
      <c r="M246" s="23" t="s">
        <v>17</v>
      </c>
      <c r="N246" s="23" t="s">
        <v>18</v>
      </c>
      <c r="O246" s="23" t="s">
        <v>19</v>
      </c>
      <c r="P246" s="23" t="s">
        <v>20</v>
      </c>
      <c r="Q246" s="23" t="s">
        <v>21</v>
      </c>
      <c r="R246" s="23" t="s">
        <v>22</v>
      </c>
      <c r="S246" s="23" t="s">
        <v>23</v>
      </c>
      <c r="T246" s="23" t="s">
        <v>24</v>
      </c>
      <c r="U246" s="23" t="s">
        <v>25</v>
      </c>
      <c r="V246" s="121"/>
      <c r="AY246" s="435">
        <f t="shared" si="170"/>
        <v>0</v>
      </c>
      <c r="AZ246" s="64" t="b">
        <f t="shared" si="166"/>
        <v>0</v>
      </c>
    </row>
    <row r="247" spans="2:52" ht="16" customHeight="1">
      <c r="B247" s="59"/>
      <c r="C247" s="50" t="s">
        <v>471</v>
      </c>
      <c r="D247" s="43">
        <v>0</v>
      </c>
      <c r="F247" s="42" t="s">
        <v>485</v>
      </c>
      <c r="G247" s="43">
        <v>0</v>
      </c>
      <c r="H247" s="2"/>
      <c r="I247" s="2"/>
      <c r="J247" s="49" t="s">
        <v>30</v>
      </c>
      <c r="K247" s="49" t="s">
        <v>30</v>
      </c>
      <c r="L247" s="49" t="s">
        <v>30</v>
      </c>
      <c r="M247" s="49"/>
      <c r="N247" s="49"/>
      <c r="O247" s="49"/>
      <c r="P247" s="49"/>
      <c r="Q247" s="49"/>
      <c r="R247" s="49"/>
      <c r="S247" s="49"/>
      <c r="T247" s="49"/>
      <c r="U247" s="49"/>
      <c r="V247" s="120" t="str">
        <f t="shared" ref="V247:V252" si="194">IF(AZ247=FALSE,"","Recuerda seleccionar los meses")</f>
        <v/>
      </c>
      <c r="AM247" s="64">
        <f t="shared" ref="AM247:AX247" si="195">IF($G$247&gt;0,AND(J247=$B$332)*1,0)</f>
        <v>0</v>
      </c>
      <c r="AN247" s="64">
        <f t="shared" si="195"/>
        <v>0</v>
      </c>
      <c r="AO247" s="64">
        <f t="shared" si="195"/>
        <v>0</v>
      </c>
      <c r="AP247" s="64">
        <f t="shared" si="195"/>
        <v>0</v>
      </c>
      <c r="AQ247" s="64">
        <f t="shared" si="195"/>
        <v>0</v>
      </c>
      <c r="AR247" s="64">
        <f t="shared" si="195"/>
        <v>0</v>
      </c>
      <c r="AS247" s="64">
        <f t="shared" si="195"/>
        <v>0</v>
      </c>
      <c r="AT247" s="64">
        <f t="shared" si="195"/>
        <v>0</v>
      </c>
      <c r="AU247" s="64">
        <f t="shared" si="195"/>
        <v>0</v>
      </c>
      <c r="AV247" s="64">
        <f t="shared" si="195"/>
        <v>0</v>
      </c>
      <c r="AW247" s="64">
        <f t="shared" si="195"/>
        <v>0</v>
      </c>
      <c r="AX247" s="64">
        <f t="shared" si="195"/>
        <v>0</v>
      </c>
      <c r="AY247" s="435">
        <f t="shared" si="170"/>
        <v>0</v>
      </c>
      <c r="AZ247" s="64" t="b">
        <f t="shared" si="166"/>
        <v>0</v>
      </c>
    </row>
    <row r="248" spans="2:52">
      <c r="B248" s="59"/>
      <c r="C248" s="50" t="s">
        <v>472</v>
      </c>
      <c r="D248" s="43">
        <v>0</v>
      </c>
      <c r="F248" s="50"/>
      <c r="G248" s="43">
        <v>0</v>
      </c>
      <c r="H248" s="2"/>
      <c r="I248" s="2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120" t="str">
        <f t="shared" si="194"/>
        <v/>
      </c>
      <c r="AM248" s="64">
        <f t="shared" ref="AM248:AX248" si="196">IF($G$248&gt;0,AND(J248=$B$332)*1,0)</f>
        <v>0</v>
      </c>
      <c r="AN248" s="64">
        <f t="shared" si="196"/>
        <v>0</v>
      </c>
      <c r="AO248" s="64">
        <f t="shared" si="196"/>
        <v>0</v>
      </c>
      <c r="AP248" s="64">
        <f t="shared" si="196"/>
        <v>0</v>
      </c>
      <c r="AQ248" s="64">
        <f t="shared" si="196"/>
        <v>0</v>
      </c>
      <c r="AR248" s="64">
        <f t="shared" si="196"/>
        <v>0</v>
      </c>
      <c r="AS248" s="64">
        <f t="shared" si="196"/>
        <v>0</v>
      </c>
      <c r="AT248" s="64">
        <f t="shared" si="196"/>
        <v>0</v>
      </c>
      <c r="AU248" s="64">
        <f t="shared" si="196"/>
        <v>0</v>
      </c>
      <c r="AV248" s="64">
        <f t="shared" si="196"/>
        <v>0</v>
      </c>
      <c r="AW248" s="64">
        <f t="shared" si="196"/>
        <v>0</v>
      </c>
      <c r="AX248" s="64">
        <f t="shared" si="196"/>
        <v>0</v>
      </c>
      <c r="AY248" s="435">
        <f t="shared" si="170"/>
        <v>0</v>
      </c>
      <c r="AZ248" s="64" t="b">
        <f t="shared" si="166"/>
        <v>0</v>
      </c>
    </row>
    <row r="249" spans="2:52">
      <c r="B249" s="59"/>
      <c r="C249" s="42"/>
      <c r="D249" s="43">
        <v>0</v>
      </c>
      <c r="F249" s="42"/>
      <c r="G249" s="43">
        <v>0</v>
      </c>
      <c r="H249" s="2"/>
      <c r="I249" s="2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120" t="str">
        <f t="shared" si="194"/>
        <v/>
      </c>
      <c r="AM249" s="64">
        <f t="shared" ref="AM249:AX249" si="197">IF($G$249&gt;0,AND(J249=$B$332)*1,0)</f>
        <v>0</v>
      </c>
      <c r="AN249" s="64">
        <f t="shared" si="197"/>
        <v>0</v>
      </c>
      <c r="AO249" s="64">
        <f t="shared" si="197"/>
        <v>0</v>
      </c>
      <c r="AP249" s="64">
        <f t="shared" si="197"/>
        <v>0</v>
      </c>
      <c r="AQ249" s="64">
        <f t="shared" si="197"/>
        <v>0</v>
      </c>
      <c r="AR249" s="64">
        <f t="shared" si="197"/>
        <v>0</v>
      </c>
      <c r="AS249" s="64">
        <f t="shared" si="197"/>
        <v>0</v>
      </c>
      <c r="AT249" s="64">
        <f t="shared" si="197"/>
        <v>0</v>
      </c>
      <c r="AU249" s="64">
        <f t="shared" si="197"/>
        <v>0</v>
      </c>
      <c r="AV249" s="64">
        <f t="shared" si="197"/>
        <v>0</v>
      </c>
      <c r="AW249" s="64">
        <f t="shared" si="197"/>
        <v>0</v>
      </c>
      <c r="AX249" s="64">
        <f t="shared" si="197"/>
        <v>0</v>
      </c>
      <c r="AY249" s="435">
        <f t="shared" si="170"/>
        <v>0</v>
      </c>
      <c r="AZ249" s="64" t="b">
        <f t="shared" si="166"/>
        <v>0</v>
      </c>
    </row>
    <row r="250" spans="2:52">
      <c r="B250" s="59"/>
      <c r="C250" s="42"/>
      <c r="D250" s="43">
        <v>0</v>
      </c>
      <c r="F250" s="42"/>
      <c r="G250" s="43">
        <v>0</v>
      </c>
      <c r="H250" s="2"/>
      <c r="I250" s="2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120" t="str">
        <f t="shared" si="194"/>
        <v/>
      </c>
      <c r="AM250" s="64">
        <f t="shared" ref="AM250:AX250" si="198">IF($G$250&gt;0,AND(J250=$B$332)*1,0)</f>
        <v>0</v>
      </c>
      <c r="AN250" s="64">
        <f t="shared" si="198"/>
        <v>0</v>
      </c>
      <c r="AO250" s="64">
        <f t="shared" si="198"/>
        <v>0</v>
      </c>
      <c r="AP250" s="64">
        <f t="shared" si="198"/>
        <v>0</v>
      </c>
      <c r="AQ250" s="64">
        <f t="shared" si="198"/>
        <v>0</v>
      </c>
      <c r="AR250" s="64">
        <f t="shared" si="198"/>
        <v>0</v>
      </c>
      <c r="AS250" s="64">
        <f t="shared" si="198"/>
        <v>0</v>
      </c>
      <c r="AT250" s="64">
        <f t="shared" si="198"/>
        <v>0</v>
      </c>
      <c r="AU250" s="64">
        <f t="shared" si="198"/>
        <v>0</v>
      </c>
      <c r="AV250" s="64">
        <f t="shared" si="198"/>
        <v>0</v>
      </c>
      <c r="AW250" s="64">
        <f t="shared" si="198"/>
        <v>0</v>
      </c>
      <c r="AX250" s="64">
        <f t="shared" si="198"/>
        <v>0</v>
      </c>
      <c r="AY250" s="435">
        <f t="shared" si="170"/>
        <v>0</v>
      </c>
      <c r="AZ250" s="64" t="b">
        <f t="shared" si="166"/>
        <v>0</v>
      </c>
    </row>
    <row r="251" spans="2:52">
      <c r="B251" s="59"/>
      <c r="C251" s="42"/>
      <c r="D251" s="43">
        <v>0</v>
      </c>
      <c r="F251" s="42"/>
      <c r="G251" s="43">
        <v>0</v>
      </c>
      <c r="H251" s="2"/>
      <c r="I251" s="2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120" t="str">
        <f t="shared" si="194"/>
        <v/>
      </c>
      <c r="AM251" s="64">
        <f t="shared" ref="AM251:AX251" si="199">IF($G$251&gt;0,AND(J251=$B$332)*1,0)</f>
        <v>0</v>
      </c>
      <c r="AN251" s="64">
        <f t="shared" si="199"/>
        <v>0</v>
      </c>
      <c r="AO251" s="64">
        <f t="shared" si="199"/>
        <v>0</v>
      </c>
      <c r="AP251" s="64">
        <f t="shared" si="199"/>
        <v>0</v>
      </c>
      <c r="AQ251" s="64">
        <f t="shared" si="199"/>
        <v>0</v>
      </c>
      <c r="AR251" s="64">
        <f t="shared" si="199"/>
        <v>0</v>
      </c>
      <c r="AS251" s="64">
        <f t="shared" si="199"/>
        <v>0</v>
      </c>
      <c r="AT251" s="64">
        <f t="shared" si="199"/>
        <v>0</v>
      </c>
      <c r="AU251" s="64">
        <f t="shared" si="199"/>
        <v>0</v>
      </c>
      <c r="AV251" s="64">
        <f t="shared" si="199"/>
        <v>0</v>
      </c>
      <c r="AW251" s="64">
        <f t="shared" si="199"/>
        <v>0</v>
      </c>
      <c r="AX251" s="64">
        <f t="shared" si="199"/>
        <v>0</v>
      </c>
      <c r="AY251" s="435">
        <f t="shared" si="170"/>
        <v>0</v>
      </c>
      <c r="AZ251" s="64" t="b">
        <f t="shared" si="166"/>
        <v>0</v>
      </c>
    </row>
    <row r="252" spans="2:52">
      <c r="B252" s="59"/>
      <c r="C252" s="42"/>
      <c r="D252" s="43">
        <v>0</v>
      </c>
      <c r="F252" s="42"/>
      <c r="G252" s="43">
        <v>0</v>
      </c>
      <c r="H252" s="2"/>
      <c r="I252" s="2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120" t="str">
        <f t="shared" si="194"/>
        <v/>
      </c>
      <c r="AM252" s="64">
        <f t="shared" ref="AM252:AX252" si="200">IF($G$252&gt;0,AND(J252=$B$332)*1,0)</f>
        <v>0</v>
      </c>
      <c r="AN252" s="64">
        <f t="shared" si="200"/>
        <v>0</v>
      </c>
      <c r="AO252" s="64">
        <f t="shared" si="200"/>
        <v>0</v>
      </c>
      <c r="AP252" s="64">
        <f t="shared" si="200"/>
        <v>0</v>
      </c>
      <c r="AQ252" s="64">
        <f t="shared" si="200"/>
        <v>0</v>
      </c>
      <c r="AR252" s="64">
        <f t="shared" si="200"/>
        <v>0</v>
      </c>
      <c r="AS252" s="64">
        <f t="shared" si="200"/>
        <v>0</v>
      </c>
      <c r="AT252" s="64">
        <f t="shared" si="200"/>
        <v>0</v>
      </c>
      <c r="AU252" s="64">
        <f t="shared" si="200"/>
        <v>0</v>
      </c>
      <c r="AV252" s="64">
        <f t="shared" si="200"/>
        <v>0</v>
      </c>
      <c r="AW252" s="64">
        <f t="shared" si="200"/>
        <v>0</v>
      </c>
      <c r="AX252" s="64">
        <f t="shared" si="200"/>
        <v>0</v>
      </c>
      <c r="AY252" s="435">
        <f t="shared" si="170"/>
        <v>0</v>
      </c>
      <c r="AZ252" s="64" t="b">
        <f t="shared" si="166"/>
        <v>0</v>
      </c>
    </row>
    <row r="253" spans="2:52">
      <c r="B253" s="59"/>
      <c r="C253" s="45" t="s">
        <v>32</v>
      </c>
      <c r="D253" s="46">
        <f>SUM(D247:D252)</f>
        <v>0</v>
      </c>
      <c r="F253" s="48" t="s">
        <v>87</v>
      </c>
      <c r="G253" s="46">
        <f>SUM(J566:U571)</f>
        <v>0</v>
      </c>
      <c r="H253" s="2"/>
      <c r="I253" s="2"/>
      <c r="J253" s="21"/>
      <c r="K253" s="21"/>
      <c r="V253" s="121"/>
      <c r="AY253" s="435">
        <f t="shared" si="170"/>
        <v>0</v>
      </c>
      <c r="AZ253" s="64" t="b">
        <f t="shared" si="166"/>
        <v>0</v>
      </c>
    </row>
    <row r="254" spans="2:52" ht="20" customHeight="1">
      <c r="C254" s="24"/>
      <c r="D254" s="25"/>
      <c r="F254" s="26"/>
      <c r="G254" s="25"/>
      <c r="H254" s="2"/>
      <c r="I254" s="2"/>
      <c r="J254" s="21"/>
      <c r="K254" s="21"/>
      <c r="V254" s="121"/>
      <c r="AY254" s="435">
        <f t="shared" si="170"/>
        <v>0</v>
      </c>
      <c r="AZ254" s="64" t="b">
        <f t="shared" si="166"/>
        <v>0</v>
      </c>
    </row>
    <row r="255" spans="2:52" ht="20" customHeight="1">
      <c r="B255" s="845" t="s">
        <v>73</v>
      </c>
      <c r="C255" s="845"/>
      <c r="D255" s="57">
        <f>D263+G263/12</f>
        <v>0</v>
      </c>
      <c r="E255" s="102" t="s">
        <v>246</v>
      </c>
      <c r="F255" s="32"/>
      <c r="G255" s="37"/>
      <c r="H255" s="33"/>
      <c r="I255" s="33"/>
      <c r="J255" s="33"/>
      <c r="K255" s="33"/>
      <c r="L255" s="32"/>
      <c r="M255" s="32"/>
      <c r="N255" s="32"/>
      <c r="O255" s="32"/>
      <c r="P255" s="32"/>
      <c r="Q255" s="32"/>
      <c r="R255" s="37"/>
      <c r="S255" s="37"/>
      <c r="T255" s="37"/>
      <c r="U255" s="37"/>
      <c r="V255" s="121"/>
      <c r="AY255" s="435">
        <f t="shared" si="170"/>
        <v>0</v>
      </c>
      <c r="AZ255" s="64" t="b">
        <f t="shared" si="166"/>
        <v>0</v>
      </c>
    </row>
    <row r="256" spans="2:52" ht="20">
      <c r="B256" s="59"/>
      <c r="C256" s="22"/>
      <c r="D256" s="20"/>
      <c r="F256" s="22"/>
      <c r="G256" s="20"/>
      <c r="H256" s="18"/>
      <c r="I256" s="18"/>
      <c r="J256" s="23" t="s">
        <v>14</v>
      </c>
      <c r="K256" s="18" t="s">
        <v>15</v>
      </c>
      <c r="L256" s="23" t="s">
        <v>16</v>
      </c>
      <c r="M256" s="23" t="s">
        <v>17</v>
      </c>
      <c r="N256" s="23" t="s">
        <v>18</v>
      </c>
      <c r="O256" s="23" t="s">
        <v>19</v>
      </c>
      <c r="P256" s="23" t="s">
        <v>20</v>
      </c>
      <c r="Q256" s="23" t="s">
        <v>21</v>
      </c>
      <c r="R256" s="23" t="s">
        <v>22</v>
      </c>
      <c r="S256" s="23" t="s">
        <v>23</v>
      </c>
      <c r="T256" s="23" t="s">
        <v>24</v>
      </c>
      <c r="U256" s="23" t="s">
        <v>25</v>
      </c>
      <c r="V256" s="121"/>
      <c r="AY256" s="435">
        <f t="shared" si="170"/>
        <v>0</v>
      </c>
      <c r="AZ256" s="64" t="b">
        <f t="shared" si="166"/>
        <v>0</v>
      </c>
    </row>
    <row r="257" spans="2:52" ht="16" customHeight="1">
      <c r="B257" s="59"/>
      <c r="C257" s="50" t="s">
        <v>473</v>
      </c>
      <c r="D257" s="43">
        <v>0</v>
      </c>
      <c r="F257" s="47"/>
      <c r="G257" s="43">
        <v>0</v>
      </c>
      <c r="H257" s="2"/>
      <c r="I257" s="2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120" t="str">
        <f t="shared" ref="V257:V262" si="201">IF(AZ257=FALSE,"","Recuerda seleccionar los meses")</f>
        <v/>
      </c>
      <c r="AM257" s="64">
        <f t="shared" ref="AM257:AX257" si="202">IF($G$257&gt;0,AND(J257=$B$332)*1,0)</f>
        <v>0</v>
      </c>
      <c r="AN257" s="64">
        <f t="shared" si="202"/>
        <v>0</v>
      </c>
      <c r="AO257" s="64">
        <f t="shared" si="202"/>
        <v>0</v>
      </c>
      <c r="AP257" s="64">
        <f t="shared" si="202"/>
        <v>0</v>
      </c>
      <c r="AQ257" s="64">
        <f t="shared" si="202"/>
        <v>0</v>
      </c>
      <c r="AR257" s="64">
        <f t="shared" si="202"/>
        <v>0</v>
      </c>
      <c r="AS257" s="64">
        <f t="shared" si="202"/>
        <v>0</v>
      </c>
      <c r="AT257" s="64">
        <f t="shared" si="202"/>
        <v>0</v>
      </c>
      <c r="AU257" s="64">
        <f t="shared" si="202"/>
        <v>0</v>
      </c>
      <c r="AV257" s="64">
        <f t="shared" si="202"/>
        <v>0</v>
      </c>
      <c r="AW257" s="64">
        <f t="shared" si="202"/>
        <v>0</v>
      </c>
      <c r="AX257" s="64">
        <f t="shared" si="202"/>
        <v>0</v>
      </c>
      <c r="AY257" s="435">
        <f t="shared" si="170"/>
        <v>0</v>
      </c>
      <c r="AZ257" s="64" t="b">
        <f t="shared" si="166"/>
        <v>0</v>
      </c>
    </row>
    <row r="258" spans="2:52">
      <c r="B258" s="59"/>
      <c r="C258" s="50" t="s">
        <v>474</v>
      </c>
      <c r="D258" s="43">
        <v>0</v>
      </c>
      <c r="F258" s="50"/>
      <c r="G258" s="43">
        <v>0</v>
      </c>
      <c r="H258" s="2"/>
      <c r="I258" s="2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120" t="str">
        <f t="shared" si="201"/>
        <v/>
      </c>
      <c r="AM258" s="64">
        <f t="shared" ref="AM258:AX258" si="203">IF($G$258&gt;0,AND(J258=$B$332)*1,0)</f>
        <v>0</v>
      </c>
      <c r="AN258" s="64">
        <f t="shared" si="203"/>
        <v>0</v>
      </c>
      <c r="AO258" s="64">
        <f t="shared" si="203"/>
        <v>0</v>
      </c>
      <c r="AP258" s="64">
        <f t="shared" si="203"/>
        <v>0</v>
      </c>
      <c r="AQ258" s="64">
        <f t="shared" si="203"/>
        <v>0</v>
      </c>
      <c r="AR258" s="64">
        <f t="shared" si="203"/>
        <v>0</v>
      </c>
      <c r="AS258" s="64">
        <f t="shared" si="203"/>
        <v>0</v>
      </c>
      <c r="AT258" s="64">
        <f t="shared" si="203"/>
        <v>0</v>
      </c>
      <c r="AU258" s="64">
        <f t="shared" si="203"/>
        <v>0</v>
      </c>
      <c r="AV258" s="64">
        <f t="shared" si="203"/>
        <v>0</v>
      </c>
      <c r="AW258" s="64">
        <f t="shared" si="203"/>
        <v>0</v>
      </c>
      <c r="AX258" s="64">
        <f t="shared" si="203"/>
        <v>0</v>
      </c>
      <c r="AY258" s="435">
        <f t="shared" si="170"/>
        <v>0</v>
      </c>
      <c r="AZ258" s="64" t="b">
        <f t="shared" si="166"/>
        <v>0</v>
      </c>
    </row>
    <row r="259" spans="2:52">
      <c r="B259" s="59"/>
      <c r="C259" s="42"/>
      <c r="D259" s="43">
        <v>0</v>
      </c>
      <c r="F259" s="42"/>
      <c r="G259" s="43">
        <v>0</v>
      </c>
      <c r="H259" s="2"/>
      <c r="I259" s="2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120" t="str">
        <f t="shared" si="201"/>
        <v/>
      </c>
      <c r="AM259" s="64">
        <f t="shared" ref="AM259:AX259" si="204">IF($G$259&gt;0,AND(J259=$B$332)*1,0)</f>
        <v>0</v>
      </c>
      <c r="AN259" s="64">
        <f t="shared" si="204"/>
        <v>0</v>
      </c>
      <c r="AO259" s="64">
        <f t="shared" si="204"/>
        <v>0</v>
      </c>
      <c r="AP259" s="64">
        <f t="shared" si="204"/>
        <v>0</v>
      </c>
      <c r="AQ259" s="64">
        <f t="shared" si="204"/>
        <v>0</v>
      </c>
      <c r="AR259" s="64">
        <f t="shared" si="204"/>
        <v>0</v>
      </c>
      <c r="AS259" s="64">
        <f t="shared" si="204"/>
        <v>0</v>
      </c>
      <c r="AT259" s="64">
        <f t="shared" si="204"/>
        <v>0</v>
      </c>
      <c r="AU259" s="64">
        <f t="shared" si="204"/>
        <v>0</v>
      </c>
      <c r="AV259" s="64">
        <f t="shared" si="204"/>
        <v>0</v>
      </c>
      <c r="AW259" s="64">
        <f t="shared" si="204"/>
        <v>0</v>
      </c>
      <c r="AX259" s="64">
        <f t="shared" si="204"/>
        <v>0</v>
      </c>
      <c r="AY259" s="435">
        <f t="shared" si="170"/>
        <v>0</v>
      </c>
      <c r="AZ259" s="64" t="b">
        <f t="shared" si="166"/>
        <v>0</v>
      </c>
    </row>
    <row r="260" spans="2:52">
      <c r="B260" s="59"/>
      <c r="C260" s="42"/>
      <c r="D260" s="43">
        <v>0</v>
      </c>
      <c r="F260" s="42"/>
      <c r="G260" s="43">
        <v>0</v>
      </c>
      <c r="H260" s="2"/>
      <c r="I260" s="2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120" t="str">
        <f t="shared" si="201"/>
        <v/>
      </c>
      <c r="AM260" s="64">
        <f t="shared" ref="AM260:AX260" si="205">IF($G$260&gt;0,AND(J260=$B$332)*1,0)</f>
        <v>0</v>
      </c>
      <c r="AN260" s="64">
        <f t="shared" si="205"/>
        <v>0</v>
      </c>
      <c r="AO260" s="64">
        <f t="shared" si="205"/>
        <v>0</v>
      </c>
      <c r="AP260" s="64">
        <f t="shared" si="205"/>
        <v>0</v>
      </c>
      <c r="AQ260" s="64">
        <f t="shared" si="205"/>
        <v>0</v>
      </c>
      <c r="AR260" s="64">
        <f t="shared" si="205"/>
        <v>0</v>
      </c>
      <c r="AS260" s="64">
        <f t="shared" si="205"/>
        <v>0</v>
      </c>
      <c r="AT260" s="64">
        <f t="shared" si="205"/>
        <v>0</v>
      </c>
      <c r="AU260" s="64">
        <f t="shared" si="205"/>
        <v>0</v>
      </c>
      <c r="AV260" s="64">
        <f t="shared" si="205"/>
        <v>0</v>
      </c>
      <c r="AW260" s="64">
        <f t="shared" si="205"/>
        <v>0</v>
      </c>
      <c r="AX260" s="64">
        <f t="shared" si="205"/>
        <v>0</v>
      </c>
      <c r="AY260" s="435">
        <f t="shared" si="170"/>
        <v>0</v>
      </c>
      <c r="AZ260" s="64" t="b">
        <f t="shared" si="166"/>
        <v>0</v>
      </c>
    </row>
    <row r="261" spans="2:52">
      <c r="B261" s="59"/>
      <c r="C261" s="42"/>
      <c r="D261" s="43">
        <v>0</v>
      </c>
      <c r="F261" s="42"/>
      <c r="G261" s="43">
        <v>0</v>
      </c>
      <c r="H261" s="2"/>
      <c r="I261" s="2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120" t="str">
        <f t="shared" si="201"/>
        <v/>
      </c>
      <c r="AM261" s="64">
        <f t="shared" ref="AM261:AX261" si="206">IF($G$261&gt;0,AND(J261=$B$332)*1,0)</f>
        <v>0</v>
      </c>
      <c r="AN261" s="64">
        <f t="shared" si="206"/>
        <v>0</v>
      </c>
      <c r="AO261" s="64">
        <f t="shared" si="206"/>
        <v>0</v>
      </c>
      <c r="AP261" s="64">
        <f t="shared" si="206"/>
        <v>0</v>
      </c>
      <c r="AQ261" s="64">
        <f t="shared" si="206"/>
        <v>0</v>
      </c>
      <c r="AR261" s="64">
        <f t="shared" si="206"/>
        <v>0</v>
      </c>
      <c r="AS261" s="64">
        <f t="shared" si="206"/>
        <v>0</v>
      </c>
      <c r="AT261" s="64">
        <f t="shared" si="206"/>
        <v>0</v>
      </c>
      <c r="AU261" s="64">
        <f t="shared" si="206"/>
        <v>0</v>
      </c>
      <c r="AV261" s="64">
        <f t="shared" si="206"/>
        <v>0</v>
      </c>
      <c r="AW261" s="64">
        <f t="shared" si="206"/>
        <v>0</v>
      </c>
      <c r="AX261" s="64">
        <f t="shared" si="206"/>
        <v>0</v>
      </c>
      <c r="AY261" s="435">
        <f t="shared" si="170"/>
        <v>0</v>
      </c>
      <c r="AZ261" s="64" t="b">
        <f t="shared" si="166"/>
        <v>0</v>
      </c>
    </row>
    <row r="262" spans="2:52">
      <c r="B262" s="59"/>
      <c r="C262" s="42"/>
      <c r="D262" s="43">
        <v>0</v>
      </c>
      <c r="F262" s="42"/>
      <c r="G262" s="43">
        <v>0</v>
      </c>
      <c r="H262" s="2"/>
      <c r="I262" s="2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120" t="str">
        <f t="shared" si="201"/>
        <v/>
      </c>
      <c r="AM262" s="64">
        <f t="shared" ref="AM262:AX262" si="207">IF($G$262&gt;0,AND(J262=$B$332)*1,0)</f>
        <v>0</v>
      </c>
      <c r="AN262" s="64">
        <f t="shared" si="207"/>
        <v>0</v>
      </c>
      <c r="AO262" s="64">
        <f t="shared" si="207"/>
        <v>0</v>
      </c>
      <c r="AP262" s="64">
        <f t="shared" si="207"/>
        <v>0</v>
      </c>
      <c r="AQ262" s="64">
        <f t="shared" si="207"/>
        <v>0</v>
      </c>
      <c r="AR262" s="64">
        <f t="shared" si="207"/>
        <v>0</v>
      </c>
      <c r="AS262" s="64">
        <f t="shared" si="207"/>
        <v>0</v>
      </c>
      <c r="AT262" s="64">
        <f t="shared" si="207"/>
        <v>0</v>
      </c>
      <c r="AU262" s="64">
        <f t="shared" si="207"/>
        <v>0</v>
      </c>
      <c r="AV262" s="64">
        <f t="shared" si="207"/>
        <v>0</v>
      </c>
      <c r="AW262" s="64">
        <f t="shared" si="207"/>
        <v>0</v>
      </c>
      <c r="AX262" s="64">
        <f t="shared" si="207"/>
        <v>0</v>
      </c>
      <c r="AY262" s="435">
        <f t="shared" si="170"/>
        <v>0</v>
      </c>
      <c r="AZ262" s="64" t="b">
        <f t="shared" si="166"/>
        <v>0</v>
      </c>
    </row>
    <row r="263" spans="2:52">
      <c r="B263" s="59"/>
      <c r="C263" s="45" t="s">
        <v>32</v>
      </c>
      <c r="D263" s="46">
        <f>SUM(D257:D262)</f>
        <v>0</v>
      </c>
      <c r="F263" s="48" t="s">
        <v>87</v>
      </c>
      <c r="G263" s="46">
        <f>SUM(J576:U581)</f>
        <v>0</v>
      </c>
      <c r="H263" s="2"/>
      <c r="I263" s="2"/>
      <c r="J263" s="21"/>
      <c r="K263" s="21"/>
      <c r="V263" s="121"/>
      <c r="AY263" s="435">
        <f t="shared" si="170"/>
        <v>0</v>
      </c>
      <c r="AZ263" s="64" t="b">
        <f t="shared" si="166"/>
        <v>0</v>
      </c>
    </row>
    <row r="264" spans="2:52" ht="20" customHeight="1">
      <c r="C264" s="24"/>
      <c r="D264" s="25"/>
      <c r="F264" s="26"/>
      <c r="G264" s="25"/>
      <c r="H264" s="2"/>
      <c r="I264" s="2"/>
      <c r="J264" s="21"/>
      <c r="K264" s="21"/>
      <c r="V264" s="120"/>
      <c r="AY264" s="435">
        <f t="shared" si="170"/>
        <v>0</v>
      </c>
      <c r="AZ264" s="64" t="b">
        <f t="shared" si="166"/>
        <v>0</v>
      </c>
    </row>
    <row r="265" spans="2:52" ht="20" customHeight="1">
      <c r="B265" s="845" t="s">
        <v>48</v>
      </c>
      <c r="C265" s="845"/>
      <c r="D265" s="57">
        <f>D297+G297/12</f>
        <v>41666.666666666664</v>
      </c>
      <c r="E265" s="102" t="s">
        <v>246</v>
      </c>
      <c r="F265" s="32"/>
      <c r="G265" s="37"/>
      <c r="H265" s="33"/>
      <c r="I265" s="33"/>
      <c r="J265" s="33"/>
      <c r="K265" s="33"/>
      <c r="L265" s="32"/>
      <c r="M265" s="32"/>
      <c r="N265" s="32"/>
      <c r="O265" s="32"/>
      <c r="P265" s="32"/>
      <c r="Q265" s="32"/>
      <c r="R265" s="37"/>
      <c r="S265" s="37"/>
      <c r="T265" s="37"/>
      <c r="U265" s="37"/>
      <c r="V265" s="120"/>
      <c r="AY265" s="435">
        <f t="shared" si="170"/>
        <v>0</v>
      </c>
      <c r="AZ265" s="64" t="b">
        <f t="shared" si="166"/>
        <v>0</v>
      </c>
    </row>
    <row r="266" spans="2:52" ht="20">
      <c r="B266" s="59"/>
      <c r="C266" s="22"/>
      <c r="D266" s="20"/>
      <c r="F266" s="22"/>
      <c r="G266" s="20"/>
      <c r="H266" s="18"/>
      <c r="I266" s="18"/>
      <c r="J266" s="23" t="s">
        <v>14</v>
      </c>
      <c r="K266" s="18" t="s">
        <v>15</v>
      </c>
      <c r="L266" s="23" t="s">
        <v>16</v>
      </c>
      <c r="M266" s="23" t="s">
        <v>17</v>
      </c>
      <c r="N266" s="23" t="s">
        <v>18</v>
      </c>
      <c r="O266" s="23" t="s">
        <v>19</v>
      </c>
      <c r="P266" s="23" t="s">
        <v>20</v>
      </c>
      <c r="Q266" s="23" t="s">
        <v>21</v>
      </c>
      <c r="R266" s="23" t="s">
        <v>22</v>
      </c>
      <c r="S266" s="23" t="s">
        <v>23</v>
      </c>
      <c r="T266" s="23" t="s">
        <v>24</v>
      </c>
      <c r="U266" s="23" t="s">
        <v>25</v>
      </c>
      <c r="V266" s="120"/>
      <c r="AY266" s="435">
        <f t="shared" si="170"/>
        <v>0</v>
      </c>
      <c r="AZ266" s="64" t="b">
        <f t="shared" si="166"/>
        <v>0</v>
      </c>
    </row>
    <row r="267" spans="2:52" ht="16" customHeight="1">
      <c r="B267" s="59"/>
      <c r="C267" s="42"/>
      <c r="D267" s="43">
        <v>0</v>
      </c>
      <c r="F267" s="47" t="s">
        <v>77</v>
      </c>
      <c r="G267" s="56">
        <f>'PRESUPUESTO REGALOS'!F36</f>
        <v>100000</v>
      </c>
      <c r="H267" s="2"/>
      <c r="I267" s="2"/>
      <c r="J267" s="49"/>
      <c r="K267" s="49"/>
      <c r="L267" s="49"/>
      <c r="M267" s="49"/>
      <c r="N267" s="49" t="s">
        <v>30</v>
      </c>
      <c r="O267" s="49"/>
      <c r="P267" s="49"/>
      <c r="Q267" s="49"/>
      <c r="R267" s="49"/>
      <c r="S267" s="49"/>
      <c r="T267" s="49"/>
      <c r="U267" s="49"/>
      <c r="V267" s="120" t="str">
        <f t="shared" ref="V267:V296" si="208">IF(AZ267=FALSE,"","Recuerda seleccionar los meses")</f>
        <v/>
      </c>
      <c r="AM267" s="64">
        <f t="shared" ref="AM267:AX267" si="209">IF($G$267&gt;0,AND(J267=$B$332)*1,0)</f>
        <v>0</v>
      </c>
      <c r="AN267" s="64">
        <f t="shared" si="209"/>
        <v>0</v>
      </c>
      <c r="AO267" s="64">
        <f t="shared" si="209"/>
        <v>0</v>
      </c>
      <c r="AP267" s="64">
        <f t="shared" si="209"/>
        <v>0</v>
      </c>
      <c r="AQ267" s="64">
        <f t="shared" si="209"/>
        <v>1</v>
      </c>
      <c r="AR267" s="64">
        <f t="shared" si="209"/>
        <v>0</v>
      </c>
      <c r="AS267" s="64">
        <f t="shared" si="209"/>
        <v>0</v>
      </c>
      <c r="AT267" s="64">
        <f t="shared" si="209"/>
        <v>0</v>
      </c>
      <c r="AU267" s="64">
        <f t="shared" si="209"/>
        <v>0</v>
      </c>
      <c r="AV267" s="64">
        <f t="shared" si="209"/>
        <v>0</v>
      </c>
      <c r="AW267" s="64">
        <f t="shared" si="209"/>
        <v>0</v>
      </c>
      <c r="AX267" s="64">
        <f t="shared" si="209"/>
        <v>0</v>
      </c>
      <c r="AY267" s="435">
        <f t="shared" si="170"/>
        <v>1</v>
      </c>
      <c r="AZ267" s="64" t="b">
        <f t="shared" si="166"/>
        <v>0</v>
      </c>
    </row>
    <row r="268" spans="2:52" ht="16" customHeight="1">
      <c r="B268" s="59"/>
      <c r="C268" s="42"/>
      <c r="D268" s="43">
        <v>0</v>
      </c>
      <c r="F268" s="47" t="s">
        <v>88</v>
      </c>
      <c r="G268" s="56">
        <f>'PRESUPUESTO REGALOS'!H36</f>
        <v>0</v>
      </c>
      <c r="H268" s="2"/>
      <c r="I268" s="2"/>
      <c r="J268" s="49"/>
      <c r="K268" s="49"/>
      <c r="L268" s="49"/>
      <c r="M268" s="49"/>
      <c r="N268" s="49"/>
      <c r="O268" s="49" t="s">
        <v>30</v>
      </c>
      <c r="P268" s="49"/>
      <c r="Q268" s="49"/>
      <c r="R268" s="49"/>
      <c r="S268" s="49"/>
      <c r="T268" s="49"/>
      <c r="U268" s="49"/>
      <c r="V268" s="120" t="str">
        <f t="shared" si="208"/>
        <v/>
      </c>
      <c r="AM268" s="64">
        <f t="shared" ref="AM268:AX268" si="210">IF($G$268&gt;0,AND(J268=$B$332)*1,0)</f>
        <v>0</v>
      </c>
      <c r="AN268" s="64">
        <f t="shared" si="210"/>
        <v>0</v>
      </c>
      <c r="AO268" s="64">
        <f t="shared" si="210"/>
        <v>0</v>
      </c>
      <c r="AP268" s="64">
        <f t="shared" si="210"/>
        <v>0</v>
      </c>
      <c r="AQ268" s="64">
        <f t="shared" si="210"/>
        <v>0</v>
      </c>
      <c r="AR268" s="64">
        <f t="shared" si="210"/>
        <v>0</v>
      </c>
      <c r="AS268" s="64">
        <f t="shared" si="210"/>
        <v>0</v>
      </c>
      <c r="AT268" s="64">
        <f t="shared" si="210"/>
        <v>0</v>
      </c>
      <c r="AU268" s="64">
        <f t="shared" si="210"/>
        <v>0</v>
      </c>
      <c r="AV268" s="64">
        <f t="shared" si="210"/>
        <v>0</v>
      </c>
      <c r="AW268" s="64">
        <f t="shared" si="210"/>
        <v>0</v>
      </c>
      <c r="AX268" s="64">
        <f t="shared" si="210"/>
        <v>0</v>
      </c>
      <c r="AY268" s="435">
        <f t="shared" si="170"/>
        <v>0</v>
      </c>
      <c r="AZ268" s="64" t="b">
        <f t="shared" si="166"/>
        <v>0</v>
      </c>
    </row>
    <row r="269" spans="2:52" ht="16" customHeight="1">
      <c r="B269" s="59"/>
      <c r="C269" s="42"/>
      <c r="D269" s="43">
        <v>0</v>
      </c>
      <c r="F269" s="47" t="s">
        <v>0</v>
      </c>
      <c r="G269" s="56">
        <f>'PRESUPUESTO REGALOS'!J36</f>
        <v>400000</v>
      </c>
      <c r="H269" s="2"/>
      <c r="I269" s="2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 t="s">
        <v>30</v>
      </c>
      <c r="V269" s="120" t="str">
        <f t="shared" si="208"/>
        <v/>
      </c>
      <c r="AM269" s="64">
        <f t="shared" ref="AM269:AX269" si="211">IF($G$269&gt;0,AND(J269=$B$332)*1,0)</f>
        <v>0</v>
      </c>
      <c r="AN269" s="64">
        <f t="shared" si="211"/>
        <v>0</v>
      </c>
      <c r="AO269" s="64">
        <f t="shared" si="211"/>
        <v>0</v>
      </c>
      <c r="AP269" s="64">
        <f t="shared" si="211"/>
        <v>0</v>
      </c>
      <c r="AQ269" s="64">
        <f t="shared" si="211"/>
        <v>0</v>
      </c>
      <c r="AR269" s="64">
        <f t="shared" si="211"/>
        <v>0</v>
      </c>
      <c r="AS269" s="64">
        <f t="shared" si="211"/>
        <v>0</v>
      </c>
      <c r="AT269" s="64">
        <f t="shared" si="211"/>
        <v>0</v>
      </c>
      <c r="AU269" s="64">
        <f t="shared" si="211"/>
        <v>0</v>
      </c>
      <c r="AV269" s="64">
        <f t="shared" si="211"/>
        <v>0</v>
      </c>
      <c r="AW269" s="64">
        <f t="shared" si="211"/>
        <v>0</v>
      </c>
      <c r="AX269" s="64">
        <f t="shared" si="211"/>
        <v>1</v>
      </c>
      <c r="AY269" s="435">
        <f t="shared" si="170"/>
        <v>1</v>
      </c>
      <c r="AZ269" s="64" t="b">
        <f t="shared" si="166"/>
        <v>0</v>
      </c>
    </row>
    <row r="270" spans="2:52" ht="16" customHeight="1">
      <c r="B270" s="59"/>
      <c r="C270" s="42"/>
      <c r="D270" s="43">
        <v>0</v>
      </c>
      <c r="F270" s="123" t="str">
        <f>IF('PRESUPUESTO REGALOS'!D8&gt;0,'PRESUPUESTO REGALOS'!B8,"")</f>
        <v>Juan (ejemplo)</v>
      </c>
      <c r="G270" s="56">
        <f>IFERROR(VLOOKUP(F270,'PRESUPUESTO REGALOS'!B8:D34,3,0),0)</f>
        <v>100000</v>
      </c>
      <c r="H270" s="2"/>
      <c r="I270" s="2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120" t="str">
        <f t="shared" si="208"/>
        <v>Recuerda seleccionar los meses</v>
      </c>
      <c r="AM270" s="64">
        <f t="shared" ref="AM270:AX270" si="212">IF($G$270&gt;0,AND(J270=$B$332)*1,0)</f>
        <v>0</v>
      </c>
      <c r="AN270" s="64">
        <f t="shared" si="212"/>
        <v>0</v>
      </c>
      <c r="AO270" s="64">
        <f t="shared" si="212"/>
        <v>0</v>
      </c>
      <c r="AP270" s="64">
        <f t="shared" si="212"/>
        <v>0</v>
      </c>
      <c r="AQ270" s="64">
        <f t="shared" si="212"/>
        <v>0</v>
      </c>
      <c r="AR270" s="64">
        <f t="shared" si="212"/>
        <v>0</v>
      </c>
      <c r="AS270" s="64">
        <f t="shared" si="212"/>
        <v>0</v>
      </c>
      <c r="AT270" s="64">
        <f t="shared" si="212"/>
        <v>0</v>
      </c>
      <c r="AU270" s="64">
        <f t="shared" si="212"/>
        <v>0</v>
      </c>
      <c r="AV270" s="64">
        <f t="shared" si="212"/>
        <v>0</v>
      </c>
      <c r="AW270" s="64">
        <f t="shared" si="212"/>
        <v>0</v>
      </c>
      <c r="AX270" s="64">
        <f t="shared" si="212"/>
        <v>0</v>
      </c>
      <c r="AY270" s="435">
        <f t="shared" si="170"/>
        <v>0</v>
      </c>
      <c r="AZ270" s="64" t="b">
        <f t="shared" si="166"/>
        <v>1</v>
      </c>
    </row>
    <row r="271" spans="2:52" ht="16" customHeight="1">
      <c r="B271" s="59"/>
      <c r="C271" s="42"/>
      <c r="D271" s="43">
        <v>0</v>
      </c>
      <c r="F271" s="123" t="str">
        <f>IF('PRESUPUESTO REGALOS'!D9&gt;0,'PRESUPUESTO REGALOS'!B9,"")</f>
        <v>María (ejemplo)</v>
      </c>
      <c r="G271" s="56">
        <f>IFERROR(VLOOKUP(F271,'PRESUPUESTO REGALOS'!B9:D35,3,0),0)</f>
        <v>200000</v>
      </c>
      <c r="H271" s="2"/>
      <c r="I271" s="2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120" t="str">
        <f t="shared" si="208"/>
        <v>Recuerda seleccionar los meses</v>
      </c>
      <c r="AM271" s="64">
        <f t="shared" ref="AM271:AX271" si="213">IF($G$271&gt;0,AND(J271=$B$332)*1,0)</f>
        <v>0</v>
      </c>
      <c r="AN271" s="64">
        <f t="shared" si="213"/>
        <v>0</v>
      </c>
      <c r="AO271" s="64">
        <f t="shared" si="213"/>
        <v>0</v>
      </c>
      <c r="AP271" s="64">
        <f t="shared" si="213"/>
        <v>0</v>
      </c>
      <c r="AQ271" s="64">
        <f t="shared" si="213"/>
        <v>0</v>
      </c>
      <c r="AR271" s="64">
        <f t="shared" si="213"/>
        <v>0</v>
      </c>
      <c r="AS271" s="64">
        <f t="shared" si="213"/>
        <v>0</v>
      </c>
      <c r="AT271" s="64">
        <f t="shared" si="213"/>
        <v>0</v>
      </c>
      <c r="AU271" s="64">
        <f t="shared" si="213"/>
        <v>0</v>
      </c>
      <c r="AV271" s="64">
        <f t="shared" si="213"/>
        <v>0</v>
      </c>
      <c r="AW271" s="64">
        <f t="shared" si="213"/>
        <v>0</v>
      </c>
      <c r="AX271" s="64">
        <f t="shared" si="213"/>
        <v>0</v>
      </c>
      <c r="AY271" s="435">
        <f t="shared" si="170"/>
        <v>0</v>
      </c>
      <c r="AZ271" s="64" t="b">
        <f t="shared" si="166"/>
        <v>1</v>
      </c>
    </row>
    <row r="272" spans="2:52" ht="16" customHeight="1">
      <c r="B272" s="59"/>
      <c r="C272" s="42"/>
      <c r="D272" s="43">
        <v>0</v>
      </c>
      <c r="F272" s="123" t="str">
        <f>IF('PRESUPUESTO REGALOS'!D10&gt;0,'PRESUPUESTO REGALOS'!B10,"")</f>
        <v>Pedro (ejemplo)</v>
      </c>
      <c r="G272" s="56">
        <f>IFERROR(VLOOKUP(F272,'PRESUPUESTO REGALOS'!B10:D36,3,0),0)</f>
        <v>100000</v>
      </c>
      <c r="H272" s="2"/>
      <c r="I272" s="2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120" t="str">
        <f t="shared" si="208"/>
        <v>Recuerda seleccionar los meses</v>
      </c>
      <c r="AM272" s="64">
        <f t="shared" ref="AM272:AX272" si="214">IF($G$272&gt;0,AND(J272=$B$332)*1,0)</f>
        <v>0</v>
      </c>
      <c r="AN272" s="64">
        <f t="shared" si="214"/>
        <v>0</v>
      </c>
      <c r="AO272" s="64">
        <f t="shared" si="214"/>
        <v>0</v>
      </c>
      <c r="AP272" s="64">
        <f t="shared" si="214"/>
        <v>0</v>
      </c>
      <c r="AQ272" s="64">
        <f t="shared" si="214"/>
        <v>0</v>
      </c>
      <c r="AR272" s="64">
        <f t="shared" si="214"/>
        <v>0</v>
      </c>
      <c r="AS272" s="64">
        <f t="shared" si="214"/>
        <v>0</v>
      </c>
      <c r="AT272" s="64">
        <f t="shared" si="214"/>
        <v>0</v>
      </c>
      <c r="AU272" s="64">
        <f t="shared" si="214"/>
        <v>0</v>
      </c>
      <c r="AV272" s="64">
        <f t="shared" si="214"/>
        <v>0</v>
      </c>
      <c r="AW272" s="64">
        <f t="shared" si="214"/>
        <v>0</v>
      </c>
      <c r="AX272" s="64">
        <f t="shared" si="214"/>
        <v>0</v>
      </c>
      <c r="AY272" s="435">
        <f t="shared" si="170"/>
        <v>0</v>
      </c>
      <c r="AZ272" s="64" t="b">
        <f t="shared" si="166"/>
        <v>1</v>
      </c>
    </row>
    <row r="273" spans="2:52" ht="16" customHeight="1">
      <c r="B273" s="59"/>
      <c r="C273" s="42"/>
      <c r="D273" s="43">
        <v>0</v>
      </c>
      <c r="F273" s="123" t="str">
        <f>IF('PRESUPUESTO REGALOS'!D11&gt;0,'PRESUPUESTO REGALOS'!B11,"")</f>
        <v/>
      </c>
      <c r="G273" s="56">
        <f>IFERROR(VLOOKUP(F273,'PRESUPUESTO REGALOS'!B11:D37,3,0),0)</f>
        <v>0</v>
      </c>
      <c r="H273" s="2"/>
      <c r="I273" s="2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120" t="str">
        <f t="shared" si="208"/>
        <v/>
      </c>
      <c r="AM273" s="64">
        <f t="shared" ref="AM273:AX273" si="215">IF($G$273&gt;0,AND(J273=$B$332)*1,0)</f>
        <v>0</v>
      </c>
      <c r="AN273" s="64">
        <f t="shared" si="215"/>
        <v>0</v>
      </c>
      <c r="AO273" s="64">
        <f t="shared" si="215"/>
        <v>0</v>
      </c>
      <c r="AP273" s="64">
        <f t="shared" si="215"/>
        <v>0</v>
      </c>
      <c r="AQ273" s="64">
        <f t="shared" si="215"/>
        <v>0</v>
      </c>
      <c r="AR273" s="64">
        <f t="shared" si="215"/>
        <v>0</v>
      </c>
      <c r="AS273" s="64">
        <f t="shared" si="215"/>
        <v>0</v>
      </c>
      <c r="AT273" s="64">
        <f t="shared" si="215"/>
        <v>0</v>
      </c>
      <c r="AU273" s="64">
        <f t="shared" si="215"/>
        <v>0</v>
      </c>
      <c r="AV273" s="64">
        <f t="shared" si="215"/>
        <v>0</v>
      </c>
      <c r="AW273" s="64">
        <f t="shared" si="215"/>
        <v>0</v>
      </c>
      <c r="AX273" s="64">
        <f t="shared" si="215"/>
        <v>0</v>
      </c>
      <c r="AY273" s="435">
        <f t="shared" si="170"/>
        <v>0</v>
      </c>
      <c r="AZ273" s="64" t="b">
        <f t="shared" si="166"/>
        <v>0</v>
      </c>
    </row>
    <row r="274" spans="2:52" ht="16" customHeight="1">
      <c r="B274" s="59"/>
      <c r="C274" s="42"/>
      <c r="D274" s="43">
        <v>0</v>
      </c>
      <c r="F274" s="123" t="str">
        <f>IF('PRESUPUESTO REGALOS'!D12&gt;0,'PRESUPUESTO REGALOS'!B12,"")</f>
        <v/>
      </c>
      <c r="G274" s="56">
        <f>IFERROR(VLOOKUP(F274,'PRESUPUESTO REGALOS'!B12:D38,3,0),0)</f>
        <v>0</v>
      </c>
      <c r="H274" s="2"/>
      <c r="I274" s="2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120" t="str">
        <f t="shared" si="208"/>
        <v/>
      </c>
      <c r="AM274" s="64">
        <f t="shared" ref="AM274:AX274" si="216">IF($G$274&gt;0,AND(J274=$B$332)*1,0)</f>
        <v>0</v>
      </c>
      <c r="AN274" s="64">
        <f t="shared" si="216"/>
        <v>0</v>
      </c>
      <c r="AO274" s="64">
        <f t="shared" si="216"/>
        <v>0</v>
      </c>
      <c r="AP274" s="64">
        <f t="shared" si="216"/>
        <v>0</v>
      </c>
      <c r="AQ274" s="64">
        <f t="shared" si="216"/>
        <v>0</v>
      </c>
      <c r="AR274" s="64">
        <f t="shared" si="216"/>
        <v>0</v>
      </c>
      <c r="AS274" s="64">
        <f t="shared" si="216"/>
        <v>0</v>
      </c>
      <c r="AT274" s="64">
        <f t="shared" si="216"/>
        <v>0</v>
      </c>
      <c r="AU274" s="64">
        <f t="shared" si="216"/>
        <v>0</v>
      </c>
      <c r="AV274" s="64">
        <f t="shared" si="216"/>
        <v>0</v>
      </c>
      <c r="AW274" s="64">
        <f t="shared" si="216"/>
        <v>0</v>
      </c>
      <c r="AX274" s="64">
        <f t="shared" si="216"/>
        <v>0</v>
      </c>
      <c r="AY274" s="435">
        <f t="shared" si="170"/>
        <v>0</v>
      </c>
      <c r="AZ274" s="64" t="b">
        <f t="shared" ref="AZ274:AZ306" si="217">AND(G274&gt;0,AY274=0)</f>
        <v>0</v>
      </c>
    </row>
    <row r="275" spans="2:52" ht="16" customHeight="1">
      <c r="B275" s="59"/>
      <c r="C275" s="42"/>
      <c r="D275" s="43">
        <v>0</v>
      </c>
      <c r="F275" s="123" t="str">
        <f>IF('PRESUPUESTO REGALOS'!D13&gt;0,'PRESUPUESTO REGALOS'!B13,"")</f>
        <v/>
      </c>
      <c r="G275" s="56">
        <f>IFERROR(VLOOKUP(F275,'PRESUPUESTO REGALOS'!B13:D39,3,0),0)</f>
        <v>0</v>
      </c>
      <c r="H275" s="2"/>
      <c r="I275" s="2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120" t="str">
        <f t="shared" si="208"/>
        <v/>
      </c>
      <c r="AM275" s="64">
        <f t="shared" ref="AM275:AX275" si="218">IF($G$275&gt;0,AND(J275=$B$332)*1,0)</f>
        <v>0</v>
      </c>
      <c r="AN275" s="64">
        <f t="shared" si="218"/>
        <v>0</v>
      </c>
      <c r="AO275" s="64">
        <f t="shared" si="218"/>
        <v>0</v>
      </c>
      <c r="AP275" s="64">
        <f t="shared" si="218"/>
        <v>0</v>
      </c>
      <c r="AQ275" s="64">
        <f t="shared" si="218"/>
        <v>0</v>
      </c>
      <c r="AR275" s="64">
        <f t="shared" si="218"/>
        <v>0</v>
      </c>
      <c r="AS275" s="64">
        <f t="shared" si="218"/>
        <v>0</v>
      </c>
      <c r="AT275" s="64">
        <f t="shared" si="218"/>
        <v>0</v>
      </c>
      <c r="AU275" s="64">
        <f t="shared" si="218"/>
        <v>0</v>
      </c>
      <c r="AV275" s="64">
        <f t="shared" si="218"/>
        <v>0</v>
      </c>
      <c r="AW275" s="64">
        <f t="shared" si="218"/>
        <v>0</v>
      </c>
      <c r="AX275" s="64">
        <f t="shared" si="218"/>
        <v>0</v>
      </c>
      <c r="AY275" s="435">
        <f t="shared" si="170"/>
        <v>0</v>
      </c>
      <c r="AZ275" s="64" t="b">
        <f t="shared" si="217"/>
        <v>0</v>
      </c>
    </row>
    <row r="276" spans="2:52" ht="16" customHeight="1">
      <c r="B276" s="59"/>
      <c r="C276" s="42"/>
      <c r="D276" s="43">
        <v>0</v>
      </c>
      <c r="F276" s="123" t="str">
        <f>IF('PRESUPUESTO REGALOS'!D14&gt;0,'PRESUPUESTO REGALOS'!B14,"")</f>
        <v/>
      </c>
      <c r="G276" s="56">
        <f>IFERROR(VLOOKUP(F276,'PRESUPUESTO REGALOS'!B14:D40,3,0),0)</f>
        <v>0</v>
      </c>
      <c r="H276" s="2"/>
      <c r="I276" s="2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120" t="str">
        <f t="shared" si="208"/>
        <v/>
      </c>
      <c r="AM276" s="64">
        <f t="shared" ref="AM276:AX276" si="219">IF($G$276&gt;0,AND(J276=$B$332)*1,0)</f>
        <v>0</v>
      </c>
      <c r="AN276" s="64">
        <f t="shared" si="219"/>
        <v>0</v>
      </c>
      <c r="AO276" s="64">
        <f t="shared" si="219"/>
        <v>0</v>
      </c>
      <c r="AP276" s="64">
        <f t="shared" si="219"/>
        <v>0</v>
      </c>
      <c r="AQ276" s="64">
        <f t="shared" si="219"/>
        <v>0</v>
      </c>
      <c r="AR276" s="64">
        <f t="shared" si="219"/>
        <v>0</v>
      </c>
      <c r="AS276" s="64">
        <f t="shared" si="219"/>
        <v>0</v>
      </c>
      <c r="AT276" s="64">
        <f t="shared" si="219"/>
        <v>0</v>
      </c>
      <c r="AU276" s="64">
        <f t="shared" si="219"/>
        <v>0</v>
      </c>
      <c r="AV276" s="64">
        <f t="shared" si="219"/>
        <v>0</v>
      </c>
      <c r="AW276" s="64">
        <f t="shared" si="219"/>
        <v>0</v>
      </c>
      <c r="AX276" s="64">
        <f t="shared" si="219"/>
        <v>0</v>
      </c>
      <c r="AY276" s="435">
        <f t="shared" si="170"/>
        <v>0</v>
      </c>
      <c r="AZ276" s="64" t="b">
        <f t="shared" si="217"/>
        <v>0</v>
      </c>
    </row>
    <row r="277" spans="2:52" ht="16" customHeight="1">
      <c r="B277" s="59"/>
      <c r="C277" s="42"/>
      <c r="D277" s="43">
        <v>0</v>
      </c>
      <c r="F277" s="123" t="str">
        <f>IF('PRESUPUESTO REGALOS'!D15&gt;0,'PRESUPUESTO REGALOS'!B15,"")</f>
        <v/>
      </c>
      <c r="G277" s="56">
        <f>IFERROR(VLOOKUP(F277,'PRESUPUESTO REGALOS'!B15:D41,3,0),0)</f>
        <v>0</v>
      </c>
      <c r="H277" s="2"/>
      <c r="I277" s="2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120" t="str">
        <f t="shared" si="208"/>
        <v/>
      </c>
      <c r="AM277" s="64">
        <f t="shared" ref="AM277:AX277" si="220">IF($G$277&gt;0,AND(J277=$B$332)*1,0)</f>
        <v>0</v>
      </c>
      <c r="AN277" s="64">
        <f t="shared" si="220"/>
        <v>0</v>
      </c>
      <c r="AO277" s="64">
        <f t="shared" si="220"/>
        <v>0</v>
      </c>
      <c r="AP277" s="64">
        <f t="shared" si="220"/>
        <v>0</v>
      </c>
      <c r="AQ277" s="64">
        <f t="shared" si="220"/>
        <v>0</v>
      </c>
      <c r="AR277" s="64">
        <f t="shared" si="220"/>
        <v>0</v>
      </c>
      <c r="AS277" s="64">
        <f t="shared" si="220"/>
        <v>0</v>
      </c>
      <c r="AT277" s="64">
        <f t="shared" si="220"/>
        <v>0</v>
      </c>
      <c r="AU277" s="64">
        <f t="shared" si="220"/>
        <v>0</v>
      </c>
      <c r="AV277" s="64">
        <f t="shared" si="220"/>
        <v>0</v>
      </c>
      <c r="AW277" s="64">
        <f t="shared" si="220"/>
        <v>0</v>
      </c>
      <c r="AX277" s="64">
        <f t="shared" si="220"/>
        <v>0</v>
      </c>
      <c r="AY277" s="435">
        <f t="shared" ref="AY277:AY306" si="221">SUM(AM277:AX277)</f>
        <v>0</v>
      </c>
      <c r="AZ277" s="64" t="b">
        <f t="shared" si="217"/>
        <v>0</v>
      </c>
    </row>
    <row r="278" spans="2:52">
      <c r="B278" s="59"/>
      <c r="C278" s="42"/>
      <c r="D278" s="43">
        <v>0</v>
      </c>
      <c r="F278" s="123" t="str">
        <f>IF('PRESUPUESTO REGALOS'!D16&gt;0,'PRESUPUESTO REGALOS'!B16,"")</f>
        <v/>
      </c>
      <c r="G278" s="56">
        <f>IFERROR(VLOOKUP(F278,'PRESUPUESTO REGALOS'!B16:D42,3,0),0)</f>
        <v>0</v>
      </c>
      <c r="H278" s="2"/>
      <c r="I278" s="2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120" t="str">
        <f t="shared" si="208"/>
        <v/>
      </c>
      <c r="AM278" s="64">
        <f t="shared" ref="AM278:AX278" si="222">IF($G$278&gt;0,AND(J278=$B$332)*1,0)</f>
        <v>0</v>
      </c>
      <c r="AN278" s="64">
        <f t="shared" si="222"/>
        <v>0</v>
      </c>
      <c r="AO278" s="64">
        <f t="shared" si="222"/>
        <v>0</v>
      </c>
      <c r="AP278" s="64">
        <f t="shared" si="222"/>
        <v>0</v>
      </c>
      <c r="AQ278" s="64">
        <f t="shared" si="222"/>
        <v>0</v>
      </c>
      <c r="AR278" s="64">
        <f t="shared" si="222"/>
        <v>0</v>
      </c>
      <c r="AS278" s="64">
        <f t="shared" si="222"/>
        <v>0</v>
      </c>
      <c r="AT278" s="64">
        <f t="shared" si="222"/>
        <v>0</v>
      </c>
      <c r="AU278" s="64">
        <f t="shared" si="222"/>
        <v>0</v>
      </c>
      <c r="AV278" s="64">
        <f t="shared" si="222"/>
        <v>0</v>
      </c>
      <c r="AW278" s="64">
        <f t="shared" si="222"/>
        <v>0</v>
      </c>
      <c r="AX278" s="64">
        <f t="shared" si="222"/>
        <v>0</v>
      </c>
      <c r="AY278" s="435">
        <f t="shared" si="221"/>
        <v>0</v>
      </c>
      <c r="AZ278" s="64" t="b">
        <f t="shared" si="217"/>
        <v>0</v>
      </c>
    </row>
    <row r="279" spans="2:52">
      <c r="B279" s="59"/>
      <c r="C279" s="42"/>
      <c r="D279" s="43">
        <v>0</v>
      </c>
      <c r="F279" s="123" t="str">
        <f>IF('PRESUPUESTO REGALOS'!D17&gt;0,'PRESUPUESTO REGALOS'!B17,"")</f>
        <v/>
      </c>
      <c r="G279" s="56">
        <f>IFERROR(VLOOKUP(F279,'PRESUPUESTO REGALOS'!B17:D43,3,0),0)</f>
        <v>0</v>
      </c>
      <c r="H279" s="2"/>
      <c r="I279" s="2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120" t="str">
        <f t="shared" si="208"/>
        <v/>
      </c>
      <c r="AM279" s="64">
        <f t="shared" ref="AM279:AX279" si="223">IF($G$279&gt;0,AND(J279=$B$332)*1,0)</f>
        <v>0</v>
      </c>
      <c r="AN279" s="64">
        <f t="shared" si="223"/>
        <v>0</v>
      </c>
      <c r="AO279" s="64">
        <f t="shared" si="223"/>
        <v>0</v>
      </c>
      <c r="AP279" s="64">
        <f t="shared" si="223"/>
        <v>0</v>
      </c>
      <c r="AQ279" s="64">
        <f t="shared" si="223"/>
        <v>0</v>
      </c>
      <c r="AR279" s="64">
        <f t="shared" si="223"/>
        <v>0</v>
      </c>
      <c r="AS279" s="64">
        <f t="shared" si="223"/>
        <v>0</v>
      </c>
      <c r="AT279" s="64">
        <f t="shared" si="223"/>
        <v>0</v>
      </c>
      <c r="AU279" s="64">
        <f t="shared" si="223"/>
        <v>0</v>
      </c>
      <c r="AV279" s="64">
        <f t="shared" si="223"/>
        <v>0</v>
      </c>
      <c r="AW279" s="64">
        <f t="shared" si="223"/>
        <v>0</v>
      </c>
      <c r="AX279" s="64">
        <f t="shared" si="223"/>
        <v>0</v>
      </c>
      <c r="AY279" s="435">
        <f t="shared" si="221"/>
        <v>0</v>
      </c>
      <c r="AZ279" s="64" t="b">
        <f t="shared" si="217"/>
        <v>0</v>
      </c>
    </row>
    <row r="280" spans="2:52">
      <c r="B280" s="59"/>
      <c r="C280" s="42"/>
      <c r="D280" s="43">
        <v>0</v>
      </c>
      <c r="F280" s="123" t="str">
        <f>IF('PRESUPUESTO REGALOS'!D18&gt;0,'PRESUPUESTO REGALOS'!B18,"")</f>
        <v/>
      </c>
      <c r="G280" s="56">
        <f>IFERROR(VLOOKUP(F280,'PRESUPUESTO REGALOS'!B18:D44,3,0),0)</f>
        <v>0</v>
      </c>
      <c r="H280" s="2"/>
      <c r="I280" s="2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120" t="str">
        <f t="shared" si="208"/>
        <v/>
      </c>
      <c r="AM280" s="64">
        <f t="shared" ref="AM280:AX280" si="224">IF($G$280&gt;0,AND(J280=$B$332)*1,0)</f>
        <v>0</v>
      </c>
      <c r="AN280" s="64">
        <f t="shared" si="224"/>
        <v>0</v>
      </c>
      <c r="AO280" s="64">
        <f t="shared" si="224"/>
        <v>0</v>
      </c>
      <c r="AP280" s="64">
        <f t="shared" si="224"/>
        <v>0</v>
      </c>
      <c r="AQ280" s="64">
        <f t="shared" si="224"/>
        <v>0</v>
      </c>
      <c r="AR280" s="64">
        <f t="shared" si="224"/>
        <v>0</v>
      </c>
      <c r="AS280" s="64">
        <f t="shared" si="224"/>
        <v>0</v>
      </c>
      <c r="AT280" s="64">
        <f t="shared" si="224"/>
        <v>0</v>
      </c>
      <c r="AU280" s="64">
        <f t="shared" si="224"/>
        <v>0</v>
      </c>
      <c r="AV280" s="64">
        <f t="shared" si="224"/>
        <v>0</v>
      </c>
      <c r="AW280" s="64">
        <f t="shared" si="224"/>
        <v>0</v>
      </c>
      <c r="AX280" s="64">
        <f t="shared" si="224"/>
        <v>0</v>
      </c>
      <c r="AY280" s="435">
        <f t="shared" si="221"/>
        <v>0</v>
      </c>
      <c r="AZ280" s="64" t="b">
        <f t="shared" si="217"/>
        <v>0</v>
      </c>
    </row>
    <row r="281" spans="2:52">
      <c r="B281" s="59"/>
      <c r="C281" s="42"/>
      <c r="D281" s="43">
        <v>0</v>
      </c>
      <c r="F281" s="123" t="str">
        <f>IF('PRESUPUESTO REGALOS'!D19&gt;0,'PRESUPUESTO REGALOS'!B19,"")</f>
        <v/>
      </c>
      <c r="G281" s="56">
        <f>IFERROR(VLOOKUP(F281,'PRESUPUESTO REGALOS'!B19:D45,3,0),0)</f>
        <v>0</v>
      </c>
      <c r="H281" s="2"/>
      <c r="I281" s="2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120" t="str">
        <f t="shared" si="208"/>
        <v/>
      </c>
      <c r="AM281" s="64">
        <f t="shared" ref="AM281:AX281" si="225">IF($G$281&gt;0,AND(J281=$B$332)*1,0)</f>
        <v>0</v>
      </c>
      <c r="AN281" s="64">
        <f t="shared" si="225"/>
        <v>0</v>
      </c>
      <c r="AO281" s="64">
        <f t="shared" si="225"/>
        <v>0</v>
      </c>
      <c r="AP281" s="64">
        <f t="shared" si="225"/>
        <v>0</v>
      </c>
      <c r="AQ281" s="64">
        <f t="shared" si="225"/>
        <v>0</v>
      </c>
      <c r="AR281" s="64">
        <f t="shared" si="225"/>
        <v>0</v>
      </c>
      <c r="AS281" s="64">
        <f t="shared" si="225"/>
        <v>0</v>
      </c>
      <c r="AT281" s="64">
        <f t="shared" si="225"/>
        <v>0</v>
      </c>
      <c r="AU281" s="64">
        <f t="shared" si="225"/>
        <v>0</v>
      </c>
      <c r="AV281" s="64">
        <f t="shared" si="225"/>
        <v>0</v>
      </c>
      <c r="AW281" s="64">
        <f t="shared" si="225"/>
        <v>0</v>
      </c>
      <c r="AX281" s="64">
        <f t="shared" si="225"/>
        <v>0</v>
      </c>
      <c r="AY281" s="435">
        <f t="shared" si="221"/>
        <v>0</v>
      </c>
      <c r="AZ281" s="64" t="b">
        <f t="shared" si="217"/>
        <v>0</v>
      </c>
    </row>
    <row r="282" spans="2:52">
      <c r="B282" s="59"/>
      <c r="C282" s="42"/>
      <c r="D282" s="43">
        <v>0</v>
      </c>
      <c r="F282" s="123" t="str">
        <f>IF('PRESUPUESTO REGALOS'!D20&gt;0,'PRESUPUESTO REGALOS'!B20,"")</f>
        <v/>
      </c>
      <c r="G282" s="56">
        <f>IFERROR(VLOOKUP(F282,'PRESUPUESTO REGALOS'!B20:D46,3,0),0)</f>
        <v>0</v>
      </c>
      <c r="H282" s="2"/>
      <c r="I282" s="2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120" t="str">
        <f t="shared" si="208"/>
        <v/>
      </c>
      <c r="AM282" s="64">
        <f t="shared" ref="AM282:AX282" si="226">IF($G$282&gt;0,AND(J282=$B$332)*1,0)</f>
        <v>0</v>
      </c>
      <c r="AN282" s="64">
        <f t="shared" si="226"/>
        <v>0</v>
      </c>
      <c r="AO282" s="64">
        <f t="shared" si="226"/>
        <v>0</v>
      </c>
      <c r="AP282" s="64">
        <f t="shared" si="226"/>
        <v>0</v>
      </c>
      <c r="AQ282" s="64">
        <f t="shared" si="226"/>
        <v>0</v>
      </c>
      <c r="AR282" s="64">
        <f t="shared" si="226"/>
        <v>0</v>
      </c>
      <c r="AS282" s="64">
        <f t="shared" si="226"/>
        <v>0</v>
      </c>
      <c r="AT282" s="64">
        <f t="shared" si="226"/>
        <v>0</v>
      </c>
      <c r="AU282" s="64">
        <f t="shared" si="226"/>
        <v>0</v>
      </c>
      <c r="AV282" s="64">
        <f t="shared" si="226"/>
        <v>0</v>
      </c>
      <c r="AW282" s="64">
        <f t="shared" si="226"/>
        <v>0</v>
      </c>
      <c r="AX282" s="64">
        <f t="shared" si="226"/>
        <v>0</v>
      </c>
      <c r="AY282" s="435">
        <f t="shared" si="221"/>
        <v>0</v>
      </c>
      <c r="AZ282" s="64" t="b">
        <f t="shared" si="217"/>
        <v>0</v>
      </c>
    </row>
    <row r="283" spans="2:52">
      <c r="B283" s="59"/>
      <c r="C283" s="42"/>
      <c r="D283" s="43">
        <v>0</v>
      </c>
      <c r="F283" s="123" t="str">
        <f>IF('PRESUPUESTO REGALOS'!D21&gt;0,'PRESUPUESTO REGALOS'!B21,"")</f>
        <v/>
      </c>
      <c r="G283" s="56">
        <f>IFERROR(VLOOKUP(F283,'PRESUPUESTO REGALOS'!B21:D47,3,0),0)</f>
        <v>0</v>
      </c>
      <c r="H283" s="2"/>
      <c r="I283" s="2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120" t="str">
        <f t="shared" si="208"/>
        <v/>
      </c>
      <c r="AM283" s="64">
        <f t="shared" ref="AM283:AX283" si="227">IF($G$283&gt;0,AND(J283=$B$332)*1,0)</f>
        <v>0</v>
      </c>
      <c r="AN283" s="64">
        <f t="shared" si="227"/>
        <v>0</v>
      </c>
      <c r="AO283" s="64">
        <f t="shared" si="227"/>
        <v>0</v>
      </c>
      <c r="AP283" s="64">
        <f t="shared" si="227"/>
        <v>0</v>
      </c>
      <c r="AQ283" s="64">
        <f t="shared" si="227"/>
        <v>0</v>
      </c>
      <c r="AR283" s="64">
        <f t="shared" si="227"/>
        <v>0</v>
      </c>
      <c r="AS283" s="64">
        <f t="shared" si="227"/>
        <v>0</v>
      </c>
      <c r="AT283" s="64">
        <f t="shared" si="227"/>
        <v>0</v>
      </c>
      <c r="AU283" s="64">
        <f t="shared" si="227"/>
        <v>0</v>
      </c>
      <c r="AV283" s="64">
        <f t="shared" si="227"/>
        <v>0</v>
      </c>
      <c r="AW283" s="64">
        <f t="shared" si="227"/>
        <v>0</v>
      </c>
      <c r="AX283" s="64">
        <f t="shared" si="227"/>
        <v>0</v>
      </c>
      <c r="AY283" s="435">
        <f t="shared" si="221"/>
        <v>0</v>
      </c>
      <c r="AZ283" s="64" t="b">
        <f t="shared" si="217"/>
        <v>0</v>
      </c>
    </row>
    <row r="284" spans="2:52">
      <c r="B284" s="59"/>
      <c r="C284" s="42"/>
      <c r="D284" s="43">
        <v>0</v>
      </c>
      <c r="F284" s="123" t="str">
        <f>IF('PRESUPUESTO REGALOS'!D22&gt;0,'PRESUPUESTO REGALOS'!B22,"")</f>
        <v/>
      </c>
      <c r="G284" s="56">
        <f>IFERROR(VLOOKUP(F284,'PRESUPUESTO REGALOS'!B22:D48,3,0),0)</f>
        <v>0</v>
      </c>
      <c r="H284" s="2"/>
      <c r="I284" s="2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120" t="str">
        <f t="shared" si="208"/>
        <v/>
      </c>
      <c r="AM284" s="64">
        <f t="shared" ref="AM284:AX284" si="228">IF($G$284&gt;0,AND(J284=$B$332)*1,0)</f>
        <v>0</v>
      </c>
      <c r="AN284" s="64">
        <f t="shared" si="228"/>
        <v>0</v>
      </c>
      <c r="AO284" s="64">
        <f t="shared" si="228"/>
        <v>0</v>
      </c>
      <c r="AP284" s="64">
        <f t="shared" si="228"/>
        <v>0</v>
      </c>
      <c r="AQ284" s="64">
        <f t="shared" si="228"/>
        <v>0</v>
      </c>
      <c r="AR284" s="64">
        <f t="shared" si="228"/>
        <v>0</v>
      </c>
      <c r="AS284" s="64">
        <f t="shared" si="228"/>
        <v>0</v>
      </c>
      <c r="AT284" s="64">
        <f t="shared" si="228"/>
        <v>0</v>
      </c>
      <c r="AU284" s="64">
        <f t="shared" si="228"/>
        <v>0</v>
      </c>
      <c r="AV284" s="64">
        <f t="shared" si="228"/>
        <v>0</v>
      </c>
      <c r="AW284" s="64">
        <f t="shared" si="228"/>
        <v>0</v>
      </c>
      <c r="AX284" s="64">
        <f t="shared" si="228"/>
        <v>0</v>
      </c>
      <c r="AY284" s="435">
        <f t="shared" si="221"/>
        <v>0</v>
      </c>
      <c r="AZ284" s="64" t="b">
        <f t="shared" si="217"/>
        <v>0</v>
      </c>
    </row>
    <row r="285" spans="2:52">
      <c r="B285" s="59"/>
      <c r="C285" s="42"/>
      <c r="D285" s="43">
        <v>0</v>
      </c>
      <c r="F285" s="123" t="str">
        <f>IF('PRESUPUESTO REGALOS'!D23&gt;0,'PRESUPUESTO REGALOS'!B23,"")</f>
        <v/>
      </c>
      <c r="G285" s="56">
        <f>IFERROR(VLOOKUP(F285,'PRESUPUESTO REGALOS'!B23:D49,3,0),0)</f>
        <v>0</v>
      </c>
      <c r="H285" s="2"/>
      <c r="I285" s="2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120" t="str">
        <f t="shared" si="208"/>
        <v/>
      </c>
      <c r="AM285" s="64">
        <f t="shared" ref="AM285:AX285" si="229">IF($G$285&gt;0,AND(J285=$B$332)*1,0)</f>
        <v>0</v>
      </c>
      <c r="AN285" s="64">
        <f t="shared" si="229"/>
        <v>0</v>
      </c>
      <c r="AO285" s="64">
        <f t="shared" si="229"/>
        <v>0</v>
      </c>
      <c r="AP285" s="64">
        <f t="shared" si="229"/>
        <v>0</v>
      </c>
      <c r="AQ285" s="64">
        <f t="shared" si="229"/>
        <v>0</v>
      </c>
      <c r="AR285" s="64">
        <f t="shared" si="229"/>
        <v>0</v>
      </c>
      <c r="AS285" s="64">
        <f t="shared" si="229"/>
        <v>0</v>
      </c>
      <c r="AT285" s="64">
        <f t="shared" si="229"/>
        <v>0</v>
      </c>
      <c r="AU285" s="64">
        <f t="shared" si="229"/>
        <v>0</v>
      </c>
      <c r="AV285" s="64">
        <f t="shared" si="229"/>
        <v>0</v>
      </c>
      <c r="AW285" s="64">
        <f t="shared" si="229"/>
        <v>0</v>
      </c>
      <c r="AX285" s="64">
        <f t="shared" si="229"/>
        <v>0</v>
      </c>
      <c r="AY285" s="435">
        <f t="shared" si="221"/>
        <v>0</v>
      </c>
      <c r="AZ285" s="64" t="b">
        <f t="shared" si="217"/>
        <v>0</v>
      </c>
    </row>
    <row r="286" spans="2:52">
      <c r="B286" s="59"/>
      <c r="C286" s="42"/>
      <c r="D286" s="43">
        <v>0</v>
      </c>
      <c r="F286" s="123" t="str">
        <f>IF('PRESUPUESTO REGALOS'!D24&gt;0,'PRESUPUESTO REGALOS'!B24,"")</f>
        <v/>
      </c>
      <c r="G286" s="56">
        <f>IFERROR(VLOOKUP(F286,'PRESUPUESTO REGALOS'!B24:D50,3,0),0)</f>
        <v>0</v>
      </c>
      <c r="H286" s="2"/>
      <c r="I286" s="2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120" t="str">
        <f t="shared" si="208"/>
        <v/>
      </c>
      <c r="AM286" s="64">
        <f t="shared" ref="AM286:AX286" si="230">IF($G$286&gt;0,AND(J286=$B$332)*1,0)</f>
        <v>0</v>
      </c>
      <c r="AN286" s="64">
        <f t="shared" si="230"/>
        <v>0</v>
      </c>
      <c r="AO286" s="64">
        <f t="shared" si="230"/>
        <v>0</v>
      </c>
      <c r="AP286" s="64">
        <f t="shared" si="230"/>
        <v>0</v>
      </c>
      <c r="AQ286" s="64">
        <f t="shared" si="230"/>
        <v>0</v>
      </c>
      <c r="AR286" s="64">
        <f t="shared" si="230"/>
        <v>0</v>
      </c>
      <c r="AS286" s="64">
        <f t="shared" si="230"/>
        <v>0</v>
      </c>
      <c r="AT286" s="64">
        <f t="shared" si="230"/>
        <v>0</v>
      </c>
      <c r="AU286" s="64">
        <f t="shared" si="230"/>
        <v>0</v>
      </c>
      <c r="AV286" s="64">
        <f t="shared" si="230"/>
        <v>0</v>
      </c>
      <c r="AW286" s="64">
        <f t="shared" si="230"/>
        <v>0</v>
      </c>
      <c r="AX286" s="64">
        <f t="shared" si="230"/>
        <v>0</v>
      </c>
      <c r="AY286" s="435">
        <f t="shared" si="221"/>
        <v>0</v>
      </c>
      <c r="AZ286" s="64" t="b">
        <f t="shared" si="217"/>
        <v>0</v>
      </c>
    </row>
    <row r="287" spans="2:52">
      <c r="B287" s="59"/>
      <c r="C287" s="42"/>
      <c r="D287" s="43">
        <v>0</v>
      </c>
      <c r="F287" s="123" t="str">
        <f>IF('PRESUPUESTO REGALOS'!D25&gt;0,'PRESUPUESTO REGALOS'!B25,"")</f>
        <v/>
      </c>
      <c r="G287" s="56">
        <f>IFERROR(VLOOKUP(F287,'PRESUPUESTO REGALOS'!B25:D51,3,0),0)</f>
        <v>0</v>
      </c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120" t="str">
        <f t="shared" si="208"/>
        <v/>
      </c>
      <c r="AM287" s="64">
        <f t="shared" ref="AM287:AX287" si="231">IF($G$287&gt;0,AND(J287=$B$332)*1,0)</f>
        <v>0</v>
      </c>
      <c r="AN287" s="64">
        <f t="shared" si="231"/>
        <v>0</v>
      </c>
      <c r="AO287" s="64">
        <f t="shared" si="231"/>
        <v>0</v>
      </c>
      <c r="AP287" s="64">
        <f t="shared" si="231"/>
        <v>0</v>
      </c>
      <c r="AQ287" s="64">
        <f t="shared" si="231"/>
        <v>0</v>
      </c>
      <c r="AR287" s="64">
        <f t="shared" si="231"/>
        <v>0</v>
      </c>
      <c r="AS287" s="64">
        <f t="shared" si="231"/>
        <v>0</v>
      </c>
      <c r="AT287" s="64">
        <f t="shared" si="231"/>
        <v>0</v>
      </c>
      <c r="AU287" s="64">
        <f t="shared" si="231"/>
        <v>0</v>
      </c>
      <c r="AV287" s="64">
        <f t="shared" si="231"/>
        <v>0</v>
      </c>
      <c r="AW287" s="64">
        <f t="shared" si="231"/>
        <v>0</v>
      </c>
      <c r="AX287" s="64">
        <f t="shared" si="231"/>
        <v>0</v>
      </c>
      <c r="AY287" s="435">
        <f t="shared" si="221"/>
        <v>0</v>
      </c>
      <c r="AZ287" s="64" t="b">
        <f t="shared" si="217"/>
        <v>0</v>
      </c>
    </row>
    <row r="288" spans="2:52">
      <c r="B288" s="59"/>
      <c r="C288" s="42"/>
      <c r="D288" s="43">
        <v>0</v>
      </c>
      <c r="F288" s="123" t="str">
        <f>IF('PRESUPUESTO REGALOS'!D26&gt;0,'PRESUPUESTO REGALOS'!B26,"")</f>
        <v/>
      </c>
      <c r="G288" s="56">
        <f>IFERROR(VLOOKUP(F288,'PRESUPUESTO REGALOS'!B26:D52,3,0),0)</f>
        <v>0</v>
      </c>
      <c r="H288" s="2"/>
      <c r="I288" s="2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120" t="str">
        <f t="shared" si="208"/>
        <v/>
      </c>
      <c r="AM288" s="64">
        <f t="shared" ref="AM288:AX288" si="232">IF($G$288&gt;0,AND(J288=$B$332)*1,0)</f>
        <v>0</v>
      </c>
      <c r="AN288" s="64">
        <f t="shared" si="232"/>
        <v>0</v>
      </c>
      <c r="AO288" s="64">
        <f t="shared" si="232"/>
        <v>0</v>
      </c>
      <c r="AP288" s="64">
        <f t="shared" si="232"/>
        <v>0</v>
      </c>
      <c r="AQ288" s="64">
        <f t="shared" si="232"/>
        <v>0</v>
      </c>
      <c r="AR288" s="64">
        <f t="shared" si="232"/>
        <v>0</v>
      </c>
      <c r="AS288" s="64">
        <f t="shared" si="232"/>
        <v>0</v>
      </c>
      <c r="AT288" s="64">
        <f t="shared" si="232"/>
        <v>0</v>
      </c>
      <c r="AU288" s="64">
        <f t="shared" si="232"/>
        <v>0</v>
      </c>
      <c r="AV288" s="64">
        <f t="shared" si="232"/>
        <v>0</v>
      </c>
      <c r="AW288" s="64">
        <f t="shared" si="232"/>
        <v>0</v>
      </c>
      <c r="AX288" s="64">
        <f t="shared" si="232"/>
        <v>0</v>
      </c>
      <c r="AY288" s="435">
        <f t="shared" si="221"/>
        <v>0</v>
      </c>
      <c r="AZ288" s="64" t="b">
        <f t="shared" si="217"/>
        <v>0</v>
      </c>
    </row>
    <row r="289" spans="2:52">
      <c r="B289" s="59"/>
      <c r="C289" s="42"/>
      <c r="D289" s="43">
        <v>0</v>
      </c>
      <c r="F289" s="123" t="str">
        <f>IF('PRESUPUESTO REGALOS'!D27&gt;0,'PRESUPUESTO REGALOS'!B27,"")</f>
        <v/>
      </c>
      <c r="G289" s="56">
        <f>IFERROR(VLOOKUP(F289,'PRESUPUESTO REGALOS'!B27:D53,3,0),0)</f>
        <v>0</v>
      </c>
      <c r="H289" s="2"/>
      <c r="I289" s="2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120" t="str">
        <f t="shared" si="208"/>
        <v/>
      </c>
      <c r="AM289" s="64">
        <f t="shared" ref="AM289:AX289" si="233">IF($G$289&gt;0,AND(J289=$B$332)*1,0)</f>
        <v>0</v>
      </c>
      <c r="AN289" s="64">
        <f t="shared" si="233"/>
        <v>0</v>
      </c>
      <c r="AO289" s="64">
        <f t="shared" si="233"/>
        <v>0</v>
      </c>
      <c r="AP289" s="64">
        <f t="shared" si="233"/>
        <v>0</v>
      </c>
      <c r="AQ289" s="64">
        <f t="shared" si="233"/>
        <v>0</v>
      </c>
      <c r="AR289" s="64">
        <f t="shared" si="233"/>
        <v>0</v>
      </c>
      <c r="AS289" s="64">
        <f t="shared" si="233"/>
        <v>0</v>
      </c>
      <c r="AT289" s="64">
        <f t="shared" si="233"/>
        <v>0</v>
      </c>
      <c r="AU289" s="64">
        <f t="shared" si="233"/>
        <v>0</v>
      </c>
      <c r="AV289" s="64">
        <f t="shared" si="233"/>
        <v>0</v>
      </c>
      <c r="AW289" s="64">
        <f t="shared" si="233"/>
        <v>0</v>
      </c>
      <c r="AX289" s="64">
        <f t="shared" si="233"/>
        <v>0</v>
      </c>
      <c r="AY289" s="435">
        <f t="shared" si="221"/>
        <v>0</v>
      </c>
      <c r="AZ289" s="64" t="b">
        <f t="shared" si="217"/>
        <v>0</v>
      </c>
    </row>
    <row r="290" spans="2:52">
      <c r="B290" s="59"/>
      <c r="C290" s="42"/>
      <c r="D290" s="43">
        <v>0</v>
      </c>
      <c r="F290" s="123" t="str">
        <f>IF('PRESUPUESTO REGALOS'!D28&gt;0,'PRESUPUESTO REGALOS'!B28,"")</f>
        <v/>
      </c>
      <c r="G290" s="56">
        <f>IFERROR(VLOOKUP(F290,'PRESUPUESTO REGALOS'!B28:D54,3,0),0)</f>
        <v>0</v>
      </c>
      <c r="H290" s="2"/>
      <c r="I290" s="2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120" t="str">
        <f t="shared" si="208"/>
        <v/>
      </c>
      <c r="AM290" s="64">
        <f t="shared" ref="AM290:AX290" si="234">IF($G$290&gt;0,AND(J290=$B$332)*1,0)</f>
        <v>0</v>
      </c>
      <c r="AN290" s="64">
        <f t="shared" si="234"/>
        <v>0</v>
      </c>
      <c r="AO290" s="64">
        <f t="shared" si="234"/>
        <v>0</v>
      </c>
      <c r="AP290" s="64">
        <f t="shared" si="234"/>
        <v>0</v>
      </c>
      <c r="AQ290" s="64">
        <f t="shared" si="234"/>
        <v>0</v>
      </c>
      <c r="AR290" s="64">
        <f t="shared" si="234"/>
        <v>0</v>
      </c>
      <c r="AS290" s="64">
        <f t="shared" si="234"/>
        <v>0</v>
      </c>
      <c r="AT290" s="64">
        <f t="shared" si="234"/>
        <v>0</v>
      </c>
      <c r="AU290" s="64">
        <f t="shared" si="234"/>
        <v>0</v>
      </c>
      <c r="AV290" s="64">
        <f t="shared" si="234"/>
        <v>0</v>
      </c>
      <c r="AW290" s="64">
        <f t="shared" si="234"/>
        <v>0</v>
      </c>
      <c r="AX290" s="64">
        <f t="shared" si="234"/>
        <v>0</v>
      </c>
      <c r="AY290" s="435">
        <f t="shared" si="221"/>
        <v>0</v>
      </c>
      <c r="AZ290" s="64" t="b">
        <f t="shared" si="217"/>
        <v>0</v>
      </c>
    </row>
    <row r="291" spans="2:52">
      <c r="B291" s="59"/>
      <c r="C291" s="42"/>
      <c r="D291" s="43">
        <v>0</v>
      </c>
      <c r="F291" s="123" t="str">
        <f>IF('PRESUPUESTO REGALOS'!D29&gt;0,'PRESUPUESTO REGALOS'!B29,"")</f>
        <v/>
      </c>
      <c r="G291" s="56">
        <f>IFERROR(VLOOKUP(F291,'PRESUPUESTO REGALOS'!B29:D55,3,0),0)</f>
        <v>0</v>
      </c>
      <c r="H291" s="2"/>
      <c r="I291" s="2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120" t="str">
        <f t="shared" si="208"/>
        <v/>
      </c>
      <c r="AM291" s="64">
        <f t="shared" ref="AM291:AX291" si="235">IF($G$291&gt;0,AND(J291=$B$332)*1,0)</f>
        <v>0</v>
      </c>
      <c r="AN291" s="64">
        <f t="shared" si="235"/>
        <v>0</v>
      </c>
      <c r="AO291" s="64">
        <f t="shared" si="235"/>
        <v>0</v>
      </c>
      <c r="AP291" s="64">
        <f t="shared" si="235"/>
        <v>0</v>
      </c>
      <c r="AQ291" s="64">
        <f t="shared" si="235"/>
        <v>0</v>
      </c>
      <c r="AR291" s="64">
        <f t="shared" si="235"/>
        <v>0</v>
      </c>
      <c r="AS291" s="64">
        <f t="shared" si="235"/>
        <v>0</v>
      </c>
      <c r="AT291" s="64">
        <f t="shared" si="235"/>
        <v>0</v>
      </c>
      <c r="AU291" s="64">
        <f t="shared" si="235"/>
        <v>0</v>
      </c>
      <c r="AV291" s="64">
        <f t="shared" si="235"/>
        <v>0</v>
      </c>
      <c r="AW291" s="64">
        <f t="shared" si="235"/>
        <v>0</v>
      </c>
      <c r="AX291" s="64">
        <f t="shared" si="235"/>
        <v>0</v>
      </c>
      <c r="AY291" s="435">
        <f t="shared" si="221"/>
        <v>0</v>
      </c>
      <c r="AZ291" s="64" t="b">
        <f t="shared" si="217"/>
        <v>0</v>
      </c>
    </row>
    <row r="292" spans="2:52">
      <c r="B292" s="59"/>
      <c r="C292" s="42"/>
      <c r="D292" s="43">
        <v>0</v>
      </c>
      <c r="F292" s="123" t="str">
        <f>IF('PRESUPUESTO REGALOS'!D30&gt;0,'PRESUPUESTO REGALOS'!B30,"")</f>
        <v/>
      </c>
      <c r="G292" s="56">
        <f>IFERROR(VLOOKUP(F292,'PRESUPUESTO REGALOS'!B30:D56,3,0),0)</f>
        <v>0</v>
      </c>
      <c r="H292" s="2"/>
      <c r="I292" s="2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120" t="str">
        <f t="shared" si="208"/>
        <v/>
      </c>
      <c r="AM292" s="64">
        <f t="shared" ref="AM292:AX292" si="236">IF($G$292&gt;0,AND(J292=$B$332)*1,0)</f>
        <v>0</v>
      </c>
      <c r="AN292" s="64">
        <f t="shared" si="236"/>
        <v>0</v>
      </c>
      <c r="AO292" s="64">
        <f t="shared" si="236"/>
        <v>0</v>
      </c>
      <c r="AP292" s="64">
        <f t="shared" si="236"/>
        <v>0</v>
      </c>
      <c r="AQ292" s="64">
        <f t="shared" si="236"/>
        <v>0</v>
      </c>
      <c r="AR292" s="64">
        <f t="shared" si="236"/>
        <v>0</v>
      </c>
      <c r="AS292" s="64">
        <f t="shared" si="236"/>
        <v>0</v>
      </c>
      <c r="AT292" s="64">
        <f t="shared" si="236"/>
        <v>0</v>
      </c>
      <c r="AU292" s="64">
        <f t="shared" si="236"/>
        <v>0</v>
      </c>
      <c r="AV292" s="64">
        <f t="shared" si="236"/>
        <v>0</v>
      </c>
      <c r="AW292" s="64">
        <f t="shared" si="236"/>
        <v>0</v>
      </c>
      <c r="AX292" s="64">
        <f t="shared" si="236"/>
        <v>0</v>
      </c>
      <c r="AY292" s="435">
        <f t="shared" si="221"/>
        <v>0</v>
      </c>
      <c r="AZ292" s="64" t="b">
        <f t="shared" si="217"/>
        <v>0</v>
      </c>
    </row>
    <row r="293" spans="2:52">
      <c r="B293" s="59"/>
      <c r="C293" s="42"/>
      <c r="D293" s="43">
        <v>0</v>
      </c>
      <c r="F293" s="123" t="str">
        <f>IF('PRESUPUESTO REGALOS'!D31&gt;0,'PRESUPUESTO REGALOS'!B31,"")</f>
        <v/>
      </c>
      <c r="G293" s="56">
        <f>IFERROR(VLOOKUP(F293,'PRESUPUESTO REGALOS'!B31:D57,3,0),0)</f>
        <v>0</v>
      </c>
      <c r="H293" s="2"/>
      <c r="I293" s="2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120" t="str">
        <f t="shared" si="208"/>
        <v/>
      </c>
      <c r="AM293" s="64">
        <f t="shared" ref="AM293:AX293" si="237">IF($G$293&gt;0,AND(J293=$B$332)*1,0)</f>
        <v>0</v>
      </c>
      <c r="AN293" s="64">
        <f t="shared" si="237"/>
        <v>0</v>
      </c>
      <c r="AO293" s="64">
        <f t="shared" si="237"/>
        <v>0</v>
      </c>
      <c r="AP293" s="64">
        <f t="shared" si="237"/>
        <v>0</v>
      </c>
      <c r="AQ293" s="64">
        <f t="shared" si="237"/>
        <v>0</v>
      </c>
      <c r="AR293" s="64">
        <f t="shared" si="237"/>
        <v>0</v>
      </c>
      <c r="AS293" s="64">
        <f t="shared" si="237"/>
        <v>0</v>
      </c>
      <c r="AT293" s="64">
        <f t="shared" si="237"/>
        <v>0</v>
      </c>
      <c r="AU293" s="64">
        <f t="shared" si="237"/>
        <v>0</v>
      </c>
      <c r="AV293" s="64">
        <f t="shared" si="237"/>
        <v>0</v>
      </c>
      <c r="AW293" s="64">
        <f t="shared" si="237"/>
        <v>0</v>
      </c>
      <c r="AX293" s="64">
        <f t="shared" si="237"/>
        <v>0</v>
      </c>
      <c r="AY293" s="435">
        <f t="shared" si="221"/>
        <v>0</v>
      </c>
      <c r="AZ293" s="64" t="b">
        <f t="shared" si="217"/>
        <v>0</v>
      </c>
    </row>
    <row r="294" spans="2:52">
      <c r="B294" s="59"/>
      <c r="C294" s="42"/>
      <c r="D294" s="43">
        <v>0</v>
      </c>
      <c r="F294" s="123" t="str">
        <f>IF('PRESUPUESTO REGALOS'!D32&gt;0,'PRESUPUESTO REGALOS'!B32,"")</f>
        <v/>
      </c>
      <c r="G294" s="56">
        <f>IFERROR(VLOOKUP(F294,'PRESUPUESTO REGALOS'!B32:D58,3,0),0)</f>
        <v>0</v>
      </c>
      <c r="H294" s="2"/>
      <c r="I294" s="2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120" t="str">
        <f t="shared" si="208"/>
        <v/>
      </c>
      <c r="AM294" s="64">
        <f t="shared" ref="AM294:AX294" si="238">IF($G$294&gt;0,AND(J294=$B$332)*1,0)</f>
        <v>0</v>
      </c>
      <c r="AN294" s="64">
        <f t="shared" si="238"/>
        <v>0</v>
      </c>
      <c r="AO294" s="64">
        <f t="shared" si="238"/>
        <v>0</v>
      </c>
      <c r="AP294" s="64">
        <f t="shared" si="238"/>
        <v>0</v>
      </c>
      <c r="AQ294" s="64">
        <f t="shared" si="238"/>
        <v>0</v>
      </c>
      <c r="AR294" s="64">
        <f t="shared" si="238"/>
        <v>0</v>
      </c>
      <c r="AS294" s="64">
        <f t="shared" si="238"/>
        <v>0</v>
      </c>
      <c r="AT294" s="64">
        <f t="shared" si="238"/>
        <v>0</v>
      </c>
      <c r="AU294" s="64">
        <f t="shared" si="238"/>
        <v>0</v>
      </c>
      <c r="AV294" s="64">
        <f t="shared" si="238"/>
        <v>0</v>
      </c>
      <c r="AW294" s="64">
        <f t="shared" si="238"/>
        <v>0</v>
      </c>
      <c r="AX294" s="64">
        <f t="shared" si="238"/>
        <v>0</v>
      </c>
      <c r="AY294" s="435">
        <f t="shared" si="221"/>
        <v>0</v>
      </c>
      <c r="AZ294" s="64" t="b">
        <f t="shared" si="217"/>
        <v>0</v>
      </c>
    </row>
    <row r="295" spans="2:52">
      <c r="B295" s="59"/>
      <c r="C295" s="42"/>
      <c r="D295" s="43">
        <v>0</v>
      </c>
      <c r="F295" s="123" t="str">
        <f>IF('PRESUPUESTO REGALOS'!D33&gt;0,'PRESUPUESTO REGALOS'!B33,"")</f>
        <v/>
      </c>
      <c r="G295" s="56">
        <f>IFERROR(VLOOKUP(F295,'PRESUPUESTO REGALOS'!B33:D59,3,0),0)</f>
        <v>0</v>
      </c>
      <c r="H295" s="2"/>
      <c r="I295" s="2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120" t="str">
        <f t="shared" si="208"/>
        <v/>
      </c>
      <c r="AM295" s="64">
        <f t="shared" ref="AM295:AX295" si="239">IF($G$295&gt;0,AND(J295=$B$332)*1,0)</f>
        <v>0</v>
      </c>
      <c r="AN295" s="64">
        <f t="shared" si="239"/>
        <v>0</v>
      </c>
      <c r="AO295" s="64">
        <f t="shared" si="239"/>
        <v>0</v>
      </c>
      <c r="AP295" s="64">
        <f t="shared" si="239"/>
        <v>0</v>
      </c>
      <c r="AQ295" s="64">
        <f t="shared" si="239"/>
        <v>0</v>
      </c>
      <c r="AR295" s="64">
        <f t="shared" si="239"/>
        <v>0</v>
      </c>
      <c r="AS295" s="64">
        <f t="shared" si="239"/>
        <v>0</v>
      </c>
      <c r="AT295" s="64">
        <f t="shared" si="239"/>
        <v>0</v>
      </c>
      <c r="AU295" s="64">
        <f t="shared" si="239"/>
        <v>0</v>
      </c>
      <c r="AV295" s="64">
        <f t="shared" si="239"/>
        <v>0</v>
      </c>
      <c r="AW295" s="64">
        <f t="shared" si="239"/>
        <v>0</v>
      </c>
      <c r="AX295" s="64">
        <f t="shared" si="239"/>
        <v>0</v>
      </c>
      <c r="AY295" s="435">
        <f t="shared" si="221"/>
        <v>0</v>
      </c>
      <c r="AZ295" s="64" t="b">
        <f t="shared" si="217"/>
        <v>0</v>
      </c>
    </row>
    <row r="296" spans="2:52">
      <c r="B296" s="59"/>
      <c r="C296" s="42"/>
      <c r="D296" s="43">
        <v>0</v>
      </c>
      <c r="F296" s="123" t="str">
        <f>IF('PRESUPUESTO REGALOS'!D34&gt;0,'PRESUPUESTO REGALOS'!B34,"")</f>
        <v/>
      </c>
      <c r="G296" s="56">
        <f>IFERROR(VLOOKUP(F296,'PRESUPUESTO REGALOS'!B34:D60,3,0),0)</f>
        <v>0</v>
      </c>
      <c r="H296" s="2"/>
      <c r="I296" s="2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120" t="str">
        <f t="shared" si="208"/>
        <v/>
      </c>
      <c r="AM296" s="64">
        <f t="shared" ref="AM296:AX296" si="240">IF($G$296&gt;0,AND(J296=$B$332)*1,0)</f>
        <v>0</v>
      </c>
      <c r="AN296" s="64">
        <f t="shared" si="240"/>
        <v>0</v>
      </c>
      <c r="AO296" s="64">
        <f t="shared" si="240"/>
        <v>0</v>
      </c>
      <c r="AP296" s="64">
        <f t="shared" si="240"/>
        <v>0</v>
      </c>
      <c r="AQ296" s="64">
        <f t="shared" si="240"/>
        <v>0</v>
      </c>
      <c r="AR296" s="64">
        <f t="shared" si="240"/>
        <v>0</v>
      </c>
      <c r="AS296" s="64">
        <f t="shared" si="240"/>
        <v>0</v>
      </c>
      <c r="AT296" s="64">
        <f t="shared" si="240"/>
        <v>0</v>
      </c>
      <c r="AU296" s="64">
        <f t="shared" si="240"/>
        <v>0</v>
      </c>
      <c r="AV296" s="64">
        <f t="shared" si="240"/>
        <v>0</v>
      </c>
      <c r="AW296" s="64">
        <f t="shared" si="240"/>
        <v>0</v>
      </c>
      <c r="AX296" s="64">
        <f t="shared" si="240"/>
        <v>0</v>
      </c>
      <c r="AY296" s="435">
        <f t="shared" si="221"/>
        <v>0</v>
      </c>
      <c r="AZ296" s="64" t="b">
        <f t="shared" si="217"/>
        <v>0</v>
      </c>
    </row>
    <row r="297" spans="2:52">
      <c r="B297" s="59"/>
      <c r="C297" s="45" t="s">
        <v>32</v>
      </c>
      <c r="D297" s="46">
        <f>SUM(D267:D296)</f>
        <v>0</v>
      </c>
      <c r="F297" s="48" t="s">
        <v>87</v>
      </c>
      <c r="G297" s="46">
        <f>SUM(J586:U615)</f>
        <v>500000</v>
      </c>
      <c r="H297" s="2"/>
      <c r="I297" s="2"/>
      <c r="J297" s="21"/>
      <c r="K297" s="21"/>
      <c r="V297" s="122"/>
      <c r="AY297" s="435">
        <f t="shared" si="221"/>
        <v>0</v>
      </c>
      <c r="AZ297" s="64" t="b">
        <f t="shared" si="217"/>
        <v>1</v>
      </c>
    </row>
    <row r="298" spans="2:52" ht="20" customHeight="1">
      <c r="C298" s="24"/>
      <c r="D298" s="25"/>
      <c r="F298" s="26"/>
      <c r="G298" s="25"/>
      <c r="H298" s="2"/>
      <c r="I298" s="2"/>
      <c r="J298" s="21"/>
      <c r="K298" s="21"/>
      <c r="V298" s="120"/>
      <c r="AY298" s="435">
        <f t="shared" si="221"/>
        <v>0</v>
      </c>
      <c r="AZ298" s="64" t="b">
        <f t="shared" si="217"/>
        <v>0</v>
      </c>
    </row>
    <row r="299" spans="2:52" ht="20" customHeight="1">
      <c r="B299" s="845" t="s">
        <v>362</v>
      </c>
      <c r="C299" s="845"/>
      <c r="D299" s="57">
        <f>D307+G307/12</f>
        <v>0</v>
      </c>
      <c r="E299" s="102" t="s">
        <v>246</v>
      </c>
      <c r="F299" s="32"/>
      <c r="G299" s="37"/>
      <c r="H299" s="33"/>
      <c r="I299" s="33"/>
      <c r="J299" s="33"/>
      <c r="K299" s="33"/>
      <c r="L299" s="32"/>
      <c r="M299" s="32"/>
      <c r="N299" s="32"/>
      <c r="O299" s="32"/>
      <c r="P299" s="32"/>
      <c r="Q299" s="32"/>
      <c r="R299" s="37"/>
      <c r="S299" s="37"/>
      <c r="T299" s="37"/>
      <c r="U299" s="37"/>
      <c r="V299" s="120"/>
      <c r="AY299" s="435">
        <f t="shared" si="221"/>
        <v>0</v>
      </c>
      <c r="AZ299" s="64" t="b">
        <f t="shared" si="217"/>
        <v>0</v>
      </c>
    </row>
    <row r="300" spans="2:52" ht="20">
      <c r="B300" s="59"/>
      <c r="C300" s="22"/>
      <c r="D300" s="20"/>
      <c r="F300" s="22"/>
      <c r="G300" s="20"/>
      <c r="H300" s="18"/>
      <c r="I300" s="18"/>
      <c r="J300" s="23" t="s">
        <v>14</v>
      </c>
      <c r="K300" s="18" t="s">
        <v>15</v>
      </c>
      <c r="L300" s="23" t="s">
        <v>16</v>
      </c>
      <c r="M300" s="23" t="s">
        <v>17</v>
      </c>
      <c r="N300" s="23" t="s">
        <v>18</v>
      </c>
      <c r="O300" s="23" t="s">
        <v>19</v>
      </c>
      <c r="P300" s="23" t="s">
        <v>20</v>
      </c>
      <c r="Q300" s="23" t="s">
        <v>21</v>
      </c>
      <c r="R300" s="23" t="s">
        <v>22</v>
      </c>
      <c r="S300" s="23" t="s">
        <v>23</v>
      </c>
      <c r="T300" s="23" t="s">
        <v>24</v>
      </c>
      <c r="U300" s="23" t="s">
        <v>25</v>
      </c>
      <c r="V300" s="120"/>
      <c r="AY300" s="435">
        <f t="shared" si="221"/>
        <v>0</v>
      </c>
      <c r="AZ300" s="64" t="b">
        <f t="shared" si="217"/>
        <v>0</v>
      </c>
    </row>
    <row r="301" spans="2:52" ht="16" customHeight="1">
      <c r="B301" s="59"/>
      <c r="C301" s="50" t="s">
        <v>475</v>
      </c>
      <c r="D301" s="43">
        <v>0</v>
      </c>
      <c r="F301" s="47" t="s">
        <v>476</v>
      </c>
      <c r="G301" s="43">
        <v>0</v>
      </c>
      <c r="H301" s="2"/>
      <c r="I301" s="2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120" t="str">
        <f t="shared" ref="V301:V306" si="241">IF(AZ301=FALSE,"","Recuerda seleccionar los meses")</f>
        <v/>
      </c>
      <c r="AM301" s="64">
        <f t="shared" ref="AM301:AX301" si="242">IF($G$301&gt;0,AND(J301=$B$332)*1,0)</f>
        <v>0</v>
      </c>
      <c r="AN301" s="64">
        <f t="shared" si="242"/>
        <v>0</v>
      </c>
      <c r="AO301" s="64">
        <f t="shared" si="242"/>
        <v>0</v>
      </c>
      <c r="AP301" s="64">
        <f t="shared" si="242"/>
        <v>0</v>
      </c>
      <c r="AQ301" s="64">
        <f t="shared" si="242"/>
        <v>0</v>
      </c>
      <c r="AR301" s="64">
        <f t="shared" si="242"/>
        <v>0</v>
      </c>
      <c r="AS301" s="64">
        <f t="shared" si="242"/>
        <v>0</v>
      </c>
      <c r="AT301" s="64">
        <f t="shared" si="242"/>
        <v>0</v>
      </c>
      <c r="AU301" s="64">
        <f t="shared" si="242"/>
        <v>0</v>
      </c>
      <c r="AV301" s="64">
        <f t="shared" si="242"/>
        <v>0</v>
      </c>
      <c r="AW301" s="64">
        <f t="shared" si="242"/>
        <v>0</v>
      </c>
      <c r="AX301" s="64">
        <f t="shared" si="242"/>
        <v>0</v>
      </c>
      <c r="AY301" s="435">
        <f t="shared" si="221"/>
        <v>0</v>
      </c>
      <c r="AZ301" s="64" t="b">
        <f t="shared" si="217"/>
        <v>0</v>
      </c>
    </row>
    <row r="302" spans="2:52">
      <c r="B302" s="59"/>
      <c r="C302" s="50" t="s">
        <v>477</v>
      </c>
      <c r="D302" s="43">
        <v>0</v>
      </c>
      <c r="F302" s="50" t="s">
        <v>361</v>
      </c>
      <c r="G302" s="43">
        <v>0</v>
      </c>
      <c r="H302" s="2"/>
      <c r="I302" s="2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120" t="str">
        <f t="shared" si="241"/>
        <v/>
      </c>
      <c r="AM302" s="64">
        <f t="shared" ref="AM302:AX302" si="243">IF($G$302&gt;0,AND(J302=$B$332)*1,0)</f>
        <v>0</v>
      </c>
      <c r="AN302" s="64">
        <f t="shared" si="243"/>
        <v>0</v>
      </c>
      <c r="AO302" s="64">
        <f t="shared" si="243"/>
        <v>0</v>
      </c>
      <c r="AP302" s="64">
        <f t="shared" si="243"/>
        <v>0</v>
      </c>
      <c r="AQ302" s="64">
        <f t="shared" si="243"/>
        <v>0</v>
      </c>
      <c r="AR302" s="64">
        <f t="shared" si="243"/>
        <v>0</v>
      </c>
      <c r="AS302" s="64">
        <f t="shared" si="243"/>
        <v>0</v>
      </c>
      <c r="AT302" s="64">
        <f t="shared" si="243"/>
        <v>0</v>
      </c>
      <c r="AU302" s="64">
        <f t="shared" si="243"/>
        <v>0</v>
      </c>
      <c r="AV302" s="64">
        <f t="shared" si="243"/>
        <v>0</v>
      </c>
      <c r="AW302" s="64">
        <f t="shared" si="243"/>
        <v>0</v>
      </c>
      <c r="AX302" s="64">
        <f t="shared" si="243"/>
        <v>0</v>
      </c>
      <c r="AY302" s="435">
        <f t="shared" si="221"/>
        <v>0</v>
      </c>
      <c r="AZ302" s="64" t="b">
        <f t="shared" si="217"/>
        <v>0</v>
      </c>
    </row>
    <row r="303" spans="2:52">
      <c r="B303" s="59"/>
      <c r="C303" s="42" t="s">
        <v>478</v>
      </c>
      <c r="D303" s="43">
        <v>0</v>
      </c>
      <c r="F303" s="42"/>
      <c r="G303" s="43">
        <v>0</v>
      </c>
      <c r="H303" s="2"/>
      <c r="I303" s="2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120" t="str">
        <f t="shared" si="241"/>
        <v/>
      </c>
      <c r="AM303" s="64">
        <f t="shared" ref="AM303:AX303" si="244">IF($G$303&gt;0,AND(J303=$B$332)*1,0)</f>
        <v>0</v>
      </c>
      <c r="AN303" s="64">
        <f t="shared" si="244"/>
        <v>0</v>
      </c>
      <c r="AO303" s="64">
        <f t="shared" si="244"/>
        <v>0</v>
      </c>
      <c r="AP303" s="64">
        <f t="shared" si="244"/>
        <v>0</v>
      </c>
      <c r="AQ303" s="64">
        <f t="shared" si="244"/>
        <v>0</v>
      </c>
      <c r="AR303" s="64">
        <f t="shared" si="244"/>
        <v>0</v>
      </c>
      <c r="AS303" s="64">
        <f t="shared" si="244"/>
        <v>0</v>
      </c>
      <c r="AT303" s="64">
        <f t="shared" si="244"/>
        <v>0</v>
      </c>
      <c r="AU303" s="64">
        <f t="shared" si="244"/>
        <v>0</v>
      </c>
      <c r="AV303" s="64">
        <f t="shared" si="244"/>
        <v>0</v>
      </c>
      <c r="AW303" s="64">
        <f t="shared" si="244"/>
        <v>0</v>
      </c>
      <c r="AX303" s="64">
        <f t="shared" si="244"/>
        <v>0</v>
      </c>
      <c r="AY303" s="435">
        <f t="shared" si="221"/>
        <v>0</v>
      </c>
      <c r="AZ303" s="64" t="b">
        <f t="shared" si="217"/>
        <v>0</v>
      </c>
    </row>
    <row r="304" spans="2:52">
      <c r="B304" s="59"/>
      <c r="C304" s="42" t="s">
        <v>479</v>
      </c>
      <c r="D304" s="43">
        <v>0</v>
      </c>
      <c r="F304" s="42"/>
      <c r="G304" s="43">
        <v>0</v>
      </c>
      <c r="H304" s="2"/>
      <c r="I304" s="2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120" t="str">
        <f t="shared" si="241"/>
        <v/>
      </c>
      <c r="AM304" s="64">
        <f t="shared" ref="AM304:AX304" si="245">IF($G$304&gt;0,AND(J304=$B$332)*1,0)</f>
        <v>0</v>
      </c>
      <c r="AN304" s="64">
        <f t="shared" si="245"/>
        <v>0</v>
      </c>
      <c r="AO304" s="64">
        <f t="shared" si="245"/>
        <v>0</v>
      </c>
      <c r="AP304" s="64">
        <f t="shared" si="245"/>
        <v>0</v>
      </c>
      <c r="AQ304" s="64">
        <f t="shared" si="245"/>
        <v>0</v>
      </c>
      <c r="AR304" s="64">
        <f t="shared" si="245"/>
        <v>0</v>
      </c>
      <c r="AS304" s="64">
        <f t="shared" si="245"/>
        <v>0</v>
      </c>
      <c r="AT304" s="64">
        <f t="shared" si="245"/>
        <v>0</v>
      </c>
      <c r="AU304" s="64">
        <f t="shared" si="245"/>
        <v>0</v>
      </c>
      <c r="AV304" s="64">
        <f t="shared" si="245"/>
        <v>0</v>
      </c>
      <c r="AW304" s="64">
        <f t="shared" si="245"/>
        <v>0</v>
      </c>
      <c r="AX304" s="64">
        <f t="shared" si="245"/>
        <v>0</v>
      </c>
      <c r="AY304" s="435">
        <f t="shared" si="221"/>
        <v>0</v>
      </c>
      <c r="AZ304" s="64" t="b">
        <f t="shared" si="217"/>
        <v>0</v>
      </c>
    </row>
    <row r="305" spans="2:52">
      <c r="B305" s="59"/>
      <c r="C305" s="42"/>
      <c r="D305" s="43">
        <v>0</v>
      </c>
      <c r="F305" s="42"/>
      <c r="G305" s="43">
        <v>0</v>
      </c>
      <c r="H305" s="2"/>
      <c r="I305" s="2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120" t="str">
        <f t="shared" si="241"/>
        <v/>
      </c>
      <c r="AM305" s="64">
        <f t="shared" ref="AM305:AX305" si="246">IF($G$305&gt;0,AND(J305=$B$332)*1,0)</f>
        <v>0</v>
      </c>
      <c r="AN305" s="64">
        <f t="shared" si="246"/>
        <v>0</v>
      </c>
      <c r="AO305" s="64">
        <f t="shared" si="246"/>
        <v>0</v>
      </c>
      <c r="AP305" s="64">
        <f t="shared" si="246"/>
        <v>0</v>
      </c>
      <c r="AQ305" s="64">
        <f t="shared" si="246"/>
        <v>0</v>
      </c>
      <c r="AR305" s="64">
        <f t="shared" si="246"/>
        <v>0</v>
      </c>
      <c r="AS305" s="64">
        <f t="shared" si="246"/>
        <v>0</v>
      </c>
      <c r="AT305" s="64">
        <f t="shared" si="246"/>
        <v>0</v>
      </c>
      <c r="AU305" s="64">
        <f t="shared" si="246"/>
        <v>0</v>
      </c>
      <c r="AV305" s="64">
        <f t="shared" si="246"/>
        <v>0</v>
      </c>
      <c r="AW305" s="64">
        <f t="shared" si="246"/>
        <v>0</v>
      </c>
      <c r="AX305" s="64">
        <f t="shared" si="246"/>
        <v>0</v>
      </c>
      <c r="AY305" s="435">
        <f t="shared" si="221"/>
        <v>0</v>
      </c>
      <c r="AZ305" s="64" t="b">
        <f t="shared" si="217"/>
        <v>0</v>
      </c>
    </row>
    <row r="306" spans="2:52">
      <c r="B306" s="59"/>
      <c r="C306" s="42"/>
      <c r="D306" s="43">
        <v>0</v>
      </c>
      <c r="F306" s="47"/>
      <c r="G306" s="43">
        <v>0</v>
      </c>
      <c r="H306" s="2"/>
      <c r="I306" s="2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120" t="str">
        <f t="shared" si="241"/>
        <v/>
      </c>
      <c r="AM306" s="64">
        <f t="shared" ref="AM306:AX306" si="247">IF($G$306&gt;0,AND(J306=$B$332)*1,0)</f>
        <v>0</v>
      </c>
      <c r="AN306" s="64">
        <f t="shared" si="247"/>
        <v>0</v>
      </c>
      <c r="AO306" s="64">
        <f t="shared" si="247"/>
        <v>0</v>
      </c>
      <c r="AP306" s="64">
        <f t="shared" si="247"/>
        <v>0</v>
      </c>
      <c r="AQ306" s="64">
        <f t="shared" si="247"/>
        <v>0</v>
      </c>
      <c r="AR306" s="64">
        <f t="shared" si="247"/>
        <v>0</v>
      </c>
      <c r="AS306" s="64">
        <f t="shared" si="247"/>
        <v>0</v>
      </c>
      <c r="AT306" s="64">
        <f t="shared" si="247"/>
        <v>0</v>
      </c>
      <c r="AU306" s="64">
        <f t="shared" si="247"/>
        <v>0</v>
      </c>
      <c r="AV306" s="64">
        <f t="shared" si="247"/>
        <v>0</v>
      </c>
      <c r="AW306" s="64">
        <f t="shared" si="247"/>
        <v>0</v>
      </c>
      <c r="AX306" s="64">
        <f t="shared" si="247"/>
        <v>0</v>
      </c>
      <c r="AY306" s="435">
        <f t="shared" si="221"/>
        <v>0</v>
      </c>
      <c r="AZ306" s="64" t="b">
        <f t="shared" si="217"/>
        <v>0</v>
      </c>
    </row>
    <row r="307" spans="2:52">
      <c r="B307" s="59"/>
      <c r="C307" s="45" t="s">
        <v>32</v>
      </c>
      <c r="D307" s="46">
        <f>SUM(D301:D306)</f>
        <v>0</v>
      </c>
      <c r="F307" s="48" t="s">
        <v>87</v>
      </c>
      <c r="G307" s="46">
        <f>SUM(J618:U623)</f>
        <v>0</v>
      </c>
      <c r="H307" s="2"/>
      <c r="I307" s="2"/>
      <c r="J307" s="21"/>
      <c r="K307" s="21"/>
      <c r="AY307" s="75"/>
    </row>
    <row r="308" spans="2:52">
      <c r="C308" s="24"/>
      <c r="D308" s="25"/>
      <c r="F308" s="26"/>
      <c r="G308" s="25"/>
      <c r="H308" s="2"/>
      <c r="I308" s="2"/>
      <c r="J308" s="21"/>
      <c r="K308" s="21"/>
      <c r="AY308" s="75"/>
    </row>
    <row r="309" spans="2:52">
      <c r="C309" s="24"/>
      <c r="D309" s="25"/>
      <c r="F309" s="26"/>
      <c r="G309" s="25"/>
      <c r="H309" s="2"/>
      <c r="I309" s="2"/>
      <c r="J309" s="21"/>
      <c r="K309" s="21"/>
      <c r="AY309" s="75"/>
    </row>
    <row r="310" spans="2:52">
      <c r="C310" s="24"/>
      <c r="D310" s="25"/>
      <c r="F310" s="26"/>
      <c r="G310" s="25"/>
      <c r="H310" s="2"/>
      <c r="I310" s="2"/>
      <c r="J310" s="21"/>
      <c r="K310" s="21"/>
      <c r="AY310" s="75"/>
    </row>
    <row r="311" spans="2:52">
      <c r="C311" s="24"/>
      <c r="D311" s="25"/>
      <c r="F311" s="26"/>
      <c r="G311" s="25"/>
      <c r="H311" s="2"/>
      <c r="I311" s="2"/>
      <c r="J311" s="21"/>
      <c r="K311" s="21"/>
      <c r="AY311" s="75"/>
    </row>
    <row r="312" spans="2:52">
      <c r="C312" s="24"/>
      <c r="D312" s="25"/>
      <c r="F312" s="26"/>
      <c r="G312" s="25"/>
      <c r="H312" s="2"/>
      <c r="I312" s="2"/>
      <c r="J312" s="21"/>
      <c r="K312" s="21"/>
      <c r="AY312" s="75"/>
    </row>
    <row r="313" spans="2:52">
      <c r="C313" s="24"/>
      <c r="D313" s="25"/>
      <c r="F313" s="26"/>
      <c r="G313" s="25"/>
      <c r="H313" s="2"/>
      <c r="I313" s="2"/>
      <c r="J313" s="21"/>
      <c r="K313" s="21"/>
      <c r="AY313" s="75"/>
    </row>
    <row r="314" spans="2:52">
      <c r="C314" s="24"/>
      <c r="D314" s="25"/>
      <c r="F314" s="26"/>
      <c r="G314" s="25"/>
      <c r="H314" s="2"/>
      <c r="I314" s="2"/>
      <c r="J314" s="21"/>
      <c r="K314" s="21"/>
      <c r="AY314" s="75"/>
    </row>
    <row r="315" spans="2:52">
      <c r="C315" s="24"/>
      <c r="D315" s="25"/>
      <c r="F315" s="26"/>
      <c r="G315" s="25"/>
      <c r="H315" s="2"/>
      <c r="I315" s="2"/>
      <c r="J315" s="21"/>
      <c r="K315" s="21"/>
      <c r="AY315" s="75"/>
    </row>
    <row r="316" spans="2:52">
      <c r="C316" s="24"/>
      <c r="D316" s="25"/>
      <c r="F316" s="26"/>
      <c r="G316" s="25"/>
      <c r="H316" s="2"/>
      <c r="I316" s="2"/>
      <c r="J316" s="21"/>
      <c r="K316" s="21"/>
      <c r="AY316" s="75"/>
    </row>
    <row r="317" spans="2:52">
      <c r="C317" s="24"/>
      <c r="D317" s="25"/>
      <c r="F317" s="26"/>
      <c r="G317" s="25"/>
      <c r="H317" s="2"/>
      <c r="I317" s="2"/>
      <c r="J317" s="21"/>
      <c r="K317" s="21"/>
      <c r="AY317" s="75"/>
    </row>
    <row r="318" spans="2:52">
      <c r="C318" s="24"/>
      <c r="D318" s="25"/>
      <c r="F318" s="26"/>
      <c r="G318" s="25"/>
      <c r="H318" s="2"/>
      <c r="I318" s="2"/>
      <c r="J318" s="21"/>
      <c r="K318" s="21"/>
      <c r="AY318" s="75"/>
    </row>
    <row r="319" spans="2:52">
      <c r="C319" s="24"/>
      <c r="D319" s="25"/>
      <c r="F319" s="26"/>
      <c r="G319" s="25"/>
      <c r="H319" s="2"/>
      <c r="I319" s="2"/>
      <c r="J319" s="21"/>
      <c r="K319" s="21"/>
      <c r="AY319" s="75"/>
    </row>
    <row r="320" spans="2:52">
      <c r="C320" s="24"/>
      <c r="D320" s="25"/>
      <c r="F320" s="26"/>
      <c r="G320" s="25"/>
      <c r="H320" s="2"/>
      <c r="I320" s="2"/>
      <c r="J320" s="21"/>
      <c r="K320" s="21"/>
      <c r="AY320" s="75"/>
    </row>
    <row r="321" spans="2:51">
      <c r="C321" s="24"/>
      <c r="D321" s="25"/>
      <c r="F321" s="26"/>
      <c r="G321" s="25"/>
      <c r="H321" s="2"/>
      <c r="I321" s="2"/>
      <c r="J321" s="21"/>
      <c r="K321" s="21"/>
      <c r="AY321" s="75"/>
    </row>
    <row r="322" spans="2:51">
      <c r="C322" s="24"/>
      <c r="D322" s="25"/>
      <c r="F322" s="26"/>
      <c r="G322" s="25"/>
      <c r="H322" s="2"/>
      <c r="I322" s="2"/>
      <c r="J322" s="21"/>
      <c r="K322" s="21"/>
      <c r="AY322" s="75"/>
    </row>
    <row r="323" spans="2:51">
      <c r="C323" s="24"/>
      <c r="D323" s="25"/>
      <c r="F323" s="26"/>
      <c r="G323" s="25"/>
      <c r="H323" s="2"/>
      <c r="I323" s="2"/>
      <c r="J323" s="21"/>
      <c r="K323" s="21"/>
    </row>
    <row r="324" spans="2:51">
      <c r="C324" s="24"/>
      <c r="D324" s="25"/>
      <c r="F324" s="26"/>
      <c r="G324" s="25"/>
      <c r="H324" s="2"/>
      <c r="I324" s="2"/>
      <c r="J324" s="21"/>
      <c r="K324" s="21"/>
    </row>
    <row r="325" spans="2:51">
      <c r="C325" s="24"/>
      <c r="D325" s="25"/>
      <c r="F325" s="26"/>
      <c r="G325" s="25"/>
      <c r="H325" s="2"/>
      <c r="I325" s="2"/>
      <c r="J325" s="21"/>
      <c r="K325" s="21"/>
    </row>
    <row r="326" spans="2:51">
      <c r="C326" s="24"/>
      <c r="D326" s="25"/>
      <c r="F326" s="26"/>
      <c r="G326" s="25"/>
      <c r="H326" s="2"/>
      <c r="I326" s="2"/>
      <c r="J326" s="21"/>
      <c r="K326" s="21"/>
    </row>
    <row r="327" spans="2:51">
      <c r="C327" s="24"/>
      <c r="D327" s="25"/>
      <c r="F327" s="26"/>
      <c r="G327" s="25"/>
      <c r="H327" s="2"/>
      <c r="I327" s="2"/>
      <c r="J327" s="21"/>
      <c r="K327" s="21"/>
    </row>
    <row r="328" spans="2:51">
      <c r="C328" s="24"/>
      <c r="D328" s="25"/>
      <c r="F328" s="26"/>
      <c r="G328" s="25"/>
      <c r="H328" s="2"/>
      <c r="I328" s="2"/>
      <c r="J328" s="21"/>
      <c r="K328" s="21"/>
    </row>
    <row r="329" spans="2:51">
      <c r="C329" s="24"/>
      <c r="D329" s="25"/>
      <c r="F329" s="26"/>
      <c r="G329" s="25"/>
      <c r="H329" s="2"/>
      <c r="I329" s="2"/>
      <c r="J329" s="21"/>
      <c r="K329" s="21"/>
    </row>
    <row r="330" spans="2:51">
      <c r="C330" s="24"/>
      <c r="D330" s="25"/>
      <c r="F330" s="26"/>
      <c r="G330" s="25"/>
      <c r="H330" s="2"/>
      <c r="I330" s="2"/>
      <c r="J330" s="21"/>
      <c r="K330" s="21"/>
    </row>
    <row r="331" spans="2:51" hidden="1">
      <c r="C331" s="24"/>
      <c r="D331" s="25"/>
      <c r="F331" s="26"/>
      <c r="G331" s="25"/>
      <c r="H331" s="2"/>
      <c r="I331" s="2"/>
      <c r="J331" s="21"/>
      <c r="K331" s="21"/>
    </row>
    <row r="332" spans="2:51" hidden="1">
      <c r="B332" s="38" t="s">
        <v>30</v>
      </c>
      <c r="C332" s="24"/>
      <c r="D332" s="25"/>
      <c r="F332" s="26"/>
      <c r="G332" s="25"/>
      <c r="H332" s="2"/>
      <c r="I332" s="2"/>
      <c r="J332" s="21"/>
      <c r="K332" s="21"/>
    </row>
    <row r="333" spans="2:51" hidden="1">
      <c r="C333" s="24"/>
      <c r="D333" s="25"/>
      <c r="F333" s="26"/>
      <c r="G333" s="25"/>
      <c r="H333" s="2"/>
      <c r="I333" s="2"/>
      <c r="J333" s="21"/>
      <c r="K333" s="21"/>
    </row>
    <row r="334" spans="2:51" hidden="1">
      <c r="C334" s="5" t="s">
        <v>50</v>
      </c>
      <c r="D334" s="19">
        <f>D42</f>
        <v>10000000</v>
      </c>
      <c r="H334" s="2"/>
      <c r="I334" s="2"/>
      <c r="J334" s="21"/>
      <c r="K334" s="21"/>
    </row>
    <row r="335" spans="2:51" hidden="1">
      <c r="B335" s="3" t="s">
        <v>74</v>
      </c>
      <c r="C335" s="29" t="s">
        <v>52</v>
      </c>
      <c r="D335" s="30">
        <f>G42/12</f>
        <v>2500000</v>
      </c>
      <c r="H335" s="2"/>
      <c r="I335" s="2"/>
      <c r="J335" s="21"/>
      <c r="K335" s="21"/>
    </row>
    <row r="336" spans="2:51" hidden="1">
      <c r="B336" s="3" t="s">
        <v>75</v>
      </c>
      <c r="C336" s="39" t="s">
        <v>51</v>
      </c>
      <c r="D336" s="40">
        <f>D334+D335</f>
        <v>12500000</v>
      </c>
      <c r="H336" s="2"/>
      <c r="I336" s="2"/>
      <c r="J336" s="21"/>
      <c r="K336" s="21"/>
    </row>
    <row r="337" spans="2:21" hidden="1">
      <c r="B337" s="3" t="s">
        <v>76</v>
      </c>
      <c r="D337" s="60"/>
      <c r="H337" s="2"/>
      <c r="I337" s="2"/>
      <c r="J337" s="21"/>
    </row>
    <row r="338" spans="2:21" hidden="1">
      <c r="C338" s="5" t="s">
        <v>49</v>
      </c>
      <c r="D338" s="19">
        <f>D60+(G60/12)</f>
        <v>2000000</v>
      </c>
      <c r="H338" s="2"/>
      <c r="I338" s="2"/>
      <c r="J338" s="21"/>
    </row>
    <row r="339" spans="2:21" hidden="1">
      <c r="C339" s="5" t="s">
        <v>69</v>
      </c>
      <c r="D339" s="19">
        <f>(G307+G297+G263+G253+G243+G227+G216+G191+G174+G160+G149+G121+G105+G86+G74)/12</f>
        <v>208333.33333333334</v>
      </c>
      <c r="H339" s="2"/>
      <c r="I339" s="2"/>
      <c r="J339" s="21"/>
    </row>
    <row r="340" spans="2:21" hidden="1">
      <c r="C340" s="2" t="s">
        <v>70</v>
      </c>
      <c r="D340" s="36">
        <f>D307+D297+D263+D253+D243+D227+D216+D191+D174+D160+D149+D121+D105+D86+D74</f>
        <v>1796131.2086270638</v>
      </c>
      <c r="H340" s="2"/>
      <c r="I340" s="2"/>
      <c r="J340" s="21"/>
    </row>
    <row r="341" spans="2:21" hidden="1">
      <c r="C341" s="39" t="s">
        <v>71</v>
      </c>
      <c r="D341" s="40">
        <f>D338+D339+D340</f>
        <v>4004464.5419603973</v>
      </c>
      <c r="H341" s="2"/>
      <c r="I341" s="2"/>
      <c r="J341" s="21"/>
    </row>
    <row r="342" spans="2:21" hidden="1">
      <c r="D342" s="60"/>
      <c r="H342" s="2"/>
      <c r="I342" s="2"/>
      <c r="J342" s="21"/>
    </row>
    <row r="343" spans="2:21" hidden="1">
      <c r="C343" s="39" t="s">
        <v>53</v>
      </c>
      <c r="D343" s="41">
        <f>D336-D341</f>
        <v>8495535.4580396023</v>
      </c>
      <c r="H343" s="2"/>
      <c r="I343" s="2"/>
      <c r="J343" s="21"/>
    </row>
    <row r="344" spans="2:21" hidden="1">
      <c r="D344" s="60"/>
      <c r="H344" s="2"/>
      <c r="I344" s="2"/>
      <c r="J344" s="21"/>
    </row>
    <row r="345" spans="2:21" hidden="1">
      <c r="C345" s="28"/>
      <c r="D345" s="35"/>
      <c r="F345" s="26"/>
      <c r="G345" s="25"/>
      <c r="H345" s="2"/>
      <c r="I345" s="2"/>
      <c r="J345" s="21"/>
      <c r="K345" s="21"/>
    </row>
    <row r="346" spans="2:21" hidden="1">
      <c r="C346" s="24"/>
      <c r="D346" s="25"/>
      <c r="F346" s="26"/>
      <c r="G346" s="25"/>
      <c r="H346" s="2"/>
      <c r="I346" s="2"/>
      <c r="J346" s="21"/>
      <c r="K346" s="21"/>
    </row>
    <row r="347" spans="2:21" hidden="1">
      <c r="D347" s="60"/>
      <c r="J347" s="3" t="s">
        <v>28</v>
      </c>
    </row>
    <row r="348" spans="2:21" hidden="1">
      <c r="D348" s="60"/>
      <c r="J348" s="62">
        <f t="shared" ref="J348:U348" si="248">SUMIF(J18,$B$332,$G$18)</f>
        <v>0</v>
      </c>
      <c r="K348" s="62">
        <f t="shared" si="248"/>
        <v>0</v>
      </c>
      <c r="L348" s="62">
        <f t="shared" si="248"/>
        <v>0</v>
      </c>
      <c r="M348" s="62">
        <f t="shared" si="248"/>
        <v>0</v>
      </c>
      <c r="N348" s="62">
        <f t="shared" si="248"/>
        <v>0</v>
      </c>
      <c r="O348" s="62">
        <f t="shared" si="248"/>
        <v>5000000</v>
      </c>
      <c r="P348" s="62">
        <f t="shared" si="248"/>
        <v>0</v>
      </c>
      <c r="Q348" s="62">
        <f t="shared" si="248"/>
        <v>0</v>
      </c>
      <c r="R348" s="62">
        <f t="shared" si="248"/>
        <v>0</v>
      </c>
      <c r="S348" s="62">
        <f t="shared" si="248"/>
        <v>0</v>
      </c>
      <c r="T348" s="62">
        <f t="shared" si="248"/>
        <v>0</v>
      </c>
      <c r="U348" s="62">
        <f t="shared" si="248"/>
        <v>5000000</v>
      </c>
    </row>
    <row r="349" spans="2:21" hidden="1">
      <c r="J349" s="62">
        <f t="shared" ref="J349:U349" si="249">SUMIF(J19,$B$332,$G$19)</f>
        <v>0</v>
      </c>
      <c r="K349" s="62">
        <f t="shared" si="249"/>
        <v>0</v>
      </c>
      <c r="L349" s="62">
        <f t="shared" si="249"/>
        <v>20000000</v>
      </c>
      <c r="M349" s="62">
        <f t="shared" si="249"/>
        <v>0</v>
      </c>
      <c r="N349" s="62">
        <f t="shared" si="249"/>
        <v>0</v>
      </c>
      <c r="O349" s="62">
        <f t="shared" si="249"/>
        <v>0</v>
      </c>
      <c r="P349" s="62">
        <f t="shared" si="249"/>
        <v>0</v>
      </c>
      <c r="Q349" s="62">
        <f t="shared" si="249"/>
        <v>0</v>
      </c>
      <c r="R349" s="62">
        <f t="shared" si="249"/>
        <v>0</v>
      </c>
      <c r="S349" s="62">
        <f t="shared" si="249"/>
        <v>0</v>
      </c>
      <c r="T349" s="62">
        <f t="shared" si="249"/>
        <v>0</v>
      </c>
      <c r="U349" s="62">
        <f t="shared" si="249"/>
        <v>0</v>
      </c>
    </row>
    <row r="350" spans="2:21" hidden="1">
      <c r="J350" s="62">
        <f t="shared" ref="J350:U350" si="250">SUMIF(J20,$B$332,$G$20)</f>
        <v>0</v>
      </c>
      <c r="K350" s="62">
        <f t="shared" si="250"/>
        <v>0</v>
      </c>
      <c r="L350" s="62">
        <f t="shared" si="250"/>
        <v>0</v>
      </c>
      <c r="M350" s="62">
        <f t="shared" si="250"/>
        <v>0</v>
      </c>
      <c r="N350" s="62">
        <f t="shared" si="250"/>
        <v>0</v>
      </c>
      <c r="O350" s="62">
        <f t="shared" si="250"/>
        <v>0</v>
      </c>
      <c r="P350" s="62">
        <f t="shared" si="250"/>
        <v>0</v>
      </c>
      <c r="Q350" s="62">
        <f t="shared" si="250"/>
        <v>0</v>
      </c>
      <c r="R350" s="62">
        <f t="shared" si="250"/>
        <v>0</v>
      </c>
      <c r="S350" s="62">
        <f t="shared" si="250"/>
        <v>0</v>
      </c>
      <c r="T350" s="62">
        <f t="shared" si="250"/>
        <v>0</v>
      </c>
      <c r="U350" s="62">
        <f t="shared" si="250"/>
        <v>0</v>
      </c>
    </row>
    <row r="351" spans="2:21" hidden="1">
      <c r="J351" s="62">
        <f t="shared" ref="J351:U351" si="251">SUMIF(J21,$B$332,$G$21)</f>
        <v>0</v>
      </c>
      <c r="K351" s="62">
        <f t="shared" si="251"/>
        <v>0</v>
      </c>
      <c r="L351" s="62">
        <f t="shared" si="251"/>
        <v>0</v>
      </c>
      <c r="M351" s="62">
        <f t="shared" si="251"/>
        <v>0</v>
      </c>
      <c r="N351" s="62">
        <f t="shared" si="251"/>
        <v>0</v>
      </c>
      <c r="O351" s="62">
        <f t="shared" si="251"/>
        <v>0</v>
      </c>
      <c r="P351" s="62">
        <f t="shared" si="251"/>
        <v>0</v>
      </c>
      <c r="Q351" s="62">
        <f t="shared" si="251"/>
        <v>0</v>
      </c>
      <c r="R351" s="62">
        <f t="shared" si="251"/>
        <v>0</v>
      </c>
      <c r="S351" s="62">
        <f t="shared" si="251"/>
        <v>0</v>
      </c>
      <c r="T351" s="62">
        <f t="shared" si="251"/>
        <v>0</v>
      </c>
      <c r="U351" s="62">
        <f t="shared" si="251"/>
        <v>0</v>
      </c>
    </row>
    <row r="352" spans="2:21" hidden="1">
      <c r="J352" s="62">
        <f t="shared" ref="J352:U352" si="252">SUMIF(J22,$B$332,$G$22)</f>
        <v>0</v>
      </c>
      <c r="K352" s="62">
        <f t="shared" si="252"/>
        <v>0</v>
      </c>
      <c r="L352" s="62">
        <f t="shared" si="252"/>
        <v>0</v>
      </c>
      <c r="M352" s="62">
        <f t="shared" si="252"/>
        <v>0</v>
      </c>
      <c r="N352" s="62">
        <f t="shared" si="252"/>
        <v>0</v>
      </c>
      <c r="O352" s="62">
        <f t="shared" si="252"/>
        <v>0</v>
      </c>
      <c r="P352" s="62">
        <f t="shared" si="252"/>
        <v>0</v>
      </c>
      <c r="Q352" s="62">
        <f t="shared" si="252"/>
        <v>0</v>
      </c>
      <c r="R352" s="62">
        <f t="shared" si="252"/>
        <v>0</v>
      </c>
      <c r="S352" s="62">
        <f t="shared" si="252"/>
        <v>0</v>
      </c>
      <c r="T352" s="62">
        <f t="shared" si="252"/>
        <v>0</v>
      </c>
      <c r="U352" s="62">
        <f t="shared" si="252"/>
        <v>0</v>
      </c>
    </row>
    <row r="353" spans="10:21" hidden="1">
      <c r="J353" s="62">
        <f t="shared" ref="J353:U353" si="253">SUMIF(J23,$B$332,$G$23)</f>
        <v>0</v>
      </c>
      <c r="K353" s="62">
        <f t="shared" si="253"/>
        <v>0</v>
      </c>
      <c r="L353" s="62">
        <f t="shared" si="253"/>
        <v>0</v>
      </c>
      <c r="M353" s="62">
        <f t="shared" si="253"/>
        <v>0</v>
      </c>
      <c r="N353" s="62">
        <f t="shared" si="253"/>
        <v>0</v>
      </c>
      <c r="O353" s="62">
        <f t="shared" si="253"/>
        <v>0</v>
      </c>
      <c r="P353" s="62">
        <f t="shared" si="253"/>
        <v>0</v>
      </c>
      <c r="Q353" s="62">
        <f t="shared" si="253"/>
        <v>0</v>
      </c>
      <c r="R353" s="62">
        <f t="shared" si="253"/>
        <v>0</v>
      </c>
      <c r="S353" s="62">
        <f t="shared" si="253"/>
        <v>0</v>
      </c>
      <c r="T353" s="62">
        <f t="shared" si="253"/>
        <v>0</v>
      </c>
      <c r="U353" s="62">
        <f t="shared" si="253"/>
        <v>0</v>
      </c>
    </row>
    <row r="354" spans="10:21" hidden="1">
      <c r="J354" s="62">
        <f t="shared" ref="J354:U354" si="254">SUMIF(J24,$B$332,$G$24)</f>
        <v>0</v>
      </c>
      <c r="K354" s="62">
        <f t="shared" si="254"/>
        <v>0</v>
      </c>
      <c r="L354" s="62">
        <f t="shared" si="254"/>
        <v>0</v>
      </c>
      <c r="M354" s="62">
        <f t="shared" si="254"/>
        <v>0</v>
      </c>
      <c r="N354" s="62">
        <f t="shared" si="254"/>
        <v>0</v>
      </c>
      <c r="O354" s="62">
        <f t="shared" si="254"/>
        <v>0</v>
      </c>
      <c r="P354" s="62">
        <f t="shared" si="254"/>
        <v>0</v>
      </c>
      <c r="Q354" s="62">
        <f t="shared" si="254"/>
        <v>0</v>
      </c>
      <c r="R354" s="62">
        <f t="shared" si="254"/>
        <v>0</v>
      </c>
      <c r="S354" s="62">
        <f t="shared" si="254"/>
        <v>0</v>
      </c>
      <c r="T354" s="62">
        <f t="shared" si="254"/>
        <v>0</v>
      </c>
      <c r="U354" s="62">
        <f t="shared" si="254"/>
        <v>0</v>
      </c>
    </row>
    <row r="355" spans="10:21" hidden="1">
      <c r="J355" s="62">
        <f t="shared" ref="J355:U355" si="255">SUMIF(J25,$B$332,$G$25)</f>
        <v>0</v>
      </c>
      <c r="K355" s="62">
        <f t="shared" si="255"/>
        <v>0</v>
      </c>
      <c r="L355" s="62">
        <f t="shared" si="255"/>
        <v>0</v>
      </c>
      <c r="M355" s="62">
        <f t="shared" si="255"/>
        <v>0</v>
      </c>
      <c r="N355" s="62">
        <f t="shared" si="255"/>
        <v>0</v>
      </c>
      <c r="O355" s="62">
        <f t="shared" si="255"/>
        <v>0</v>
      </c>
      <c r="P355" s="62">
        <f t="shared" si="255"/>
        <v>0</v>
      </c>
      <c r="Q355" s="62">
        <f t="shared" si="255"/>
        <v>0</v>
      </c>
      <c r="R355" s="62">
        <f t="shared" si="255"/>
        <v>0</v>
      </c>
      <c r="S355" s="62">
        <f t="shared" si="255"/>
        <v>0</v>
      </c>
      <c r="T355" s="62">
        <f t="shared" si="255"/>
        <v>0</v>
      </c>
      <c r="U355" s="62">
        <f t="shared" si="255"/>
        <v>0</v>
      </c>
    </row>
    <row r="356" spans="10:21" hidden="1">
      <c r="J356" s="62">
        <f t="shared" ref="J356:U356" si="256">SUMIF(J26,$B$332,$G$26)</f>
        <v>0</v>
      </c>
      <c r="K356" s="62">
        <f t="shared" si="256"/>
        <v>0</v>
      </c>
      <c r="L356" s="62">
        <f t="shared" si="256"/>
        <v>0</v>
      </c>
      <c r="M356" s="62">
        <f t="shared" si="256"/>
        <v>0</v>
      </c>
      <c r="N356" s="62">
        <f t="shared" si="256"/>
        <v>0</v>
      </c>
      <c r="O356" s="62">
        <f t="shared" si="256"/>
        <v>0</v>
      </c>
      <c r="P356" s="62">
        <f t="shared" si="256"/>
        <v>0</v>
      </c>
      <c r="Q356" s="62">
        <f t="shared" si="256"/>
        <v>0</v>
      </c>
      <c r="R356" s="62">
        <f t="shared" si="256"/>
        <v>0</v>
      </c>
      <c r="S356" s="62">
        <f t="shared" si="256"/>
        <v>0</v>
      </c>
      <c r="T356" s="62">
        <f t="shared" si="256"/>
        <v>0</v>
      </c>
      <c r="U356" s="62">
        <f t="shared" si="256"/>
        <v>0</v>
      </c>
    </row>
    <row r="357" spans="10:21" hidden="1">
      <c r="J357" s="62">
        <f t="shared" ref="J357:U357" si="257">SUMIF(J27,$B$332,$G$27)</f>
        <v>0</v>
      </c>
      <c r="K357" s="62">
        <f t="shared" si="257"/>
        <v>0</v>
      </c>
      <c r="L357" s="62">
        <f t="shared" si="257"/>
        <v>0</v>
      </c>
      <c r="M357" s="62">
        <f t="shared" si="257"/>
        <v>0</v>
      </c>
      <c r="N357" s="62">
        <f t="shared" si="257"/>
        <v>0</v>
      </c>
      <c r="O357" s="62">
        <f t="shared" si="257"/>
        <v>0</v>
      </c>
      <c r="P357" s="62">
        <f t="shared" si="257"/>
        <v>0</v>
      </c>
      <c r="Q357" s="62">
        <f t="shared" si="257"/>
        <v>0</v>
      </c>
      <c r="R357" s="62">
        <f t="shared" si="257"/>
        <v>0</v>
      </c>
      <c r="S357" s="62">
        <f t="shared" si="257"/>
        <v>0</v>
      </c>
      <c r="T357" s="62">
        <f t="shared" si="257"/>
        <v>0</v>
      </c>
      <c r="U357" s="62">
        <f t="shared" si="257"/>
        <v>0</v>
      </c>
    </row>
    <row r="358" spans="10:21" hidden="1">
      <c r="J358" s="62">
        <f t="shared" ref="J358:U358" si="258">SUMIF(J28,$B$332,$G$28)</f>
        <v>0</v>
      </c>
      <c r="K358" s="62">
        <f t="shared" si="258"/>
        <v>0</v>
      </c>
      <c r="L358" s="62">
        <f t="shared" si="258"/>
        <v>0</v>
      </c>
      <c r="M358" s="62">
        <f t="shared" si="258"/>
        <v>0</v>
      </c>
      <c r="N358" s="62">
        <f t="shared" si="258"/>
        <v>0</v>
      </c>
      <c r="O358" s="62">
        <f t="shared" si="258"/>
        <v>0</v>
      </c>
      <c r="P358" s="62">
        <f t="shared" si="258"/>
        <v>0</v>
      </c>
      <c r="Q358" s="62">
        <f t="shared" si="258"/>
        <v>0</v>
      </c>
      <c r="R358" s="62">
        <f t="shared" si="258"/>
        <v>0</v>
      </c>
      <c r="S358" s="62">
        <f t="shared" si="258"/>
        <v>0</v>
      </c>
      <c r="T358" s="62">
        <f t="shared" si="258"/>
        <v>0</v>
      </c>
      <c r="U358" s="62">
        <f t="shared" si="258"/>
        <v>0</v>
      </c>
    </row>
    <row r="359" spans="10:21" hidden="1">
      <c r="J359" s="62">
        <f t="shared" ref="J359:U359" si="259">SUMIF(J29,$B$332,$G$29)</f>
        <v>0</v>
      </c>
      <c r="K359" s="62">
        <f t="shared" si="259"/>
        <v>0</v>
      </c>
      <c r="L359" s="62">
        <f t="shared" si="259"/>
        <v>0</v>
      </c>
      <c r="M359" s="62">
        <f t="shared" si="259"/>
        <v>0</v>
      </c>
      <c r="N359" s="62">
        <f t="shared" si="259"/>
        <v>0</v>
      </c>
      <c r="O359" s="62">
        <f t="shared" si="259"/>
        <v>0</v>
      </c>
      <c r="P359" s="62">
        <f t="shared" si="259"/>
        <v>0</v>
      </c>
      <c r="Q359" s="62">
        <f t="shared" si="259"/>
        <v>0</v>
      </c>
      <c r="R359" s="62">
        <f t="shared" si="259"/>
        <v>0</v>
      </c>
      <c r="S359" s="62">
        <f t="shared" si="259"/>
        <v>0</v>
      </c>
      <c r="T359" s="62">
        <f t="shared" si="259"/>
        <v>0</v>
      </c>
      <c r="U359" s="62">
        <f t="shared" si="259"/>
        <v>0</v>
      </c>
    </row>
    <row r="360" spans="10:21" hidden="1">
      <c r="J360" s="62">
        <f t="shared" ref="J360:U360" si="260">SUMIF(J30,$B$332,$G$30)</f>
        <v>0</v>
      </c>
      <c r="K360" s="62">
        <f t="shared" si="260"/>
        <v>0</v>
      </c>
      <c r="L360" s="62">
        <f t="shared" si="260"/>
        <v>0</v>
      </c>
      <c r="M360" s="62">
        <f t="shared" si="260"/>
        <v>0</v>
      </c>
      <c r="N360" s="62">
        <f t="shared" si="260"/>
        <v>0</v>
      </c>
      <c r="O360" s="62">
        <f t="shared" si="260"/>
        <v>0</v>
      </c>
      <c r="P360" s="62">
        <f t="shared" si="260"/>
        <v>0</v>
      </c>
      <c r="Q360" s="62">
        <f t="shared" si="260"/>
        <v>0</v>
      </c>
      <c r="R360" s="62">
        <f t="shared" si="260"/>
        <v>0</v>
      </c>
      <c r="S360" s="62">
        <f t="shared" si="260"/>
        <v>0</v>
      </c>
      <c r="T360" s="62">
        <f t="shared" si="260"/>
        <v>0</v>
      </c>
      <c r="U360" s="62">
        <f t="shared" si="260"/>
        <v>0</v>
      </c>
    </row>
    <row r="361" spans="10:21" hidden="1">
      <c r="J361" s="62">
        <f t="shared" ref="J361:U361" si="261">SUMIF(J31,$B$332,$G$31)</f>
        <v>0</v>
      </c>
      <c r="K361" s="62">
        <f t="shared" si="261"/>
        <v>0</v>
      </c>
      <c r="L361" s="62">
        <f t="shared" si="261"/>
        <v>0</v>
      </c>
      <c r="M361" s="62">
        <f t="shared" si="261"/>
        <v>0</v>
      </c>
      <c r="N361" s="62">
        <f t="shared" si="261"/>
        <v>0</v>
      </c>
      <c r="O361" s="62">
        <f t="shared" si="261"/>
        <v>0</v>
      </c>
      <c r="P361" s="62">
        <f t="shared" si="261"/>
        <v>0</v>
      </c>
      <c r="Q361" s="62">
        <f t="shared" si="261"/>
        <v>0</v>
      </c>
      <c r="R361" s="62">
        <f t="shared" si="261"/>
        <v>0</v>
      </c>
      <c r="S361" s="62">
        <f t="shared" si="261"/>
        <v>0</v>
      </c>
      <c r="T361" s="62">
        <f t="shared" si="261"/>
        <v>0</v>
      </c>
      <c r="U361" s="62">
        <f t="shared" si="261"/>
        <v>0</v>
      </c>
    </row>
    <row r="362" spans="10:21" hidden="1">
      <c r="J362" s="62">
        <f>SUMIF(J32,$B$332,G32)</f>
        <v>0</v>
      </c>
      <c r="K362" s="62">
        <f t="shared" ref="K362:U362" si="262">SUMIF(K32,$B$332,$G$32)</f>
        <v>0</v>
      </c>
      <c r="L362" s="62">
        <f t="shared" si="262"/>
        <v>0</v>
      </c>
      <c r="M362" s="62">
        <f t="shared" si="262"/>
        <v>0</v>
      </c>
      <c r="N362" s="62">
        <f t="shared" si="262"/>
        <v>0</v>
      </c>
      <c r="O362" s="62">
        <f t="shared" si="262"/>
        <v>0</v>
      </c>
      <c r="P362" s="62">
        <f t="shared" si="262"/>
        <v>0</v>
      </c>
      <c r="Q362" s="62">
        <f t="shared" si="262"/>
        <v>0</v>
      </c>
      <c r="R362" s="62">
        <f t="shared" si="262"/>
        <v>0</v>
      </c>
      <c r="S362" s="62">
        <f t="shared" si="262"/>
        <v>0</v>
      </c>
      <c r="T362" s="62">
        <f t="shared" si="262"/>
        <v>0</v>
      </c>
      <c r="U362" s="62">
        <f t="shared" si="262"/>
        <v>0</v>
      </c>
    </row>
    <row r="363" spans="10:21" hidden="1">
      <c r="J363" s="62">
        <f t="shared" ref="J363:U363" si="263">SUMIF(J33,$B$332,$G$33)</f>
        <v>0</v>
      </c>
      <c r="K363" s="62">
        <f t="shared" si="263"/>
        <v>0</v>
      </c>
      <c r="L363" s="62">
        <f t="shared" si="263"/>
        <v>0</v>
      </c>
      <c r="M363" s="62">
        <f t="shared" si="263"/>
        <v>0</v>
      </c>
      <c r="N363" s="62">
        <f t="shared" si="263"/>
        <v>0</v>
      </c>
      <c r="O363" s="62">
        <f t="shared" si="263"/>
        <v>0</v>
      </c>
      <c r="P363" s="62">
        <f t="shared" si="263"/>
        <v>0</v>
      </c>
      <c r="Q363" s="62">
        <f t="shared" si="263"/>
        <v>0</v>
      </c>
      <c r="R363" s="62">
        <f t="shared" si="263"/>
        <v>0</v>
      </c>
      <c r="S363" s="62">
        <f t="shared" si="263"/>
        <v>0</v>
      </c>
      <c r="T363" s="62">
        <f t="shared" si="263"/>
        <v>0</v>
      </c>
      <c r="U363" s="62">
        <f t="shared" si="263"/>
        <v>0</v>
      </c>
    </row>
    <row r="364" spans="10:21" hidden="1">
      <c r="J364" s="62">
        <f t="shared" ref="J364:U364" si="264">SUMIF(J34,$B$332,$G$34)</f>
        <v>0</v>
      </c>
      <c r="K364" s="62">
        <f t="shared" si="264"/>
        <v>0</v>
      </c>
      <c r="L364" s="62">
        <f t="shared" si="264"/>
        <v>0</v>
      </c>
      <c r="M364" s="62">
        <f t="shared" si="264"/>
        <v>0</v>
      </c>
      <c r="N364" s="62">
        <f t="shared" si="264"/>
        <v>0</v>
      </c>
      <c r="O364" s="62">
        <f t="shared" si="264"/>
        <v>0</v>
      </c>
      <c r="P364" s="62">
        <f t="shared" si="264"/>
        <v>0</v>
      </c>
      <c r="Q364" s="62">
        <f t="shared" si="264"/>
        <v>0</v>
      </c>
      <c r="R364" s="62">
        <f t="shared" si="264"/>
        <v>0</v>
      </c>
      <c r="S364" s="62">
        <f t="shared" si="264"/>
        <v>0</v>
      </c>
      <c r="T364" s="62">
        <f t="shared" si="264"/>
        <v>0</v>
      </c>
      <c r="U364" s="62">
        <f t="shared" si="264"/>
        <v>0</v>
      </c>
    </row>
    <row r="365" spans="10:21" hidden="1">
      <c r="J365" s="62">
        <f t="shared" ref="J365:U365" si="265">SUMIF(J35,$B$332,$G$35)</f>
        <v>0</v>
      </c>
      <c r="K365" s="62">
        <f t="shared" si="265"/>
        <v>0</v>
      </c>
      <c r="L365" s="62">
        <f t="shared" si="265"/>
        <v>0</v>
      </c>
      <c r="M365" s="62">
        <f t="shared" si="265"/>
        <v>0</v>
      </c>
      <c r="N365" s="62">
        <f t="shared" si="265"/>
        <v>0</v>
      </c>
      <c r="O365" s="62">
        <f t="shared" si="265"/>
        <v>0</v>
      </c>
      <c r="P365" s="62">
        <f t="shared" si="265"/>
        <v>0</v>
      </c>
      <c r="Q365" s="62">
        <f t="shared" si="265"/>
        <v>0</v>
      </c>
      <c r="R365" s="62">
        <f t="shared" si="265"/>
        <v>0</v>
      </c>
      <c r="S365" s="62">
        <f t="shared" si="265"/>
        <v>0</v>
      </c>
      <c r="T365" s="62">
        <f t="shared" si="265"/>
        <v>0</v>
      </c>
      <c r="U365" s="62">
        <f t="shared" si="265"/>
        <v>0</v>
      </c>
    </row>
    <row r="366" spans="10:21" hidden="1">
      <c r="J366" s="3">
        <f t="shared" ref="J366:U366" si="266">SUMIF(J36,$B$332,$G$36)</f>
        <v>0</v>
      </c>
      <c r="K366" s="3">
        <f t="shared" si="266"/>
        <v>0</v>
      </c>
      <c r="L366" s="3">
        <f t="shared" si="266"/>
        <v>0</v>
      </c>
      <c r="M366" s="3">
        <f t="shared" si="266"/>
        <v>0</v>
      </c>
      <c r="N366" s="3">
        <f t="shared" si="266"/>
        <v>0</v>
      </c>
      <c r="O366" s="3">
        <f t="shared" si="266"/>
        <v>0</v>
      </c>
      <c r="P366" s="3">
        <f t="shared" si="266"/>
        <v>0</v>
      </c>
      <c r="Q366" s="3">
        <f t="shared" si="266"/>
        <v>0</v>
      </c>
      <c r="R366" s="3">
        <f t="shared" si="266"/>
        <v>0</v>
      </c>
      <c r="S366" s="3">
        <f t="shared" si="266"/>
        <v>0</v>
      </c>
      <c r="T366" s="3">
        <f t="shared" si="266"/>
        <v>0</v>
      </c>
      <c r="U366" s="3">
        <f t="shared" si="266"/>
        <v>0</v>
      </c>
    </row>
    <row r="367" spans="10:21" hidden="1">
      <c r="J367" s="3">
        <f t="shared" ref="J367:U367" si="267">SUMIF(J37,$B$332,$G$37)</f>
        <v>0</v>
      </c>
      <c r="K367" s="3">
        <f t="shared" si="267"/>
        <v>0</v>
      </c>
      <c r="L367" s="3">
        <f t="shared" si="267"/>
        <v>0</v>
      </c>
      <c r="M367" s="3">
        <f t="shared" si="267"/>
        <v>0</v>
      </c>
      <c r="N367" s="3">
        <f t="shared" si="267"/>
        <v>0</v>
      </c>
      <c r="O367" s="3">
        <f t="shared" si="267"/>
        <v>0</v>
      </c>
      <c r="P367" s="3">
        <f t="shared" si="267"/>
        <v>0</v>
      </c>
      <c r="Q367" s="3">
        <f t="shared" si="267"/>
        <v>0</v>
      </c>
      <c r="R367" s="3">
        <f t="shared" si="267"/>
        <v>0</v>
      </c>
      <c r="S367" s="3">
        <f t="shared" si="267"/>
        <v>0</v>
      </c>
      <c r="T367" s="3">
        <f t="shared" si="267"/>
        <v>0</v>
      </c>
      <c r="U367" s="3">
        <f t="shared" si="267"/>
        <v>0</v>
      </c>
    </row>
    <row r="368" spans="10:21" hidden="1">
      <c r="J368" s="3">
        <f t="shared" ref="J368:U368" si="268">SUMIF(J38,$B$332,$G$38)</f>
        <v>0</v>
      </c>
      <c r="K368" s="3">
        <f t="shared" si="268"/>
        <v>0</v>
      </c>
      <c r="L368" s="3">
        <f t="shared" si="268"/>
        <v>0</v>
      </c>
      <c r="M368" s="3">
        <f t="shared" si="268"/>
        <v>0</v>
      </c>
      <c r="N368" s="3">
        <f t="shared" si="268"/>
        <v>0</v>
      </c>
      <c r="O368" s="3">
        <f t="shared" si="268"/>
        <v>0</v>
      </c>
      <c r="P368" s="3">
        <f t="shared" si="268"/>
        <v>0</v>
      </c>
      <c r="Q368" s="3">
        <f t="shared" si="268"/>
        <v>0</v>
      </c>
      <c r="R368" s="3">
        <f t="shared" si="268"/>
        <v>0</v>
      </c>
      <c r="S368" s="3">
        <f t="shared" si="268"/>
        <v>0</v>
      </c>
      <c r="T368" s="3">
        <f t="shared" si="268"/>
        <v>0</v>
      </c>
      <c r="U368" s="3">
        <f t="shared" si="268"/>
        <v>0</v>
      </c>
    </row>
    <row r="369" spans="3:21" hidden="1">
      <c r="J369" s="3">
        <f t="shared" ref="J369:U369" si="269">SUMIF(J39,$B$332,$G$39)</f>
        <v>0</v>
      </c>
      <c r="K369" s="3">
        <f t="shared" si="269"/>
        <v>0</v>
      </c>
      <c r="L369" s="3">
        <f t="shared" si="269"/>
        <v>0</v>
      </c>
      <c r="M369" s="3">
        <f t="shared" si="269"/>
        <v>0</v>
      </c>
      <c r="N369" s="3">
        <f t="shared" si="269"/>
        <v>0</v>
      </c>
      <c r="O369" s="3">
        <f t="shared" si="269"/>
        <v>0</v>
      </c>
      <c r="P369" s="3">
        <f t="shared" si="269"/>
        <v>0</v>
      </c>
      <c r="Q369" s="3">
        <f t="shared" si="269"/>
        <v>0</v>
      </c>
      <c r="R369" s="3">
        <f t="shared" si="269"/>
        <v>0</v>
      </c>
      <c r="S369" s="3">
        <f t="shared" si="269"/>
        <v>0</v>
      </c>
      <c r="T369" s="3">
        <f t="shared" si="269"/>
        <v>0</v>
      </c>
      <c r="U369" s="3">
        <f t="shared" si="269"/>
        <v>0</v>
      </c>
    </row>
    <row r="370" spans="3:21" hidden="1">
      <c r="J370" s="3">
        <f t="shared" ref="J370:U370" si="270">SUMIF(J40,$B$332,$G$40)</f>
        <v>0</v>
      </c>
      <c r="K370" s="3">
        <f t="shared" si="270"/>
        <v>0</v>
      </c>
      <c r="L370" s="3">
        <f t="shared" si="270"/>
        <v>0</v>
      </c>
      <c r="M370" s="3">
        <f t="shared" si="270"/>
        <v>0</v>
      </c>
      <c r="N370" s="3">
        <f t="shared" si="270"/>
        <v>0</v>
      </c>
      <c r="O370" s="3">
        <f t="shared" si="270"/>
        <v>0</v>
      </c>
      <c r="P370" s="3">
        <f t="shared" si="270"/>
        <v>0</v>
      </c>
      <c r="Q370" s="3">
        <f t="shared" si="270"/>
        <v>0</v>
      </c>
      <c r="R370" s="3">
        <f t="shared" si="270"/>
        <v>0</v>
      </c>
      <c r="S370" s="3">
        <f t="shared" si="270"/>
        <v>0</v>
      </c>
      <c r="T370" s="3">
        <f t="shared" si="270"/>
        <v>0</v>
      </c>
      <c r="U370" s="3">
        <f t="shared" si="270"/>
        <v>0</v>
      </c>
    </row>
    <row r="371" spans="3:21" hidden="1">
      <c r="J371" s="3">
        <f t="shared" ref="J371:U371" si="271">SUMIF(J41,$B$332,$G$41)</f>
        <v>0</v>
      </c>
      <c r="K371" s="3">
        <f t="shared" si="271"/>
        <v>0</v>
      </c>
      <c r="L371" s="3">
        <f t="shared" si="271"/>
        <v>0</v>
      </c>
      <c r="M371" s="3">
        <f t="shared" si="271"/>
        <v>0</v>
      </c>
      <c r="N371" s="3">
        <f t="shared" si="271"/>
        <v>0</v>
      </c>
      <c r="O371" s="3">
        <f t="shared" si="271"/>
        <v>0</v>
      </c>
      <c r="P371" s="3">
        <f t="shared" si="271"/>
        <v>0</v>
      </c>
      <c r="Q371" s="3">
        <f t="shared" si="271"/>
        <v>0</v>
      </c>
      <c r="R371" s="3">
        <f t="shared" si="271"/>
        <v>0</v>
      </c>
      <c r="S371" s="3">
        <f t="shared" si="271"/>
        <v>0</v>
      </c>
      <c r="T371" s="3">
        <f t="shared" si="271"/>
        <v>0</v>
      </c>
      <c r="U371" s="3">
        <f t="shared" si="271"/>
        <v>0</v>
      </c>
    </row>
    <row r="372" spans="3:21" hidden="1"/>
    <row r="373" spans="3:21" hidden="1">
      <c r="C373" s="28"/>
      <c r="D373" s="35"/>
      <c r="F373" s="26"/>
      <c r="G373" s="25"/>
      <c r="H373" s="2"/>
      <c r="I373" s="2"/>
      <c r="J373" s="21" t="s">
        <v>72</v>
      </c>
      <c r="K373" s="21"/>
    </row>
    <row r="374" spans="3:21" hidden="1">
      <c r="J374" s="62">
        <f t="shared" ref="J374:U374" si="272">SUMIF(J48,$B$332,$G$48)</f>
        <v>0</v>
      </c>
      <c r="K374" s="62">
        <f t="shared" si="272"/>
        <v>0</v>
      </c>
      <c r="L374" s="62">
        <f t="shared" si="272"/>
        <v>0</v>
      </c>
      <c r="M374" s="62">
        <f t="shared" si="272"/>
        <v>0</v>
      </c>
      <c r="N374" s="62">
        <f t="shared" si="272"/>
        <v>0</v>
      </c>
      <c r="O374" s="62">
        <f t="shared" si="272"/>
        <v>0</v>
      </c>
      <c r="P374" s="62">
        <f t="shared" si="272"/>
        <v>0</v>
      </c>
      <c r="Q374" s="62">
        <f t="shared" si="272"/>
        <v>0</v>
      </c>
      <c r="R374" s="62">
        <f t="shared" si="272"/>
        <v>0</v>
      </c>
      <c r="S374" s="62">
        <f t="shared" si="272"/>
        <v>0</v>
      </c>
      <c r="T374" s="62">
        <f t="shared" si="272"/>
        <v>0</v>
      </c>
      <c r="U374" s="62">
        <f t="shared" si="272"/>
        <v>0</v>
      </c>
    </row>
    <row r="375" spans="3:21" hidden="1">
      <c r="J375" s="62">
        <f t="shared" ref="J375:U375" si="273">SUMIF(J49,$B$332,$G$49)</f>
        <v>0</v>
      </c>
      <c r="K375" s="62">
        <f t="shared" si="273"/>
        <v>0</v>
      </c>
      <c r="L375" s="62">
        <f t="shared" si="273"/>
        <v>0</v>
      </c>
      <c r="M375" s="62">
        <f t="shared" si="273"/>
        <v>0</v>
      </c>
      <c r="N375" s="62">
        <f t="shared" si="273"/>
        <v>0</v>
      </c>
      <c r="O375" s="62">
        <f t="shared" si="273"/>
        <v>0</v>
      </c>
      <c r="P375" s="62">
        <f t="shared" si="273"/>
        <v>0</v>
      </c>
      <c r="Q375" s="62">
        <f t="shared" si="273"/>
        <v>0</v>
      </c>
      <c r="R375" s="62">
        <f t="shared" si="273"/>
        <v>0</v>
      </c>
      <c r="S375" s="62">
        <f t="shared" si="273"/>
        <v>0</v>
      </c>
      <c r="T375" s="62">
        <f t="shared" si="273"/>
        <v>0</v>
      </c>
      <c r="U375" s="62">
        <f t="shared" si="273"/>
        <v>0</v>
      </c>
    </row>
    <row r="376" spans="3:21" hidden="1">
      <c r="J376" s="62">
        <f t="shared" ref="J376:U376" si="274">SUMIF(J50,$B$332,$G$50)</f>
        <v>0</v>
      </c>
      <c r="K376" s="62">
        <f t="shared" si="274"/>
        <v>0</v>
      </c>
      <c r="L376" s="62">
        <f t="shared" si="274"/>
        <v>0</v>
      </c>
      <c r="M376" s="62">
        <f t="shared" si="274"/>
        <v>0</v>
      </c>
      <c r="N376" s="62">
        <f t="shared" si="274"/>
        <v>0</v>
      </c>
      <c r="O376" s="62">
        <f t="shared" si="274"/>
        <v>0</v>
      </c>
      <c r="P376" s="62">
        <f t="shared" si="274"/>
        <v>0</v>
      </c>
      <c r="Q376" s="62">
        <f t="shared" si="274"/>
        <v>0</v>
      </c>
      <c r="R376" s="62">
        <f t="shared" si="274"/>
        <v>0</v>
      </c>
      <c r="S376" s="62">
        <f t="shared" si="274"/>
        <v>0</v>
      </c>
      <c r="T376" s="62">
        <f t="shared" si="274"/>
        <v>0</v>
      </c>
      <c r="U376" s="62">
        <f t="shared" si="274"/>
        <v>0</v>
      </c>
    </row>
    <row r="377" spans="3:21" hidden="1">
      <c r="J377" s="62">
        <f t="shared" ref="J377:U377" si="275">SUMIF(J51,$B$332,$G$51)</f>
        <v>0</v>
      </c>
      <c r="K377" s="62">
        <f t="shared" si="275"/>
        <v>0</v>
      </c>
      <c r="L377" s="62">
        <f t="shared" si="275"/>
        <v>0</v>
      </c>
      <c r="M377" s="62">
        <f t="shared" si="275"/>
        <v>0</v>
      </c>
      <c r="N377" s="62">
        <f t="shared" si="275"/>
        <v>0</v>
      </c>
      <c r="O377" s="62">
        <f t="shared" si="275"/>
        <v>0</v>
      </c>
      <c r="P377" s="62">
        <f t="shared" si="275"/>
        <v>0</v>
      </c>
      <c r="Q377" s="62">
        <f t="shared" si="275"/>
        <v>0</v>
      </c>
      <c r="R377" s="62">
        <f t="shared" si="275"/>
        <v>0</v>
      </c>
      <c r="S377" s="62">
        <f t="shared" si="275"/>
        <v>0</v>
      </c>
      <c r="T377" s="62">
        <f t="shared" si="275"/>
        <v>0</v>
      </c>
      <c r="U377" s="62">
        <f t="shared" si="275"/>
        <v>0</v>
      </c>
    </row>
    <row r="378" spans="3:21" hidden="1">
      <c r="J378" s="62">
        <f t="shared" ref="J378:U378" si="276">SUMIF(J52,$B$332,$G$52)</f>
        <v>0</v>
      </c>
      <c r="K378" s="62">
        <f t="shared" si="276"/>
        <v>0</v>
      </c>
      <c r="L378" s="62">
        <f t="shared" si="276"/>
        <v>0</v>
      </c>
      <c r="M378" s="62">
        <f t="shared" si="276"/>
        <v>0</v>
      </c>
      <c r="N378" s="62">
        <f t="shared" si="276"/>
        <v>0</v>
      </c>
      <c r="O378" s="62">
        <f t="shared" si="276"/>
        <v>0</v>
      </c>
      <c r="P378" s="62">
        <f t="shared" si="276"/>
        <v>0</v>
      </c>
      <c r="Q378" s="62">
        <f t="shared" si="276"/>
        <v>0</v>
      </c>
      <c r="R378" s="62">
        <f t="shared" si="276"/>
        <v>0</v>
      </c>
      <c r="S378" s="62">
        <f t="shared" si="276"/>
        <v>0</v>
      </c>
      <c r="T378" s="62">
        <f t="shared" si="276"/>
        <v>0</v>
      </c>
      <c r="U378" s="62">
        <f t="shared" si="276"/>
        <v>0</v>
      </c>
    </row>
    <row r="379" spans="3:21" hidden="1">
      <c r="J379" s="62">
        <f t="shared" ref="J379:U379" si="277">SUMIF(J53,$B$332,$G$53)</f>
        <v>0</v>
      </c>
      <c r="K379" s="62">
        <f t="shared" si="277"/>
        <v>0</v>
      </c>
      <c r="L379" s="62">
        <f t="shared" si="277"/>
        <v>0</v>
      </c>
      <c r="M379" s="62">
        <f t="shared" si="277"/>
        <v>0</v>
      </c>
      <c r="N379" s="62">
        <f t="shared" si="277"/>
        <v>0</v>
      </c>
      <c r="O379" s="62">
        <f t="shared" si="277"/>
        <v>0</v>
      </c>
      <c r="P379" s="62">
        <f t="shared" si="277"/>
        <v>0</v>
      </c>
      <c r="Q379" s="62">
        <f t="shared" si="277"/>
        <v>0</v>
      </c>
      <c r="R379" s="62">
        <f t="shared" si="277"/>
        <v>0</v>
      </c>
      <c r="S379" s="62">
        <f t="shared" si="277"/>
        <v>0</v>
      </c>
      <c r="T379" s="62">
        <f t="shared" si="277"/>
        <v>0</v>
      </c>
      <c r="U379" s="62">
        <f t="shared" si="277"/>
        <v>0</v>
      </c>
    </row>
    <row r="380" spans="3:21" hidden="1">
      <c r="J380" s="62">
        <f t="shared" ref="J380:U380" si="278">SUMIF(J54,$B$332,$G$54)</f>
        <v>0</v>
      </c>
      <c r="K380" s="62">
        <f t="shared" si="278"/>
        <v>0</v>
      </c>
      <c r="L380" s="62">
        <f t="shared" si="278"/>
        <v>0</v>
      </c>
      <c r="M380" s="62">
        <f t="shared" si="278"/>
        <v>0</v>
      </c>
      <c r="N380" s="62">
        <f t="shared" si="278"/>
        <v>0</v>
      </c>
      <c r="O380" s="62">
        <f t="shared" si="278"/>
        <v>0</v>
      </c>
      <c r="P380" s="62">
        <f t="shared" si="278"/>
        <v>0</v>
      </c>
      <c r="Q380" s="62">
        <f t="shared" si="278"/>
        <v>0</v>
      </c>
      <c r="R380" s="62">
        <f t="shared" si="278"/>
        <v>0</v>
      </c>
      <c r="S380" s="62">
        <f t="shared" si="278"/>
        <v>0</v>
      </c>
      <c r="T380" s="62">
        <f t="shared" si="278"/>
        <v>0</v>
      </c>
      <c r="U380" s="62">
        <f t="shared" si="278"/>
        <v>0</v>
      </c>
    </row>
    <row r="381" spans="3:21" hidden="1">
      <c r="J381" s="62">
        <f t="shared" ref="J381:U381" si="279">SUMIF(J55,$B$332,$G$55)</f>
        <v>0</v>
      </c>
      <c r="K381" s="62">
        <f t="shared" si="279"/>
        <v>0</v>
      </c>
      <c r="L381" s="62">
        <f t="shared" si="279"/>
        <v>0</v>
      </c>
      <c r="M381" s="62">
        <f t="shared" si="279"/>
        <v>0</v>
      </c>
      <c r="N381" s="62">
        <f t="shared" si="279"/>
        <v>0</v>
      </c>
      <c r="O381" s="62">
        <f t="shared" si="279"/>
        <v>0</v>
      </c>
      <c r="P381" s="62">
        <f t="shared" si="279"/>
        <v>0</v>
      </c>
      <c r="Q381" s="62">
        <f t="shared" si="279"/>
        <v>0</v>
      </c>
      <c r="R381" s="62">
        <f t="shared" si="279"/>
        <v>0</v>
      </c>
      <c r="S381" s="62">
        <f t="shared" si="279"/>
        <v>0</v>
      </c>
      <c r="T381" s="62">
        <f t="shared" si="279"/>
        <v>0</v>
      </c>
      <c r="U381" s="62">
        <f t="shared" si="279"/>
        <v>0</v>
      </c>
    </row>
    <row r="382" spans="3:21" hidden="1">
      <c r="J382" s="62">
        <f t="shared" ref="J382:U382" si="280">SUMIF(J56,$B$332,$G$56)</f>
        <v>0</v>
      </c>
      <c r="K382" s="62">
        <f t="shared" si="280"/>
        <v>0</v>
      </c>
      <c r="L382" s="62">
        <f t="shared" si="280"/>
        <v>0</v>
      </c>
      <c r="M382" s="62">
        <f t="shared" si="280"/>
        <v>0</v>
      </c>
      <c r="N382" s="62">
        <f t="shared" si="280"/>
        <v>0</v>
      </c>
      <c r="O382" s="62">
        <f t="shared" si="280"/>
        <v>0</v>
      </c>
      <c r="P382" s="62">
        <f t="shared" si="280"/>
        <v>0</v>
      </c>
      <c r="Q382" s="62">
        <f t="shared" si="280"/>
        <v>0</v>
      </c>
      <c r="R382" s="62">
        <f t="shared" si="280"/>
        <v>0</v>
      </c>
      <c r="S382" s="62">
        <f t="shared" si="280"/>
        <v>0</v>
      </c>
      <c r="T382" s="62">
        <f t="shared" si="280"/>
        <v>0</v>
      </c>
      <c r="U382" s="62">
        <f t="shared" si="280"/>
        <v>0</v>
      </c>
    </row>
    <row r="383" spans="3:21" hidden="1">
      <c r="J383" s="62">
        <f t="shared" ref="J383:U383" si="281">SUMIF(J57,$B$332,$G$57)</f>
        <v>0</v>
      </c>
      <c r="K383" s="62">
        <f t="shared" si="281"/>
        <v>0</v>
      </c>
      <c r="L383" s="62">
        <f t="shared" si="281"/>
        <v>0</v>
      </c>
      <c r="M383" s="62">
        <f t="shared" si="281"/>
        <v>0</v>
      </c>
      <c r="N383" s="62">
        <f t="shared" si="281"/>
        <v>0</v>
      </c>
      <c r="O383" s="62">
        <f t="shared" si="281"/>
        <v>0</v>
      </c>
      <c r="P383" s="62">
        <f t="shared" si="281"/>
        <v>0</v>
      </c>
      <c r="Q383" s="62">
        <f t="shared" si="281"/>
        <v>0</v>
      </c>
      <c r="R383" s="62">
        <f t="shared" si="281"/>
        <v>0</v>
      </c>
      <c r="S383" s="62">
        <f t="shared" si="281"/>
        <v>0</v>
      </c>
      <c r="T383" s="62">
        <f t="shared" si="281"/>
        <v>0</v>
      </c>
      <c r="U383" s="62">
        <f t="shared" si="281"/>
        <v>0</v>
      </c>
    </row>
    <row r="384" spans="3:21" hidden="1">
      <c r="J384" s="62">
        <f t="shared" ref="J384:U384" si="282">SUMIF(J58,$B$332,$G$58)</f>
        <v>0</v>
      </c>
      <c r="K384" s="62">
        <f t="shared" si="282"/>
        <v>0</v>
      </c>
      <c r="L384" s="62">
        <f t="shared" si="282"/>
        <v>0</v>
      </c>
      <c r="M384" s="62">
        <f t="shared" si="282"/>
        <v>0</v>
      </c>
      <c r="N384" s="62">
        <f t="shared" si="282"/>
        <v>0</v>
      </c>
      <c r="O384" s="62">
        <f t="shared" si="282"/>
        <v>0</v>
      </c>
      <c r="P384" s="62">
        <f t="shared" si="282"/>
        <v>0</v>
      </c>
      <c r="Q384" s="62">
        <f t="shared" si="282"/>
        <v>0</v>
      </c>
      <c r="R384" s="62">
        <f t="shared" si="282"/>
        <v>0</v>
      </c>
      <c r="S384" s="62">
        <f t="shared" si="282"/>
        <v>0</v>
      </c>
      <c r="T384" s="62">
        <f t="shared" si="282"/>
        <v>0</v>
      </c>
      <c r="U384" s="62">
        <f t="shared" si="282"/>
        <v>0</v>
      </c>
    </row>
    <row r="385" spans="10:21" hidden="1">
      <c r="J385" s="62">
        <f t="shared" ref="J385:U385" si="283">SUMIF(J59,$B$332,$G$59)</f>
        <v>0</v>
      </c>
      <c r="K385" s="62">
        <f t="shared" si="283"/>
        <v>0</v>
      </c>
      <c r="L385" s="62">
        <f t="shared" si="283"/>
        <v>0</v>
      </c>
      <c r="M385" s="62">
        <f t="shared" si="283"/>
        <v>0</v>
      </c>
      <c r="N385" s="62">
        <f t="shared" si="283"/>
        <v>0</v>
      </c>
      <c r="O385" s="62">
        <f t="shared" si="283"/>
        <v>0</v>
      </c>
      <c r="P385" s="62">
        <f t="shared" si="283"/>
        <v>0</v>
      </c>
      <c r="Q385" s="62">
        <f t="shared" si="283"/>
        <v>0</v>
      </c>
      <c r="R385" s="62">
        <f t="shared" si="283"/>
        <v>0</v>
      </c>
      <c r="S385" s="62">
        <f t="shared" si="283"/>
        <v>0</v>
      </c>
      <c r="T385" s="62">
        <f t="shared" si="283"/>
        <v>0</v>
      </c>
      <c r="U385" s="62">
        <f t="shared" si="283"/>
        <v>0</v>
      </c>
    </row>
    <row r="386" spans="10:21" hidden="1"/>
    <row r="387" spans="10:21" hidden="1">
      <c r="J387" s="3" t="s">
        <v>29</v>
      </c>
    </row>
    <row r="388" spans="10:21" hidden="1">
      <c r="J388" s="62">
        <f t="shared" ref="J388:U388" si="284">SUMIF(J66,$B$332,$G$66)</f>
        <v>2000000</v>
      </c>
      <c r="K388" s="62">
        <f t="shared" si="284"/>
        <v>0</v>
      </c>
      <c r="L388" s="62">
        <f t="shared" si="284"/>
        <v>0</v>
      </c>
      <c r="M388" s="62">
        <f t="shared" si="284"/>
        <v>0</v>
      </c>
      <c r="N388" s="62">
        <f t="shared" si="284"/>
        <v>0</v>
      </c>
      <c r="O388" s="62">
        <f t="shared" si="284"/>
        <v>0</v>
      </c>
      <c r="P388" s="62">
        <f t="shared" si="284"/>
        <v>0</v>
      </c>
      <c r="Q388" s="62">
        <f t="shared" si="284"/>
        <v>0</v>
      </c>
      <c r="R388" s="62">
        <f t="shared" si="284"/>
        <v>0</v>
      </c>
      <c r="S388" s="62">
        <f t="shared" si="284"/>
        <v>0</v>
      </c>
      <c r="T388" s="62">
        <f t="shared" si="284"/>
        <v>0</v>
      </c>
      <c r="U388" s="62">
        <f t="shared" si="284"/>
        <v>0</v>
      </c>
    </row>
    <row r="389" spans="10:21" hidden="1">
      <c r="J389" s="62">
        <f t="shared" ref="J389:U389" si="285">SUMIF(J67,$B$332,$G$67)</f>
        <v>0</v>
      </c>
      <c r="K389" s="62">
        <f t="shared" si="285"/>
        <v>0</v>
      </c>
      <c r="L389" s="62">
        <f t="shared" si="285"/>
        <v>0</v>
      </c>
      <c r="M389" s="62">
        <f t="shared" si="285"/>
        <v>0</v>
      </c>
      <c r="N389" s="62">
        <f t="shared" si="285"/>
        <v>0</v>
      </c>
      <c r="O389" s="62">
        <f t="shared" si="285"/>
        <v>0</v>
      </c>
      <c r="P389" s="62">
        <f t="shared" si="285"/>
        <v>0</v>
      </c>
      <c r="Q389" s="62">
        <f t="shared" si="285"/>
        <v>0</v>
      </c>
      <c r="R389" s="62">
        <f t="shared" si="285"/>
        <v>0</v>
      </c>
      <c r="S389" s="62">
        <f t="shared" si="285"/>
        <v>0</v>
      </c>
      <c r="T389" s="62">
        <f t="shared" si="285"/>
        <v>0</v>
      </c>
      <c r="U389" s="62">
        <f t="shared" si="285"/>
        <v>0</v>
      </c>
    </row>
    <row r="390" spans="10:21" hidden="1">
      <c r="J390" s="62">
        <f t="shared" ref="J390:U390" si="286">SUMIF(J68,$B$332,$G$68)</f>
        <v>0</v>
      </c>
      <c r="K390" s="62">
        <f t="shared" si="286"/>
        <v>0</v>
      </c>
      <c r="L390" s="62">
        <f t="shared" si="286"/>
        <v>0</v>
      </c>
      <c r="M390" s="62">
        <f t="shared" si="286"/>
        <v>0</v>
      </c>
      <c r="N390" s="62">
        <f t="shared" si="286"/>
        <v>0</v>
      </c>
      <c r="O390" s="62">
        <f t="shared" si="286"/>
        <v>0</v>
      </c>
      <c r="P390" s="62">
        <f t="shared" si="286"/>
        <v>0</v>
      </c>
      <c r="Q390" s="62">
        <f t="shared" si="286"/>
        <v>0</v>
      </c>
      <c r="R390" s="62">
        <f t="shared" si="286"/>
        <v>0</v>
      </c>
      <c r="S390" s="62">
        <f t="shared" si="286"/>
        <v>0</v>
      </c>
      <c r="T390" s="62">
        <f t="shared" si="286"/>
        <v>0</v>
      </c>
      <c r="U390" s="62">
        <f t="shared" si="286"/>
        <v>0</v>
      </c>
    </row>
    <row r="391" spans="10:21" hidden="1">
      <c r="J391" s="62">
        <f t="shared" ref="J391:U391" si="287">SUMIF(J69,$B$332,$G$69)</f>
        <v>0</v>
      </c>
      <c r="K391" s="62">
        <f t="shared" si="287"/>
        <v>0</v>
      </c>
      <c r="L391" s="62">
        <f t="shared" si="287"/>
        <v>0</v>
      </c>
      <c r="M391" s="62">
        <f t="shared" si="287"/>
        <v>0</v>
      </c>
      <c r="N391" s="62">
        <f t="shared" si="287"/>
        <v>0</v>
      </c>
      <c r="O391" s="62">
        <f t="shared" si="287"/>
        <v>0</v>
      </c>
      <c r="P391" s="62">
        <f t="shared" si="287"/>
        <v>0</v>
      </c>
      <c r="Q391" s="62">
        <f t="shared" si="287"/>
        <v>0</v>
      </c>
      <c r="R391" s="62">
        <f t="shared" si="287"/>
        <v>0</v>
      </c>
      <c r="S391" s="62">
        <f t="shared" si="287"/>
        <v>0</v>
      </c>
      <c r="T391" s="62">
        <f t="shared" si="287"/>
        <v>0</v>
      </c>
      <c r="U391" s="62">
        <f t="shared" si="287"/>
        <v>0</v>
      </c>
    </row>
    <row r="392" spans="10:21" hidden="1">
      <c r="J392" s="62">
        <f t="shared" ref="J392:U392" si="288">SUMIF(J70,$B$332,$G$70)</f>
        <v>0</v>
      </c>
      <c r="K392" s="62">
        <f t="shared" si="288"/>
        <v>0</v>
      </c>
      <c r="L392" s="62">
        <f t="shared" si="288"/>
        <v>0</v>
      </c>
      <c r="M392" s="62">
        <f t="shared" si="288"/>
        <v>0</v>
      </c>
      <c r="N392" s="62">
        <f t="shared" si="288"/>
        <v>0</v>
      </c>
      <c r="O392" s="62">
        <f t="shared" si="288"/>
        <v>0</v>
      </c>
      <c r="P392" s="62">
        <f t="shared" si="288"/>
        <v>0</v>
      </c>
      <c r="Q392" s="62">
        <f t="shared" si="288"/>
        <v>0</v>
      </c>
      <c r="R392" s="62">
        <f t="shared" si="288"/>
        <v>0</v>
      </c>
      <c r="S392" s="62">
        <f t="shared" si="288"/>
        <v>0</v>
      </c>
      <c r="T392" s="62">
        <f t="shared" si="288"/>
        <v>0</v>
      </c>
      <c r="U392" s="62">
        <f t="shared" si="288"/>
        <v>0</v>
      </c>
    </row>
    <row r="393" spans="10:21" hidden="1">
      <c r="J393" s="62">
        <f t="shared" ref="J393:U393" si="289">SUMIF(J71,$B$332,$G$71)</f>
        <v>0</v>
      </c>
      <c r="K393" s="62">
        <f t="shared" si="289"/>
        <v>0</v>
      </c>
      <c r="L393" s="62">
        <f t="shared" si="289"/>
        <v>0</v>
      </c>
      <c r="M393" s="62">
        <f t="shared" si="289"/>
        <v>0</v>
      </c>
      <c r="N393" s="62">
        <f t="shared" si="289"/>
        <v>0</v>
      </c>
      <c r="O393" s="62">
        <f t="shared" si="289"/>
        <v>0</v>
      </c>
      <c r="P393" s="62">
        <f t="shared" si="289"/>
        <v>0</v>
      </c>
      <c r="Q393" s="62">
        <f t="shared" si="289"/>
        <v>0</v>
      </c>
      <c r="R393" s="62">
        <f t="shared" si="289"/>
        <v>0</v>
      </c>
      <c r="S393" s="62">
        <f t="shared" si="289"/>
        <v>0</v>
      </c>
      <c r="T393" s="62">
        <f t="shared" si="289"/>
        <v>0</v>
      </c>
      <c r="U393" s="62">
        <f t="shared" si="289"/>
        <v>0</v>
      </c>
    </row>
    <row r="394" spans="10:21" hidden="1">
      <c r="J394" s="62">
        <f t="shared" ref="J394:U394" si="290">SUMIF(J72,$B$332,$G$72)</f>
        <v>0</v>
      </c>
      <c r="K394" s="62">
        <f t="shared" si="290"/>
        <v>0</v>
      </c>
      <c r="L394" s="62">
        <f t="shared" si="290"/>
        <v>0</v>
      </c>
      <c r="M394" s="62">
        <f t="shared" si="290"/>
        <v>0</v>
      </c>
      <c r="N394" s="62">
        <f t="shared" si="290"/>
        <v>0</v>
      </c>
      <c r="O394" s="62">
        <f t="shared" si="290"/>
        <v>0</v>
      </c>
      <c r="P394" s="62">
        <f t="shared" si="290"/>
        <v>0</v>
      </c>
      <c r="Q394" s="62">
        <f t="shared" si="290"/>
        <v>0</v>
      </c>
      <c r="R394" s="62">
        <f t="shared" si="290"/>
        <v>0</v>
      </c>
      <c r="S394" s="62">
        <f t="shared" si="290"/>
        <v>0</v>
      </c>
      <c r="T394" s="62">
        <f t="shared" si="290"/>
        <v>0</v>
      </c>
      <c r="U394" s="62">
        <f t="shared" si="290"/>
        <v>0</v>
      </c>
    </row>
    <row r="395" spans="10:21" hidden="1">
      <c r="J395" s="62">
        <f t="shared" ref="J395:U395" si="291">SUMIF(J73,$B$332,$G$73)</f>
        <v>0</v>
      </c>
      <c r="K395" s="62">
        <f t="shared" si="291"/>
        <v>0</v>
      </c>
      <c r="L395" s="62">
        <f t="shared" si="291"/>
        <v>0</v>
      </c>
      <c r="M395" s="62">
        <f t="shared" si="291"/>
        <v>0</v>
      </c>
      <c r="N395" s="62">
        <f t="shared" si="291"/>
        <v>0</v>
      </c>
      <c r="O395" s="62">
        <f t="shared" si="291"/>
        <v>0</v>
      </c>
      <c r="P395" s="62">
        <f t="shared" si="291"/>
        <v>0</v>
      </c>
      <c r="Q395" s="62">
        <f t="shared" si="291"/>
        <v>0</v>
      </c>
      <c r="R395" s="62">
        <f t="shared" si="291"/>
        <v>0</v>
      </c>
      <c r="S395" s="62">
        <f t="shared" si="291"/>
        <v>0</v>
      </c>
      <c r="T395" s="62">
        <f t="shared" si="291"/>
        <v>0</v>
      </c>
      <c r="U395" s="62">
        <f t="shared" si="291"/>
        <v>0</v>
      </c>
    </row>
    <row r="396" spans="10:21" hidden="1"/>
    <row r="397" spans="10:21" hidden="1"/>
    <row r="398" spans="10:21" hidden="1"/>
    <row r="399" spans="10:21" hidden="1">
      <c r="J399" s="3" t="s">
        <v>34</v>
      </c>
    </row>
    <row r="400" spans="10:21" hidden="1">
      <c r="J400" s="62">
        <f t="shared" ref="J400:U400" si="292">SUMIF(J78,$B$332,$G$78)</f>
        <v>0</v>
      </c>
      <c r="K400" s="62">
        <f t="shared" si="292"/>
        <v>0</v>
      </c>
      <c r="L400" s="62">
        <f t="shared" si="292"/>
        <v>0</v>
      </c>
      <c r="M400" s="62">
        <f t="shared" si="292"/>
        <v>0</v>
      </c>
      <c r="N400" s="62">
        <f t="shared" si="292"/>
        <v>0</v>
      </c>
      <c r="O400" s="62">
        <f t="shared" si="292"/>
        <v>0</v>
      </c>
      <c r="P400" s="62">
        <f t="shared" si="292"/>
        <v>0</v>
      </c>
      <c r="Q400" s="62">
        <f t="shared" si="292"/>
        <v>0</v>
      </c>
      <c r="R400" s="62">
        <f t="shared" si="292"/>
        <v>0</v>
      </c>
      <c r="S400" s="62">
        <f t="shared" si="292"/>
        <v>0</v>
      </c>
      <c r="T400" s="62">
        <f t="shared" si="292"/>
        <v>0</v>
      </c>
      <c r="U400" s="62">
        <f t="shared" si="292"/>
        <v>0</v>
      </c>
    </row>
    <row r="401" spans="10:21" hidden="1">
      <c r="J401" s="62">
        <f t="shared" ref="J401:U401" si="293">SUMIF(J79,$B$332,$G$79)</f>
        <v>0</v>
      </c>
      <c r="K401" s="62">
        <f t="shared" si="293"/>
        <v>0</v>
      </c>
      <c r="L401" s="62">
        <f t="shared" si="293"/>
        <v>0</v>
      </c>
      <c r="M401" s="62">
        <f t="shared" si="293"/>
        <v>0</v>
      </c>
      <c r="N401" s="62">
        <f t="shared" si="293"/>
        <v>0</v>
      </c>
      <c r="O401" s="62">
        <f t="shared" si="293"/>
        <v>0</v>
      </c>
      <c r="P401" s="62">
        <f t="shared" si="293"/>
        <v>0</v>
      </c>
      <c r="Q401" s="62">
        <f t="shared" si="293"/>
        <v>0</v>
      </c>
      <c r="R401" s="62">
        <f t="shared" si="293"/>
        <v>0</v>
      </c>
      <c r="S401" s="62">
        <f t="shared" si="293"/>
        <v>0</v>
      </c>
      <c r="T401" s="62">
        <f t="shared" si="293"/>
        <v>0</v>
      </c>
      <c r="U401" s="62">
        <f t="shared" si="293"/>
        <v>0</v>
      </c>
    </row>
    <row r="402" spans="10:21" hidden="1">
      <c r="J402" s="62">
        <f t="shared" ref="J402:U402" si="294">SUMIF(J80,$B$332,$G$80)</f>
        <v>0</v>
      </c>
      <c r="K402" s="62">
        <f t="shared" si="294"/>
        <v>0</v>
      </c>
      <c r="L402" s="62">
        <f t="shared" si="294"/>
        <v>0</v>
      </c>
      <c r="M402" s="62">
        <f t="shared" si="294"/>
        <v>0</v>
      </c>
      <c r="N402" s="62">
        <f t="shared" si="294"/>
        <v>0</v>
      </c>
      <c r="O402" s="62">
        <f t="shared" si="294"/>
        <v>0</v>
      </c>
      <c r="P402" s="62">
        <f t="shared" si="294"/>
        <v>0</v>
      </c>
      <c r="Q402" s="62">
        <f t="shared" si="294"/>
        <v>0</v>
      </c>
      <c r="R402" s="62">
        <f t="shared" si="294"/>
        <v>0</v>
      </c>
      <c r="S402" s="62">
        <f t="shared" si="294"/>
        <v>0</v>
      </c>
      <c r="T402" s="62">
        <f t="shared" si="294"/>
        <v>0</v>
      </c>
      <c r="U402" s="62">
        <f t="shared" si="294"/>
        <v>0</v>
      </c>
    </row>
    <row r="403" spans="10:21" hidden="1">
      <c r="J403" s="62">
        <f t="shared" ref="J403:U403" si="295">SUMIF(J81,$B$332,$G$81)</f>
        <v>0</v>
      </c>
      <c r="K403" s="62">
        <f t="shared" si="295"/>
        <v>0</v>
      </c>
      <c r="L403" s="62">
        <f t="shared" si="295"/>
        <v>0</v>
      </c>
      <c r="M403" s="62">
        <f t="shared" si="295"/>
        <v>0</v>
      </c>
      <c r="N403" s="62">
        <f t="shared" si="295"/>
        <v>0</v>
      </c>
      <c r="O403" s="62">
        <f t="shared" si="295"/>
        <v>0</v>
      </c>
      <c r="P403" s="62">
        <f t="shared" si="295"/>
        <v>0</v>
      </c>
      <c r="Q403" s="62">
        <f t="shared" si="295"/>
        <v>0</v>
      </c>
      <c r="R403" s="62">
        <f t="shared" si="295"/>
        <v>0</v>
      </c>
      <c r="S403" s="62">
        <f t="shared" si="295"/>
        <v>0</v>
      </c>
      <c r="T403" s="62">
        <f t="shared" si="295"/>
        <v>0</v>
      </c>
      <c r="U403" s="62">
        <f t="shared" si="295"/>
        <v>0</v>
      </c>
    </row>
    <row r="404" spans="10:21" hidden="1">
      <c r="J404" s="62">
        <f t="shared" ref="J404:U404" si="296">SUMIF(J82,$B$332,$G$82)</f>
        <v>0</v>
      </c>
      <c r="K404" s="62">
        <f t="shared" si="296"/>
        <v>0</v>
      </c>
      <c r="L404" s="62">
        <f t="shared" si="296"/>
        <v>0</v>
      </c>
      <c r="M404" s="62">
        <f t="shared" si="296"/>
        <v>0</v>
      </c>
      <c r="N404" s="62">
        <f t="shared" si="296"/>
        <v>0</v>
      </c>
      <c r="O404" s="62">
        <f t="shared" si="296"/>
        <v>0</v>
      </c>
      <c r="P404" s="62">
        <f t="shared" si="296"/>
        <v>0</v>
      </c>
      <c r="Q404" s="62">
        <f t="shared" si="296"/>
        <v>0</v>
      </c>
      <c r="R404" s="62">
        <f t="shared" si="296"/>
        <v>0</v>
      </c>
      <c r="S404" s="62">
        <f t="shared" si="296"/>
        <v>0</v>
      </c>
      <c r="T404" s="62">
        <f t="shared" si="296"/>
        <v>0</v>
      </c>
      <c r="U404" s="62">
        <f t="shared" si="296"/>
        <v>0</v>
      </c>
    </row>
    <row r="405" spans="10:21" hidden="1">
      <c r="J405" s="62">
        <f t="shared" ref="J405:U405" si="297">SUMIF(J83,$B$332,$G$83)</f>
        <v>0</v>
      </c>
      <c r="K405" s="62">
        <f t="shared" si="297"/>
        <v>0</v>
      </c>
      <c r="L405" s="62">
        <f t="shared" si="297"/>
        <v>0</v>
      </c>
      <c r="M405" s="62">
        <f t="shared" si="297"/>
        <v>0</v>
      </c>
      <c r="N405" s="62">
        <f t="shared" si="297"/>
        <v>0</v>
      </c>
      <c r="O405" s="62">
        <f t="shared" si="297"/>
        <v>0</v>
      </c>
      <c r="P405" s="62">
        <f t="shared" si="297"/>
        <v>0</v>
      </c>
      <c r="Q405" s="62">
        <f t="shared" si="297"/>
        <v>0</v>
      </c>
      <c r="R405" s="62">
        <f t="shared" si="297"/>
        <v>0</v>
      </c>
      <c r="S405" s="62">
        <f t="shared" si="297"/>
        <v>0</v>
      </c>
      <c r="T405" s="62">
        <f t="shared" si="297"/>
        <v>0</v>
      </c>
      <c r="U405" s="62">
        <f t="shared" si="297"/>
        <v>0</v>
      </c>
    </row>
    <row r="406" spans="10:21" hidden="1">
      <c r="J406" s="62">
        <f t="shared" ref="J406:U406" si="298">SUMIF(J84,$B$332,$G$84)</f>
        <v>0</v>
      </c>
      <c r="K406" s="62">
        <f t="shared" si="298"/>
        <v>0</v>
      </c>
      <c r="L406" s="62">
        <f t="shared" si="298"/>
        <v>0</v>
      </c>
      <c r="M406" s="62">
        <f t="shared" si="298"/>
        <v>0</v>
      </c>
      <c r="N406" s="62">
        <f t="shared" si="298"/>
        <v>0</v>
      </c>
      <c r="O406" s="62">
        <f t="shared" si="298"/>
        <v>0</v>
      </c>
      <c r="P406" s="62">
        <f t="shared" si="298"/>
        <v>0</v>
      </c>
      <c r="Q406" s="62">
        <f t="shared" si="298"/>
        <v>0</v>
      </c>
      <c r="R406" s="62">
        <f t="shared" si="298"/>
        <v>0</v>
      </c>
      <c r="S406" s="62">
        <f t="shared" si="298"/>
        <v>0</v>
      </c>
      <c r="T406" s="62">
        <f t="shared" si="298"/>
        <v>0</v>
      </c>
      <c r="U406" s="62">
        <f t="shared" si="298"/>
        <v>0</v>
      </c>
    </row>
    <row r="407" spans="10:21" hidden="1">
      <c r="J407" s="62">
        <f t="shared" ref="J407:U407" si="299">SUMIF(J85,$B$332,$G$85)</f>
        <v>0</v>
      </c>
      <c r="K407" s="62">
        <f t="shared" si="299"/>
        <v>0</v>
      </c>
      <c r="L407" s="62">
        <f t="shared" si="299"/>
        <v>0</v>
      </c>
      <c r="M407" s="62">
        <f t="shared" si="299"/>
        <v>0</v>
      </c>
      <c r="N407" s="62">
        <f t="shared" si="299"/>
        <v>0</v>
      </c>
      <c r="O407" s="62">
        <f t="shared" si="299"/>
        <v>0</v>
      </c>
      <c r="P407" s="62">
        <f t="shared" si="299"/>
        <v>0</v>
      </c>
      <c r="Q407" s="62">
        <f t="shared" si="299"/>
        <v>0</v>
      </c>
      <c r="R407" s="62">
        <f t="shared" si="299"/>
        <v>0</v>
      </c>
      <c r="S407" s="62">
        <f t="shared" si="299"/>
        <v>0</v>
      </c>
      <c r="T407" s="62">
        <f t="shared" si="299"/>
        <v>0</v>
      </c>
      <c r="U407" s="62">
        <f t="shared" si="299"/>
        <v>0</v>
      </c>
    </row>
    <row r="408" spans="10:21" hidden="1"/>
    <row r="409" spans="10:21" hidden="1"/>
    <row r="410" spans="10:21" hidden="1"/>
    <row r="411" spans="10:21" hidden="1">
      <c r="J411" s="3" t="s">
        <v>36</v>
      </c>
    </row>
    <row r="412" spans="10:21" hidden="1">
      <c r="J412" s="62">
        <f t="shared" ref="J412:U412" si="300">SUMIF(J90,$B$332,$G$90)</f>
        <v>0</v>
      </c>
      <c r="K412" s="62">
        <f t="shared" si="300"/>
        <v>0</v>
      </c>
      <c r="L412" s="62">
        <f t="shared" si="300"/>
        <v>0</v>
      </c>
      <c r="M412" s="62">
        <f t="shared" si="300"/>
        <v>0</v>
      </c>
      <c r="N412" s="62">
        <f t="shared" si="300"/>
        <v>0</v>
      </c>
      <c r="O412" s="62">
        <f t="shared" si="300"/>
        <v>0</v>
      </c>
      <c r="P412" s="62">
        <f t="shared" si="300"/>
        <v>0</v>
      </c>
      <c r="Q412" s="62">
        <f t="shared" si="300"/>
        <v>0</v>
      </c>
      <c r="R412" s="62">
        <f t="shared" si="300"/>
        <v>0</v>
      </c>
      <c r="S412" s="62">
        <f t="shared" si="300"/>
        <v>0</v>
      </c>
      <c r="T412" s="62">
        <f t="shared" si="300"/>
        <v>0</v>
      </c>
      <c r="U412" s="62">
        <f t="shared" si="300"/>
        <v>0</v>
      </c>
    </row>
    <row r="413" spans="10:21" hidden="1">
      <c r="J413" s="62">
        <f t="shared" ref="J413:U413" si="301">SUMIF(J91,$B$332,$G$91)</f>
        <v>0</v>
      </c>
      <c r="K413" s="62">
        <f t="shared" si="301"/>
        <v>0</v>
      </c>
      <c r="L413" s="62">
        <f t="shared" si="301"/>
        <v>0</v>
      </c>
      <c r="M413" s="62">
        <f t="shared" si="301"/>
        <v>0</v>
      </c>
      <c r="N413" s="62">
        <f t="shared" si="301"/>
        <v>0</v>
      </c>
      <c r="O413" s="62">
        <f t="shared" si="301"/>
        <v>0</v>
      </c>
      <c r="P413" s="62">
        <f t="shared" si="301"/>
        <v>0</v>
      </c>
      <c r="Q413" s="62">
        <f t="shared" si="301"/>
        <v>0</v>
      </c>
      <c r="R413" s="62">
        <f t="shared" si="301"/>
        <v>0</v>
      </c>
      <c r="S413" s="62">
        <f t="shared" si="301"/>
        <v>0</v>
      </c>
      <c r="T413" s="62">
        <f t="shared" si="301"/>
        <v>0</v>
      </c>
      <c r="U413" s="62">
        <f t="shared" si="301"/>
        <v>0</v>
      </c>
    </row>
    <row r="414" spans="10:21" hidden="1">
      <c r="J414" s="62">
        <f t="shared" ref="J414:U414" si="302">SUMIF(J92,$B$332,$G$92)</f>
        <v>0</v>
      </c>
      <c r="K414" s="62">
        <f t="shared" si="302"/>
        <v>0</v>
      </c>
      <c r="L414" s="62">
        <f t="shared" si="302"/>
        <v>0</v>
      </c>
      <c r="M414" s="62">
        <f t="shared" si="302"/>
        <v>0</v>
      </c>
      <c r="N414" s="62">
        <f t="shared" si="302"/>
        <v>0</v>
      </c>
      <c r="O414" s="62">
        <f t="shared" si="302"/>
        <v>0</v>
      </c>
      <c r="P414" s="62">
        <f t="shared" si="302"/>
        <v>0</v>
      </c>
      <c r="Q414" s="62">
        <f t="shared" si="302"/>
        <v>0</v>
      </c>
      <c r="R414" s="62">
        <f t="shared" si="302"/>
        <v>0</v>
      </c>
      <c r="S414" s="62">
        <f t="shared" si="302"/>
        <v>0</v>
      </c>
      <c r="T414" s="62">
        <f t="shared" si="302"/>
        <v>0</v>
      </c>
      <c r="U414" s="62">
        <f t="shared" si="302"/>
        <v>0</v>
      </c>
    </row>
    <row r="415" spans="10:21" hidden="1">
      <c r="J415" s="62">
        <f t="shared" ref="J415:U415" si="303">SUMIF(J93,$B$332,$G$93)</f>
        <v>0</v>
      </c>
      <c r="K415" s="62">
        <f t="shared" si="303"/>
        <v>0</v>
      </c>
      <c r="L415" s="62">
        <f t="shared" si="303"/>
        <v>0</v>
      </c>
      <c r="M415" s="62">
        <f t="shared" si="303"/>
        <v>0</v>
      </c>
      <c r="N415" s="62">
        <f t="shared" si="303"/>
        <v>0</v>
      </c>
      <c r="O415" s="62">
        <f t="shared" si="303"/>
        <v>0</v>
      </c>
      <c r="P415" s="62">
        <f t="shared" si="303"/>
        <v>0</v>
      </c>
      <c r="Q415" s="62">
        <f t="shared" si="303"/>
        <v>0</v>
      </c>
      <c r="R415" s="62">
        <f t="shared" si="303"/>
        <v>0</v>
      </c>
      <c r="S415" s="62">
        <f t="shared" si="303"/>
        <v>0</v>
      </c>
      <c r="T415" s="62">
        <f t="shared" si="303"/>
        <v>0</v>
      </c>
      <c r="U415" s="62">
        <f t="shared" si="303"/>
        <v>0</v>
      </c>
    </row>
    <row r="416" spans="10:21" hidden="1">
      <c r="J416" s="62">
        <f t="shared" ref="J416:U416" si="304">SUMIF(J94,$B$332,$G$94)</f>
        <v>0</v>
      </c>
      <c r="K416" s="62">
        <f t="shared" si="304"/>
        <v>0</v>
      </c>
      <c r="L416" s="62">
        <f t="shared" si="304"/>
        <v>0</v>
      </c>
      <c r="M416" s="62">
        <f t="shared" si="304"/>
        <v>0</v>
      </c>
      <c r="N416" s="62">
        <f t="shared" si="304"/>
        <v>0</v>
      </c>
      <c r="O416" s="62">
        <f t="shared" si="304"/>
        <v>0</v>
      </c>
      <c r="P416" s="62">
        <f t="shared" si="304"/>
        <v>0</v>
      </c>
      <c r="Q416" s="62">
        <f t="shared" si="304"/>
        <v>0</v>
      </c>
      <c r="R416" s="62">
        <f t="shared" si="304"/>
        <v>0</v>
      </c>
      <c r="S416" s="62">
        <f t="shared" si="304"/>
        <v>0</v>
      </c>
      <c r="T416" s="62">
        <f t="shared" si="304"/>
        <v>0</v>
      </c>
      <c r="U416" s="62">
        <f t="shared" si="304"/>
        <v>0</v>
      </c>
    </row>
    <row r="417" spans="10:21" hidden="1">
      <c r="J417" s="62">
        <f t="shared" ref="J417:U417" si="305">SUMIF(J95,$B$332,$G$95)</f>
        <v>0</v>
      </c>
      <c r="K417" s="62">
        <f t="shared" si="305"/>
        <v>0</v>
      </c>
      <c r="L417" s="62">
        <f t="shared" si="305"/>
        <v>0</v>
      </c>
      <c r="M417" s="62">
        <f t="shared" si="305"/>
        <v>0</v>
      </c>
      <c r="N417" s="62">
        <f t="shared" si="305"/>
        <v>0</v>
      </c>
      <c r="O417" s="62">
        <f t="shared" si="305"/>
        <v>0</v>
      </c>
      <c r="P417" s="62">
        <f t="shared" si="305"/>
        <v>0</v>
      </c>
      <c r="Q417" s="62">
        <f t="shared" si="305"/>
        <v>0</v>
      </c>
      <c r="R417" s="62">
        <f t="shared" si="305"/>
        <v>0</v>
      </c>
      <c r="S417" s="62">
        <f t="shared" si="305"/>
        <v>0</v>
      </c>
      <c r="T417" s="62">
        <f t="shared" si="305"/>
        <v>0</v>
      </c>
      <c r="U417" s="62">
        <f t="shared" si="305"/>
        <v>0</v>
      </c>
    </row>
    <row r="418" spans="10:21" hidden="1">
      <c r="J418" s="62">
        <f t="shared" ref="J418:U418" si="306">SUMIF(J96,$B$332,$G$96)</f>
        <v>0</v>
      </c>
      <c r="K418" s="62">
        <f t="shared" si="306"/>
        <v>0</v>
      </c>
      <c r="L418" s="62">
        <f t="shared" si="306"/>
        <v>0</v>
      </c>
      <c r="M418" s="62">
        <f t="shared" si="306"/>
        <v>0</v>
      </c>
      <c r="N418" s="62">
        <f t="shared" si="306"/>
        <v>0</v>
      </c>
      <c r="O418" s="62">
        <f t="shared" si="306"/>
        <v>0</v>
      </c>
      <c r="P418" s="62">
        <f t="shared" si="306"/>
        <v>0</v>
      </c>
      <c r="Q418" s="62">
        <f t="shared" si="306"/>
        <v>0</v>
      </c>
      <c r="R418" s="62">
        <f t="shared" si="306"/>
        <v>0</v>
      </c>
      <c r="S418" s="62">
        <f t="shared" si="306"/>
        <v>0</v>
      </c>
      <c r="T418" s="62">
        <f t="shared" si="306"/>
        <v>0</v>
      </c>
      <c r="U418" s="62">
        <f t="shared" si="306"/>
        <v>0</v>
      </c>
    </row>
    <row r="419" spans="10:21" hidden="1">
      <c r="J419" s="62">
        <f t="shared" ref="J419:U419" si="307">SUMIF(J97,$B$332,$G$97)</f>
        <v>0</v>
      </c>
      <c r="K419" s="62">
        <f t="shared" si="307"/>
        <v>0</v>
      </c>
      <c r="L419" s="62">
        <f t="shared" si="307"/>
        <v>0</v>
      </c>
      <c r="M419" s="62">
        <f t="shared" si="307"/>
        <v>0</v>
      </c>
      <c r="N419" s="62">
        <f t="shared" si="307"/>
        <v>0</v>
      </c>
      <c r="O419" s="62">
        <f t="shared" si="307"/>
        <v>0</v>
      </c>
      <c r="P419" s="62">
        <f t="shared" si="307"/>
        <v>0</v>
      </c>
      <c r="Q419" s="62">
        <f t="shared" si="307"/>
        <v>0</v>
      </c>
      <c r="R419" s="62">
        <f t="shared" si="307"/>
        <v>0</v>
      </c>
      <c r="S419" s="62">
        <f t="shared" si="307"/>
        <v>0</v>
      </c>
      <c r="T419" s="62">
        <f t="shared" si="307"/>
        <v>0</v>
      </c>
      <c r="U419" s="62">
        <f t="shared" si="307"/>
        <v>0</v>
      </c>
    </row>
    <row r="420" spans="10:21" hidden="1">
      <c r="J420" s="62">
        <f t="shared" ref="J420:U420" si="308">SUMIF(J98,$B$332,$G$98)</f>
        <v>0</v>
      </c>
      <c r="K420" s="62">
        <f t="shared" si="308"/>
        <v>0</v>
      </c>
      <c r="L420" s="62">
        <f t="shared" si="308"/>
        <v>0</v>
      </c>
      <c r="M420" s="62">
        <f t="shared" si="308"/>
        <v>0</v>
      </c>
      <c r="N420" s="62">
        <f t="shared" si="308"/>
        <v>0</v>
      </c>
      <c r="O420" s="62">
        <f t="shared" si="308"/>
        <v>0</v>
      </c>
      <c r="P420" s="62">
        <f t="shared" si="308"/>
        <v>0</v>
      </c>
      <c r="Q420" s="62">
        <f t="shared" si="308"/>
        <v>0</v>
      </c>
      <c r="R420" s="62">
        <f t="shared" si="308"/>
        <v>0</v>
      </c>
      <c r="S420" s="62">
        <f t="shared" si="308"/>
        <v>0</v>
      </c>
      <c r="T420" s="62">
        <f t="shared" si="308"/>
        <v>0</v>
      </c>
      <c r="U420" s="62">
        <f t="shared" si="308"/>
        <v>0</v>
      </c>
    </row>
    <row r="421" spans="10:21" hidden="1">
      <c r="J421" s="62">
        <f t="shared" ref="J421:U421" si="309">SUMIF(J99,$B$332,$G$99)</f>
        <v>0</v>
      </c>
      <c r="K421" s="62">
        <f t="shared" si="309"/>
        <v>0</v>
      </c>
      <c r="L421" s="62">
        <f t="shared" si="309"/>
        <v>0</v>
      </c>
      <c r="M421" s="62">
        <f t="shared" si="309"/>
        <v>0</v>
      </c>
      <c r="N421" s="62">
        <f t="shared" si="309"/>
        <v>0</v>
      </c>
      <c r="O421" s="62">
        <f t="shared" si="309"/>
        <v>0</v>
      </c>
      <c r="P421" s="62">
        <f t="shared" si="309"/>
        <v>0</v>
      </c>
      <c r="Q421" s="62">
        <f t="shared" si="309"/>
        <v>0</v>
      </c>
      <c r="R421" s="62">
        <f t="shared" si="309"/>
        <v>0</v>
      </c>
      <c r="S421" s="62">
        <f t="shared" si="309"/>
        <v>0</v>
      </c>
      <c r="T421" s="62">
        <f t="shared" si="309"/>
        <v>0</v>
      </c>
      <c r="U421" s="62">
        <f t="shared" si="309"/>
        <v>0</v>
      </c>
    </row>
    <row r="422" spans="10:21" hidden="1">
      <c r="J422" s="62">
        <f t="shared" ref="J422:U422" si="310">SUMIF(J100,$B$332,$G$100)</f>
        <v>0</v>
      </c>
      <c r="K422" s="62">
        <f t="shared" si="310"/>
        <v>0</v>
      </c>
      <c r="L422" s="62">
        <f t="shared" si="310"/>
        <v>0</v>
      </c>
      <c r="M422" s="62">
        <f t="shared" si="310"/>
        <v>0</v>
      </c>
      <c r="N422" s="62">
        <f t="shared" si="310"/>
        <v>0</v>
      </c>
      <c r="O422" s="62">
        <f t="shared" si="310"/>
        <v>0</v>
      </c>
      <c r="P422" s="62">
        <f t="shared" si="310"/>
        <v>0</v>
      </c>
      <c r="Q422" s="62">
        <f t="shared" si="310"/>
        <v>0</v>
      </c>
      <c r="R422" s="62">
        <f t="shared" si="310"/>
        <v>0</v>
      </c>
      <c r="S422" s="62">
        <f t="shared" si="310"/>
        <v>0</v>
      </c>
      <c r="T422" s="62">
        <f t="shared" si="310"/>
        <v>0</v>
      </c>
      <c r="U422" s="62">
        <f t="shared" si="310"/>
        <v>0</v>
      </c>
    </row>
    <row r="423" spans="10:21" hidden="1">
      <c r="J423" s="62">
        <f t="shared" ref="J423:U423" si="311">SUMIF(J101,$B$332,$G$101)</f>
        <v>0</v>
      </c>
      <c r="K423" s="62">
        <f t="shared" si="311"/>
        <v>0</v>
      </c>
      <c r="L423" s="62">
        <f t="shared" si="311"/>
        <v>0</v>
      </c>
      <c r="M423" s="62">
        <f t="shared" si="311"/>
        <v>0</v>
      </c>
      <c r="N423" s="62">
        <f t="shared" si="311"/>
        <v>0</v>
      </c>
      <c r="O423" s="62">
        <f t="shared" si="311"/>
        <v>0</v>
      </c>
      <c r="P423" s="62">
        <f t="shared" si="311"/>
        <v>0</v>
      </c>
      <c r="Q423" s="62">
        <f t="shared" si="311"/>
        <v>0</v>
      </c>
      <c r="R423" s="62">
        <f t="shared" si="311"/>
        <v>0</v>
      </c>
      <c r="S423" s="62">
        <f t="shared" si="311"/>
        <v>0</v>
      </c>
      <c r="T423" s="62">
        <f t="shared" si="311"/>
        <v>0</v>
      </c>
      <c r="U423" s="62">
        <f t="shared" si="311"/>
        <v>0</v>
      </c>
    </row>
    <row r="424" spans="10:21" hidden="1">
      <c r="J424" s="62">
        <f t="shared" ref="J424:U424" si="312">SUMIF(J102,$B$332,$G$102)</f>
        <v>0</v>
      </c>
      <c r="K424" s="62">
        <f t="shared" si="312"/>
        <v>0</v>
      </c>
      <c r="L424" s="62">
        <f t="shared" si="312"/>
        <v>0</v>
      </c>
      <c r="M424" s="62">
        <f t="shared" si="312"/>
        <v>0</v>
      </c>
      <c r="N424" s="62">
        <f t="shared" si="312"/>
        <v>0</v>
      </c>
      <c r="O424" s="62">
        <f t="shared" si="312"/>
        <v>0</v>
      </c>
      <c r="P424" s="62">
        <f t="shared" si="312"/>
        <v>0</v>
      </c>
      <c r="Q424" s="62">
        <f t="shared" si="312"/>
        <v>0</v>
      </c>
      <c r="R424" s="62">
        <f t="shared" si="312"/>
        <v>0</v>
      </c>
      <c r="S424" s="62">
        <f t="shared" si="312"/>
        <v>0</v>
      </c>
      <c r="T424" s="62">
        <f t="shared" si="312"/>
        <v>0</v>
      </c>
      <c r="U424" s="62">
        <f t="shared" si="312"/>
        <v>0</v>
      </c>
    </row>
    <row r="425" spans="10:21" hidden="1">
      <c r="J425" s="62">
        <f t="shared" ref="J425:U425" si="313">SUMIF(J103,$B$332,$G$103)</f>
        <v>0</v>
      </c>
      <c r="K425" s="62">
        <f t="shared" si="313"/>
        <v>0</v>
      </c>
      <c r="L425" s="62">
        <f t="shared" si="313"/>
        <v>0</v>
      </c>
      <c r="M425" s="62">
        <f t="shared" si="313"/>
        <v>0</v>
      </c>
      <c r="N425" s="62">
        <f t="shared" si="313"/>
        <v>0</v>
      </c>
      <c r="O425" s="62">
        <f t="shared" si="313"/>
        <v>0</v>
      </c>
      <c r="P425" s="62">
        <f t="shared" si="313"/>
        <v>0</v>
      </c>
      <c r="Q425" s="62">
        <f t="shared" si="313"/>
        <v>0</v>
      </c>
      <c r="R425" s="62">
        <f t="shared" si="313"/>
        <v>0</v>
      </c>
      <c r="S425" s="62">
        <f t="shared" si="313"/>
        <v>0</v>
      </c>
      <c r="T425" s="62">
        <f t="shared" si="313"/>
        <v>0</v>
      </c>
      <c r="U425" s="62">
        <f t="shared" si="313"/>
        <v>0</v>
      </c>
    </row>
    <row r="426" spans="10:21" hidden="1">
      <c r="J426" s="62">
        <f t="shared" ref="J426:U426" si="314">SUMIF(J104,$B$332,$G$104)</f>
        <v>0</v>
      </c>
      <c r="K426" s="62">
        <f t="shared" si="314"/>
        <v>0</v>
      </c>
      <c r="L426" s="62">
        <f t="shared" si="314"/>
        <v>0</v>
      </c>
      <c r="M426" s="62">
        <f t="shared" si="314"/>
        <v>0</v>
      </c>
      <c r="N426" s="62">
        <f t="shared" si="314"/>
        <v>0</v>
      </c>
      <c r="O426" s="62">
        <f t="shared" si="314"/>
        <v>0</v>
      </c>
      <c r="P426" s="62">
        <f t="shared" si="314"/>
        <v>0</v>
      </c>
      <c r="Q426" s="62">
        <f t="shared" si="314"/>
        <v>0</v>
      </c>
      <c r="R426" s="62">
        <f t="shared" si="314"/>
        <v>0</v>
      </c>
      <c r="S426" s="62">
        <f t="shared" si="314"/>
        <v>0</v>
      </c>
      <c r="T426" s="62">
        <f t="shared" si="314"/>
        <v>0</v>
      </c>
      <c r="U426" s="62">
        <f t="shared" si="314"/>
        <v>0</v>
      </c>
    </row>
    <row r="427" spans="10:21" hidden="1"/>
    <row r="428" spans="10:21" hidden="1"/>
    <row r="429" spans="10:21" hidden="1"/>
    <row r="430" spans="10:21" hidden="1">
      <c r="J430" s="3" t="s">
        <v>37</v>
      </c>
    </row>
    <row r="431" spans="10:21" hidden="1">
      <c r="J431" s="62">
        <f t="shared" ref="J431:U431" si="315">SUMIF(J109,$B$332,$G$109)</f>
        <v>0</v>
      </c>
      <c r="K431" s="62">
        <f t="shared" si="315"/>
        <v>0</v>
      </c>
      <c r="L431" s="62">
        <f t="shared" si="315"/>
        <v>0</v>
      </c>
      <c r="M431" s="62">
        <f t="shared" si="315"/>
        <v>0</v>
      </c>
      <c r="N431" s="62">
        <f t="shared" si="315"/>
        <v>0</v>
      </c>
      <c r="O431" s="62">
        <f t="shared" si="315"/>
        <v>0</v>
      </c>
      <c r="P431" s="62">
        <f t="shared" si="315"/>
        <v>0</v>
      </c>
      <c r="Q431" s="62">
        <f t="shared" si="315"/>
        <v>0</v>
      </c>
      <c r="R431" s="62">
        <f t="shared" si="315"/>
        <v>0</v>
      </c>
      <c r="S431" s="62">
        <f t="shared" si="315"/>
        <v>0</v>
      </c>
      <c r="T431" s="62">
        <f t="shared" si="315"/>
        <v>0</v>
      </c>
      <c r="U431" s="62">
        <f t="shared" si="315"/>
        <v>0</v>
      </c>
    </row>
    <row r="432" spans="10:21" hidden="1">
      <c r="J432" s="62">
        <f t="shared" ref="J432:U432" si="316">SUMIF(J110,$B$332,$G$110)</f>
        <v>0</v>
      </c>
      <c r="K432" s="62">
        <f t="shared" si="316"/>
        <v>0</v>
      </c>
      <c r="L432" s="62">
        <f t="shared" si="316"/>
        <v>0</v>
      </c>
      <c r="M432" s="62">
        <f t="shared" si="316"/>
        <v>0</v>
      </c>
      <c r="N432" s="62">
        <f t="shared" si="316"/>
        <v>0</v>
      </c>
      <c r="O432" s="62">
        <f t="shared" si="316"/>
        <v>0</v>
      </c>
      <c r="P432" s="62">
        <f t="shared" si="316"/>
        <v>0</v>
      </c>
      <c r="Q432" s="62">
        <f t="shared" si="316"/>
        <v>0</v>
      </c>
      <c r="R432" s="62">
        <f t="shared" si="316"/>
        <v>0</v>
      </c>
      <c r="S432" s="62">
        <f t="shared" si="316"/>
        <v>0</v>
      </c>
      <c r="T432" s="62">
        <f t="shared" si="316"/>
        <v>0</v>
      </c>
      <c r="U432" s="62">
        <f t="shared" si="316"/>
        <v>0</v>
      </c>
    </row>
    <row r="433" spans="10:21" hidden="1">
      <c r="J433" s="62">
        <f t="shared" ref="J433:U433" si="317">SUMIF(J111,$B$332,$G$111)</f>
        <v>0</v>
      </c>
      <c r="K433" s="62">
        <f t="shared" si="317"/>
        <v>0</v>
      </c>
      <c r="L433" s="62">
        <f t="shared" si="317"/>
        <v>0</v>
      </c>
      <c r="M433" s="62">
        <f t="shared" si="317"/>
        <v>0</v>
      </c>
      <c r="N433" s="62">
        <f t="shared" si="317"/>
        <v>0</v>
      </c>
      <c r="O433" s="62">
        <f t="shared" si="317"/>
        <v>0</v>
      </c>
      <c r="P433" s="62">
        <f t="shared" si="317"/>
        <v>0</v>
      </c>
      <c r="Q433" s="62">
        <f t="shared" si="317"/>
        <v>0</v>
      </c>
      <c r="R433" s="62">
        <f t="shared" si="317"/>
        <v>0</v>
      </c>
      <c r="S433" s="62">
        <f t="shared" si="317"/>
        <v>0</v>
      </c>
      <c r="T433" s="62">
        <f t="shared" si="317"/>
        <v>0</v>
      </c>
      <c r="U433" s="62">
        <f t="shared" si="317"/>
        <v>0</v>
      </c>
    </row>
    <row r="434" spans="10:21" hidden="1">
      <c r="J434" s="62">
        <f t="shared" ref="J434:U434" si="318">SUMIF(J112,$B$332,$G$112)</f>
        <v>0</v>
      </c>
      <c r="K434" s="62">
        <f t="shared" si="318"/>
        <v>0</v>
      </c>
      <c r="L434" s="62">
        <f t="shared" si="318"/>
        <v>0</v>
      </c>
      <c r="M434" s="62">
        <f t="shared" si="318"/>
        <v>0</v>
      </c>
      <c r="N434" s="62">
        <f t="shared" si="318"/>
        <v>0</v>
      </c>
      <c r="O434" s="62">
        <f t="shared" si="318"/>
        <v>0</v>
      </c>
      <c r="P434" s="62">
        <f t="shared" si="318"/>
        <v>0</v>
      </c>
      <c r="Q434" s="62">
        <f t="shared" si="318"/>
        <v>0</v>
      </c>
      <c r="R434" s="62">
        <f t="shared" si="318"/>
        <v>0</v>
      </c>
      <c r="S434" s="62">
        <f t="shared" si="318"/>
        <v>0</v>
      </c>
      <c r="T434" s="62">
        <f t="shared" si="318"/>
        <v>0</v>
      </c>
      <c r="U434" s="62">
        <f t="shared" si="318"/>
        <v>0</v>
      </c>
    </row>
    <row r="435" spans="10:21" hidden="1">
      <c r="J435" s="62">
        <f t="shared" ref="J435:U435" si="319">SUMIF(J113,$B$332,$G$113)</f>
        <v>0</v>
      </c>
      <c r="K435" s="62">
        <f t="shared" si="319"/>
        <v>0</v>
      </c>
      <c r="L435" s="62">
        <f t="shared" si="319"/>
        <v>0</v>
      </c>
      <c r="M435" s="62">
        <f t="shared" si="319"/>
        <v>0</v>
      </c>
      <c r="N435" s="62">
        <f t="shared" si="319"/>
        <v>0</v>
      </c>
      <c r="O435" s="62">
        <f t="shared" si="319"/>
        <v>0</v>
      </c>
      <c r="P435" s="62">
        <f t="shared" si="319"/>
        <v>0</v>
      </c>
      <c r="Q435" s="62">
        <f t="shared" si="319"/>
        <v>0</v>
      </c>
      <c r="R435" s="62">
        <f t="shared" si="319"/>
        <v>0</v>
      </c>
      <c r="S435" s="62">
        <f t="shared" si="319"/>
        <v>0</v>
      </c>
      <c r="T435" s="62">
        <f t="shared" si="319"/>
        <v>0</v>
      </c>
      <c r="U435" s="62">
        <f t="shared" si="319"/>
        <v>0</v>
      </c>
    </row>
    <row r="436" spans="10:21" hidden="1">
      <c r="J436" s="62">
        <f t="shared" ref="J436:U436" si="320">SUMIF(J114,$B$332,$G$114)</f>
        <v>0</v>
      </c>
      <c r="K436" s="62">
        <f t="shared" si="320"/>
        <v>0</v>
      </c>
      <c r="L436" s="62">
        <f t="shared" si="320"/>
        <v>0</v>
      </c>
      <c r="M436" s="62">
        <f t="shared" si="320"/>
        <v>0</v>
      </c>
      <c r="N436" s="62">
        <f t="shared" si="320"/>
        <v>0</v>
      </c>
      <c r="O436" s="62">
        <f t="shared" si="320"/>
        <v>0</v>
      </c>
      <c r="P436" s="62">
        <f t="shared" si="320"/>
        <v>0</v>
      </c>
      <c r="Q436" s="62">
        <f t="shared" si="320"/>
        <v>0</v>
      </c>
      <c r="R436" s="62">
        <f t="shared" si="320"/>
        <v>0</v>
      </c>
      <c r="S436" s="62">
        <f t="shared" si="320"/>
        <v>0</v>
      </c>
      <c r="T436" s="62">
        <f t="shared" si="320"/>
        <v>0</v>
      </c>
      <c r="U436" s="62">
        <f t="shared" si="320"/>
        <v>0</v>
      </c>
    </row>
    <row r="437" spans="10:21" hidden="1">
      <c r="J437" s="62">
        <f>SUMIF(J115,$B$332,G115)</f>
        <v>0</v>
      </c>
      <c r="K437" s="62">
        <f t="shared" ref="K437:U437" si="321">SUMIF(K115,$B$332,$G$115)</f>
        <v>0</v>
      </c>
      <c r="L437" s="62">
        <f t="shared" si="321"/>
        <v>0</v>
      </c>
      <c r="M437" s="62">
        <f t="shared" si="321"/>
        <v>0</v>
      </c>
      <c r="N437" s="62">
        <f t="shared" si="321"/>
        <v>0</v>
      </c>
      <c r="O437" s="62">
        <f t="shared" si="321"/>
        <v>0</v>
      </c>
      <c r="P437" s="62">
        <f t="shared" si="321"/>
        <v>0</v>
      </c>
      <c r="Q437" s="62">
        <f t="shared" si="321"/>
        <v>0</v>
      </c>
      <c r="R437" s="62">
        <f t="shared" si="321"/>
        <v>0</v>
      </c>
      <c r="S437" s="62">
        <f t="shared" si="321"/>
        <v>0</v>
      </c>
      <c r="T437" s="62">
        <f t="shared" si="321"/>
        <v>0</v>
      </c>
      <c r="U437" s="62">
        <f t="shared" si="321"/>
        <v>0</v>
      </c>
    </row>
    <row r="438" spans="10:21" hidden="1">
      <c r="J438" s="62">
        <f t="shared" ref="J438:U438" si="322">SUMIF(J116,$B$332,$G$116)</f>
        <v>0</v>
      </c>
      <c r="K438" s="62">
        <f t="shared" si="322"/>
        <v>0</v>
      </c>
      <c r="L438" s="62">
        <f t="shared" si="322"/>
        <v>0</v>
      </c>
      <c r="M438" s="62">
        <f t="shared" si="322"/>
        <v>0</v>
      </c>
      <c r="N438" s="62">
        <f t="shared" si="322"/>
        <v>0</v>
      </c>
      <c r="O438" s="62">
        <f t="shared" si="322"/>
        <v>0</v>
      </c>
      <c r="P438" s="62">
        <f t="shared" si="322"/>
        <v>0</v>
      </c>
      <c r="Q438" s="62">
        <f t="shared" si="322"/>
        <v>0</v>
      </c>
      <c r="R438" s="62">
        <f t="shared" si="322"/>
        <v>0</v>
      </c>
      <c r="S438" s="62">
        <f t="shared" si="322"/>
        <v>0</v>
      </c>
      <c r="T438" s="62">
        <f t="shared" si="322"/>
        <v>0</v>
      </c>
      <c r="U438" s="62">
        <f t="shared" si="322"/>
        <v>0</v>
      </c>
    </row>
    <row r="439" spans="10:21" hidden="1">
      <c r="J439" s="62">
        <f t="shared" ref="J439:U439" si="323">SUMIF(J117,$B$332,$G$117)</f>
        <v>0</v>
      </c>
      <c r="K439" s="62">
        <f t="shared" si="323"/>
        <v>0</v>
      </c>
      <c r="L439" s="62">
        <f t="shared" si="323"/>
        <v>0</v>
      </c>
      <c r="M439" s="62">
        <f t="shared" si="323"/>
        <v>0</v>
      </c>
      <c r="N439" s="62">
        <f t="shared" si="323"/>
        <v>0</v>
      </c>
      <c r="O439" s="62">
        <f t="shared" si="323"/>
        <v>0</v>
      </c>
      <c r="P439" s="62">
        <f t="shared" si="323"/>
        <v>0</v>
      </c>
      <c r="Q439" s="62">
        <f t="shared" si="323"/>
        <v>0</v>
      </c>
      <c r="R439" s="62">
        <f t="shared" si="323"/>
        <v>0</v>
      </c>
      <c r="S439" s="62">
        <f t="shared" si="323"/>
        <v>0</v>
      </c>
      <c r="T439" s="62">
        <f t="shared" si="323"/>
        <v>0</v>
      </c>
      <c r="U439" s="62">
        <f t="shared" si="323"/>
        <v>0</v>
      </c>
    </row>
    <row r="440" spans="10:21" hidden="1">
      <c r="J440" s="62">
        <f t="shared" ref="J440:U440" si="324">SUMIF(J118,$B$332,$G$118)</f>
        <v>0</v>
      </c>
      <c r="K440" s="62">
        <f t="shared" si="324"/>
        <v>0</v>
      </c>
      <c r="L440" s="62">
        <f t="shared" si="324"/>
        <v>0</v>
      </c>
      <c r="M440" s="62">
        <f t="shared" si="324"/>
        <v>0</v>
      </c>
      <c r="N440" s="62">
        <f t="shared" si="324"/>
        <v>0</v>
      </c>
      <c r="O440" s="62">
        <f t="shared" si="324"/>
        <v>0</v>
      </c>
      <c r="P440" s="62">
        <f t="shared" si="324"/>
        <v>0</v>
      </c>
      <c r="Q440" s="62">
        <f t="shared" si="324"/>
        <v>0</v>
      </c>
      <c r="R440" s="62">
        <f t="shared" si="324"/>
        <v>0</v>
      </c>
      <c r="S440" s="62">
        <f t="shared" si="324"/>
        <v>0</v>
      </c>
      <c r="T440" s="62">
        <f t="shared" si="324"/>
        <v>0</v>
      </c>
      <c r="U440" s="62">
        <f t="shared" si="324"/>
        <v>0</v>
      </c>
    </row>
    <row r="441" spans="10:21" hidden="1">
      <c r="J441" s="62">
        <f t="shared" ref="J441:U441" si="325">SUMIF(J119,$B$332,$G$119)</f>
        <v>0</v>
      </c>
      <c r="K441" s="62">
        <f t="shared" si="325"/>
        <v>0</v>
      </c>
      <c r="L441" s="62">
        <f t="shared" si="325"/>
        <v>0</v>
      </c>
      <c r="M441" s="62">
        <f t="shared" si="325"/>
        <v>0</v>
      </c>
      <c r="N441" s="62">
        <f t="shared" si="325"/>
        <v>0</v>
      </c>
      <c r="O441" s="62">
        <f t="shared" si="325"/>
        <v>0</v>
      </c>
      <c r="P441" s="62">
        <f t="shared" si="325"/>
        <v>0</v>
      </c>
      <c r="Q441" s="62">
        <f t="shared" si="325"/>
        <v>0</v>
      </c>
      <c r="R441" s="62">
        <f t="shared" si="325"/>
        <v>0</v>
      </c>
      <c r="S441" s="62">
        <f t="shared" si="325"/>
        <v>0</v>
      </c>
      <c r="T441" s="62">
        <f t="shared" si="325"/>
        <v>0</v>
      </c>
      <c r="U441" s="62">
        <f t="shared" si="325"/>
        <v>0</v>
      </c>
    </row>
    <row r="442" spans="10:21" hidden="1">
      <c r="J442" s="62">
        <f t="shared" ref="J442:U442" si="326">SUMIF(J120,$B$332,$G$120)</f>
        <v>0</v>
      </c>
      <c r="K442" s="62">
        <f t="shared" si="326"/>
        <v>0</v>
      </c>
      <c r="L442" s="62">
        <f t="shared" si="326"/>
        <v>0</v>
      </c>
      <c r="M442" s="62">
        <f t="shared" si="326"/>
        <v>0</v>
      </c>
      <c r="N442" s="62">
        <f t="shared" si="326"/>
        <v>0</v>
      </c>
      <c r="O442" s="62">
        <f t="shared" si="326"/>
        <v>0</v>
      </c>
      <c r="P442" s="62">
        <f t="shared" si="326"/>
        <v>0</v>
      </c>
      <c r="Q442" s="62">
        <f t="shared" si="326"/>
        <v>0</v>
      </c>
      <c r="R442" s="62">
        <f t="shared" si="326"/>
        <v>0</v>
      </c>
      <c r="S442" s="62">
        <f t="shared" si="326"/>
        <v>0</v>
      </c>
      <c r="T442" s="62">
        <f t="shared" si="326"/>
        <v>0</v>
      </c>
      <c r="U442" s="62">
        <f t="shared" si="326"/>
        <v>0</v>
      </c>
    </row>
    <row r="443" spans="10:21" hidden="1"/>
    <row r="444" spans="10:21" hidden="1"/>
    <row r="445" spans="10:21" hidden="1">
      <c r="J445" s="3" t="s">
        <v>38</v>
      </c>
    </row>
    <row r="446" spans="10:21" hidden="1">
      <c r="J446" s="62">
        <f t="shared" ref="J446:U446" si="327">SUMIF(J125,$B$332,$G$125)</f>
        <v>0</v>
      </c>
      <c r="K446" s="62">
        <f t="shared" si="327"/>
        <v>0</v>
      </c>
      <c r="L446" s="62">
        <f t="shared" si="327"/>
        <v>0</v>
      </c>
      <c r="M446" s="62">
        <f t="shared" si="327"/>
        <v>0</v>
      </c>
      <c r="N446" s="62">
        <f t="shared" si="327"/>
        <v>0</v>
      </c>
      <c r="O446" s="62">
        <f t="shared" si="327"/>
        <v>0</v>
      </c>
      <c r="P446" s="62">
        <f t="shared" si="327"/>
        <v>0</v>
      </c>
      <c r="Q446" s="62">
        <f t="shared" si="327"/>
        <v>0</v>
      </c>
      <c r="R446" s="62">
        <f t="shared" si="327"/>
        <v>0</v>
      </c>
      <c r="S446" s="62">
        <f t="shared" si="327"/>
        <v>0</v>
      </c>
      <c r="T446" s="62">
        <f t="shared" si="327"/>
        <v>0</v>
      </c>
      <c r="U446" s="62">
        <f t="shared" si="327"/>
        <v>0</v>
      </c>
    </row>
    <row r="447" spans="10:21" hidden="1">
      <c r="J447" s="62">
        <f t="shared" ref="J447:U447" si="328">SUMIF(J126,$B$332,$G$126)</f>
        <v>0</v>
      </c>
      <c r="K447" s="62">
        <f t="shared" si="328"/>
        <v>0</v>
      </c>
      <c r="L447" s="62">
        <f t="shared" si="328"/>
        <v>0</v>
      </c>
      <c r="M447" s="62">
        <f t="shared" si="328"/>
        <v>0</v>
      </c>
      <c r="N447" s="62">
        <f t="shared" si="328"/>
        <v>0</v>
      </c>
      <c r="O447" s="62">
        <f t="shared" si="328"/>
        <v>0</v>
      </c>
      <c r="P447" s="62">
        <f t="shared" si="328"/>
        <v>0</v>
      </c>
      <c r="Q447" s="62">
        <f t="shared" si="328"/>
        <v>0</v>
      </c>
      <c r="R447" s="62">
        <f t="shared" si="328"/>
        <v>0</v>
      </c>
      <c r="S447" s="62">
        <f t="shared" si="328"/>
        <v>0</v>
      </c>
      <c r="T447" s="62">
        <f t="shared" si="328"/>
        <v>0</v>
      </c>
      <c r="U447" s="62">
        <f t="shared" si="328"/>
        <v>0</v>
      </c>
    </row>
    <row r="448" spans="10:21" hidden="1">
      <c r="J448" s="62">
        <f t="shared" ref="J448:U448" si="329">SUMIF(J127,$B$332,$G$127)</f>
        <v>0</v>
      </c>
      <c r="K448" s="62">
        <f t="shared" si="329"/>
        <v>0</v>
      </c>
      <c r="L448" s="62">
        <f t="shared" si="329"/>
        <v>0</v>
      </c>
      <c r="M448" s="62">
        <f t="shared" si="329"/>
        <v>0</v>
      </c>
      <c r="N448" s="62">
        <f t="shared" si="329"/>
        <v>0</v>
      </c>
      <c r="O448" s="62">
        <f t="shared" si="329"/>
        <v>0</v>
      </c>
      <c r="P448" s="62">
        <f t="shared" si="329"/>
        <v>0</v>
      </c>
      <c r="Q448" s="62">
        <f t="shared" si="329"/>
        <v>0</v>
      </c>
      <c r="R448" s="62">
        <f t="shared" si="329"/>
        <v>0</v>
      </c>
      <c r="S448" s="62">
        <f t="shared" si="329"/>
        <v>0</v>
      </c>
      <c r="T448" s="62">
        <f t="shared" si="329"/>
        <v>0</v>
      </c>
      <c r="U448" s="62">
        <f t="shared" si="329"/>
        <v>0</v>
      </c>
    </row>
    <row r="449" spans="10:22" hidden="1">
      <c r="J449" s="62">
        <f t="shared" ref="J449:U449" si="330">SUMIF(J128,$B$332,$G$128)</f>
        <v>0</v>
      </c>
      <c r="K449" s="62">
        <f t="shared" si="330"/>
        <v>0</v>
      </c>
      <c r="L449" s="62">
        <f t="shared" si="330"/>
        <v>0</v>
      </c>
      <c r="M449" s="62">
        <f t="shared" si="330"/>
        <v>0</v>
      </c>
      <c r="N449" s="62">
        <f t="shared" si="330"/>
        <v>0</v>
      </c>
      <c r="O449" s="62">
        <f t="shared" si="330"/>
        <v>0</v>
      </c>
      <c r="P449" s="62">
        <f t="shared" si="330"/>
        <v>0</v>
      </c>
      <c r="Q449" s="62">
        <f t="shared" si="330"/>
        <v>0</v>
      </c>
      <c r="R449" s="62">
        <f t="shared" si="330"/>
        <v>0</v>
      </c>
      <c r="S449" s="62">
        <f t="shared" si="330"/>
        <v>0</v>
      </c>
      <c r="T449" s="62">
        <f t="shared" si="330"/>
        <v>0</v>
      </c>
      <c r="U449" s="62">
        <f t="shared" si="330"/>
        <v>0</v>
      </c>
    </row>
    <row r="450" spans="10:22" hidden="1">
      <c r="J450" s="62">
        <f t="shared" ref="J450:U450" si="331">SUMIF(J129,$B$332,$G$129)</f>
        <v>0</v>
      </c>
      <c r="K450" s="62">
        <f t="shared" si="331"/>
        <v>0</v>
      </c>
      <c r="L450" s="62">
        <f t="shared" si="331"/>
        <v>0</v>
      </c>
      <c r="M450" s="62">
        <f t="shared" si="331"/>
        <v>0</v>
      </c>
      <c r="N450" s="62">
        <f t="shared" si="331"/>
        <v>0</v>
      </c>
      <c r="O450" s="62">
        <f t="shared" si="331"/>
        <v>0</v>
      </c>
      <c r="P450" s="62">
        <f t="shared" si="331"/>
        <v>0</v>
      </c>
      <c r="Q450" s="62">
        <f t="shared" si="331"/>
        <v>0</v>
      </c>
      <c r="R450" s="62">
        <f t="shared" si="331"/>
        <v>0</v>
      </c>
      <c r="S450" s="62">
        <f t="shared" si="331"/>
        <v>0</v>
      </c>
      <c r="T450" s="62">
        <f t="shared" si="331"/>
        <v>0</v>
      </c>
      <c r="U450" s="62">
        <f t="shared" si="331"/>
        <v>0</v>
      </c>
    </row>
    <row r="451" spans="10:22" hidden="1">
      <c r="J451" s="62">
        <f t="shared" ref="J451:U451" si="332">SUMIF(J130,$B$332,$G$130)</f>
        <v>0</v>
      </c>
      <c r="K451" s="62">
        <f t="shared" si="332"/>
        <v>0</v>
      </c>
      <c r="L451" s="62">
        <f t="shared" si="332"/>
        <v>0</v>
      </c>
      <c r="M451" s="62">
        <f t="shared" si="332"/>
        <v>0</v>
      </c>
      <c r="N451" s="62">
        <f t="shared" si="332"/>
        <v>0</v>
      </c>
      <c r="O451" s="62">
        <f t="shared" si="332"/>
        <v>0</v>
      </c>
      <c r="P451" s="62">
        <f t="shared" si="332"/>
        <v>0</v>
      </c>
      <c r="Q451" s="62">
        <f t="shared" si="332"/>
        <v>0</v>
      </c>
      <c r="R451" s="62">
        <f t="shared" si="332"/>
        <v>0</v>
      </c>
      <c r="S451" s="62">
        <f t="shared" si="332"/>
        <v>0</v>
      </c>
      <c r="T451" s="62">
        <f t="shared" si="332"/>
        <v>0</v>
      </c>
      <c r="U451" s="62">
        <f t="shared" si="332"/>
        <v>0</v>
      </c>
    </row>
    <row r="452" spans="10:22" hidden="1">
      <c r="J452" s="62">
        <f t="shared" ref="J452:U452" si="333">SUMIF(J131,$B$332,$G$131)</f>
        <v>0</v>
      </c>
      <c r="K452" s="62">
        <f t="shared" si="333"/>
        <v>0</v>
      </c>
      <c r="L452" s="62">
        <f t="shared" si="333"/>
        <v>0</v>
      </c>
      <c r="M452" s="62">
        <f t="shared" si="333"/>
        <v>0</v>
      </c>
      <c r="N452" s="62">
        <f t="shared" si="333"/>
        <v>0</v>
      </c>
      <c r="O452" s="62">
        <f t="shared" si="333"/>
        <v>0</v>
      </c>
      <c r="P452" s="62">
        <f t="shared" si="333"/>
        <v>0</v>
      </c>
      <c r="Q452" s="62">
        <f t="shared" si="333"/>
        <v>0</v>
      </c>
      <c r="R452" s="62">
        <f t="shared" si="333"/>
        <v>0</v>
      </c>
      <c r="S452" s="62">
        <f t="shared" si="333"/>
        <v>0</v>
      </c>
      <c r="T452" s="62">
        <f t="shared" si="333"/>
        <v>0</v>
      </c>
      <c r="U452" s="62">
        <f t="shared" si="333"/>
        <v>0</v>
      </c>
    </row>
    <row r="453" spans="10:22" hidden="1">
      <c r="J453" s="62">
        <f t="shared" ref="J453:U453" si="334">SUMIF(J132,$B$332,$G$132)</f>
        <v>0</v>
      </c>
      <c r="K453" s="62">
        <f t="shared" si="334"/>
        <v>0</v>
      </c>
      <c r="L453" s="62">
        <f t="shared" si="334"/>
        <v>0</v>
      </c>
      <c r="M453" s="62">
        <f t="shared" si="334"/>
        <v>0</v>
      </c>
      <c r="N453" s="62">
        <f t="shared" si="334"/>
        <v>0</v>
      </c>
      <c r="O453" s="62">
        <f t="shared" si="334"/>
        <v>0</v>
      </c>
      <c r="P453" s="62">
        <f t="shared" si="334"/>
        <v>0</v>
      </c>
      <c r="Q453" s="62">
        <f t="shared" si="334"/>
        <v>0</v>
      </c>
      <c r="R453" s="62">
        <f t="shared" si="334"/>
        <v>0</v>
      </c>
      <c r="S453" s="62">
        <f t="shared" si="334"/>
        <v>0</v>
      </c>
      <c r="T453" s="62">
        <f t="shared" si="334"/>
        <v>0</v>
      </c>
      <c r="U453" s="62">
        <f t="shared" si="334"/>
        <v>0</v>
      </c>
    </row>
    <row r="454" spans="10:22" hidden="1">
      <c r="J454" s="62">
        <f t="shared" ref="J454:U454" si="335">SUMIF(J133,$B$332,$G$133)</f>
        <v>0</v>
      </c>
      <c r="K454" s="62">
        <f t="shared" si="335"/>
        <v>0</v>
      </c>
      <c r="L454" s="62">
        <f t="shared" si="335"/>
        <v>0</v>
      </c>
      <c r="M454" s="62">
        <f t="shared" si="335"/>
        <v>0</v>
      </c>
      <c r="N454" s="62">
        <f t="shared" si="335"/>
        <v>0</v>
      </c>
      <c r="O454" s="62">
        <f t="shared" si="335"/>
        <v>0</v>
      </c>
      <c r="P454" s="62">
        <f t="shared" si="335"/>
        <v>0</v>
      </c>
      <c r="Q454" s="62">
        <f t="shared" si="335"/>
        <v>0</v>
      </c>
      <c r="R454" s="62">
        <f t="shared" si="335"/>
        <v>0</v>
      </c>
      <c r="S454" s="62">
        <f t="shared" si="335"/>
        <v>0</v>
      </c>
      <c r="T454" s="62">
        <f t="shared" si="335"/>
        <v>0</v>
      </c>
      <c r="U454" s="62">
        <f t="shared" si="335"/>
        <v>0</v>
      </c>
    </row>
    <row r="455" spans="10:22" hidden="1">
      <c r="J455" s="62">
        <f t="shared" ref="J455:U455" si="336">SUMIF(J134,$B$332,$G$134)</f>
        <v>0</v>
      </c>
      <c r="K455" s="62">
        <f t="shared" si="336"/>
        <v>0</v>
      </c>
      <c r="L455" s="62">
        <f t="shared" si="336"/>
        <v>0</v>
      </c>
      <c r="M455" s="62">
        <f t="shared" si="336"/>
        <v>0</v>
      </c>
      <c r="N455" s="62">
        <f t="shared" si="336"/>
        <v>0</v>
      </c>
      <c r="O455" s="62">
        <f t="shared" si="336"/>
        <v>0</v>
      </c>
      <c r="P455" s="62">
        <f t="shared" si="336"/>
        <v>0</v>
      </c>
      <c r="Q455" s="62">
        <f t="shared" si="336"/>
        <v>0</v>
      </c>
      <c r="R455" s="62">
        <f t="shared" si="336"/>
        <v>0</v>
      </c>
      <c r="S455" s="62">
        <f t="shared" si="336"/>
        <v>0</v>
      </c>
      <c r="T455" s="62">
        <f t="shared" si="336"/>
        <v>0</v>
      </c>
      <c r="U455" s="62">
        <f t="shared" si="336"/>
        <v>0</v>
      </c>
    </row>
    <row r="456" spans="10:22" hidden="1">
      <c r="J456" s="62">
        <f t="shared" ref="J456:U456" si="337">SUMIF(J135,$B$332,$G$135)</f>
        <v>0</v>
      </c>
      <c r="K456" s="62">
        <f t="shared" si="337"/>
        <v>0</v>
      </c>
      <c r="L456" s="62">
        <f t="shared" si="337"/>
        <v>0</v>
      </c>
      <c r="M456" s="62">
        <f t="shared" si="337"/>
        <v>0</v>
      </c>
      <c r="N456" s="62">
        <f t="shared" si="337"/>
        <v>0</v>
      </c>
      <c r="O456" s="62">
        <f t="shared" si="337"/>
        <v>0</v>
      </c>
      <c r="P456" s="62">
        <f t="shared" si="337"/>
        <v>0</v>
      </c>
      <c r="Q456" s="62">
        <f t="shared" si="337"/>
        <v>0</v>
      </c>
      <c r="R456" s="62">
        <f t="shared" si="337"/>
        <v>0</v>
      </c>
      <c r="S456" s="62">
        <f t="shared" si="337"/>
        <v>0</v>
      </c>
      <c r="T456" s="62">
        <f t="shared" si="337"/>
        <v>0</v>
      </c>
      <c r="U456" s="62">
        <f t="shared" si="337"/>
        <v>0</v>
      </c>
    </row>
    <row r="457" spans="10:22" hidden="1">
      <c r="J457" s="62">
        <f>SUMIF(J136,$B$332,G136)</f>
        <v>0</v>
      </c>
      <c r="K457" s="62">
        <f t="shared" ref="K457:U457" si="338">SUMIF(K136,$B$332,$G$136)</f>
        <v>0</v>
      </c>
      <c r="L457" s="62">
        <f t="shared" si="338"/>
        <v>0</v>
      </c>
      <c r="M457" s="62">
        <f t="shared" si="338"/>
        <v>0</v>
      </c>
      <c r="N457" s="62">
        <f t="shared" si="338"/>
        <v>0</v>
      </c>
      <c r="O457" s="62">
        <f t="shared" si="338"/>
        <v>0</v>
      </c>
      <c r="P457" s="62">
        <f t="shared" si="338"/>
        <v>0</v>
      </c>
      <c r="Q457" s="62">
        <f t="shared" si="338"/>
        <v>0</v>
      </c>
      <c r="R457" s="62">
        <f t="shared" si="338"/>
        <v>0</v>
      </c>
      <c r="S457" s="62">
        <f t="shared" si="338"/>
        <v>0</v>
      </c>
      <c r="T457" s="62">
        <f t="shared" si="338"/>
        <v>0</v>
      </c>
      <c r="U457" s="62">
        <f t="shared" si="338"/>
        <v>0</v>
      </c>
    </row>
    <row r="458" spans="10:22" hidden="1">
      <c r="J458" s="62">
        <f t="shared" ref="J458:U458" si="339">SUMIF(J137,$B$332,$G$137)</f>
        <v>0</v>
      </c>
      <c r="K458" s="62">
        <f t="shared" si="339"/>
        <v>0</v>
      </c>
      <c r="L458" s="62">
        <f t="shared" si="339"/>
        <v>0</v>
      </c>
      <c r="M458" s="62">
        <f t="shared" si="339"/>
        <v>0</v>
      </c>
      <c r="N458" s="62">
        <f t="shared" si="339"/>
        <v>0</v>
      </c>
      <c r="O458" s="62">
        <f t="shared" si="339"/>
        <v>0</v>
      </c>
      <c r="P458" s="62">
        <f t="shared" si="339"/>
        <v>0</v>
      </c>
      <c r="Q458" s="62">
        <f t="shared" si="339"/>
        <v>0</v>
      </c>
      <c r="R458" s="62">
        <f t="shared" si="339"/>
        <v>0</v>
      </c>
      <c r="S458" s="62">
        <f t="shared" si="339"/>
        <v>0</v>
      </c>
      <c r="T458" s="62">
        <f t="shared" si="339"/>
        <v>0</v>
      </c>
      <c r="U458" s="62">
        <f t="shared" si="339"/>
        <v>0</v>
      </c>
    </row>
    <row r="459" spans="10:22" hidden="1">
      <c r="J459" s="62">
        <f t="shared" ref="J459:U459" si="340">SUMIF(J138,$B$332,$G$138)</f>
        <v>0</v>
      </c>
      <c r="K459" s="62">
        <f t="shared" si="340"/>
        <v>0</v>
      </c>
      <c r="L459" s="62">
        <f t="shared" si="340"/>
        <v>0</v>
      </c>
      <c r="M459" s="62">
        <f t="shared" si="340"/>
        <v>0</v>
      </c>
      <c r="N459" s="62">
        <f t="shared" si="340"/>
        <v>0</v>
      </c>
      <c r="O459" s="62">
        <f t="shared" si="340"/>
        <v>0</v>
      </c>
      <c r="P459" s="62">
        <f t="shared" si="340"/>
        <v>0</v>
      </c>
      <c r="Q459" s="62">
        <f t="shared" si="340"/>
        <v>0</v>
      </c>
      <c r="R459" s="62">
        <f t="shared" si="340"/>
        <v>0</v>
      </c>
      <c r="S459" s="62">
        <f t="shared" si="340"/>
        <v>0</v>
      </c>
      <c r="T459" s="62">
        <f t="shared" si="340"/>
        <v>0</v>
      </c>
      <c r="U459" s="62">
        <f t="shared" si="340"/>
        <v>0</v>
      </c>
    </row>
    <row r="460" spans="10:22" hidden="1">
      <c r="J460" s="62">
        <f t="shared" ref="J460:U460" si="341">SUMIF(J139,$B$332,$G$139)</f>
        <v>0</v>
      </c>
      <c r="K460" s="62">
        <f t="shared" si="341"/>
        <v>0</v>
      </c>
      <c r="L460" s="62">
        <f t="shared" si="341"/>
        <v>0</v>
      </c>
      <c r="M460" s="62">
        <f t="shared" si="341"/>
        <v>0</v>
      </c>
      <c r="N460" s="62">
        <f t="shared" si="341"/>
        <v>0</v>
      </c>
      <c r="O460" s="62">
        <f t="shared" si="341"/>
        <v>0</v>
      </c>
      <c r="P460" s="62">
        <f t="shared" si="341"/>
        <v>0</v>
      </c>
      <c r="Q460" s="62">
        <f t="shared" si="341"/>
        <v>0</v>
      </c>
      <c r="R460" s="62">
        <f t="shared" si="341"/>
        <v>0</v>
      </c>
      <c r="S460" s="62">
        <f t="shared" si="341"/>
        <v>0</v>
      </c>
      <c r="T460" s="62">
        <f t="shared" si="341"/>
        <v>0</v>
      </c>
      <c r="U460" s="62">
        <f t="shared" si="341"/>
        <v>0</v>
      </c>
    </row>
    <row r="461" spans="10:22" hidden="1">
      <c r="J461" s="62">
        <f t="shared" ref="J461:U461" si="342">SUMIF(J140,$B$332,$G$140)</f>
        <v>0</v>
      </c>
      <c r="K461" s="62">
        <f t="shared" si="342"/>
        <v>0</v>
      </c>
      <c r="L461" s="62">
        <f t="shared" si="342"/>
        <v>0</v>
      </c>
      <c r="M461" s="62">
        <f t="shared" si="342"/>
        <v>0</v>
      </c>
      <c r="N461" s="62">
        <f t="shared" si="342"/>
        <v>0</v>
      </c>
      <c r="O461" s="62">
        <f t="shared" si="342"/>
        <v>0</v>
      </c>
      <c r="P461" s="62">
        <f t="shared" si="342"/>
        <v>0</v>
      </c>
      <c r="Q461" s="62">
        <f t="shared" si="342"/>
        <v>0</v>
      </c>
      <c r="R461" s="62">
        <f t="shared" si="342"/>
        <v>0</v>
      </c>
      <c r="S461" s="62">
        <f t="shared" si="342"/>
        <v>0</v>
      </c>
      <c r="T461" s="62">
        <f t="shared" si="342"/>
        <v>0</v>
      </c>
      <c r="U461" s="62">
        <f t="shared" si="342"/>
        <v>0</v>
      </c>
    </row>
    <row r="462" spans="10:22" hidden="1">
      <c r="J462" s="3">
        <f>SUMIF(J141,$B$332,$G$141)</f>
        <v>0</v>
      </c>
      <c r="K462" s="3">
        <f t="shared" ref="K462:V462" si="343">SUMIF(K141,$B$332,$G$141)</f>
        <v>0</v>
      </c>
      <c r="L462" s="3">
        <f t="shared" si="343"/>
        <v>0</v>
      </c>
      <c r="M462" s="3">
        <f t="shared" si="343"/>
        <v>0</v>
      </c>
      <c r="N462" s="3">
        <f t="shared" si="343"/>
        <v>0</v>
      </c>
      <c r="O462" s="3">
        <f t="shared" si="343"/>
        <v>0</v>
      </c>
      <c r="P462" s="3">
        <f t="shared" si="343"/>
        <v>0</v>
      </c>
      <c r="Q462" s="3">
        <f t="shared" si="343"/>
        <v>0</v>
      </c>
      <c r="R462" s="3">
        <f t="shared" si="343"/>
        <v>0</v>
      </c>
      <c r="S462" s="3">
        <f t="shared" si="343"/>
        <v>0</v>
      </c>
      <c r="T462" s="3">
        <f t="shared" si="343"/>
        <v>0</v>
      </c>
      <c r="U462" s="3">
        <f t="shared" si="343"/>
        <v>0</v>
      </c>
      <c r="V462" s="3">
        <f t="shared" si="343"/>
        <v>0</v>
      </c>
    </row>
    <row r="463" spans="10:22" hidden="1">
      <c r="J463" s="3">
        <f t="shared" ref="J463:U463" si="344">SUMIF(J142,$B$332,$G$142)</f>
        <v>0</v>
      </c>
      <c r="K463" s="3">
        <f t="shared" si="344"/>
        <v>0</v>
      </c>
      <c r="L463" s="3">
        <f t="shared" si="344"/>
        <v>0</v>
      </c>
      <c r="M463" s="3">
        <f t="shared" si="344"/>
        <v>0</v>
      </c>
      <c r="N463" s="3">
        <f t="shared" si="344"/>
        <v>0</v>
      </c>
      <c r="O463" s="3">
        <f t="shared" si="344"/>
        <v>0</v>
      </c>
      <c r="P463" s="3">
        <f t="shared" si="344"/>
        <v>0</v>
      </c>
      <c r="Q463" s="3">
        <f t="shared" si="344"/>
        <v>0</v>
      </c>
      <c r="R463" s="3">
        <f t="shared" si="344"/>
        <v>0</v>
      </c>
      <c r="S463" s="3">
        <f t="shared" si="344"/>
        <v>0</v>
      </c>
      <c r="T463" s="3">
        <f t="shared" si="344"/>
        <v>0</v>
      </c>
      <c r="U463" s="3">
        <f t="shared" si="344"/>
        <v>0</v>
      </c>
    </row>
    <row r="464" spans="10:22" hidden="1">
      <c r="J464" s="3">
        <f t="shared" ref="J464:U464" si="345">SUMIF(J143,$B$332,$G$143)</f>
        <v>0</v>
      </c>
      <c r="K464" s="3">
        <f t="shared" si="345"/>
        <v>0</v>
      </c>
      <c r="L464" s="3">
        <f t="shared" si="345"/>
        <v>0</v>
      </c>
      <c r="M464" s="3">
        <f t="shared" si="345"/>
        <v>0</v>
      </c>
      <c r="N464" s="3">
        <f t="shared" si="345"/>
        <v>0</v>
      </c>
      <c r="O464" s="3">
        <f t="shared" si="345"/>
        <v>0</v>
      </c>
      <c r="P464" s="3">
        <f t="shared" si="345"/>
        <v>0</v>
      </c>
      <c r="Q464" s="3">
        <f t="shared" si="345"/>
        <v>0</v>
      </c>
      <c r="R464" s="3">
        <f t="shared" si="345"/>
        <v>0</v>
      </c>
      <c r="S464" s="3">
        <f t="shared" si="345"/>
        <v>0</v>
      </c>
      <c r="T464" s="3">
        <f t="shared" si="345"/>
        <v>0</v>
      </c>
      <c r="U464" s="3">
        <f t="shared" si="345"/>
        <v>0</v>
      </c>
    </row>
    <row r="465" spans="10:21" hidden="1">
      <c r="J465" s="3">
        <f t="shared" ref="J465:U465" si="346">SUMIF(J144,$B$332,$G$144)</f>
        <v>0</v>
      </c>
      <c r="K465" s="3">
        <f t="shared" si="346"/>
        <v>0</v>
      </c>
      <c r="L465" s="3">
        <f t="shared" si="346"/>
        <v>0</v>
      </c>
      <c r="M465" s="3">
        <f t="shared" si="346"/>
        <v>0</v>
      </c>
      <c r="N465" s="3">
        <f t="shared" si="346"/>
        <v>0</v>
      </c>
      <c r="O465" s="3">
        <f t="shared" si="346"/>
        <v>0</v>
      </c>
      <c r="P465" s="3">
        <f t="shared" si="346"/>
        <v>0</v>
      </c>
      <c r="Q465" s="3">
        <f t="shared" si="346"/>
        <v>0</v>
      </c>
      <c r="R465" s="3">
        <f t="shared" si="346"/>
        <v>0</v>
      </c>
      <c r="S465" s="3">
        <f t="shared" si="346"/>
        <v>0</v>
      </c>
      <c r="T465" s="3">
        <f t="shared" si="346"/>
        <v>0</v>
      </c>
      <c r="U465" s="3">
        <f t="shared" si="346"/>
        <v>0</v>
      </c>
    </row>
    <row r="466" spans="10:21" hidden="1">
      <c r="J466" s="3">
        <f t="shared" ref="J466:U466" si="347">SUMIF(J145,$B$332,$G$145)</f>
        <v>0</v>
      </c>
      <c r="K466" s="3">
        <f t="shared" si="347"/>
        <v>0</v>
      </c>
      <c r="L466" s="3">
        <f t="shared" si="347"/>
        <v>0</v>
      </c>
      <c r="M466" s="3">
        <f t="shared" si="347"/>
        <v>0</v>
      </c>
      <c r="N466" s="3">
        <f t="shared" si="347"/>
        <v>0</v>
      </c>
      <c r="O466" s="3">
        <f t="shared" si="347"/>
        <v>0</v>
      </c>
      <c r="P466" s="3">
        <f t="shared" si="347"/>
        <v>0</v>
      </c>
      <c r="Q466" s="3">
        <f t="shared" si="347"/>
        <v>0</v>
      </c>
      <c r="R466" s="3">
        <f t="shared" si="347"/>
        <v>0</v>
      </c>
      <c r="S466" s="3">
        <f t="shared" si="347"/>
        <v>0</v>
      </c>
      <c r="T466" s="3">
        <f t="shared" si="347"/>
        <v>0</v>
      </c>
      <c r="U466" s="3">
        <f t="shared" si="347"/>
        <v>0</v>
      </c>
    </row>
    <row r="467" spans="10:21" hidden="1">
      <c r="J467" s="3">
        <f t="shared" ref="J467:U467" si="348">SUMIF(J146,$B$332,$G$146)</f>
        <v>0</v>
      </c>
      <c r="K467" s="3">
        <f t="shared" si="348"/>
        <v>0</v>
      </c>
      <c r="L467" s="3">
        <f t="shared" si="348"/>
        <v>0</v>
      </c>
      <c r="M467" s="3">
        <f t="shared" si="348"/>
        <v>0</v>
      </c>
      <c r="N467" s="3">
        <f t="shared" si="348"/>
        <v>0</v>
      </c>
      <c r="O467" s="3">
        <f t="shared" si="348"/>
        <v>0</v>
      </c>
      <c r="P467" s="3">
        <f t="shared" si="348"/>
        <v>0</v>
      </c>
      <c r="Q467" s="3">
        <f t="shared" si="348"/>
        <v>0</v>
      </c>
      <c r="R467" s="3">
        <f t="shared" si="348"/>
        <v>0</v>
      </c>
      <c r="S467" s="3">
        <f t="shared" si="348"/>
        <v>0</v>
      </c>
      <c r="T467" s="3">
        <f t="shared" si="348"/>
        <v>0</v>
      </c>
      <c r="U467" s="3">
        <f t="shared" si="348"/>
        <v>0</v>
      </c>
    </row>
    <row r="468" spans="10:21" hidden="1">
      <c r="J468" s="3">
        <f t="shared" ref="J468:U468" si="349">SUMIF(J147,$B$332,$G$147)</f>
        <v>0</v>
      </c>
      <c r="K468" s="3">
        <f t="shared" si="349"/>
        <v>0</v>
      </c>
      <c r="L468" s="3">
        <f t="shared" si="349"/>
        <v>0</v>
      </c>
      <c r="M468" s="3">
        <f t="shared" si="349"/>
        <v>0</v>
      </c>
      <c r="N468" s="3">
        <f t="shared" si="349"/>
        <v>0</v>
      </c>
      <c r="O468" s="3">
        <f t="shared" si="349"/>
        <v>0</v>
      </c>
      <c r="P468" s="3">
        <f t="shared" si="349"/>
        <v>0</v>
      </c>
      <c r="Q468" s="3">
        <f t="shared" si="349"/>
        <v>0</v>
      </c>
      <c r="R468" s="3">
        <f t="shared" si="349"/>
        <v>0</v>
      </c>
      <c r="S468" s="3">
        <f t="shared" si="349"/>
        <v>0</v>
      </c>
      <c r="T468" s="3">
        <f t="shared" si="349"/>
        <v>0</v>
      </c>
      <c r="U468" s="3">
        <f t="shared" si="349"/>
        <v>0</v>
      </c>
    </row>
    <row r="469" spans="10:21" hidden="1">
      <c r="J469" s="3">
        <f t="shared" ref="J469:U469" si="350">SUMIF(J148,$B$332,$G$148)</f>
        <v>0</v>
      </c>
      <c r="K469" s="3">
        <f t="shared" si="350"/>
        <v>0</v>
      </c>
      <c r="L469" s="3">
        <f t="shared" si="350"/>
        <v>0</v>
      </c>
      <c r="M469" s="3">
        <f t="shared" si="350"/>
        <v>0</v>
      </c>
      <c r="N469" s="3">
        <f t="shared" si="350"/>
        <v>0</v>
      </c>
      <c r="O469" s="3">
        <f t="shared" si="350"/>
        <v>0</v>
      </c>
      <c r="P469" s="3">
        <f t="shared" si="350"/>
        <v>0</v>
      </c>
      <c r="Q469" s="3">
        <f t="shared" si="350"/>
        <v>0</v>
      </c>
      <c r="R469" s="3">
        <f t="shared" si="350"/>
        <v>0</v>
      </c>
      <c r="S469" s="3">
        <f t="shared" si="350"/>
        <v>0</v>
      </c>
      <c r="T469" s="3">
        <f t="shared" si="350"/>
        <v>0</v>
      </c>
      <c r="U469" s="3">
        <f t="shared" si="350"/>
        <v>0</v>
      </c>
    </row>
    <row r="470" spans="10:21" hidden="1"/>
    <row r="471" spans="10:21" hidden="1">
      <c r="J471" s="3" t="s">
        <v>39</v>
      </c>
    </row>
    <row r="472" spans="10:21" hidden="1">
      <c r="J472" s="62">
        <f t="shared" ref="J472:U472" si="351">SUMIF(J153,$B$332,$G$153)</f>
        <v>0</v>
      </c>
      <c r="K472" s="62">
        <f t="shared" si="351"/>
        <v>0</v>
      </c>
      <c r="L472" s="62">
        <f t="shared" si="351"/>
        <v>0</v>
      </c>
      <c r="M472" s="62">
        <f t="shared" si="351"/>
        <v>0</v>
      </c>
      <c r="N472" s="62">
        <f t="shared" si="351"/>
        <v>0</v>
      </c>
      <c r="O472" s="62">
        <f t="shared" si="351"/>
        <v>0</v>
      </c>
      <c r="P472" s="62">
        <f t="shared" si="351"/>
        <v>0</v>
      </c>
      <c r="Q472" s="62">
        <f t="shared" si="351"/>
        <v>0</v>
      </c>
      <c r="R472" s="62">
        <f t="shared" si="351"/>
        <v>0</v>
      </c>
      <c r="S472" s="62">
        <f t="shared" si="351"/>
        <v>0</v>
      </c>
      <c r="T472" s="62">
        <f t="shared" si="351"/>
        <v>0</v>
      </c>
      <c r="U472" s="62">
        <f t="shared" si="351"/>
        <v>0</v>
      </c>
    </row>
    <row r="473" spans="10:21" hidden="1">
      <c r="J473" s="62">
        <f t="shared" ref="J473:U473" si="352">SUMIF(J154,$B$332,$G$154)</f>
        <v>0</v>
      </c>
      <c r="K473" s="62">
        <f t="shared" si="352"/>
        <v>0</v>
      </c>
      <c r="L473" s="62">
        <f t="shared" si="352"/>
        <v>0</v>
      </c>
      <c r="M473" s="62">
        <f t="shared" si="352"/>
        <v>0</v>
      </c>
      <c r="N473" s="62">
        <f t="shared" si="352"/>
        <v>0</v>
      </c>
      <c r="O473" s="62">
        <f t="shared" si="352"/>
        <v>0</v>
      </c>
      <c r="P473" s="62">
        <f t="shared" si="352"/>
        <v>0</v>
      </c>
      <c r="Q473" s="62">
        <f t="shared" si="352"/>
        <v>0</v>
      </c>
      <c r="R473" s="62">
        <f t="shared" si="352"/>
        <v>0</v>
      </c>
      <c r="S473" s="62">
        <f t="shared" si="352"/>
        <v>0</v>
      </c>
      <c r="T473" s="62">
        <f t="shared" si="352"/>
        <v>0</v>
      </c>
      <c r="U473" s="62">
        <f t="shared" si="352"/>
        <v>0</v>
      </c>
    </row>
    <row r="474" spans="10:21" hidden="1">
      <c r="J474" s="62">
        <f t="shared" ref="J474:U474" si="353">SUMIF(J155,$B$332,$G$155)</f>
        <v>0</v>
      </c>
      <c r="K474" s="62">
        <f t="shared" si="353"/>
        <v>0</v>
      </c>
      <c r="L474" s="62">
        <f t="shared" si="353"/>
        <v>0</v>
      </c>
      <c r="M474" s="62">
        <f t="shared" si="353"/>
        <v>0</v>
      </c>
      <c r="N474" s="62">
        <f t="shared" si="353"/>
        <v>0</v>
      </c>
      <c r="O474" s="62">
        <f t="shared" si="353"/>
        <v>0</v>
      </c>
      <c r="P474" s="62">
        <f t="shared" si="353"/>
        <v>0</v>
      </c>
      <c r="Q474" s="62">
        <f t="shared" si="353"/>
        <v>0</v>
      </c>
      <c r="R474" s="62">
        <f t="shared" si="353"/>
        <v>0</v>
      </c>
      <c r="S474" s="62">
        <f t="shared" si="353"/>
        <v>0</v>
      </c>
      <c r="T474" s="62">
        <f t="shared" si="353"/>
        <v>0</v>
      </c>
      <c r="U474" s="62">
        <f t="shared" si="353"/>
        <v>0</v>
      </c>
    </row>
    <row r="475" spans="10:21" hidden="1">
      <c r="J475" s="62">
        <f t="shared" ref="J475:U475" si="354">SUMIF(J156,$B$332,$G$156)</f>
        <v>0</v>
      </c>
      <c r="K475" s="62">
        <f t="shared" si="354"/>
        <v>0</v>
      </c>
      <c r="L475" s="62">
        <f t="shared" si="354"/>
        <v>0</v>
      </c>
      <c r="M475" s="62">
        <f t="shared" si="354"/>
        <v>0</v>
      </c>
      <c r="N475" s="62">
        <f t="shared" si="354"/>
        <v>0</v>
      </c>
      <c r="O475" s="62">
        <f t="shared" si="354"/>
        <v>0</v>
      </c>
      <c r="P475" s="62">
        <f t="shared" si="354"/>
        <v>0</v>
      </c>
      <c r="Q475" s="62">
        <f t="shared" si="354"/>
        <v>0</v>
      </c>
      <c r="R475" s="62">
        <f t="shared" si="354"/>
        <v>0</v>
      </c>
      <c r="S475" s="62">
        <f t="shared" si="354"/>
        <v>0</v>
      </c>
      <c r="T475" s="62">
        <f t="shared" si="354"/>
        <v>0</v>
      </c>
      <c r="U475" s="62">
        <f t="shared" si="354"/>
        <v>0</v>
      </c>
    </row>
    <row r="476" spans="10:21" hidden="1">
      <c r="J476" s="62">
        <f t="shared" ref="J476:U476" si="355">SUMIF(J157,$B$332,$G$157)</f>
        <v>0</v>
      </c>
      <c r="K476" s="62">
        <f t="shared" si="355"/>
        <v>0</v>
      </c>
      <c r="L476" s="62">
        <f t="shared" si="355"/>
        <v>0</v>
      </c>
      <c r="M476" s="62">
        <f t="shared" si="355"/>
        <v>0</v>
      </c>
      <c r="N476" s="62">
        <f t="shared" si="355"/>
        <v>0</v>
      </c>
      <c r="O476" s="62">
        <f t="shared" si="355"/>
        <v>0</v>
      </c>
      <c r="P476" s="62">
        <f t="shared" si="355"/>
        <v>0</v>
      </c>
      <c r="Q476" s="62">
        <f t="shared" si="355"/>
        <v>0</v>
      </c>
      <c r="R476" s="62">
        <f t="shared" si="355"/>
        <v>0</v>
      </c>
      <c r="S476" s="62">
        <f t="shared" si="355"/>
        <v>0</v>
      </c>
      <c r="T476" s="62">
        <f t="shared" si="355"/>
        <v>0</v>
      </c>
      <c r="U476" s="62">
        <f t="shared" si="355"/>
        <v>0</v>
      </c>
    </row>
    <row r="477" spans="10:21" hidden="1">
      <c r="J477" s="62">
        <f t="shared" ref="J477:U477" si="356">SUMIF(J158,$B$332,$G$158)</f>
        <v>0</v>
      </c>
      <c r="K477" s="62">
        <f t="shared" si="356"/>
        <v>0</v>
      </c>
      <c r="L477" s="62">
        <f t="shared" si="356"/>
        <v>0</v>
      </c>
      <c r="M477" s="62">
        <f t="shared" si="356"/>
        <v>0</v>
      </c>
      <c r="N477" s="62">
        <f t="shared" si="356"/>
        <v>0</v>
      </c>
      <c r="O477" s="62">
        <f t="shared" si="356"/>
        <v>0</v>
      </c>
      <c r="P477" s="62">
        <f t="shared" si="356"/>
        <v>0</v>
      </c>
      <c r="Q477" s="62">
        <f t="shared" si="356"/>
        <v>0</v>
      </c>
      <c r="R477" s="62">
        <f t="shared" si="356"/>
        <v>0</v>
      </c>
      <c r="S477" s="62">
        <f t="shared" si="356"/>
        <v>0</v>
      </c>
      <c r="T477" s="62">
        <f t="shared" si="356"/>
        <v>0</v>
      </c>
      <c r="U477" s="62">
        <f t="shared" si="356"/>
        <v>0</v>
      </c>
    </row>
    <row r="478" spans="10:21" hidden="1">
      <c r="J478" s="62">
        <f t="shared" ref="J478:U478" si="357">SUMIF(J159,$B$332,$G$159)</f>
        <v>0</v>
      </c>
      <c r="K478" s="62">
        <f t="shared" si="357"/>
        <v>0</v>
      </c>
      <c r="L478" s="62">
        <f t="shared" si="357"/>
        <v>0</v>
      </c>
      <c r="M478" s="62">
        <f t="shared" si="357"/>
        <v>0</v>
      </c>
      <c r="N478" s="62">
        <f t="shared" si="357"/>
        <v>0</v>
      </c>
      <c r="O478" s="62">
        <f t="shared" si="357"/>
        <v>0</v>
      </c>
      <c r="P478" s="62">
        <f t="shared" si="357"/>
        <v>0</v>
      </c>
      <c r="Q478" s="62">
        <f t="shared" si="357"/>
        <v>0</v>
      </c>
      <c r="R478" s="62">
        <f t="shared" si="357"/>
        <v>0</v>
      </c>
      <c r="S478" s="62">
        <f t="shared" si="357"/>
        <v>0</v>
      </c>
      <c r="T478" s="62">
        <f t="shared" si="357"/>
        <v>0</v>
      </c>
      <c r="U478" s="62">
        <f t="shared" si="357"/>
        <v>0</v>
      </c>
    </row>
    <row r="479" spans="10:21" hidden="1"/>
    <row r="480" spans="10:21" hidden="1"/>
    <row r="481" spans="10:21" hidden="1"/>
    <row r="482" spans="10:21" hidden="1">
      <c r="J482" s="3" t="s">
        <v>40</v>
      </c>
    </row>
    <row r="483" spans="10:21" hidden="1">
      <c r="J483" s="62">
        <f t="shared" ref="J483:U483" si="358">SUMIF(J164,$B$332,$G$164)</f>
        <v>0</v>
      </c>
      <c r="K483" s="62">
        <f t="shared" si="358"/>
        <v>0</v>
      </c>
      <c r="L483" s="62">
        <f t="shared" si="358"/>
        <v>0</v>
      </c>
      <c r="M483" s="62">
        <f t="shared" si="358"/>
        <v>0</v>
      </c>
      <c r="N483" s="62">
        <f t="shared" si="358"/>
        <v>0</v>
      </c>
      <c r="O483" s="62">
        <f t="shared" si="358"/>
        <v>0</v>
      </c>
      <c r="P483" s="62">
        <f t="shared" si="358"/>
        <v>0</v>
      </c>
      <c r="Q483" s="62">
        <f t="shared" si="358"/>
        <v>0</v>
      </c>
      <c r="R483" s="62">
        <f t="shared" si="358"/>
        <v>0</v>
      </c>
      <c r="S483" s="62">
        <f t="shared" si="358"/>
        <v>0</v>
      </c>
      <c r="T483" s="62">
        <f t="shared" si="358"/>
        <v>0</v>
      </c>
      <c r="U483" s="62">
        <f t="shared" si="358"/>
        <v>0</v>
      </c>
    </row>
    <row r="484" spans="10:21" hidden="1">
      <c r="J484" s="62">
        <f t="shared" ref="J484:U484" si="359">SUMIF(J165,$B$332,$G$165)</f>
        <v>0</v>
      </c>
      <c r="K484" s="62">
        <f t="shared" si="359"/>
        <v>0</v>
      </c>
      <c r="L484" s="62">
        <f t="shared" si="359"/>
        <v>0</v>
      </c>
      <c r="M484" s="62">
        <f t="shared" si="359"/>
        <v>0</v>
      </c>
      <c r="N484" s="62">
        <f t="shared" si="359"/>
        <v>0</v>
      </c>
      <c r="O484" s="62">
        <f t="shared" si="359"/>
        <v>0</v>
      </c>
      <c r="P484" s="62">
        <f t="shared" si="359"/>
        <v>0</v>
      </c>
      <c r="Q484" s="62">
        <f t="shared" si="359"/>
        <v>0</v>
      </c>
      <c r="R484" s="62">
        <f t="shared" si="359"/>
        <v>0</v>
      </c>
      <c r="S484" s="62">
        <f t="shared" si="359"/>
        <v>0</v>
      </c>
      <c r="T484" s="62">
        <f t="shared" si="359"/>
        <v>0</v>
      </c>
      <c r="U484" s="62">
        <f t="shared" si="359"/>
        <v>0</v>
      </c>
    </row>
    <row r="485" spans="10:21" hidden="1">
      <c r="J485" s="62">
        <f t="shared" ref="J485:U485" si="360">SUMIF(J166,$B$332,$G$166)</f>
        <v>0</v>
      </c>
      <c r="K485" s="62">
        <f t="shared" si="360"/>
        <v>0</v>
      </c>
      <c r="L485" s="62">
        <f t="shared" si="360"/>
        <v>0</v>
      </c>
      <c r="M485" s="62">
        <f t="shared" si="360"/>
        <v>0</v>
      </c>
      <c r="N485" s="62">
        <f t="shared" si="360"/>
        <v>0</v>
      </c>
      <c r="O485" s="62">
        <f t="shared" si="360"/>
        <v>0</v>
      </c>
      <c r="P485" s="62">
        <f t="shared" si="360"/>
        <v>0</v>
      </c>
      <c r="Q485" s="62">
        <f t="shared" si="360"/>
        <v>0</v>
      </c>
      <c r="R485" s="62">
        <f t="shared" si="360"/>
        <v>0</v>
      </c>
      <c r="S485" s="62">
        <f t="shared" si="360"/>
        <v>0</v>
      </c>
      <c r="T485" s="62">
        <f t="shared" si="360"/>
        <v>0</v>
      </c>
      <c r="U485" s="62">
        <f t="shared" si="360"/>
        <v>0</v>
      </c>
    </row>
    <row r="486" spans="10:21" hidden="1">
      <c r="J486" s="62">
        <f t="shared" ref="J486:U486" si="361">SUMIF(J167,$B$332,$G$167)</f>
        <v>0</v>
      </c>
      <c r="K486" s="62">
        <f t="shared" si="361"/>
        <v>0</v>
      </c>
      <c r="L486" s="62">
        <f t="shared" si="361"/>
        <v>0</v>
      </c>
      <c r="M486" s="62">
        <f t="shared" si="361"/>
        <v>0</v>
      </c>
      <c r="N486" s="62">
        <f t="shared" si="361"/>
        <v>0</v>
      </c>
      <c r="O486" s="62">
        <f t="shared" si="361"/>
        <v>0</v>
      </c>
      <c r="P486" s="62">
        <f t="shared" si="361"/>
        <v>0</v>
      </c>
      <c r="Q486" s="62">
        <f t="shared" si="361"/>
        <v>0</v>
      </c>
      <c r="R486" s="62">
        <f t="shared" si="361"/>
        <v>0</v>
      </c>
      <c r="S486" s="62">
        <f t="shared" si="361"/>
        <v>0</v>
      </c>
      <c r="T486" s="62">
        <f t="shared" si="361"/>
        <v>0</v>
      </c>
      <c r="U486" s="62">
        <f t="shared" si="361"/>
        <v>0</v>
      </c>
    </row>
    <row r="487" spans="10:21" hidden="1">
      <c r="J487" s="62">
        <f t="shared" ref="J487:U487" si="362">SUMIF(J168,$B$332,$G$168)</f>
        <v>0</v>
      </c>
      <c r="K487" s="62">
        <f t="shared" si="362"/>
        <v>0</v>
      </c>
      <c r="L487" s="62">
        <f t="shared" si="362"/>
        <v>0</v>
      </c>
      <c r="M487" s="62">
        <f t="shared" si="362"/>
        <v>0</v>
      </c>
      <c r="N487" s="62">
        <f t="shared" si="362"/>
        <v>0</v>
      </c>
      <c r="O487" s="62">
        <f t="shared" si="362"/>
        <v>0</v>
      </c>
      <c r="P487" s="62">
        <f t="shared" si="362"/>
        <v>0</v>
      </c>
      <c r="Q487" s="62">
        <f t="shared" si="362"/>
        <v>0</v>
      </c>
      <c r="R487" s="62">
        <f t="shared" si="362"/>
        <v>0</v>
      </c>
      <c r="S487" s="62">
        <f t="shared" si="362"/>
        <v>0</v>
      </c>
      <c r="T487" s="62">
        <f t="shared" si="362"/>
        <v>0</v>
      </c>
      <c r="U487" s="62">
        <f t="shared" si="362"/>
        <v>0</v>
      </c>
    </row>
    <row r="488" spans="10:21" hidden="1">
      <c r="J488" s="62">
        <f t="shared" ref="J488:U488" si="363">SUMIF(J169,$B$332,$G$169)</f>
        <v>0</v>
      </c>
      <c r="K488" s="62">
        <f t="shared" si="363"/>
        <v>0</v>
      </c>
      <c r="L488" s="62">
        <f t="shared" si="363"/>
        <v>0</v>
      </c>
      <c r="M488" s="62">
        <f t="shared" si="363"/>
        <v>0</v>
      </c>
      <c r="N488" s="62">
        <f t="shared" si="363"/>
        <v>0</v>
      </c>
      <c r="O488" s="62">
        <f t="shared" si="363"/>
        <v>0</v>
      </c>
      <c r="P488" s="62">
        <f t="shared" si="363"/>
        <v>0</v>
      </c>
      <c r="Q488" s="62">
        <f t="shared" si="363"/>
        <v>0</v>
      </c>
      <c r="R488" s="62">
        <f t="shared" si="363"/>
        <v>0</v>
      </c>
      <c r="S488" s="62">
        <f t="shared" si="363"/>
        <v>0</v>
      </c>
      <c r="T488" s="62">
        <f t="shared" si="363"/>
        <v>0</v>
      </c>
      <c r="U488" s="62">
        <f t="shared" si="363"/>
        <v>0</v>
      </c>
    </row>
    <row r="489" spans="10:21" hidden="1">
      <c r="J489" s="62">
        <f t="shared" ref="J489:U489" si="364">SUMIF(J170,$B$332,$G$170)</f>
        <v>0</v>
      </c>
      <c r="K489" s="62">
        <f t="shared" si="364"/>
        <v>0</v>
      </c>
      <c r="L489" s="62">
        <f t="shared" si="364"/>
        <v>0</v>
      </c>
      <c r="M489" s="62">
        <f t="shared" si="364"/>
        <v>0</v>
      </c>
      <c r="N489" s="62">
        <f t="shared" si="364"/>
        <v>0</v>
      </c>
      <c r="O489" s="62">
        <f t="shared" si="364"/>
        <v>0</v>
      </c>
      <c r="P489" s="62">
        <f t="shared" si="364"/>
        <v>0</v>
      </c>
      <c r="Q489" s="62">
        <f t="shared" si="364"/>
        <v>0</v>
      </c>
      <c r="R489" s="62">
        <f t="shared" si="364"/>
        <v>0</v>
      </c>
      <c r="S489" s="62">
        <f t="shared" si="364"/>
        <v>0</v>
      </c>
      <c r="T489" s="62">
        <f t="shared" si="364"/>
        <v>0</v>
      </c>
      <c r="U489" s="62">
        <f t="shared" si="364"/>
        <v>0</v>
      </c>
    </row>
    <row r="490" spans="10:21" hidden="1">
      <c r="J490" s="62">
        <f t="shared" ref="J490:U490" si="365">SUMIF(J171,$B$332,$G$171)</f>
        <v>0</v>
      </c>
      <c r="K490" s="62">
        <f t="shared" si="365"/>
        <v>0</v>
      </c>
      <c r="L490" s="62">
        <f t="shared" si="365"/>
        <v>0</v>
      </c>
      <c r="M490" s="62">
        <f t="shared" si="365"/>
        <v>0</v>
      </c>
      <c r="N490" s="62">
        <f t="shared" si="365"/>
        <v>0</v>
      </c>
      <c r="O490" s="62">
        <f t="shared" si="365"/>
        <v>0</v>
      </c>
      <c r="P490" s="62">
        <f t="shared" si="365"/>
        <v>0</v>
      </c>
      <c r="Q490" s="62">
        <f t="shared" si="365"/>
        <v>0</v>
      </c>
      <c r="R490" s="62">
        <f t="shared" si="365"/>
        <v>0</v>
      </c>
      <c r="S490" s="62">
        <f t="shared" si="365"/>
        <v>0</v>
      </c>
      <c r="T490" s="62">
        <f t="shared" si="365"/>
        <v>0</v>
      </c>
      <c r="U490" s="62">
        <f t="shared" si="365"/>
        <v>0</v>
      </c>
    </row>
    <row r="491" spans="10:21" hidden="1">
      <c r="J491" s="62">
        <f t="shared" ref="J491:U491" si="366">SUMIF(J172,$B$332,$G$172)</f>
        <v>0</v>
      </c>
      <c r="K491" s="62">
        <f t="shared" si="366"/>
        <v>0</v>
      </c>
      <c r="L491" s="62">
        <f t="shared" si="366"/>
        <v>0</v>
      </c>
      <c r="M491" s="62">
        <f t="shared" si="366"/>
        <v>0</v>
      </c>
      <c r="N491" s="62">
        <f t="shared" si="366"/>
        <v>0</v>
      </c>
      <c r="O491" s="62">
        <f t="shared" si="366"/>
        <v>0</v>
      </c>
      <c r="P491" s="62">
        <f t="shared" si="366"/>
        <v>0</v>
      </c>
      <c r="Q491" s="62">
        <f t="shared" si="366"/>
        <v>0</v>
      </c>
      <c r="R491" s="62">
        <f t="shared" si="366"/>
        <v>0</v>
      </c>
      <c r="S491" s="62">
        <f t="shared" si="366"/>
        <v>0</v>
      </c>
      <c r="T491" s="62">
        <f t="shared" si="366"/>
        <v>0</v>
      </c>
      <c r="U491" s="62">
        <f t="shared" si="366"/>
        <v>0</v>
      </c>
    </row>
    <row r="492" spans="10:21" hidden="1">
      <c r="J492" s="62">
        <f t="shared" ref="J492:U492" si="367">SUMIF(J173,$B$332,$G$173)</f>
        <v>0</v>
      </c>
      <c r="K492" s="62">
        <f t="shared" si="367"/>
        <v>0</v>
      </c>
      <c r="L492" s="62">
        <f t="shared" si="367"/>
        <v>0</v>
      </c>
      <c r="M492" s="62">
        <f t="shared" si="367"/>
        <v>0</v>
      </c>
      <c r="N492" s="62">
        <f t="shared" si="367"/>
        <v>0</v>
      </c>
      <c r="O492" s="62">
        <f t="shared" si="367"/>
        <v>0</v>
      </c>
      <c r="P492" s="62">
        <f t="shared" si="367"/>
        <v>0</v>
      </c>
      <c r="Q492" s="62">
        <f t="shared" si="367"/>
        <v>0</v>
      </c>
      <c r="R492" s="62">
        <f t="shared" si="367"/>
        <v>0</v>
      </c>
      <c r="S492" s="62">
        <f t="shared" si="367"/>
        <v>0</v>
      </c>
      <c r="T492" s="62">
        <f t="shared" si="367"/>
        <v>0</v>
      </c>
      <c r="U492" s="62">
        <f t="shared" si="367"/>
        <v>0</v>
      </c>
    </row>
    <row r="493" spans="10:21" hidden="1"/>
    <row r="494" spans="10:21" hidden="1"/>
    <row r="495" spans="10:21" hidden="1"/>
    <row r="496" spans="10:21" hidden="1">
      <c r="J496" s="3" t="s">
        <v>41</v>
      </c>
    </row>
    <row r="497" spans="10:21" hidden="1">
      <c r="J497" s="62">
        <f t="shared" ref="J497:U497" si="368">SUMIF(J178,$B$332,$G$178)</f>
        <v>0</v>
      </c>
      <c r="K497" s="62">
        <f t="shared" si="368"/>
        <v>0</v>
      </c>
      <c r="L497" s="62">
        <f t="shared" si="368"/>
        <v>0</v>
      </c>
      <c r="M497" s="62">
        <f t="shared" si="368"/>
        <v>0</v>
      </c>
      <c r="N497" s="62">
        <f t="shared" si="368"/>
        <v>0</v>
      </c>
      <c r="O497" s="62">
        <f t="shared" si="368"/>
        <v>0</v>
      </c>
      <c r="P497" s="62">
        <f t="shared" si="368"/>
        <v>0</v>
      </c>
      <c r="Q497" s="62">
        <f t="shared" si="368"/>
        <v>0</v>
      </c>
      <c r="R497" s="62">
        <f t="shared" si="368"/>
        <v>0</v>
      </c>
      <c r="S497" s="62">
        <f t="shared" si="368"/>
        <v>0</v>
      </c>
      <c r="T497" s="62">
        <f t="shared" si="368"/>
        <v>0</v>
      </c>
      <c r="U497" s="62">
        <f t="shared" si="368"/>
        <v>0</v>
      </c>
    </row>
    <row r="498" spans="10:21" hidden="1">
      <c r="J498" s="62">
        <f t="shared" ref="J498:U498" si="369">SUMIF(J179,$B$332,$G$179)</f>
        <v>0</v>
      </c>
      <c r="K498" s="62">
        <f t="shared" si="369"/>
        <v>0</v>
      </c>
      <c r="L498" s="62">
        <f t="shared" si="369"/>
        <v>0</v>
      </c>
      <c r="M498" s="62">
        <f t="shared" si="369"/>
        <v>0</v>
      </c>
      <c r="N498" s="62">
        <f t="shared" si="369"/>
        <v>0</v>
      </c>
      <c r="O498" s="62">
        <f t="shared" si="369"/>
        <v>0</v>
      </c>
      <c r="P498" s="62">
        <f t="shared" si="369"/>
        <v>0</v>
      </c>
      <c r="Q498" s="62">
        <f t="shared" si="369"/>
        <v>0</v>
      </c>
      <c r="R498" s="62">
        <f t="shared" si="369"/>
        <v>0</v>
      </c>
      <c r="S498" s="62">
        <f t="shared" si="369"/>
        <v>0</v>
      </c>
      <c r="T498" s="62">
        <f t="shared" si="369"/>
        <v>0</v>
      </c>
      <c r="U498" s="62">
        <f t="shared" si="369"/>
        <v>0</v>
      </c>
    </row>
    <row r="499" spans="10:21" hidden="1">
      <c r="J499" s="62">
        <f t="shared" ref="J499:U499" si="370">SUMIF(J180,$B$332,$G$180)</f>
        <v>0</v>
      </c>
      <c r="K499" s="62">
        <f t="shared" si="370"/>
        <v>0</v>
      </c>
      <c r="L499" s="62">
        <f t="shared" si="370"/>
        <v>0</v>
      </c>
      <c r="M499" s="62">
        <f t="shared" si="370"/>
        <v>0</v>
      </c>
      <c r="N499" s="62">
        <f t="shared" si="370"/>
        <v>0</v>
      </c>
      <c r="O499" s="62">
        <f t="shared" si="370"/>
        <v>0</v>
      </c>
      <c r="P499" s="62">
        <f t="shared" si="370"/>
        <v>0</v>
      </c>
      <c r="Q499" s="62">
        <f t="shared" si="370"/>
        <v>0</v>
      </c>
      <c r="R499" s="62">
        <f t="shared" si="370"/>
        <v>0</v>
      </c>
      <c r="S499" s="62">
        <f t="shared" si="370"/>
        <v>0</v>
      </c>
      <c r="T499" s="62">
        <f t="shared" si="370"/>
        <v>0</v>
      </c>
      <c r="U499" s="62">
        <f t="shared" si="370"/>
        <v>0</v>
      </c>
    </row>
    <row r="500" spans="10:21" hidden="1">
      <c r="J500" s="62">
        <f t="shared" ref="J500:U500" si="371">SUMIF(J181,$B$332,$G$181)</f>
        <v>0</v>
      </c>
      <c r="K500" s="62">
        <f t="shared" si="371"/>
        <v>0</v>
      </c>
      <c r="L500" s="62">
        <f t="shared" si="371"/>
        <v>0</v>
      </c>
      <c r="M500" s="62">
        <f t="shared" si="371"/>
        <v>0</v>
      </c>
      <c r="N500" s="62">
        <f t="shared" si="371"/>
        <v>0</v>
      </c>
      <c r="O500" s="62">
        <f t="shared" si="371"/>
        <v>0</v>
      </c>
      <c r="P500" s="62">
        <f t="shared" si="371"/>
        <v>0</v>
      </c>
      <c r="Q500" s="62">
        <f t="shared" si="371"/>
        <v>0</v>
      </c>
      <c r="R500" s="62">
        <f t="shared" si="371"/>
        <v>0</v>
      </c>
      <c r="S500" s="62">
        <f t="shared" si="371"/>
        <v>0</v>
      </c>
      <c r="T500" s="62">
        <f t="shared" si="371"/>
        <v>0</v>
      </c>
      <c r="U500" s="62">
        <f t="shared" si="371"/>
        <v>0</v>
      </c>
    </row>
    <row r="501" spans="10:21" hidden="1">
      <c r="J501" s="62">
        <f t="shared" ref="J501:U501" si="372">SUMIF(J182,$B$332,$G$182)</f>
        <v>0</v>
      </c>
      <c r="K501" s="62">
        <f t="shared" si="372"/>
        <v>0</v>
      </c>
      <c r="L501" s="62">
        <f t="shared" si="372"/>
        <v>0</v>
      </c>
      <c r="M501" s="62">
        <f t="shared" si="372"/>
        <v>0</v>
      </c>
      <c r="N501" s="62">
        <f t="shared" si="372"/>
        <v>0</v>
      </c>
      <c r="O501" s="62">
        <f t="shared" si="372"/>
        <v>0</v>
      </c>
      <c r="P501" s="62">
        <f t="shared" si="372"/>
        <v>0</v>
      </c>
      <c r="Q501" s="62">
        <f t="shared" si="372"/>
        <v>0</v>
      </c>
      <c r="R501" s="62">
        <f t="shared" si="372"/>
        <v>0</v>
      </c>
      <c r="S501" s="62">
        <f t="shared" si="372"/>
        <v>0</v>
      </c>
      <c r="T501" s="62">
        <f t="shared" si="372"/>
        <v>0</v>
      </c>
      <c r="U501" s="62">
        <f t="shared" si="372"/>
        <v>0</v>
      </c>
    </row>
    <row r="502" spans="10:21" hidden="1">
      <c r="J502" s="62">
        <f t="shared" ref="J502:U502" si="373">SUMIF(J183,$B$332,$G$183)</f>
        <v>0</v>
      </c>
      <c r="K502" s="62">
        <f t="shared" si="373"/>
        <v>0</v>
      </c>
      <c r="L502" s="62">
        <f t="shared" si="373"/>
        <v>0</v>
      </c>
      <c r="M502" s="62">
        <f t="shared" si="373"/>
        <v>0</v>
      </c>
      <c r="N502" s="62">
        <f t="shared" si="373"/>
        <v>0</v>
      </c>
      <c r="O502" s="62">
        <f t="shared" si="373"/>
        <v>0</v>
      </c>
      <c r="P502" s="62">
        <f t="shared" si="373"/>
        <v>0</v>
      </c>
      <c r="Q502" s="62">
        <f t="shared" si="373"/>
        <v>0</v>
      </c>
      <c r="R502" s="62">
        <f t="shared" si="373"/>
        <v>0</v>
      </c>
      <c r="S502" s="62">
        <f t="shared" si="373"/>
        <v>0</v>
      </c>
      <c r="T502" s="62">
        <f t="shared" si="373"/>
        <v>0</v>
      </c>
      <c r="U502" s="62">
        <f t="shared" si="373"/>
        <v>0</v>
      </c>
    </row>
    <row r="503" spans="10:21" hidden="1">
      <c r="J503" s="62">
        <f t="shared" ref="J503:U503" si="374">SUMIF(J184,$B$332,$G$184)</f>
        <v>0</v>
      </c>
      <c r="K503" s="62">
        <f t="shared" si="374"/>
        <v>0</v>
      </c>
      <c r="L503" s="62">
        <f t="shared" si="374"/>
        <v>0</v>
      </c>
      <c r="M503" s="62">
        <f t="shared" si="374"/>
        <v>0</v>
      </c>
      <c r="N503" s="62">
        <f t="shared" si="374"/>
        <v>0</v>
      </c>
      <c r="O503" s="62">
        <f t="shared" si="374"/>
        <v>0</v>
      </c>
      <c r="P503" s="62">
        <f t="shared" si="374"/>
        <v>0</v>
      </c>
      <c r="Q503" s="62">
        <f t="shared" si="374"/>
        <v>0</v>
      </c>
      <c r="R503" s="62">
        <f t="shared" si="374"/>
        <v>0</v>
      </c>
      <c r="S503" s="62">
        <f t="shared" si="374"/>
        <v>0</v>
      </c>
      <c r="T503" s="62">
        <f t="shared" si="374"/>
        <v>0</v>
      </c>
      <c r="U503" s="62">
        <f t="shared" si="374"/>
        <v>0</v>
      </c>
    </row>
    <row r="504" spans="10:21" hidden="1">
      <c r="J504" s="3">
        <f t="shared" ref="J504:U504" si="375">SUMIF(J185,$B$332,$G$185)</f>
        <v>0</v>
      </c>
      <c r="K504" s="3">
        <f t="shared" si="375"/>
        <v>0</v>
      </c>
      <c r="L504" s="3">
        <f t="shared" si="375"/>
        <v>0</v>
      </c>
      <c r="M504" s="3">
        <f t="shared" si="375"/>
        <v>0</v>
      </c>
      <c r="N504" s="3">
        <f t="shared" si="375"/>
        <v>0</v>
      </c>
      <c r="O504" s="3">
        <f t="shared" si="375"/>
        <v>0</v>
      </c>
      <c r="P504" s="3">
        <f t="shared" si="375"/>
        <v>0</v>
      </c>
      <c r="Q504" s="3">
        <f t="shared" si="375"/>
        <v>0</v>
      </c>
      <c r="R504" s="3">
        <f t="shared" si="375"/>
        <v>0</v>
      </c>
      <c r="S504" s="3">
        <f t="shared" si="375"/>
        <v>0</v>
      </c>
      <c r="T504" s="3">
        <f t="shared" si="375"/>
        <v>0</v>
      </c>
      <c r="U504" s="3">
        <f t="shared" si="375"/>
        <v>0</v>
      </c>
    </row>
    <row r="505" spans="10:21" hidden="1">
      <c r="J505" s="3">
        <f t="shared" ref="J505:U505" si="376">SUMIF(J186,$B$332,$G$186)</f>
        <v>0</v>
      </c>
      <c r="K505" s="3">
        <f t="shared" si="376"/>
        <v>0</v>
      </c>
      <c r="L505" s="3">
        <f t="shared" si="376"/>
        <v>0</v>
      </c>
      <c r="M505" s="3">
        <f t="shared" si="376"/>
        <v>0</v>
      </c>
      <c r="N505" s="3">
        <f t="shared" si="376"/>
        <v>0</v>
      </c>
      <c r="O505" s="3">
        <f t="shared" si="376"/>
        <v>0</v>
      </c>
      <c r="P505" s="3">
        <f t="shared" si="376"/>
        <v>0</v>
      </c>
      <c r="Q505" s="3">
        <f t="shared" si="376"/>
        <v>0</v>
      </c>
      <c r="R505" s="3">
        <f t="shared" si="376"/>
        <v>0</v>
      </c>
      <c r="S505" s="3">
        <f t="shared" si="376"/>
        <v>0</v>
      </c>
      <c r="T505" s="3">
        <f t="shared" si="376"/>
        <v>0</v>
      </c>
      <c r="U505" s="3">
        <f t="shared" si="376"/>
        <v>0</v>
      </c>
    </row>
    <row r="506" spans="10:21" hidden="1">
      <c r="J506" s="3">
        <f t="shared" ref="J506:U506" si="377">SUMIF(J187,$B$332,$G$187)</f>
        <v>0</v>
      </c>
      <c r="K506" s="3">
        <f t="shared" si="377"/>
        <v>0</v>
      </c>
      <c r="L506" s="3">
        <f t="shared" si="377"/>
        <v>0</v>
      </c>
      <c r="M506" s="3">
        <f t="shared" si="377"/>
        <v>0</v>
      </c>
      <c r="N506" s="3">
        <f t="shared" si="377"/>
        <v>0</v>
      </c>
      <c r="O506" s="3">
        <f t="shared" si="377"/>
        <v>0</v>
      </c>
      <c r="P506" s="3">
        <f t="shared" si="377"/>
        <v>0</v>
      </c>
      <c r="Q506" s="3">
        <f t="shared" si="377"/>
        <v>0</v>
      </c>
      <c r="R506" s="3">
        <f t="shared" si="377"/>
        <v>0</v>
      </c>
      <c r="S506" s="3">
        <f t="shared" si="377"/>
        <v>0</v>
      </c>
      <c r="T506" s="3">
        <f t="shared" si="377"/>
        <v>0</v>
      </c>
      <c r="U506" s="3">
        <f t="shared" si="377"/>
        <v>0</v>
      </c>
    </row>
    <row r="507" spans="10:21" hidden="1">
      <c r="J507" s="3">
        <f t="shared" ref="J507:U507" si="378">SUMIF(J188,$B$332,$G$188)</f>
        <v>0</v>
      </c>
      <c r="K507" s="3">
        <f t="shared" si="378"/>
        <v>0</v>
      </c>
      <c r="L507" s="3">
        <f t="shared" si="378"/>
        <v>0</v>
      </c>
      <c r="M507" s="3">
        <f t="shared" si="378"/>
        <v>0</v>
      </c>
      <c r="N507" s="3">
        <f t="shared" si="378"/>
        <v>0</v>
      </c>
      <c r="O507" s="3">
        <f t="shared" si="378"/>
        <v>0</v>
      </c>
      <c r="P507" s="3">
        <f t="shared" si="378"/>
        <v>0</v>
      </c>
      <c r="Q507" s="3">
        <f t="shared" si="378"/>
        <v>0</v>
      </c>
      <c r="R507" s="3">
        <f t="shared" si="378"/>
        <v>0</v>
      </c>
      <c r="S507" s="3">
        <f t="shared" si="378"/>
        <v>0</v>
      </c>
      <c r="T507" s="3">
        <f t="shared" si="378"/>
        <v>0</v>
      </c>
      <c r="U507" s="3">
        <f t="shared" si="378"/>
        <v>0</v>
      </c>
    </row>
    <row r="508" spans="10:21" hidden="1">
      <c r="J508" s="3">
        <f t="shared" ref="J508:U508" si="379">SUMIF(J189,$B$332,$G$189)</f>
        <v>0</v>
      </c>
      <c r="K508" s="3">
        <f t="shared" si="379"/>
        <v>0</v>
      </c>
      <c r="L508" s="3">
        <f t="shared" si="379"/>
        <v>0</v>
      </c>
      <c r="M508" s="3">
        <f t="shared" si="379"/>
        <v>0</v>
      </c>
      <c r="N508" s="3">
        <f t="shared" si="379"/>
        <v>0</v>
      </c>
      <c r="O508" s="3">
        <f t="shared" si="379"/>
        <v>0</v>
      </c>
      <c r="P508" s="3">
        <f t="shared" si="379"/>
        <v>0</v>
      </c>
      <c r="Q508" s="3">
        <f t="shared" si="379"/>
        <v>0</v>
      </c>
      <c r="R508" s="3">
        <f t="shared" si="379"/>
        <v>0</v>
      </c>
      <c r="S508" s="3">
        <f t="shared" si="379"/>
        <v>0</v>
      </c>
      <c r="T508" s="3">
        <f t="shared" si="379"/>
        <v>0</v>
      </c>
      <c r="U508" s="3">
        <f t="shared" si="379"/>
        <v>0</v>
      </c>
    </row>
    <row r="509" spans="10:21" hidden="1">
      <c r="J509" s="3">
        <f t="shared" ref="J509:U509" si="380">SUMIF(J190,$B$332,$G$190)</f>
        <v>0</v>
      </c>
      <c r="K509" s="3">
        <f t="shared" si="380"/>
        <v>0</v>
      </c>
      <c r="L509" s="3">
        <f t="shared" si="380"/>
        <v>0</v>
      </c>
      <c r="M509" s="3">
        <f t="shared" si="380"/>
        <v>0</v>
      </c>
      <c r="N509" s="3">
        <f t="shared" si="380"/>
        <v>0</v>
      </c>
      <c r="O509" s="3">
        <f t="shared" si="380"/>
        <v>0</v>
      </c>
      <c r="P509" s="3">
        <f t="shared" si="380"/>
        <v>0</v>
      </c>
      <c r="Q509" s="3">
        <f t="shared" si="380"/>
        <v>0</v>
      </c>
      <c r="R509" s="3">
        <f t="shared" si="380"/>
        <v>0</v>
      </c>
      <c r="S509" s="3">
        <f t="shared" si="380"/>
        <v>0</v>
      </c>
      <c r="T509" s="3">
        <f t="shared" si="380"/>
        <v>0</v>
      </c>
      <c r="U509" s="3">
        <f t="shared" si="380"/>
        <v>0</v>
      </c>
    </row>
    <row r="510" spans="10:21" hidden="1"/>
    <row r="511" spans="10:21" hidden="1">
      <c r="J511" s="3" t="s">
        <v>43</v>
      </c>
    </row>
    <row r="512" spans="10:21" hidden="1">
      <c r="J512" s="62">
        <f t="shared" ref="J512:U512" si="381">SUMIF(J195,$B$332,$G$195)</f>
        <v>0</v>
      </c>
      <c r="K512" s="62">
        <f t="shared" si="381"/>
        <v>0</v>
      </c>
      <c r="L512" s="62">
        <f t="shared" si="381"/>
        <v>0</v>
      </c>
      <c r="M512" s="62">
        <f t="shared" si="381"/>
        <v>0</v>
      </c>
      <c r="N512" s="62">
        <f t="shared" si="381"/>
        <v>0</v>
      </c>
      <c r="O512" s="62">
        <f t="shared" si="381"/>
        <v>0</v>
      </c>
      <c r="P512" s="62">
        <f t="shared" si="381"/>
        <v>0</v>
      </c>
      <c r="Q512" s="62">
        <f t="shared" si="381"/>
        <v>0</v>
      </c>
      <c r="R512" s="62">
        <f t="shared" si="381"/>
        <v>0</v>
      </c>
      <c r="S512" s="62">
        <f t="shared" si="381"/>
        <v>0</v>
      </c>
      <c r="T512" s="62">
        <f t="shared" si="381"/>
        <v>0</v>
      </c>
      <c r="U512" s="62">
        <f t="shared" si="381"/>
        <v>0</v>
      </c>
    </row>
    <row r="513" spans="10:21" hidden="1">
      <c r="J513" s="62">
        <f t="shared" ref="J513:U513" si="382">SUMIF(J196,$B$332,$G$196)</f>
        <v>0</v>
      </c>
      <c r="K513" s="62">
        <f t="shared" si="382"/>
        <v>0</v>
      </c>
      <c r="L513" s="62">
        <f t="shared" si="382"/>
        <v>0</v>
      </c>
      <c r="M513" s="62">
        <f t="shared" si="382"/>
        <v>0</v>
      </c>
      <c r="N513" s="62">
        <f t="shared" si="382"/>
        <v>0</v>
      </c>
      <c r="O513" s="62">
        <f t="shared" si="382"/>
        <v>0</v>
      </c>
      <c r="P513" s="62">
        <f t="shared" si="382"/>
        <v>0</v>
      </c>
      <c r="Q513" s="62">
        <f t="shared" si="382"/>
        <v>0</v>
      </c>
      <c r="R513" s="62">
        <f t="shared" si="382"/>
        <v>0</v>
      </c>
      <c r="S513" s="62">
        <f t="shared" si="382"/>
        <v>0</v>
      </c>
      <c r="T513" s="62">
        <f t="shared" si="382"/>
        <v>0</v>
      </c>
      <c r="U513" s="62">
        <f t="shared" si="382"/>
        <v>0</v>
      </c>
    </row>
    <row r="514" spans="10:21" hidden="1">
      <c r="J514" s="62">
        <f t="shared" ref="J514:U514" si="383">SUMIF(J197,$B$332,$G$197)</f>
        <v>0</v>
      </c>
      <c r="K514" s="62">
        <f t="shared" si="383"/>
        <v>0</v>
      </c>
      <c r="L514" s="62">
        <f t="shared" si="383"/>
        <v>0</v>
      </c>
      <c r="M514" s="62">
        <f t="shared" si="383"/>
        <v>0</v>
      </c>
      <c r="N514" s="62">
        <f t="shared" si="383"/>
        <v>0</v>
      </c>
      <c r="O514" s="62">
        <f t="shared" si="383"/>
        <v>0</v>
      </c>
      <c r="P514" s="62">
        <f t="shared" si="383"/>
        <v>0</v>
      </c>
      <c r="Q514" s="62">
        <f t="shared" si="383"/>
        <v>0</v>
      </c>
      <c r="R514" s="62">
        <f t="shared" si="383"/>
        <v>0</v>
      </c>
      <c r="S514" s="62">
        <f t="shared" si="383"/>
        <v>0</v>
      </c>
      <c r="T514" s="62">
        <f t="shared" si="383"/>
        <v>0</v>
      </c>
      <c r="U514" s="62">
        <f t="shared" si="383"/>
        <v>0</v>
      </c>
    </row>
    <row r="515" spans="10:21" hidden="1">
      <c r="J515" s="62">
        <f t="shared" ref="J515:U515" si="384">SUMIF(J198,$B$332,$G$198)</f>
        <v>0</v>
      </c>
      <c r="K515" s="62">
        <f t="shared" si="384"/>
        <v>0</v>
      </c>
      <c r="L515" s="62">
        <f t="shared" si="384"/>
        <v>0</v>
      </c>
      <c r="M515" s="62">
        <f t="shared" si="384"/>
        <v>0</v>
      </c>
      <c r="N515" s="62">
        <f t="shared" si="384"/>
        <v>0</v>
      </c>
      <c r="O515" s="62">
        <f t="shared" si="384"/>
        <v>0</v>
      </c>
      <c r="P515" s="62">
        <f t="shared" si="384"/>
        <v>0</v>
      </c>
      <c r="Q515" s="62">
        <f t="shared" si="384"/>
        <v>0</v>
      </c>
      <c r="R515" s="62">
        <f t="shared" si="384"/>
        <v>0</v>
      </c>
      <c r="S515" s="62">
        <f t="shared" si="384"/>
        <v>0</v>
      </c>
      <c r="T515" s="62">
        <f t="shared" si="384"/>
        <v>0</v>
      </c>
      <c r="U515" s="62">
        <f t="shared" si="384"/>
        <v>0</v>
      </c>
    </row>
    <row r="516" spans="10:21" hidden="1">
      <c r="J516" s="62">
        <f t="shared" ref="J516:U516" si="385">SUMIF(J199,$B$332,$G$199)</f>
        <v>0</v>
      </c>
      <c r="K516" s="62">
        <f t="shared" si="385"/>
        <v>0</v>
      </c>
      <c r="L516" s="62">
        <f t="shared" si="385"/>
        <v>0</v>
      </c>
      <c r="M516" s="62">
        <f t="shared" si="385"/>
        <v>0</v>
      </c>
      <c r="N516" s="62">
        <f t="shared" si="385"/>
        <v>0</v>
      </c>
      <c r="O516" s="62">
        <f t="shared" si="385"/>
        <v>0</v>
      </c>
      <c r="P516" s="62">
        <f t="shared" si="385"/>
        <v>0</v>
      </c>
      <c r="Q516" s="62">
        <f t="shared" si="385"/>
        <v>0</v>
      </c>
      <c r="R516" s="62">
        <f t="shared" si="385"/>
        <v>0</v>
      </c>
      <c r="S516" s="62">
        <f t="shared" si="385"/>
        <v>0</v>
      </c>
      <c r="T516" s="62">
        <f t="shared" si="385"/>
        <v>0</v>
      </c>
      <c r="U516" s="62">
        <f t="shared" si="385"/>
        <v>0</v>
      </c>
    </row>
    <row r="517" spans="10:21" hidden="1">
      <c r="J517" s="62">
        <f t="shared" ref="J517:U517" si="386">SUMIF(J200,$B$332,$G$200)</f>
        <v>0</v>
      </c>
      <c r="K517" s="62">
        <f t="shared" si="386"/>
        <v>0</v>
      </c>
      <c r="L517" s="62">
        <f t="shared" si="386"/>
        <v>0</v>
      </c>
      <c r="M517" s="62">
        <f t="shared" si="386"/>
        <v>0</v>
      </c>
      <c r="N517" s="62">
        <f t="shared" si="386"/>
        <v>0</v>
      </c>
      <c r="O517" s="62">
        <f t="shared" si="386"/>
        <v>0</v>
      </c>
      <c r="P517" s="62">
        <f t="shared" si="386"/>
        <v>0</v>
      </c>
      <c r="Q517" s="62">
        <f t="shared" si="386"/>
        <v>0</v>
      </c>
      <c r="R517" s="62">
        <f t="shared" si="386"/>
        <v>0</v>
      </c>
      <c r="S517" s="62">
        <f t="shared" si="386"/>
        <v>0</v>
      </c>
      <c r="T517" s="62">
        <f t="shared" si="386"/>
        <v>0</v>
      </c>
      <c r="U517" s="62">
        <f t="shared" si="386"/>
        <v>0</v>
      </c>
    </row>
    <row r="518" spans="10:21" hidden="1">
      <c r="J518" s="62">
        <f t="shared" ref="J518:U518" si="387">SUMIF(J201,$B$332,$G$201)</f>
        <v>0</v>
      </c>
      <c r="K518" s="62">
        <f t="shared" si="387"/>
        <v>0</v>
      </c>
      <c r="L518" s="62">
        <f t="shared" si="387"/>
        <v>0</v>
      </c>
      <c r="M518" s="62">
        <f t="shared" si="387"/>
        <v>0</v>
      </c>
      <c r="N518" s="62">
        <f t="shared" si="387"/>
        <v>0</v>
      </c>
      <c r="O518" s="62">
        <f t="shared" si="387"/>
        <v>0</v>
      </c>
      <c r="P518" s="62">
        <f t="shared" si="387"/>
        <v>0</v>
      </c>
      <c r="Q518" s="62">
        <f t="shared" si="387"/>
        <v>0</v>
      </c>
      <c r="R518" s="62">
        <f t="shared" si="387"/>
        <v>0</v>
      </c>
      <c r="S518" s="62">
        <f t="shared" si="387"/>
        <v>0</v>
      </c>
      <c r="T518" s="62">
        <f t="shared" si="387"/>
        <v>0</v>
      </c>
      <c r="U518" s="62">
        <f t="shared" si="387"/>
        <v>0</v>
      </c>
    </row>
    <row r="519" spans="10:21" hidden="1">
      <c r="J519" s="62">
        <f t="shared" ref="J519:U519" si="388">SUMIF(J202,$B$332,$G$202)</f>
        <v>0</v>
      </c>
      <c r="K519" s="62">
        <f t="shared" si="388"/>
        <v>0</v>
      </c>
      <c r="L519" s="62">
        <f t="shared" si="388"/>
        <v>0</v>
      </c>
      <c r="M519" s="62">
        <f t="shared" si="388"/>
        <v>0</v>
      </c>
      <c r="N519" s="62">
        <f t="shared" si="388"/>
        <v>0</v>
      </c>
      <c r="O519" s="62">
        <f t="shared" si="388"/>
        <v>0</v>
      </c>
      <c r="P519" s="62">
        <f t="shared" si="388"/>
        <v>0</v>
      </c>
      <c r="Q519" s="62">
        <f t="shared" si="388"/>
        <v>0</v>
      </c>
      <c r="R519" s="62">
        <f t="shared" si="388"/>
        <v>0</v>
      </c>
      <c r="S519" s="62">
        <f t="shared" si="388"/>
        <v>0</v>
      </c>
      <c r="T519" s="62">
        <f t="shared" si="388"/>
        <v>0</v>
      </c>
      <c r="U519" s="62">
        <f t="shared" si="388"/>
        <v>0</v>
      </c>
    </row>
    <row r="520" spans="10:21" hidden="1">
      <c r="J520" s="62">
        <f t="shared" ref="J520:U520" si="389">SUMIF(J203,$B$332,$G$203)</f>
        <v>0</v>
      </c>
      <c r="K520" s="62">
        <f t="shared" si="389"/>
        <v>0</v>
      </c>
      <c r="L520" s="62">
        <f t="shared" si="389"/>
        <v>0</v>
      </c>
      <c r="M520" s="62">
        <f t="shared" si="389"/>
        <v>0</v>
      </c>
      <c r="N520" s="62">
        <f t="shared" si="389"/>
        <v>0</v>
      </c>
      <c r="O520" s="62">
        <f t="shared" si="389"/>
        <v>0</v>
      </c>
      <c r="P520" s="62">
        <f t="shared" si="389"/>
        <v>0</v>
      </c>
      <c r="Q520" s="62">
        <f t="shared" si="389"/>
        <v>0</v>
      </c>
      <c r="R520" s="62">
        <f t="shared" si="389"/>
        <v>0</v>
      </c>
      <c r="S520" s="62">
        <f t="shared" si="389"/>
        <v>0</v>
      </c>
      <c r="T520" s="62">
        <f t="shared" si="389"/>
        <v>0</v>
      </c>
      <c r="U520" s="62">
        <f t="shared" si="389"/>
        <v>0</v>
      </c>
    </row>
    <row r="521" spans="10:21" hidden="1">
      <c r="J521" s="62">
        <f t="shared" ref="J521:U521" si="390">SUMIF(J204,$B$332,$G$204)</f>
        <v>0</v>
      </c>
      <c r="K521" s="62">
        <f t="shared" si="390"/>
        <v>0</v>
      </c>
      <c r="L521" s="62">
        <f t="shared" si="390"/>
        <v>0</v>
      </c>
      <c r="M521" s="62">
        <f t="shared" si="390"/>
        <v>0</v>
      </c>
      <c r="N521" s="62">
        <f t="shared" si="390"/>
        <v>0</v>
      </c>
      <c r="O521" s="62">
        <f t="shared" si="390"/>
        <v>0</v>
      </c>
      <c r="P521" s="62">
        <f t="shared" si="390"/>
        <v>0</v>
      </c>
      <c r="Q521" s="62">
        <f t="shared" si="390"/>
        <v>0</v>
      </c>
      <c r="R521" s="62">
        <f t="shared" si="390"/>
        <v>0</v>
      </c>
      <c r="S521" s="62">
        <f t="shared" si="390"/>
        <v>0</v>
      </c>
      <c r="T521" s="62">
        <f t="shared" si="390"/>
        <v>0</v>
      </c>
      <c r="U521" s="62">
        <f t="shared" si="390"/>
        <v>0</v>
      </c>
    </row>
    <row r="522" spans="10:21" hidden="1">
      <c r="J522" s="62">
        <f t="shared" ref="J522:U522" si="391">SUMIF(J205,$B$332,$G$205)</f>
        <v>0</v>
      </c>
      <c r="K522" s="62">
        <f t="shared" si="391"/>
        <v>0</v>
      </c>
      <c r="L522" s="62">
        <f t="shared" si="391"/>
        <v>0</v>
      </c>
      <c r="M522" s="62">
        <f t="shared" si="391"/>
        <v>0</v>
      </c>
      <c r="N522" s="62">
        <f t="shared" si="391"/>
        <v>0</v>
      </c>
      <c r="O522" s="62">
        <f t="shared" si="391"/>
        <v>0</v>
      </c>
      <c r="P522" s="62">
        <f t="shared" si="391"/>
        <v>0</v>
      </c>
      <c r="Q522" s="62">
        <f t="shared" si="391"/>
        <v>0</v>
      </c>
      <c r="R522" s="62">
        <f t="shared" si="391"/>
        <v>0</v>
      </c>
      <c r="S522" s="62">
        <f t="shared" si="391"/>
        <v>0</v>
      </c>
      <c r="T522" s="62">
        <f t="shared" si="391"/>
        <v>0</v>
      </c>
      <c r="U522" s="62">
        <f t="shared" si="391"/>
        <v>0</v>
      </c>
    </row>
    <row r="523" spans="10:21" hidden="1">
      <c r="J523" s="62">
        <f>SUMIF(J206,$B$332,G206)</f>
        <v>0</v>
      </c>
      <c r="K523" s="62">
        <f t="shared" ref="K523:U523" si="392">SUMIF(K206,$B$332,$G$206)</f>
        <v>0</v>
      </c>
      <c r="L523" s="62">
        <f t="shared" si="392"/>
        <v>0</v>
      </c>
      <c r="M523" s="62">
        <f t="shared" si="392"/>
        <v>0</v>
      </c>
      <c r="N523" s="62">
        <f t="shared" si="392"/>
        <v>0</v>
      </c>
      <c r="O523" s="62">
        <f t="shared" si="392"/>
        <v>0</v>
      </c>
      <c r="P523" s="62">
        <f t="shared" si="392"/>
        <v>0</v>
      </c>
      <c r="Q523" s="62">
        <f t="shared" si="392"/>
        <v>0</v>
      </c>
      <c r="R523" s="62">
        <f t="shared" si="392"/>
        <v>0</v>
      </c>
      <c r="S523" s="62">
        <f t="shared" si="392"/>
        <v>0</v>
      </c>
      <c r="T523" s="62">
        <f t="shared" si="392"/>
        <v>0</v>
      </c>
      <c r="U523" s="62">
        <f t="shared" si="392"/>
        <v>0</v>
      </c>
    </row>
    <row r="524" spans="10:21" hidden="1">
      <c r="J524" s="62">
        <f t="shared" ref="J524:U524" si="393">SUMIF(J207,$B$332,$G$207)</f>
        <v>0</v>
      </c>
      <c r="K524" s="62">
        <f t="shared" si="393"/>
        <v>0</v>
      </c>
      <c r="L524" s="62">
        <f t="shared" si="393"/>
        <v>0</v>
      </c>
      <c r="M524" s="62">
        <f t="shared" si="393"/>
        <v>0</v>
      </c>
      <c r="N524" s="62">
        <f t="shared" si="393"/>
        <v>0</v>
      </c>
      <c r="O524" s="62">
        <f t="shared" si="393"/>
        <v>0</v>
      </c>
      <c r="P524" s="62">
        <f t="shared" si="393"/>
        <v>0</v>
      </c>
      <c r="Q524" s="62">
        <f t="shared" si="393"/>
        <v>0</v>
      </c>
      <c r="R524" s="62">
        <f t="shared" si="393"/>
        <v>0</v>
      </c>
      <c r="S524" s="62">
        <f t="shared" si="393"/>
        <v>0</v>
      </c>
      <c r="T524" s="62">
        <f t="shared" si="393"/>
        <v>0</v>
      </c>
      <c r="U524" s="62">
        <f t="shared" si="393"/>
        <v>0</v>
      </c>
    </row>
    <row r="525" spans="10:21" hidden="1">
      <c r="J525" s="62">
        <f t="shared" ref="J525:U525" si="394">SUMIF(J208,$B$332,$G$208)</f>
        <v>0</v>
      </c>
      <c r="K525" s="62">
        <f t="shared" si="394"/>
        <v>0</v>
      </c>
      <c r="L525" s="62">
        <f t="shared" si="394"/>
        <v>0</v>
      </c>
      <c r="M525" s="62">
        <f t="shared" si="394"/>
        <v>0</v>
      </c>
      <c r="N525" s="62">
        <f t="shared" si="394"/>
        <v>0</v>
      </c>
      <c r="O525" s="62">
        <f t="shared" si="394"/>
        <v>0</v>
      </c>
      <c r="P525" s="62">
        <f t="shared" si="394"/>
        <v>0</v>
      </c>
      <c r="Q525" s="62">
        <f t="shared" si="394"/>
        <v>0</v>
      </c>
      <c r="R525" s="62">
        <f t="shared" si="394"/>
        <v>0</v>
      </c>
      <c r="S525" s="62">
        <f t="shared" si="394"/>
        <v>0</v>
      </c>
      <c r="T525" s="62">
        <f t="shared" si="394"/>
        <v>0</v>
      </c>
      <c r="U525" s="62">
        <f t="shared" si="394"/>
        <v>0</v>
      </c>
    </row>
    <row r="526" spans="10:21" hidden="1">
      <c r="J526" s="62">
        <f t="shared" ref="J526:U526" si="395">SUMIF(J209,$B$332,$G$209)</f>
        <v>0</v>
      </c>
      <c r="K526" s="62">
        <f t="shared" si="395"/>
        <v>0</v>
      </c>
      <c r="L526" s="62">
        <f t="shared" si="395"/>
        <v>0</v>
      </c>
      <c r="M526" s="62">
        <f t="shared" si="395"/>
        <v>0</v>
      </c>
      <c r="N526" s="62">
        <f t="shared" si="395"/>
        <v>0</v>
      </c>
      <c r="O526" s="62">
        <f t="shared" si="395"/>
        <v>0</v>
      </c>
      <c r="P526" s="62">
        <f t="shared" si="395"/>
        <v>0</v>
      </c>
      <c r="Q526" s="62">
        <f t="shared" si="395"/>
        <v>0</v>
      </c>
      <c r="R526" s="62">
        <f t="shared" si="395"/>
        <v>0</v>
      </c>
      <c r="S526" s="62">
        <f t="shared" si="395"/>
        <v>0</v>
      </c>
      <c r="T526" s="62">
        <f t="shared" si="395"/>
        <v>0</v>
      </c>
      <c r="U526" s="62">
        <f t="shared" si="395"/>
        <v>0</v>
      </c>
    </row>
    <row r="527" spans="10:21" hidden="1">
      <c r="J527" s="3">
        <f t="shared" ref="J527:U527" si="396">SUMIF(J210,$B$332,$G$210)</f>
        <v>0</v>
      </c>
      <c r="K527" s="3">
        <f t="shared" si="396"/>
        <v>0</v>
      </c>
      <c r="L527" s="3">
        <f t="shared" si="396"/>
        <v>0</v>
      </c>
      <c r="M527" s="3">
        <f t="shared" si="396"/>
        <v>0</v>
      </c>
      <c r="N527" s="3">
        <f t="shared" si="396"/>
        <v>0</v>
      </c>
      <c r="O527" s="3">
        <f t="shared" si="396"/>
        <v>0</v>
      </c>
      <c r="P527" s="3">
        <f t="shared" si="396"/>
        <v>0</v>
      </c>
      <c r="Q527" s="3">
        <f t="shared" si="396"/>
        <v>0</v>
      </c>
      <c r="R527" s="3">
        <f t="shared" si="396"/>
        <v>0</v>
      </c>
      <c r="S527" s="3">
        <f t="shared" si="396"/>
        <v>0</v>
      </c>
      <c r="T527" s="3">
        <f t="shared" si="396"/>
        <v>0</v>
      </c>
      <c r="U527" s="3">
        <f t="shared" si="396"/>
        <v>0</v>
      </c>
    </row>
    <row r="528" spans="10:21" hidden="1">
      <c r="J528" s="3">
        <f t="shared" ref="J528:U528" si="397">SUMIF(J211,$B$332,$G$211)</f>
        <v>0</v>
      </c>
      <c r="K528" s="3">
        <f t="shared" si="397"/>
        <v>0</v>
      </c>
      <c r="L528" s="3">
        <f t="shared" si="397"/>
        <v>0</v>
      </c>
      <c r="M528" s="3">
        <f t="shared" si="397"/>
        <v>0</v>
      </c>
      <c r="N528" s="3">
        <f t="shared" si="397"/>
        <v>0</v>
      </c>
      <c r="O528" s="3">
        <f t="shared" si="397"/>
        <v>0</v>
      </c>
      <c r="P528" s="3">
        <f t="shared" si="397"/>
        <v>0</v>
      </c>
      <c r="Q528" s="3">
        <f t="shared" si="397"/>
        <v>0</v>
      </c>
      <c r="R528" s="3">
        <f t="shared" si="397"/>
        <v>0</v>
      </c>
      <c r="S528" s="3">
        <f t="shared" si="397"/>
        <v>0</v>
      </c>
      <c r="T528" s="3">
        <f t="shared" si="397"/>
        <v>0</v>
      </c>
      <c r="U528" s="3">
        <f t="shared" si="397"/>
        <v>0</v>
      </c>
    </row>
    <row r="529" spans="10:21" hidden="1">
      <c r="J529" s="3">
        <f t="shared" ref="J529:U529" si="398">SUMIF(J212,$B$332,$G$212)</f>
        <v>0</v>
      </c>
      <c r="K529" s="3">
        <f t="shared" si="398"/>
        <v>0</v>
      </c>
      <c r="L529" s="3">
        <f t="shared" si="398"/>
        <v>0</v>
      </c>
      <c r="M529" s="3">
        <f t="shared" si="398"/>
        <v>0</v>
      </c>
      <c r="N529" s="3">
        <f t="shared" si="398"/>
        <v>0</v>
      </c>
      <c r="O529" s="3">
        <f t="shared" si="398"/>
        <v>0</v>
      </c>
      <c r="P529" s="3">
        <f t="shared" si="398"/>
        <v>0</v>
      </c>
      <c r="Q529" s="3">
        <f t="shared" si="398"/>
        <v>0</v>
      </c>
      <c r="R529" s="3">
        <f t="shared" si="398"/>
        <v>0</v>
      </c>
      <c r="S529" s="3">
        <f t="shared" si="398"/>
        <v>0</v>
      </c>
      <c r="T529" s="3">
        <f t="shared" si="398"/>
        <v>0</v>
      </c>
      <c r="U529" s="3">
        <f t="shared" si="398"/>
        <v>0</v>
      </c>
    </row>
    <row r="530" spans="10:21" hidden="1">
      <c r="J530" s="3">
        <f t="shared" ref="J530:U530" si="399">SUMIF(J213,$B$332,$G$213)</f>
        <v>0</v>
      </c>
      <c r="K530" s="3">
        <f t="shared" si="399"/>
        <v>0</v>
      </c>
      <c r="L530" s="3">
        <f t="shared" si="399"/>
        <v>0</v>
      </c>
      <c r="M530" s="3">
        <f t="shared" si="399"/>
        <v>0</v>
      </c>
      <c r="N530" s="3">
        <f t="shared" si="399"/>
        <v>0</v>
      </c>
      <c r="O530" s="3">
        <f t="shared" si="399"/>
        <v>0</v>
      </c>
      <c r="P530" s="3">
        <f t="shared" si="399"/>
        <v>0</v>
      </c>
      <c r="Q530" s="3">
        <f t="shared" si="399"/>
        <v>0</v>
      </c>
      <c r="R530" s="3">
        <f t="shared" si="399"/>
        <v>0</v>
      </c>
      <c r="S530" s="3">
        <f t="shared" si="399"/>
        <v>0</v>
      </c>
      <c r="T530" s="3">
        <f t="shared" si="399"/>
        <v>0</v>
      </c>
      <c r="U530" s="3">
        <f t="shared" si="399"/>
        <v>0</v>
      </c>
    </row>
    <row r="531" spans="10:21" hidden="1">
      <c r="J531" s="3">
        <f t="shared" ref="J531:U531" si="400">SUMIF(J214,$B$332,$G$214)</f>
        <v>0</v>
      </c>
      <c r="K531" s="3">
        <f t="shared" si="400"/>
        <v>0</v>
      </c>
      <c r="L531" s="3">
        <f t="shared" si="400"/>
        <v>0</v>
      </c>
      <c r="M531" s="3">
        <f t="shared" si="400"/>
        <v>0</v>
      </c>
      <c r="N531" s="3">
        <f t="shared" si="400"/>
        <v>0</v>
      </c>
      <c r="O531" s="3">
        <f t="shared" si="400"/>
        <v>0</v>
      </c>
      <c r="P531" s="3">
        <f t="shared" si="400"/>
        <v>0</v>
      </c>
      <c r="Q531" s="3">
        <f t="shared" si="400"/>
        <v>0</v>
      </c>
      <c r="R531" s="3">
        <f t="shared" si="400"/>
        <v>0</v>
      </c>
      <c r="S531" s="3">
        <f t="shared" si="400"/>
        <v>0</v>
      </c>
      <c r="T531" s="3">
        <f t="shared" si="400"/>
        <v>0</v>
      </c>
      <c r="U531" s="3">
        <f t="shared" si="400"/>
        <v>0</v>
      </c>
    </row>
    <row r="532" spans="10:21" hidden="1">
      <c r="J532" s="3">
        <f t="shared" ref="J532:U532" si="401">SUMIF(J215,$B$332,$G$215)</f>
        <v>0</v>
      </c>
      <c r="K532" s="3">
        <f t="shared" si="401"/>
        <v>0</v>
      </c>
      <c r="L532" s="3">
        <f t="shared" si="401"/>
        <v>0</v>
      </c>
      <c r="M532" s="3">
        <f t="shared" si="401"/>
        <v>0</v>
      </c>
      <c r="N532" s="3">
        <f t="shared" si="401"/>
        <v>0</v>
      </c>
      <c r="O532" s="3">
        <f t="shared" si="401"/>
        <v>0</v>
      </c>
      <c r="P532" s="3">
        <f t="shared" si="401"/>
        <v>0</v>
      </c>
      <c r="Q532" s="3">
        <f t="shared" si="401"/>
        <v>0</v>
      </c>
      <c r="R532" s="3">
        <f t="shared" si="401"/>
        <v>0</v>
      </c>
      <c r="S532" s="3">
        <f t="shared" si="401"/>
        <v>0</v>
      </c>
      <c r="T532" s="3">
        <f t="shared" si="401"/>
        <v>0</v>
      </c>
      <c r="U532" s="3">
        <f t="shared" si="401"/>
        <v>0</v>
      </c>
    </row>
    <row r="533" spans="10:21" hidden="1"/>
    <row r="534" spans="10:21" hidden="1"/>
    <row r="535" spans="10:21" hidden="1"/>
    <row r="536" spans="10:21" hidden="1">
      <c r="J536" s="3" t="s">
        <v>44</v>
      </c>
    </row>
    <row r="537" spans="10:21" hidden="1">
      <c r="J537" s="62">
        <f t="shared" ref="J537:U537" si="402">SUMIF(J220,$B$332,$G$220)</f>
        <v>0</v>
      </c>
      <c r="K537" s="62">
        <f t="shared" si="402"/>
        <v>0</v>
      </c>
      <c r="L537" s="62">
        <f t="shared" si="402"/>
        <v>0</v>
      </c>
      <c r="M537" s="62">
        <f t="shared" si="402"/>
        <v>0</v>
      </c>
      <c r="N537" s="62">
        <f t="shared" si="402"/>
        <v>0</v>
      </c>
      <c r="O537" s="62">
        <f t="shared" si="402"/>
        <v>0</v>
      </c>
      <c r="P537" s="62">
        <f t="shared" si="402"/>
        <v>0</v>
      </c>
      <c r="Q537" s="62">
        <f t="shared" si="402"/>
        <v>0</v>
      </c>
      <c r="R537" s="62">
        <f t="shared" si="402"/>
        <v>0</v>
      </c>
      <c r="S537" s="62">
        <f t="shared" si="402"/>
        <v>0</v>
      </c>
      <c r="T537" s="62">
        <f t="shared" si="402"/>
        <v>0</v>
      </c>
      <c r="U537" s="62">
        <f t="shared" si="402"/>
        <v>0</v>
      </c>
    </row>
    <row r="538" spans="10:21" hidden="1">
      <c r="J538" s="62">
        <f t="shared" ref="J538:U538" si="403">SUMIF(J221,$B$332,$G$221)</f>
        <v>0</v>
      </c>
      <c r="K538" s="62">
        <f t="shared" si="403"/>
        <v>0</v>
      </c>
      <c r="L538" s="62">
        <f t="shared" si="403"/>
        <v>0</v>
      </c>
      <c r="M538" s="62">
        <f t="shared" si="403"/>
        <v>0</v>
      </c>
      <c r="N538" s="62">
        <f t="shared" si="403"/>
        <v>0</v>
      </c>
      <c r="O538" s="62">
        <f t="shared" si="403"/>
        <v>0</v>
      </c>
      <c r="P538" s="62">
        <f t="shared" si="403"/>
        <v>0</v>
      </c>
      <c r="Q538" s="62">
        <f t="shared" si="403"/>
        <v>0</v>
      </c>
      <c r="R538" s="62">
        <f t="shared" si="403"/>
        <v>0</v>
      </c>
      <c r="S538" s="62">
        <f t="shared" si="403"/>
        <v>0</v>
      </c>
      <c r="T538" s="62">
        <f t="shared" si="403"/>
        <v>0</v>
      </c>
      <c r="U538" s="62">
        <f t="shared" si="403"/>
        <v>0</v>
      </c>
    </row>
    <row r="539" spans="10:21" hidden="1">
      <c r="J539" s="62">
        <f t="shared" ref="J539:U539" si="404">SUMIF(J222,$B$332,$G$222)</f>
        <v>0</v>
      </c>
      <c r="K539" s="62">
        <f t="shared" si="404"/>
        <v>0</v>
      </c>
      <c r="L539" s="62">
        <f t="shared" si="404"/>
        <v>0</v>
      </c>
      <c r="M539" s="62">
        <f t="shared" si="404"/>
        <v>0</v>
      </c>
      <c r="N539" s="62">
        <f t="shared" si="404"/>
        <v>0</v>
      </c>
      <c r="O539" s="62">
        <f t="shared" si="404"/>
        <v>0</v>
      </c>
      <c r="P539" s="62">
        <f t="shared" si="404"/>
        <v>0</v>
      </c>
      <c r="Q539" s="62">
        <f t="shared" si="404"/>
        <v>0</v>
      </c>
      <c r="R539" s="62">
        <f t="shared" si="404"/>
        <v>0</v>
      </c>
      <c r="S539" s="62">
        <f t="shared" si="404"/>
        <v>0</v>
      </c>
      <c r="T539" s="62">
        <f t="shared" si="404"/>
        <v>0</v>
      </c>
      <c r="U539" s="62">
        <f t="shared" si="404"/>
        <v>0</v>
      </c>
    </row>
    <row r="540" spans="10:21" hidden="1">
      <c r="J540" s="62">
        <f t="shared" ref="J540:U540" si="405">SUMIF(J223,$B$332,$G$223)</f>
        <v>0</v>
      </c>
      <c r="K540" s="62">
        <f t="shared" si="405"/>
        <v>0</v>
      </c>
      <c r="L540" s="62">
        <f t="shared" si="405"/>
        <v>0</v>
      </c>
      <c r="M540" s="62">
        <f t="shared" si="405"/>
        <v>0</v>
      </c>
      <c r="N540" s="62">
        <f t="shared" si="405"/>
        <v>0</v>
      </c>
      <c r="O540" s="62">
        <f t="shared" si="405"/>
        <v>0</v>
      </c>
      <c r="P540" s="62">
        <f t="shared" si="405"/>
        <v>0</v>
      </c>
      <c r="Q540" s="62">
        <f t="shared" si="405"/>
        <v>0</v>
      </c>
      <c r="R540" s="62">
        <f t="shared" si="405"/>
        <v>0</v>
      </c>
      <c r="S540" s="62">
        <f t="shared" si="405"/>
        <v>0</v>
      </c>
      <c r="T540" s="62">
        <f t="shared" si="405"/>
        <v>0</v>
      </c>
      <c r="U540" s="62">
        <f t="shared" si="405"/>
        <v>0</v>
      </c>
    </row>
    <row r="541" spans="10:21" hidden="1">
      <c r="J541" s="62">
        <f t="shared" ref="J541:U541" si="406">SUMIF(J224,$B$332,$G$224)</f>
        <v>0</v>
      </c>
      <c r="K541" s="62">
        <f t="shared" si="406"/>
        <v>0</v>
      </c>
      <c r="L541" s="62">
        <f t="shared" si="406"/>
        <v>0</v>
      </c>
      <c r="M541" s="62">
        <f t="shared" si="406"/>
        <v>0</v>
      </c>
      <c r="N541" s="62">
        <f t="shared" si="406"/>
        <v>0</v>
      </c>
      <c r="O541" s="62">
        <f t="shared" si="406"/>
        <v>0</v>
      </c>
      <c r="P541" s="62">
        <f t="shared" si="406"/>
        <v>0</v>
      </c>
      <c r="Q541" s="62">
        <f t="shared" si="406"/>
        <v>0</v>
      </c>
      <c r="R541" s="62">
        <f t="shared" si="406"/>
        <v>0</v>
      </c>
      <c r="S541" s="62">
        <f t="shared" si="406"/>
        <v>0</v>
      </c>
      <c r="T541" s="62">
        <f t="shared" si="406"/>
        <v>0</v>
      </c>
      <c r="U541" s="62">
        <f t="shared" si="406"/>
        <v>0</v>
      </c>
    </row>
    <row r="542" spans="10:21" hidden="1">
      <c r="J542" s="62">
        <f t="shared" ref="J542:U542" si="407">SUMIF(J225,$B$332,$G$225)</f>
        <v>0</v>
      </c>
      <c r="K542" s="62">
        <f t="shared" si="407"/>
        <v>0</v>
      </c>
      <c r="L542" s="62">
        <f t="shared" si="407"/>
        <v>0</v>
      </c>
      <c r="M542" s="62">
        <f t="shared" si="407"/>
        <v>0</v>
      </c>
      <c r="N542" s="62">
        <f t="shared" si="407"/>
        <v>0</v>
      </c>
      <c r="O542" s="62">
        <f t="shared" si="407"/>
        <v>0</v>
      </c>
      <c r="P542" s="62">
        <f t="shared" si="407"/>
        <v>0</v>
      </c>
      <c r="Q542" s="62">
        <f t="shared" si="407"/>
        <v>0</v>
      </c>
      <c r="R542" s="62">
        <f t="shared" si="407"/>
        <v>0</v>
      </c>
      <c r="S542" s="62">
        <f t="shared" si="407"/>
        <v>0</v>
      </c>
      <c r="T542" s="62">
        <f t="shared" si="407"/>
        <v>0</v>
      </c>
      <c r="U542" s="62">
        <f t="shared" si="407"/>
        <v>0</v>
      </c>
    </row>
    <row r="543" spans="10:21" hidden="1">
      <c r="J543" s="62">
        <f t="shared" ref="J543:U543" si="408">SUMIF(J226,$B$332,$G$226)</f>
        <v>0</v>
      </c>
      <c r="K543" s="62">
        <f t="shared" si="408"/>
        <v>0</v>
      </c>
      <c r="L543" s="62">
        <f t="shared" si="408"/>
        <v>0</v>
      </c>
      <c r="M543" s="62">
        <f t="shared" si="408"/>
        <v>0</v>
      </c>
      <c r="N543" s="62">
        <f t="shared" si="408"/>
        <v>0</v>
      </c>
      <c r="O543" s="62">
        <f t="shared" si="408"/>
        <v>0</v>
      </c>
      <c r="P543" s="62">
        <f t="shared" si="408"/>
        <v>0</v>
      </c>
      <c r="Q543" s="62">
        <f t="shared" si="408"/>
        <v>0</v>
      </c>
      <c r="R543" s="62">
        <f t="shared" si="408"/>
        <v>0</v>
      </c>
      <c r="S543" s="62">
        <f t="shared" si="408"/>
        <v>0</v>
      </c>
      <c r="T543" s="62">
        <f t="shared" si="408"/>
        <v>0</v>
      </c>
      <c r="U543" s="62">
        <f t="shared" si="408"/>
        <v>0</v>
      </c>
    </row>
    <row r="544" spans="10:21" hidden="1"/>
    <row r="545" spans="10:21" hidden="1"/>
    <row r="546" spans="10:21" hidden="1"/>
    <row r="547" spans="10:21" hidden="1">
      <c r="J547" s="3" t="s">
        <v>8</v>
      </c>
    </row>
    <row r="548" spans="10:21" hidden="1">
      <c r="J548" s="62">
        <f t="shared" ref="J548:U548" si="409">SUMIF(J231,$B$332,$G$231)</f>
        <v>0</v>
      </c>
      <c r="K548" s="62">
        <f t="shared" si="409"/>
        <v>0</v>
      </c>
      <c r="L548" s="62">
        <f t="shared" si="409"/>
        <v>0</v>
      </c>
      <c r="M548" s="62">
        <f t="shared" si="409"/>
        <v>0</v>
      </c>
      <c r="N548" s="62">
        <f t="shared" si="409"/>
        <v>0</v>
      </c>
      <c r="O548" s="62">
        <f t="shared" si="409"/>
        <v>0</v>
      </c>
      <c r="P548" s="62">
        <f t="shared" si="409"/>
        <v>0</v>
      </c>
      <c r="Q548" s="62">
        <f t="shared" si="409"/>
        <v>0</v>
      </c>
      <c r="R548" s="62">
        <f t="shared" si="409"/>
        <v>0</v>
      </c>
      <c r="S548" s="62">
        <f t="shared" si="409"/>
        <v>0</v>
      </c>
      <c r="T548" s="62">
        <f t="shared" si="409"/>
        <v>0</v>
      </c>
      <c r="U548" s="62">
        <f t="shared" si="409"/>
        <v>0</v>
      </c>
    </row>
    <row r="549" spans="10:21" hidden="1">
      <c r="J549" s="62">
        <f t="shared" ref="J549:U549" si="410">SUMIF(J232,$B$332,$G$232)</f>
        <v>0</v>
      </c>
      <c r="K549" s="62">
        <f t="shared" si="410"/>
        <v>0</v>
      </c>
      <c r="L549" s="62">
        <f t="shared" si="410"/>
        <v>0</v>
      </c>
      <c r="M549" s="62">
        <f t="shared" si="410"/>
        <v>0</v>
      </c>
      <c r="N549" s="62">
        <f t="shared" si="410"/>
        <v>0</v>
      </c>
      <c r="O549" s="62">
        <f t="shared" si="410"/>
        <v>0</v>
      </c>
      <c r="P549" s="62">
        <f t="shared" si="410"/>
        <v>0</v>
      </c>
      <c r="Q549" s="62">
        <f t="shared" si="410"/>
        <v>0</v>
      </c>
      <c r="R549" s="62">
        <f t="shared" si="410"/>
        <v>0</v>
      </c>
      <c r="S549" s="62">
        <f t="shared" si="410"/>
        <v>0</v>
      </c>
      <c r="T549" s="62">
        <f t="shared" si="410"/>
        <v>0</v>
      </c>
      <c r="U549" s="62">
        <f t="shared" si="410"/>
        <v>0</v>
      </c>
    </row>
    <row r="550" spans="10:21" hidden="1">
      <c r="J550" s="62">
        <f t="shared" ref="J550:U550" si="411">SUMIF(J233,$B$332,$G$233)</f>
        <v>0</v>
      </c>
      <c r="K550" s="62">
        <f t="shared" si="411"/>
        <v>0</v>
      </c>
      <c r="L550" s="62">
        <f t="shared" si="411"/>
        <v>0</v>
      </c>
      <c r="M550" s="62">
        <f t="shared" si="411"/>
        <v>0</v>
      </c>
      <c r="N550" s="62">
        <f t="shared" si="411"/>
        <v>0</v>
      </c>
      <c r="O550" s="62">
        <f t="shared" si="411"/>
        <v>0</v>
      </c>
      <c r="P550" s="62">
        <f t="shared" si="411"/>
        <v>0</v>
      </c>
      <c r="Q550" s="62">
        <f t="shared" si="411"/>
        <v>0</v>
      </c>
      <c r="R550" s="62">
        <f t="shared" si="411"/>
        <v>0</v>
      </c>
      <c r="S550" s="62">
        <f t="shared" si="411"/>
        <v>0</v>
      </c>
      <c r="T550" s="62">
        <f t="shared" si="411"/>
        <v>0</v>
      </c>
      <c r="U550" s="62">
        <f t="shared" si="411"/>
        <v>0</v>
      </c>
    </row>
    <row r="551" spans="10:21" hidden="1">
      <c r="J551" s="62">
        <f t="shared" ref="J551:U551" si="412">SUMIF(J234,$B$332,$G$234)</f>
        <v>0</v>
      </c>
      <c r="K551" s="62">
        <f t="shared" si="412"/>
        <v>0</v>
      </c>
      <c r="L551" s="62">
        <f t="shared" si="412"/>
        <v>0</v>
      </c>
      <c r="M551" s="62">
        <f t="shared" si="412"/>
        <v>0</v>
      </c>
      <c r="N551" s="62">
        <f t="shared" si="412"/>
        <v>0</v>
      </c>
      <c r="O551" s="62">
        <f t="shared" si="412"/>
        <v>0</v>
      </c>
      <c r="P551" s="62">
        <f t="shared" si="412"/>
        <v>0</v>
      </c>
      <c r="Q551" s="62">
        <f t="shared" si="412"/>
        <v>0</v>
      </c>
      <c r="R551" s="62">
        <f t="shared" si="412"/>
        <v>0</v>
      </c>
      <c r="S551" s="62">
        <f t="shared" si="412"/>
        <v>0</v>
      </c>
      <c r="T551" s="62">
        <f t="shared" si="412"/>
        <v>0</v>
      </c>
      <c r="U551" s="62">
        <f t="shared" si="412"/>
        <v>0</v>
      </c>
    </row>
    <row r="552" spans="10:21" hidden="1">
      <c r="J552" s="62">
        <f t="shared" ref="J552:U552" si="413">SUMIF(J235,$B$332,$G$235)</f>
        <v>0</v>
      </c>
      <c r="K552" s="62">
        <f t="shared" si="413"/>
        <v>0</v>
      </c>
      <c r="L552" s="62">
        <f t="shared" si="413"/>
        <v>0</v>
      </c>
      <c r="M552" s="62">
        <f t="shared" si="413"/>
        <v>0</v>
      </c>
      <c r="N552" s="62">
        <f t="shared" si="413"/>
        <v>0</v>
      </c>
      <c r="O552" s="62">
        <f t="shared" si="413"/>
        <v>0</v>
      </c>
      <c r="P552" s="62">
        <f t="shared" si="413"/>
        <v>0</v>
      </c>
      <c r="Q552" s="62">
        <f t="shared" si="413"/>
        <v>0</v>
      </c>
      <c r="R552" s="62">
        <f t="shared" si="413"/>
        <v>0</v>
      </c>
      <c r="S552" s="62">
        <f t="shared" si="413"/>
        <v>0</v>
      </c>
      <c r="T552" s="62">
        <f t="shared" si="413"/>
        <v>0</v>
      </c>
      <c r="U552" s="62">
        <f t="shared" si="413"/>
        <v>0</v>
      </c>
    </row>
    <row r="553" spans="10:21" hidden="1">
      <c r="J553" s="62">
        <f t="shared" ref="J553:U553" si="414">SUMIF(J236,$B$332,$G$236)</f>
        <v>0</v>
      </c>
      <c r="K553" s="62">
        <f t="shared" si="414"/>
        <v>0</v>
      </c>
      <c r="L553" s="62">
        <f t="shared" si="414"/>
        <v>0</v>
      </c>
      <c r="M553" s="62">
        <f t="shared" si="414"/>
        <v>0</v>
      </c>
      <c r="N553" s="62">
        <f t="shared" si="414"/>
        <v>0</v>
      </c>
      <c r="O553" s="62">
        <f t="shared" si="414"/>
        <v>0</v>
      </c>
      <c r="P553" s="62">
        <f t="shared" si="414"/>
        <v>0</v>
      </c>
      <c r="Q553" s="62">
        <f t="shared" si="414"/>
        <v>0</v>
      </c>
      <c r="R553" s="62">
        <f t="shared" si="414"/>
        <v>0</v>
      </c>
      <c r="S553" s="62">
        <f t="shared" si="414"/>
        <v>0</v>
      </c>
      <c r="T553" s="62">
        <f t="shared" si="414"/>
        <v>0</v>
      </c>
      <c r="U553" s="62">
        <f t="shared" si="414"/>
        <v>0</v>
      </c>
    </row>
    <row r="554" spans="10:21" hidden="1">
      <c r="J554" s="62">
        <f t="shared" ref="J554:U554" si="415">SUMIF(J237,$B$332,$G$237)</f>
        <v>0</v>
      </c>
      <c r="K554" s="62">
        <f t="shared" si="415"/>
        <v>0</v>
      </c>
      <c r="L554" s="62">
        <f t="shared" si="415"/>
        <v>0</v>
      </c>
      <c r="M554" s="62">
        <f t="shared" si="415"/>
        <v>0</v>
      </c>
      <c r="N554" s="62">
        <f t="shared" si="415"/>
        <v>0</v>
      </c>
      <c r="O554" s="62">
        <f t="shared" si="415"/>
        <v>0</v>
      </c>
      <c r="P554" s="62">
        <f t="shared" si="415"/>
        <v>0</v>
      </c>
      <c r="Q554" s="62">
        <f t="shared" si="415"/>
        <v>0</v>
      </c>
      <c r="R554" s="62">
        <f t="shared" si="415"/>
        <v>0</v>
      </c>
      <c r="S554" s="62">
        <f t="shared" si="415"/>
        <v>0</v>
      </c>
      <c r="T554" s="62">
        <f t="shared" si="415"/>
        <v>0</v>
      </c>
      <c r="U554" s="62">
        <f t="shared" si="415"/>
        <v>0</v>
      </c>
    </row>
    <row r="555" spans="10:21" hidden="1">
      <c r="J555" s="62">
        <f t="shared" ref="J555:U555" si="416">SUMIF(J238,$B$332,$G$238)</f>
        <v>0</v>
      </c>
      <c r="K555" s="62">
        <f t="shared" si="416"/>
        <v>0</v>
      </c>
      <c r="L555" s="62">
        <f t="shared" si="416"/>
        <v>0</v>
      </c>
      <c r="M555" s="62">
        <f t="shared" si="416"/>
        <v>0</v>
      </c>
      <c r="N555" s="62">
        <f t="shared" si="416"/>
        <v>0</v>
      </c>
      <c r="O555" s="62">
        <f t="shared" si="416"/>
        <v>0</v>
      </c>
      <c r="P555" s="62">
        <f t="shared" si="416"/>
        <v>0</v>
      </c>
      <c r="Q555" s="62">
        <f t="shared" si="416"/>
        <v>0</v>
      </c>
      <c r="R555" s="62">
        <f t="shared" si="416"/>
        <v>0</v>
      </c>
      <c r="S555" s="62">
        <f t="shared" si="416"/>
        <v>0</v>
      </c>
      <c r="T555" s="62">
        <f t="shared" si="416"/>
        <v>0</v>
      </c>
      <c r="U555" s="62">
        <f t="shared" si="416"/>
        <v>0</v>
      </c>
    </row>
    <row r="556" spans="10:21" hidden="1">
      <c r="J556" s="62">
        <f t="shared" ref="J556:U556" si="417">SUMIF(J239,$B$332,$G$239)</f>
        <v>0</v>
      </c>
      <c r="K556" s="62">
        <f t="shared" si="417"/>
        <v>0</v>
      </c>
      <c r="L556" s="62">
        <f t="shared" si="417"/>
        <v>0</v>
      </c>
      <c r="M556" s="62">
        <f t="shared" si="417"/>
        <v>0</v>
      </c>
      <c r="N556" s="62">
        <f t="shared" si="417"/>
        <v>0</v>
      </c>
      <c r="O556" s="62">
        <f t="shared" si="417"/>
        <v>0</v>
      </c>
      <c r="P556" s="62">
        <f t="shared" si="417"/>
        <v>0</v>
      </c>
      <c r="Q556" s="62">
        <f t="shared" si="417"/>
        <v>0</v>
      </c>
      <c r="R556" s="62">
        <f t="shared" si="417"/>
        <v>0</v>
      </c>
      <c r="S556" s="62">
        <f t="shared" si="417"/>
        <v>0</v>
      </c>
      <c r="T556" s="62">
        <f t="shared" si="417"/>
        <v>0</v>
      </c>
      <c r="U556" s="62">
        <f t="shared" si="417"/>
        <v>0</v>
      </c>
    </row>
    <row r="557" spans="10:21" hidden="1">
      <c r="J557" s="62">
        <f t="shared" ref="J557:U557" si="418">SUMIF(J240,$B$332,$G$240)</f>
        <v>0</v>
      </c>
      <c r="K557" s="62">
        <f t="shared" si="418"/>
        <v>0</v>
      </c>
      <c r="L557" s="62">
        <f t="shared" si="418"/>
        <v>0</v>
      </c>
      <c r="M557" s="62">
        <f t="shared" si="418"/>
        <v>0</v>
      </c>
      <c r="N557" s="62">
        <f t="shared" si="418"/>
        <v>0</v>
      </c>
      <c r="O557" s="62">
        <f t="shared" si="418"/>
        <v>0</v>
      </c>
      <c r="P557" s="62">
        <f t="shared" si="418"/>
        <v>0</v>
      </c>
      <c r="Q557" s="62">
        <f t="shared" si="418"/>
        <v>0</v>
      </c>
      <c r="R557" s="62">
        <f t="shared" si="418"/>
        <v>0</v>
      </c>
      <c r="S557" s="62">
        <f t="shared" si="418"/>
        <v>0</v>
      </c>
      <c r="T557" s="62">
        <f t="shared" si="418"/>
        <v>0</v>
      </c>
      <c r="U557" s="62">
        <f t="shared" si="418"/>
        <v>0</v>
      </c>
    </row>
    <row r="558" spans="10:21" hidden="1">
      <c r="J558" s="62">
        <f t="shared" ref="J558:U558" si="419">SUMIF(J241,$B$332,$G$241)</f>
        <v>0</v>
      </c>
      <c r="K558" s="62">
        <f t="shared" si="419"/>
        <v>0</v>
      </c>
      <c r="L558" s="62">
        <f t="shared" si="419"/>
        <v>0</v>
      </c>
      <c r="M558" s="62">
        <f t="shared" si="419"/>
        <v>0</v>
      </c>
      <c r="N558" s="62">
        <f t="shared" si="419"/>
        <v>0</v>
      </c>
      <c r="O558" s="62">
        <f t="shared" si="419"/>
        <v>0</v>
      </c>
      <c r="P558" s="62">
        <f t="shared" si="419"/>
        <v>0</v>
      </c>
      <c r="Q558" s="62">
        <f t="shared" si="419"/>
        <v>0</v>
      </c>
      <c r="R558" s="62">
        <f t="shared" si="419"/>
        <v>0</v>
      </c>
      <c r="S558" s="62">
        <f t="shared" si="419"/>
        <v>0</v>
      </c>
      <c r="T558" s="62">
        <f t="shared" si="419"/>
        <v>0</v>
      </c>
      <c r="U558" s="62">
        <f t="shared" si="419"/>
        <v>0</v>
      </c>
    </row>
    <row r="559" spans="10:21" hidden="1"/>
    <row r="560" spans="10:21" hidden="1"/>
    <row r="561" spans="10:21" hidden="1"/>
    <row r="562" spans="10:21" hidden="1"/>
    <row r="563" spans="10:21" hidden="1"/>
    <row r="564" spans="10:21" hidden="1"/>
    <row r="565" spans="10:21" hidden="1">
      <c r="J565" s="3" t="str">
        <f>B245</f>
        <v>EDUCACIÓN</v>
      </c>
    </row>
    <row r="566" spans="10:21" hidden="1">
      <c r="J566" s="62">
        <f t="shared" ref="J566:U566" si="420">SUMIF(J247,$B$332,$G$247)</f>
        <v>0</v>
      </c>
      <c r="K566" s="62">
        <f t="shared" si="420"/>
        <v>0</v>
      </c>
      <c r="L566" s="62">
        <f t="shared" si="420"/>
        <v>0</v>
      </c>
      <c r="M566" s="62">
        <f t="shared" si="420"/>
        <v>0</v>
      </c>
      <c r="N566" s="62">
        <f t="shared" si="420"/>
        <v>0</v>
      </c>
      <c r="O566" s="62">
        <f t="shared" si="420"/>
        <v>0</v>
      </c>
      <c r="P566" s="62">
        <f t="shared" si="420"/>
        <v>0</v>
      </c>
      <c r="Q566" s="62">
        <f t="shared" si="420"/>
        <v>0</v>
      </c>
      <c r="R566" s="62">
        <f t="shared" si="420"/>
        <v>0</v>
      </c>
      <c r="S566" s="62">
        <f t="shared" si="420"/>
        <v>0</v>
      </c>
      <c r="T566" s="62">
        <f t="shared" si="420"/>
        <v>0</v>
      </c>
      <c r="U566" s="62">
        <f t="shared" si="420"/>
        <v>0</v>
      </c>
    </row>
    <row r="567" spans="10:21" hidden="1">
      <c r="J567" s="62">
        <f t="shared" ref="J567:U567" si="421">SUMIF(J248,$B$332,$G$248)</f>
        <v>0</v>
      </c>
      <c r="K567" s="62">
        <f t="shared" si="421"/>
        <v>0</v>
      </c>
      <c r="L567" s="62">
        <f t="shared" si="421"/>
        <v>0</v>
      </c>
      <c r="M567" s="62">
        <f t="shared" si="421"/>
        <v>0</v>
      </c>
      <c r="N567" s="62">
        <f t="shared" si="421"/>
        <v>0</v>
      </c>
      <c r="O567" s="62">
        <f t="shared" si="421"/>
        <v>0</v>
      </c>
      <c r="P567" s="62">
        <f t="shared" si="421"/>
        <v>0</v>
      </c>
      <c r="Q567" s="62">
        <f t="shared" si="421"/>
        <v>0</v>
      </c>
      <c r="R567" s="62">
        <f t="shared" si="421"/>
        <v>0</v>
      </c>
      <c r="S567" s="62">
        <f t="shared" si="421"/>
        <v>0</v>
      </c>
      <c r="T567" s="62">
        <f t="shared" si="421"/>
        <v>0</v>
      </c>
      <c r="U567" s="62">
        <f t="shared" si="421"/>
        <v>0</v>
      </c>
    </row>
    <row r="568" spans="10:21" hidden="1">
      <c r="J568" s="62">
        <f t="shared" ref="J568:U568" si="422">SUMIF(J249,$B$332,$G$249)</f>
        <v>0</v>
      </c>
      <c r="K568" s="62">
        <f t="shared" si="422"/>
        <v>0</v>
      </c>
      <c r="L568" s="62">
        <f t="shared" si="422"/>
        <v>0</v>
      </c>
      <c r="M568" s="62">
        <f t="shared" si="422"/>
        <v>0</v>
      </c>
      <c r="N568" s="62">
        <f t="shared" si="422"/>
        <v>0</v>
      </c>
      <c r="O568" s="62">
        <f t="shared" si="422"/>
        <v>0</v>
      </c>
      <c r="P568" s="62">
        <f t="shared" si="422"/>
        <v>0</v>
      </c>
      <c r="Q568" s="62">
        <f t="shared" si="422"/>
        <v>0</v>
      </c>
      <c r="R568" s="62">
        <f t="shared" si="422"/>
        <v>0</v>
      </c>
      <c r="S568" s="62">
        <f t="shared" si="422"/>
        <v>0</v>
      </c>
      <c r="T568" s="62">
        <f t="shared" si="422"/>
        <v>0</v>
      </c>
      <c r="U568" s="62">
        <f t="shared" si="422"/>
        <v>0</v>
      </c>
    </row>
    <row r="569" spans="10:21" hidden="1">
      <c r="J569" s="62">
        <f>SUMIF(J250,$B$332,G250)</f>
        <v>0</v>
      </c>
      <c r="K569" s="62">
        <f t="shared" ref="K569:U569" si="423">SUMIF(K250,$B$332,$G$250)</f>
        <v>0</v>
      </c>
      <c r="L569" s="62">
        <f t="shared" si="423"/>
        <v>0</v>
      </c>
      <c r="M569" s="62">
        <f t="shared" si="423"/>
        <v>0</v>
      </c>
      <c r="N569" s="62">
        <f t="shared" si="423"/>
        <v>0</v>
      </c>
      <c r="O569" s="62">
        <f t="shared" si="423"/>
        <v>0</v>
      </c>
      <c r="P569" s="62">
        <f t="shared" si="423"/>
        <v>0</v>
      </c>
      <c r="Q569" s="62">
        <f t="shared" si="423"/>
        <v>0</v>
      </c>
      <c r="R569" s="62">
        <f t="shared" si="423"/>
        <v>0</v>
      </c>
      <c r="S569" s="62">
        <f t="shared" si="423"/>
        <v>0</v>
      </c>
      <c r="T569" s="62">
        <f t="shared" si="423"/>
        <v>0</v>
      </c>
      <c r="U569" s="62">
        <f t="shared" si="423"/>
        <v>0</v>
      </c>
    </row>
    <row r="570" spans="10:21" hidden="1">
      <c r="J570" s="62">
        <f t="shared" ref="J570:U570" si="424">SUMIF(J251,$B$332,$G$251)</f>
        <v>0</v>
      </c>
      <c r="K570" s="62">
        <f t="shared" si="424"/>
        <v>0</v>
      </c>
      <c r="L570" s="62">
        <f t="shared" si="424"/>
        <v>0</v>
      </c>
      <c r="M570" s="62">
        <f t="shared" si="424"/>
        <v>0</v>
      </c>
      <c r="N570" s="62">
        <f t="shared" si="424"/>
        <v>0</v>
      </c>
      <c r="O570" s="62">
        <f t="shared" si="424"/>
        <v>0</v>
      </c>
      <c r="P570" s="62">
        <f t="shared" si="424"/>
        <v>0</v>
      </c>
      <c r="Q570" s="62">
        <f t="shared" si="424"/>
        <v>0</v>
      </c>
      <c r="R570" s="62">
        <f t="shared" si="424"/>
        <v>0</v>
      </c>
      <c r="S570" s="62">
        <f t="shared" si="424"/>
        <v>0</v>
      </c>
      <c r="T570" s="62">
        <f t="shared" si="424"/>
        <v>0</v>
      </c>
      <c r="U570" s="62">
        <f t="shared" si="424"/>
        <v>0</v>
      </c>
    </row>
    <row r="571" spans="10:21" hidden="1">
      <c r="J571" s="62">
        <f t="shared" ref="J571:U571" si="425">SUMIF(J252,$B$332,$G$252)</f>
        <v>0</v>
      </c>
      <c r="K571" s="62">
        <f t="shared" si="425"/>
        <v>0</v>
      </c>
      <c r="L571" s="62">
        <f t="shared" si="425"/>
        <v>0</v>
      </c>
      <c r="M571" s="62">
        <f t="shared" si="425"/>
        <v>0</v>
      </c>
      <c r="N571" s="62">
        <f t="shared" si="425"/>
        <v>0</v>
      </c>
      <c r="O571" s="62">
        <f t="shared" si="425"/>
        <v>0</v>
      </c>
      <c r="P571" s="62">
        <f t="shared" si="425"/>
        <v>0</v>
      </c>
      <c r="Q571" s="62">
        <f t="shared" si="425"/>
        <v>0</v>
      </c>
      <c r="R571" s="62">
        <f t="shared" si="425"/>
        <v>0</v>
      </c>
      <c r="S571" s="62">
        <f t="shared" si="425"/>
        <v>0</v>
      </c>
      <c r="T571" s="62">
        <f t="shared" si="425"/>
        <v>0</v>
      </c>
      <c r="U571" s="62">
        <f t="shared" si="425"/>
        <v>0</v>
      </c>
    </row>
    <row r="572" spans="10:21" hidden="1"/>
    <row r="573" spans="10:21" hidden="1"/>
    <row r="574" spans="10:21" hidden="1"/>
    <row r="575" spans="10:21" hidden="1">
      <c r="J575" s="3" t="str">
        <f>B255</f>
        <v xml:space="preserve">DONACIONES </v>
      </c>
    </row>
    <row r="576" spans="10:21" hidden="1">
      <c r="J576" s="62">
        <f t="shared" ref="J576:U576" si="426">SUMIF(J257,$B$332,$G$257)</f>
        <v>0</v>
      </c>
      <c r="K576" s="62">
        <f t="shared" si="426"/>
        <v>0</v>
      </c>
      <c r="L576" s="62">
        <f t="shared" si="426"/>
        <v>0</v>
      </c>
      <c r="M576" s="62">
        <f t="shared" si="426"/>
        <v>0</v>
      </c>
      <c r="N576" s="62">
        <f t="shared" si="426"/>
        <v>0</v>
      </c>
      <c r="O576" s="62">
        <f t="shared" si="426"/>
        <v>0</v>
      </c>
      <c r="P576" s="62">
        <f t="shared" si="426"/>
        <v>0</v>
      </c>
      <c r="Q576" s="62">
        <f t="shared" si="426"/>
        <v>0</v>
      </c>
      <c r="R576" s="62">
        <f t="shared" si="426"/>
        <v>0</v>
      </c>
      <c r="S576" s="62">
        <f t="shared" si="426"/>
        <v>0</v>
      </c>
      <c r="T576" s="62">
        <f t="shared" si="426"/>
        <v>0</v>
      </c>
      <c r="U576" s="62">
        <f t="shared" si="426"/>
        <v>0</v>
      </c>
    </row>
    <row r="577" spans="7:21" hidden="1">
      <c r="J577" s="62">
        <f t="shared" ref="J577:U577" si="427">SUMIF(J258,$B$332,$G$258)</f>
        <v>0</v>
      </c>
      <c r="K577" s="62">
        <f t="shared" si="427"/>
        <v>0</v>
      </c>
      <c r="L577" s="62">
        <f t="shared" si="427"/>
        <v>0</v>
      </c>
      <c r="M577" s="62">
        <f t="shared" si="427"/>
        <v>0</v>
      </c>
      <c r="N577" s="62">
        <f t="shared" si="427"/>
        <v>0</v>
      </c>
      <c r="O577" s="62">
        <f t="shared" si="427"/>
        <v>0</v>
      </c>
      <c r="P577" s="62">
        <f t="shared" si="427"/>
        <v>0</v>
      </c>
      <c r="Q577" s="62">
        <f t="shared" si="427"/>
        <v>0</v>
      </c>
      <c r="R577" s="62">
        <f t="shared" si="427"/>
        <v>0</v>
      </c>
      <c r="S577" s="62">
        <f t="shared" si="427"/>
        <v>0</v>
      </c>
      <c r="T577" s="62">
        <f t="shared" si="427"/>
        <v>0</v>
      </c>
      <c r="U577" s="62">
        <f t="shared" si="427"/>
        <v>0</v>
      </c>
    </row>
    <row r="578" spans="7:21" hidden="1">
      <c r="J578" s="62">
        <f t="shared" ref="J578:U578" si="428">SUMIF(J259,$B$332,$G$259)</f>
        <v>0</v>
      </c>
      <c r="K578" s="62">
        <f t="shared" si="428"/>
        <v>0</v>
      </c>
      <c r="L578" s="62">
        <f t="shared" si="428"/>
        <v>0</v>
      </c>
      <c r="M578" s="62">
        <f t="shared" si="428"/>
        <v>0</v>
      </c>
      <c r="N578" s="62">
        <f t="shared" si="428"/>
        <v>0</v>
      </c>
      <c r="O578" s="62">
        <f t="shared" si="428"/>
        <v>0</v>
      </c>
      <c r="P578" s="62">
        <f t="shared" si="428"/>
        <v>0</v>
      </c>
      <c r="Q578" s="62">
        <f t="shared" si="428"/>
        <v>0</v>
      </c>
      <c r="R578" s="62">
        <f t="shared" si="428"/>
        <v>0</v>
      </c>
      <c r="S578" s="62">
        <f t="shared" si="428"/>
        <v>0</v>
      </c>
      <c r="T578" s="62">
        <f t="shared" si="428"/>
        <v>0</v>
      </c>
      <c r="U578" s="62">
        <f t="shared" si="428"/>
        <v>0</v>
      </c>
    </row>
    <row r="579" spans="7:21" hidden="1">
      <c r="J579" s="62">
        <f>SUMIF(J260,$B$332,G260)</f>
        <v>0</v>
      </c>
      <c r="K579" s="62">
        <f t="shared" ref="K579:U579" si="429">SUMIF(K260,$B$332,$G$260)</f>
        <v>0</v>
      </c>
      <c r="L579" s="62">
        <f t="shared" si="429"/>
        <v>0</v>
      </c>
      <c r="M579" s="62">
        <f t="shared" si="429"/>
        <v>0</v>
      </c>
      <c r="N579" s="62">
        <f t="shared" si="429"/>
        <v>0</v>
      </c>
      <c r="O579" s="62">
        <f t="shared" si="429"/>
        <v>0</v>
      </c>
      <c r="P579" s="62">
        <f t="shared" si="429"/>
        <v>0</v>
      </c>
      <c r="Q579" s="62">
        <f t="shared" si="429"/>
        <v>0</v>
      </c>
      <c r="R579" s="62">
        <f t="shared" si="429"/>
        <v>0</v>
      </c>
      <c r="S579" s="62">
        <f t="shared" si="429"/>
        <v>0</v>
      </c>
      <c r="T579" s="62">
        <f t="shared" si="429"/>
        <v>0</v>
      </c>
      <c r="U579" s="62">
        <f t="shared" si="429"/>
        <v>0</v>
      </c>
    </row>
    <row r="580" spans="7:21" hidden="1">
      <c r="J580" s="62">
        <f t="shared" ref="J580:U580" si="430">SUMIF(J261,$B$332,$G$261)</f>
        <v>0</v>
      </c>
      <c r="K580" s="62">
        <f t="shared" si="430"/>
        <v>0</v>
      </c>
      <c r="L580" s="62">
        <f t="shared" si="430"/>
        <v>0</v>
      </c>
      <c r="M580" s="62">
        <f t="shared" si="430"/>
        <v>0</v>
      </c>
      <c r="N580" s="62">
        <f t="shared" si="430"/>
        <v>0</v>
      </c>
      <c r="O580" s="62">
        <f t="shared" si="430"/>
        <v>0</v>
      </c>
      <c r="P580" s="62">
        <f t="shared" si="430"/>
        <v>0</v>
      </c>
      <c r="Q580" s="62">
        <f t="shared" si="430"/>
        <v>0</v>
      </c>
      <c r="R580" s="62">
        <f t="shared" si="430"/>
        <v>0</v>
      </c>
      <c r="S580" s="62">
        <f t="shared" si="430"/>
        <v>0</v>
      </c>
      <c r="T580" s="62">
        <f t="shared" si="430"/>
        <v>0</v>
      </c>
      <c r="U580" s="62">
        <f t="shared" si="430"/>
        <v>0</v>
      </c>
    </row>
    <row r="581" spans="7:21" hidden="1">
      <c r="J581" s="62">
        <f t="shared" ref="J581:U581" si="431">SUMIF(J262,$B$332,$G$262)</f>
        <v>0</v>
      </c>
      <c r="K581" s="62">
        <f t="shared" si="431"/>
        <v>0</v>
      </c>
      <c r="L581" s="62">
        <f t="shared" si="431"/>
        <v>0</v>
      </c>
      <c r="M581" s="62">
        <f t="shared" si="431"/>
        <v>0</v>
      </c>
      <c r="N581" s="62">
        <f t="shared" si="431"/>
        <v>0</v>
      </c>
      <c r="O581" s="62">
        <f t="shared" si="431"/>
        <v>0</v>
      </c>
      <c r="P581" s="62">
        <f t="shared" si="431"/>
        <v>0</v>
      </c>
      <c r="Q581" s="62">
        <f t="shared" si="431"/>
        <v>0</v>
      </c>
      <c r="R581" s="62">
        <f t="shared" si="431"/>
        <v>0</v>
      </c>
      <c r="S581" s="62">
        <f t="shared" si="431"/>
        <v>0</v>
      </c>
      <c r="T581" s="62">
        <f t="shared" si="431"/>
        <v>0</v>
      </c>
      <c r="U581" s="62">
        <f t="shared" si="431"/>
        <v>0</v>
      </c>
    </row>
    <row r="582" spans="7:21" hidden="1"/>
    <row r="583" spans="7:21" hidden="1"/>
    <row r="584" spans="7:21" hidden="1"/>
    <row r="585" spans="7:21" hidden="1">
      <c r="J585" s="3" t="str">
        <f>B265</f>
        <v>REGALOS</v>
      </c>
    </row>
    <row r="586" spans="7:21" hidden="1">
      <c r="G586" s="3">
        <v>1</v>
      </c>
      <c r="J586" s="62">
        <f t="shared" ref="J586:U586" si="432">SUMIF(J267,$B$332,$G$267)</f>
        <v>0</v>
      </c>
      <c r="K586" s="62">
        <f t="shared" si="432"/>
        <v>0</v>
      </c>
      <c r="L586" s="62">
        <f t="shared" si="432"/>
        <v>0</v>
      </c>
      <c r="M586" s="62">
        <f t="shared" si="432"/>
        <v>0</v>
      </c>
      <c r="N586" s="62">
        <f t="shared" si="432"/>
        <v>100000</v>
      </c>
      <c r="O586" s="62">
        <f t="shared" si="432"/>
        <v>0</v>
      </c>
      <c r="P586" s="62">
        <f t="shared" si="432"/>
        <v>0</v>
      </c>
      <c r="Q586" s="62">
        <f t="shared" si="432"/>
        <v>0</v>
      </c>
      <c r="R586" s="62">
        <f t="shared" si="432"/>
        <v>0</v>
      </c>
      <c r="S586" s="62">
        <f t="shared" si="432"/>
        <v>0</v>
      </c>
      <c r="T586" s="62">
        <f t="shared" si="432"/>
        <v>0</v>
      </c>
      <c r="U586" s="62">
        <f t="shared" si="432"/>
        <v>0</v>
      </c>
    </row>
    <row r="587" spans="7:21" hidden="1">
      <c r="G587" s="3">
        <v>2</v>
      </c>
      <c r="J587" s="62">
        <f t="shared" ref="J587:U587" si="433">SUMIF(J268,$B$332,$G$268)</f>
        <v>0</v>
      </c>
      <c r="K587" s="62">
        <f t="shared" si="433"/>
        <v>0</v>
      </c>
      <c r="L587" s="62">
        <f t="shared" si="433"/>
        <v>0</v>
      </c>
      <c r="M587" s="62">
        <f t="shared" si="433"/>
        <v>0</v>
      </c>
      <c r="N587" s="62">
        <f t="shared" si="433"/>
        <v>0</v>
      </c>
      <c r="O587" s="62">
        <f t="shared" si="433"/>
        <v>0</v>
      </c>
      <c r="P587" s="62">
        <f t="shared" si="433"/>
        <v>0</v>
      </c>
      <c r="Q587" s="62">
        <f t="shared" si="433"/>
        <v>0</v>
      </c>
      <c r="R587" s="62">
        <f t="shared" si="433"/>
        <v>0</v>
      </c>
      <c r="S587" s="62">
        <f t="shared" si="433"/>
        <v>0</v>
      </c>
      <c r="T587" s="62">
        <f t="shared" si="433"/>
        <v>0</v>
      </c>
      <c r="U587" s="62">
        <f t="shared" si="433"/>
        <v>0</v>
      </c>
    </row>
    <row r="588" spans="7:21" hidden="1">
      <c r="G588" s="3">
        <v>3</v>
      </c>
      <c r="J588" s="62">
        <f t="shared" ref="J588:U588" si="434">SUMIF(J269,$B$332,$G$269)</f>
        <v>0</v>
      </c>
      <c r="K588" s="62">
        <f t="shared" si="434"/>
        <v>0</v>
      </c>
      <c r="L588" s="62">
        <f t="shared" si="434"/>
        <v>0</v>
      </c>
      <c r="M588" s="62">
        <f t="shared" si="434"/>
        <v>0</v>
      </c>
      <c r="N588" s="62">
        <f t="shared" si="434"/>
        <v>0</v>
      </c>
      <c r="O588" s="62">
        <f t="shared" si="434"/>
        <v>0</v>
      </c>
      <c r="P588" s="62">
        <f t="shared" si="434"/>
        <v>0</v>
      </c>
      <c r="Q588" s="62">
        <f t="shared" si="434"/>
        <v>0</v>
      </c>
      <c r="R588" s="62">
        <f t="shared" si="434"/>
        <v>0</v>
      </c>
      <c r="S588" s="62">
        <f t="shared" si="434"/>
        <v>0</v>
      </c>
      <c r="T588" s="62">
        <f t="shared" si="434"/>
        <v>0</v>
      </c>
      <c r="U588" s="62">
        <f t="shared" si="434"/>
        <v>400000</v>
      </c>
    </row>
    <row r="589" spans="7:21" hidden="1">
      <c r="G589" s="3">
        <v>4</v>
      </c>
      <c r="J589" s="62">
        <f t="shared" ref="J589:U589" si="435">SUMIF(J270,$B$332,$G$270)</f>
        <v>0</v>
      </c>
      <c r="K589" s="62">
        <f t="shared" si="435"/>
        <v>0</v>
      </c>
      <c r="L589" s="62">
        <f t="shared" si="435"/>
        <v>0</v>
      </c>
      <c r="M589" s="62">
        <f t="shared" si="435"/>
        <v>0</v>
      </c>
      <c r="N589" s="62">
        <f t="shared" si="435"/>
        <v>0</v>
      </c>
      <c r="O589" s="62">
        <f t="shared" si="435"/>
        <v>0</v>
      </c>
      <c r="P589" s="62">
        <f t="shared" si="435"/>
        <v>0</v>
      </c>
      <c r="Q589" s="62">
        <f t="shared" si="435"/>
        <v>0</v>
      </c>
      <c r="R589" s="62">
        <f t="shared" si="435"/>
        <v>0</v>
      </c>
      <c r="S589" s="62">
        <f t="shared" si="435"/>
        <v>0</v>
      </c>
      <c r="T589" s="62">
        <f t="shared" si="435"/>
        <v>0</v>
      </c>
      <c r="U589" s="62">
        <f t="shared" si="435"/>
        <v>0</v>
      </c>
    </row>
    <row r="590" spans="7:21" hidden="1">
      <c r="G590" s="3">
        <v>5</v>
      </c>
      <c r="J590" s="62">
        <f t="shared" ref="J590:U590" si="436">SUMIF(J271,$B$332,$G$271)</f>
        <v>0</v>
      </c>
      <c r="K590" s="62">
        <f t="shared" si="436"/>
        <v>0</v>
      </c>
      <c r="L590" s="62">
        <f t="shared" si="436"/>
        <v>0</v>
      </c>
      <c r="M590" s="62">
        <f t="shared" si="436"/>
        <v>0</v>
      </c>
      <c r="N590" s="62">
        <f t="shared" si="436"/>
        <v>0</v>
      </c>
      <c r="O590" s="62">
        <f t="shared" si="436"/>
        <v>0</v>
      </c>
      <c r="P590" s="62">
        <f t="shared" si="436"/>
        <v>0</v>
      </c>
      <c r="Q590" s="62">
        <f t="shared" si="436"/>
        <v>0</v>
      </c>
      <c r="R590" s="62">
        <f t="shared" si="436"/>
        <v>0</v>
      </c>
      <c r="S590" s="62">
        <f t="shared" si="436"/>
        <v>0</v>
      </c>
      <c r="T590" s="62">
        <f t="shared" si="436"/>
        <v>0</v>
      </c>
      <c r="U590" s="62">
        <f t="shared" si="436"/>
        <v>0</v>
      </c>
    </row>
    <row r="591" spans="7:21" hidden="1">
      <c r="G591" s="3">
        <v>6</v>
      </c>
      <c r="J591" s="62">
        <f t="shared" ref="J591:U591" si="437">SUMIF(J272,$B$332,$G$272)</f>
        <v>0</v>
      </c>
      <c r="K591" s="62">
        <f t="shared" si="437"/>
        <v>0</v>
      </c>
      <c r="L591" s="62">
        <f t="shared" si="437"/>
        <v>0</v>
      </c>
      <c r="M591" s="62">
        <f t="shared" si="437"/>
        <v>0</v>
      </c>
      <c r="N591" s="62">
        <f t="shared" si="437"/>
        <v>0</v>
      </c>
      <c r="O591" s="62">
        <f t="shared" si="437"/>
        <v>0</v>
      </c>
      <c r="P591" s="62">
        <f t="shared" si="437"/>
        <v>0</v>
      </c>
      <c r="Q591" s="62">
        <f t="shared" si="437"/>
        <v>0</v>
      </c>
      <c r="R591" s="62">
        <f t="shared" si="437"/>
        <v>0</v>
      </c>
      <c r="S591" s="62">
        <f t="shared" si="437"/>
        <v>0</v>
      </c>
      <c r="T591" s="62">
        <f t="shared" si="437"/>
        <v>0</v>
      </c>
      <c r="U591" s="62">
        <f t="shared" si="437"/>
        <v>0</v>
      </c>
    </row>
    <row r="592" spans="7:21" hidden="1">
      <c r="G592" s="3">
        <v>7</v>
      </c>
      <c r="J592" s="62">
        <f t="shared" ref="J592:U592" si="438">SUMIF(J273,$B$332,$G$273)</f>
        <v>0</v>
      </c>
      <c r="K592" s="62">
        <f t="shared" si="438"/>
        <v>0</v>
      </c>
      <c r="L592" s="62">
        <f t="shared" si="438"/>
        <v>0</v>
      </c>
      <c r="M592" s="62">
        <f t="shared" si="438"/>
        <v>0</v>
      </c>
      <c r="N592" s="62">
        <f t="shared" si="438"/>
        <v>0</v>
      </c>
      <c r="O592" s="62">
        <f t="shared" si="438"/>
        <v>0</v>
      </c>
      <c r="P592" s="62">
        <f t="shared" si="438"/>
        <v>0</v>
      </c>
      <c r="Q592" s="62">
        <f t="shared" si="438"/>
        <v>0</v>
      </c>
      <c r="R592" s="62">
        <f t="shared" si="438"/>
        <v>0</v>
      </c>
      <c r="S592" s="62">
        <f t="shared" si="438"/>
        <v>0</v>
      </c>
      <c r="T592" s="62">
        <f t="shared" si="438"/>
        <v>0</v>
      </c>
      <c r="U592" s="62">
        <f t="shared" si="438"/>
        <v>0</v>
      </c>
    </row>
    <row r="593" spans="7:21" hidden="1">
      <c r="G593" s="3">
        <v>8</v>
      </c>
      <c r="J593" s="62">
        <f t="shared" ref="J593:U593" si="439">SUMIF(J274,$B$332,$G$274)</f>
        <v>0</v>
      </c>
      <c r="K593" s="62">
        <f t="shared" si="439"/>
        <v>0</v>
      </c>
      <c r="L593" s="62">
        <f t="shared" si="439"/>
        <v>0</v>
      </c>
      <c r="M593" s="62">
        <f t="shared" si="439"/>
        <v>0</v>
      </c>
      <c r="N593" s="62">
        <f t="shared" si="439"/>
        <v>0</v>
      </c>
      <c r="O593" s="62">
        <f t="shared" si="439"/>
        <v>0</v>
      </c>
      <c r="P593" s="62">
        <f t="shared" si="439"/>
        <v>0</v>
      </c>
      <c r="Q593" s="62">
        <f t="shared" si="439"/>
        <v>0</v>
      </c>
      <c r="R593" s="62">
        <f t="shared" si="439"/>
        <v>0</v>
      </c>
      <c r="S593" s="62">
        <f t="shared" si="439"/>
        <v>0</v>
      </c>
      <c r="T593" s="62">
        <f t="shared" si="439"/>
        <v>0</v>
      </c>
      <c r="U593" s="62">
        <f t="shared" si="439"/>
        <v>0</v>
      </c>
    </row>
    <row r="594" spans="7:21" hidden="1">
      <c r="G594" s="3">
        <v>9</v>
      </c>
      <c r="J594" s="62">
        <f t="shared" ref="J594:U594" si="440">SUMIF(J275,$B$332,$G$275)</f>
        <v>0</v>
      </c>
      <c r="K594" s="62">
        <f t="shared" si="440"/>
        <v>0</v>
      </c>
      <c r="L594" s="62">
        <f t="shared" si="440"/>
        <v>0</v>
      </c>
      <c r="M594" s="62">
        <f t="shared" si="440"/>
        <v>0</v>
      </c>
      <c r="N594" s="62">
        <f t="shared" si="440"/>
        <v>0</v>
      </c>
      <c r="O594" s="62">
        <f t="shared" si="440"/>
        <v>0</v>
      </c>
      <c r="P594" s="62">
        <f t="shared" si="440"/>
        <v>0</v>
      </c>
      <c r="Q594" s="62">
        <f t="shared" si="440"/>
        <v>0</v>
      </c>
      <c r="R594" s="62">
        <f t="shared" si="440"/>
        <v>0</v>
      </c>
      <c r="S594" s="62">
        <f t="shared" si="440"/>
        <v>0</v>
      </c>
      <c r="T594" s="62">
        <f t="shared" si="440"/>
        <v>0</v>
      </c>
      <c r="U594" s="62">
        <f t="shared" si="440"/>
        <v>0</v>
      </c>
    </row>
    <row r="595" spans="7:21" hidden="1">
      <c r="G595" s="3">
        <v>10</v>
      </c>
      <c r="J595" s="62">
        <f t="shared" ref="J595:U595" si="441">SUMIF(J276,$B$332,$G$276)</f>
        <v>0</v>
      </c>
      <c r="K595" s="62">
        <f t="shared" si="441"/>
        <v>0</v>
      </c>
      <c r="L595" s="62">
        <f t="shared" si="441"/>
        <v>0</v>
      </c>
      <c r="M595" s="62">
        <f t="shared" si="441"/>
        <v>0</v>
      </c>
      <c r="N595" s="62">
        <f t="shared" si="441"/>
        <v>0</v>
      </c>
      <c r="O595" s="62">
        <f t="shared" si="441"/>
        <v>0</v>
      </c>
      <c r="P595" s="62">
        <f t="shared" si="441"/>
        <v>0</v>
      </c>
      <c r="Q595" s="62">
        <f t="shared" si="441"/>
        <v>0</v>
      </c>
      <c r="R595" s="62">
        <f t="shared" si="441"/>
        <v>0</v>
      </c>
      <c r="S595" s="62">
        <f t="shared" si="441"/>
        <v>0</v>
      </c>
      <c r="T595" s="62">
        <f t="shared" si="441"/>
        <v>0</v>
      </c>
      <c r="U595" s="62">
        <f t="shared" si="441"/>
        <v>0</v>
      </c>
    </row>
    <row r="596" spans="7:21" hidden="1">
      <c r="G596" s="3">
        <v>11</v>
      </c>
      <c r="J596" s="62">
        <f t="shared" ref="J596:U596" si="442">SUMIF(J277,$B$332,$G$277)</f>
        <v>0</v>
      </c>
      <c r="K596" s="62">
        <f t="shared" si="442"/>
        <v>0</v>
      </c>
      <c r="L596" s="62">
        <f t="shared" si="442"/>
        <v>0</v>
      </c>
      <c r="M596" s="62">
        <f t="shared" si="442"/>
        <v>0</v>
      </c>
      <c r="N596" s="62">
        <f t="shared" si="442"/>
        <v>0</v>
      </c>
      <c r="O596" s="62">
        <f t="shared" si="442"/>
        <v>0</v>
      </c>
      <c r="P596" s="62">
        <f t="shared" si="442"/>
        <v>0</v>
      </c>
      <c r="Q596" s="62">
        <f t="shared" si="442"/>
        <v>0</v>
      </c>
      <c r="R596" s="62">
        <f t="shared" si="442"/>
        <v>0</v>
      </c>
      <c r="S596" s="62">
        <f t="shared" si="442"/>
        <v>0</v>
      </c>
      <c r="T596" s="62">
        <f t="shared" si="442"/>
        <v>0</v>
      </c>
      <c r="U596" s="62">
        <f t="shared" si="442"/>
        <v>0</v>
      </c>
    </row>
    <row r="597" spans="7:21" hidden="1">
      <c r="G597" s="3">
        <v>12</v>
      </c>
      <c r="J597" s="62">
        <f t="shared" ref="J597:U597" si="443">SUMIF(J278,$B$332,$G$278)</f>
        <v>0</v>
      </c>
      <c r="K597" s="62">
        <f t="shared" si="443"/>
        <v>0</v>
      </c>
      <c r="L597" s="62">
        <f t="shared" si="443"/>
        <v>0</v>
      </c>
      <c r="M597" s="62">
        <f t="shared" si="443"/>
        <v>0</v>
      </c>
      <c r="N597" s="62">
        <f t="shared" si="443"/>
        <v>0</v>
      </c>
      <c r="O597" s="62">
        <f t="shared" si="443"/>
        <v>0</v>
      </c>
      <c r="P597" s="62">
        <f t="shared" si="443"/>
        <v>0</v>
      </c>
      <c r="Q597" s="62">
        <f t="shared" si="443"/>
        <v>0</v>
      </c>
      <c r="R597" s="62">
        <f t="shared" si="443"/>
        <v>0</v>
      </c>
      <c r="S597" s="62">
        <f t="shared" si="443"/>
        <v>0</v>
      </c>
      <c r="T597" s="62">
        <f t="shared" si="443"/>
        <v>0</v>
      </c>
      <c r="U597" s="62">
        <f t="shared" si="443"/>
        <v>0</v>
      </c>
    </row>
    <row r="598" spans="7:21" hidden="1">
      <c r="G598" s="3">
        <v>13</v>
      </c>
      <c r="J598" s="62">
        <f t="shared" ref="J598:U598" si="444">SUMIF(J279,$B$332,$G$279)</f>
        <v>0</v>
      </c>
      <c r="K598" s="62">
        <f t="shared" si="444"/>
        <v>0</v>
      </c>
      <c r="L598" s="62">
        <f t="shared" si="444"/>
        <v>0</v>
      </c>
      <c r="M598" s="62">
        <f t="shared" si="444"/>
        <v>0</v>
      </c>
      <c r="N598" s="62">
        <f t="shared" si="444"/>
        <v>0</v>
      </c>
      <c r="O598" s="62">
        <f t="shared" si="444"/>
        <v>0</v>
      </c>
      <c r="P598" s="62">
        <f t="shared" si="444"/>
        <v>0</v>
      </c>
      <c r="Q598" s="62">
        <f t="shared" si="444"/>
        <v>0</v>
      </c>
      <c r="R598" s="62">
        <f t="shared" si="444"/>
        <v>0</v>
      </c>
      <c r="S598" s="62">
        <f t="shared" si="444"/>
        <v>0</v>
      </c>
      <c r="T598" s="62">
        <f t="shared" si="444"/>
        <v>0</v>
      </c>
      <c r="U598" s="62">
        <f t="shared" si="444"/>
        <v>0</v>
      </c>
    </row>
    <row r="599" spans="7:21" hidden="1">
      <c r="G599" s="3">
        <v>14</v>
      </c>
      <c r="J599" s="62">
        <f t="shared" ref="J599:U599" si="445">SUMIF(J280,$B$332,$G$280)</f>
        <v>0</v>
      </c>
      <c r="K599" s="62">
        <f t="shared" si="445"/>
        <v>0</v>
      </c>
      <c r="L599" s="62">
        <f t="shared" si="445"/>
        <v>0</v>
      </c>
      <c r="M599" s="62">
        <f t="shared" si="445"/>
        <v>0</v>
      </c>
      <c r="N599" s="62">
        <f t="shared" si="445"/>
        <v>0</v>
      </c>
      <c r="O599" s="62">
        <f t="shared" si="445"/>
        <v>0</v>
      </c>
      <c r="P599" s="62">
        <f t="shared" si="445"/>
        <v>0</v>
      </c>
      <c r="Q599" s="62">
        <f t="shared" si="445"/>
        <v>0</v>
      </c>
      <c r="R599" s="62">
        <f t="shared" si="445"/>
        <v>0</v>
      </c>
      <c r="S599" s="62">
        <f t="shared" si="445"/>
        <v>0</v>
      </c>
      <c r="T599" s="62">
        <f t="shared" si="445"/>
        <v>0</v>
      </c>
      <c r="U599" s="62">
        <f t="shared" si="445"/>
        <v>0</v>
      </c>
    </row>
    <row r="600" spans="7:21" hidden="1">
      <c r="G600" s="3">
        <v>15</v>
      </c>
      <c r="J600" s="62">
        <f t="shared" ref="J600:U600" si="446">SUMIF(J281,$B$332,$G$281)</f>
        <v>0</v>
      </c>
      <c r="K600" s="62">
        <f t="shared" si="446"/>
        <v>0</v>
      </c>
      <c r="L600" s="62">
        <f t="shared" si="446"/>
        <v>0</v>
      </c>
      <c r="M600" s="62">
        <f t="shared" si="446"/>
        <v>0</v>
      </c>
      <c r="N600" s="62">
        <f t="shared" si="446"/>
        <v>0</v>
      </c>
      <c r="O600" s="62">
        <f t="shared" si="446"/>
        <v>0</v>
      </c>
      <c r="P600" s="62">
        <f t="shared" si="446"/>
        <v>0</v>
      </c>
      <c r="Q600" s="62">
        <f t="shared" si="446"/>
        <v>0</v>
      </c>
      <c r="R600" s="62">
        <f t="shared" si="446"/>
        <v>0</v>
      </c>
      <c r="S600" s="62">
        <f t="shared" si="446"/>
        <v>0</v>
      </c>
      <c r="T600" s="62">
        <f t="shared" si="446"/>
        <v>0</v>
      </c>
      <c r="U600" s="62">
        <f t="shared" si="446"/>
        <v>0</v>
      </c>
    </row>
    <row r="601" spans="7:21" hidden="1">
      <c r="G601" s="3">
        <v>16</v>
      </c>
      <c r="J601" s="62">
        <f t="shared" ref="J601:U601" si="447">SUMIF(J282,$B$332,$G$282)</f>
        <v>0</v>
      </c>
      <c r="K601" s="62">
        <f t="shared" si="447"/>
        <v>0</v>
      </c>
      <c r="L601" s="62">
        <f t="shared" si="447"/>
        <v>0</v>
      </c>
      <c r="M601" s="62">
        <f t="shared" si="447"/>
        <v>0</v>
      </c>
      <c r="N601" s="62">
        <f t="shared" si="447"/>
        <v>0</v>
      </c>
      <c r="O601" s="62">
        <f t="shared" si="447"/>
        <v>0</v>
      </c>
      <c r="P601" s="62">
        <f t="shared" si="447"/>
        <v>0</v>
      </c>
      <c r="Q601" s="62">
        <f t="shared" si="447"/>
        <v>0</v>
      </c>
      <c r="R601" s="62">
        <f t="shared" si="447"/>
        <v>0</v>
      </c>
      <c r="S601" s="62">
        <f t="shared" si="447"/>
        <v>0</v>
      </c>
      <c r="T601" s="62">
        <f t="shared" si="447"/>
        <v>0</v>
      </c>
      <c r="U601" s="62">
        <f t="shared" si="447"/>
        <v>0</v>
      </c>
    </row>
    <row r="602" spans="7:21" hidden="1">
      <c r="G602" s="3">
        <v>17</v>
      </c>
      <c r="J602" s="62">
        <f t="shared" ref="J602:U602" si="448">SUMIF(J283,$B$332,$G$283)</f>
        <v>0</v>
      </c>
      <c r="K602" s="62">
        <f t="shared" si="448"/>
        <v>0</v>
      </c>
      <c r="L602" s="62">
        <f t="shared" si="448"/>
        <v>0</v>
      </c>
      <c r="M602" s="62">
        <f t="shared" si="448"/>
        <v>0</v>
      </c>
      <c r="N602" s="62">
        <f t="shared" si="448"/>
        <v>0</v>
      </c>
      <c r="O602" s="62">
        <f t="shared" si="448"/>
        <v>0</v>
      </c>
      <c r="P602" s="62">
        <f t="shared" si="448"/>
        <v>0</v>
      </c>
      <c r="Q602" s="62">
        <f t="shared" si="448"/>
        <v>0</v>
      </c>
      <c r="R602" s="62">
        <f t="shared" si="448"/>
        <v>0</v>
      </c>
      <c r="S602" s="62">
        <f t="shared" si="448"/>
        <v>0</v>
      </c>
      <c r="T602" s="62">
        <f t="shared" si="448"/>
        <v>0</v>
      </c>
      <c r="U602" s="62">
        <f t="shared" si="448"/>
        <v>0</v>
      </c>
    </row>
    <row r="603" spans="7:21" hidden="1">
      <c r="G603" s="3">
        <v>18</v>
      </c>
      <c r="J603" s="62">
        <f t="shared" ref="J603:U603" si="449">SUMIF(J284,$B$332,$G$284)</f>
        <v>0</v>
      </c>
      <c r="K603" s="62">
        <f t="shared" si="449"/>
        <v>0</v>
      </c>
      <c r="L603" s="62">
        <f t="shared" si="449"/>
        <v>0</v>
      </c>
      <c r="M603" s="62">
        <f t="shared" si="449"/>
        <v>0</v>
      </c>
      <c r="N603" s="62">
        <f t="shared" si="449"/>
        <v>0</v>
      </c>
      <c r="O603" s="62">
        <f t="shared" si="449"/>
        <v>0</v>
      </c>
      <c r="P603" s="62">
        <f t="shared" si="449"/>
        <v>0</v>
      </c>
      <c r="Q603" s="62">
        <f t="shared" si="449"/>
        <v>0</v>
      </c>
      <c r="R603" s="62">
        <f t="shared" si="449"/>
        <v>0</v>
      </c>
      <c r="S603" s="62">
        <f t="shared" si="449"/>
        <v>0</v>
      </c>
      <c r="T603" s="62">
        <f t="shared" si="449"/>
        <v>0</v>
      </c>
      <c r="U603" s="62">
        <f t="shared" si="449"/>
        <v>0</v>
      </c>
    </row>
    <row r="604" spans="7:21" hidden="1">
      <c r="G604" s="3">
        <v>19</v>
      </c>
      <c r="J604" s="62">
        <f t="shared" ref="J604:U604" si="450">SUMIF(J285,$B$332,$G$285)</f>
        <v>0</v>
      </c>
      <c r="K604" s="62">
        <f t="shared" si="450"/>
        <v>0</v>
      </c>
      <c r="L604" s="62">
        <f t="shared" si="450"/>
        <v>0</v>
      </c>
      <c r="M604" s="62">
        <f t="shared" si="450"/>
        <v>0</v>
      </c>
      <c r="N604" s="62">
        <f t="shared" si="450"/>
        <v>0</v>
      </c>
      <c r="O604" s="62">
        <f t="shared" si="450"/>
        <v>0</v>
      </c>
      <c r="P604" s="62">
        <f t="shared" si="450"/>
        <v>0</v>
      </c>
      <c r="Q604" s="62">
        <f t="shared" si="450"/>
        <v>0</v>
      </c>
      <c r="R604" s="62">
        <f t="shared" si="450"/>
        <v>0</v>
      </c>
      <c r="S604" s="62">
        <f t="shared" si="450"/>
        <v>0</v>
      </c>
      <c r="T604" s="62">
        <f t="shared" si="450"/>
        <v>0</v>
      </c>
      <c r="U604" s="62">
        <f t="shared" si="450"/>
        <v>0</v>
      </c>
    </row>
    <row r="605" spans="7:21" hidden="1">
      <c r="G605" s="3">
        <v>20</v>
      </c>
      <c r="J605" s="62">
        <f t="shared" ref="J605:U605" si="451">SUMIF(J286,$B$332,$G$286)</f>
        <v>0</v>
      </c>
      <c r="K605" s="62">
        <f t="shared" si="451"/>
        <v>0</v>
      </c>
      <c r="L605" s="62">
        <f t="shared" si="451"/>
        <v>0</v>
      </c>
      <c r="M605" s="62">
        <f t="shared" si="451"/>
        <v>0</v>
      </c>
      <c r="N605" s="62">
        <f t="shared" si="451"/>
        <v>0</v>
      </c>
      <c r="O605" s="62">
        <f t="shared" si="451"/>
        <v>0</v>
      </c>
      <c r="P605" s="62">
        <f t="shared" si="451"/>
        <v>0</v>
      </c>
      <c r="Q605" s="62">
        <f t="shared" si="451"/>
        <v>0</v>
      </c>
      <c r="R605" s="62">
        <f t="shared" si="451"/>
        <v>0</v>
      </c>
      <c r="S605" s="62">
        <f t="shared" si="451"/>
        <v>0</v>
      </c>
      <c r="T605" s="62">
        <f t="shared" si="451"/>
        <v>0</v>
      </c>
      <c r="U605" s="62">
        <f t="shared" si="451"/>
        <v>0</v>
      </c>
    </row>
    <row r="606" spans="7:21" hidden="1">
      <c r="G606" s="3">
        <v>21</v>
      </c>
      <c r="J606" s="3">
        <f t="shared" ref="J606:U606" si="452">IF(J287=$B$332,$G$287,0)</f>
        <v>0</v>
      </c>
      <c r="K606" s="3">
        <f t="shared" si="452"/>
        <v>0</v>
      </c>
      <c r="L606" s="3">
        <f t="shared" si="452"/>
        <v>0</v>
      </c>
      <c r="M606" s="3">
        <f t="shared" si="452"/>
        <v>0</v>
      </c>
      <c r="N606" s="3">
        <f t="shared" si="452"/>
        <v>0</v>
      </c>
      <c r="O606" s="3">
        <f t="shared" si="452"/>
        <v>0</v>
      </c>
      <c r="P606" s="3">
        <f t="shared" si="452"/>
        <v>0</v>
      </c>
      <c r="Q606" s="3">
        <f t="shared" si="452"/>
        <v>0</v>
      </c>
      <c r="R606" s="3">
        <f t="shared" si="452"/>
        <v>0</v>
      </c>
      <c r="S606" s="3">
        <f t="shared" si="452"/>
        <v>0</v>
      </c>
      <c r="T606" s="3">
        <f t="shared" si="452"/>
        <v>0</v>
      </c>
      <c r="U606" s="3">
        <f t="shared" si="452"/>
        <v>0</v>
      </c>
    </row>
    <row r="607" spans="7:21" hidden="1">
      <c r="G607" s="3">
        <v>22</v>
      </c>
      <c r="J607" s="3">
        <f t="shared" ref="J607:U607" si="453">IF(J288=$B$332,$G$288,0)</f>
        <v>0</v>
      </c>
      <c r="K607" s="3">
        <f t="shared" si="453"/>
        <v>0</v>
      </c>
      <c r="L607" s="3">
        <f t="shared" si="453"/>
        <v>0</v>
      </c>
      <c r="M607" s="3">
        <f t="shared" si="453"/>
        <v>0</v>
      </c>
      <c r="N607" s="3">
        <f t="shared" si="453"/>
        <v>0</v>
      </c>
      <c r="O607" s="3">
        <f t="shared" si="453"/>
        <v>0</v>
      </c>
      <c r="P607" s="3">
        <f t="shared" si="453"/>
        <v>0</v>
      </c>
      <c r="Q607" s="3">
        <f t="shared" si="453"/>
        <v>0</v>
      </c>
      <c r="R607" s="3">
        <f t="shared" si="453"/>
        <v>0</v>
      </c>
      <c r="S607" s="3">
        <f t="shared" si="453"/>
        <v>0</v>
      </c>
      <c r="T607" s="3">
        <f t="shared" si="453"/>
        <v>0</v>
      </c>
      <c r="U607" s="3">
        <f t="shared" si="453"/>
        <v>0</v>
      </c>
    </row>
    <row r="608" spans="7:21" hidden="1">
      <c r="G608" s="3">
        <v>23</v>
      </c>
      <c r="J608" s="3">
        <f t="shared" ref="J608:U608" si="454">IF(J289=$B$332,$G$289,0)</f>
        <v>0</v>
      </c>
      <c r="K608" s="3">
        <f t="shared" si="454"/>
        <v>0</v>
      </c>
      <c r="L608" s="3">
        <f t="shared" si="454"/>
        <v>0</v>
      </c>
      <c r="M608" s="3">
        <f t="shared" si="454"/>
        <v>0</v>
      </c>
      <c r="N608" s="3">
        <f t="shared" si="454"/>
        <v>0</v>
      </c>
      <c r="O608" s="3">
        <f t="shared" si="454"/>
        <v>0</v>
      </c>
      <c r="P608" s="3">
        <f t="shared" si="454"/>
        <v>0</v>
      </c>
      <c r="Q608" s="3">
        <f t="shared" si="454"/>
        <v>0</v>
      </c>
      <c r="R608" s="3">
        <f t="shared" si="454"/>
        <v>0</v>
      </c>
      <c r="S608" s="3">
        <f t="shared" si="454"/>
        <v>0</v>
      </c>
      <c r="T608" s="3">
        <f t="shared" si="454"/>
        <v>0</v>
      </c>
      <c r="U608" s="3">
        <f t="shared" si="454"/>
        <v>0</v>
      </c>
    </row>
    <row r="609" spans="7:21" hidden="1">
      <c r="G609" s="3">
        <v>24</v>
      </c>
      <c r="J609" s="3">
        <f t="shared" ref="J609:U609" si="455">IF(J290=$B$332,$G$290,0)</f>
        <v>0</v>
      </c>
      <c r="K609" s="3">
        <f t="shared" si="455"/>
        <v>0</v>
      </c>
      <c r="L609" s="3">
        <f t="shared" si="455"/>
        <v>0</v>
      </c>
      <c r="M609" s="3">
        <f t="shared" si="455"/>
        <v>0</v>
      </c>
      <c r="N609" s="3">
        <f t="shared" si="455"/>
        <v>0</v>
      </c>
      <c r="O609" s="3">
        <f t="shared" si="455"/>
        <v>0</v>
      </c>
      <c r="P609" s="3">
        <f t="shared" si="455"/>
        <v>0</v>
      </c>
      <c r="Q609" s="3">
        <f t="shared" si="455"/>
        <v>0</v>
      </c>
      <c r="R609" s="3">
        <f t="shared" si="455"/>
        <v>0</v>
      </c>
      <c r="S609" s="3">
        <f t="shared" si="455"/>
        <v>0</v>
      </c>
      <c r="T609" s="3">
        <f t="shared" si="455"/>
        <v>0</v>
      </c>
      <c r="U609" s="3">
        <f t="shared" si="455"/>
        <v>0</v>
      </c>
    </row>
    <row r="610" spans="7:21" hidden="1">
      <c r="G610" s="3">
        <v>25</v>
      </c>
      <c r="J610" s="3">
        <f t="shared" ref="J610:U610" si="456">IF(J291=$B$332,$G$291,0)</f>
        <v>0</v>
      </c>
      <c r="K610" s="3">
        <f t="shared" si="456"/>
        <v>0</v>
      </c>
      <c r="L610" s="3">
        <f t="shared" si="456"/>
        <v>0</v>
      </c>
      <c r="M610" s="3">
        <f t="shared" si="456"/>
        <v>0</v>
      </c>
      <c r="N610" s="3">
        <f t="shared" si="456"/>
        <v>0</v>
      </c>
      <c r="O610" s="3">
        <f t="shared" si="456"/>
        <v>0</v>
      </c>
      <c r="P610" s="3">
        <f t="shared" si="456"/>
        <v>0</v>
      </c>
      <c r="Q610" s="3">
        <f t="shared" si="456"/>
        <v>0</v>
      </c>
      <c r="R610" s="3">
        <f t="shared" si="456"/>
        <v>0</v>
      </c>
      <c r="S610" s="3">
        <f t="shared" si="456"/>
        <v>0</v>
      </c>
      <c r="T610" s="3">
        <f t="shared" si="456"/>
        <v>0</v>
      </c>
      <c r="U610" s="3">
        <f t="shared" si="456"/>
        <v>0</v>
      </c>
    </row>
    <row r="611" spans="7:21" hidden="1">
      <c r="G611" s="3">
        <v>26</v>
      </c>
      <c r="J611" s="3">
        <f t="shared" ref="J611:U611" si="457">IF(J292=$B$332,$G$292,0)</f>
        <v>0</v>
      </c>
      <c r="K611" s="3">
        <f t="shared" si="457"/>
        <v>0</v>
      </c>
      <c r="L611" s="3">
        <f t="shared" si="457"/>
        <v>0</v>
      </c>
      <c r="M611" s="3">
        <f t="shared" si="457"/>
        <v>0</v>
      </c>
      <c r="N611" s="3">
        <f t="shared" si="457"/>
        <v>0</v>
      </c>
      <c r="O611" s="3">
        <f t="shared" si="457"/>
        <v>0</v>
      </c>
      <c r="P611" s="3">
        <f t="shared" si="457"/>
        <v>0</v>
      </c>
      <c r="Q611" s="3">
        <f t="shared" si="457"/>
        <v>0</v>
      </c>
      <c r="R611" s="3">
        <f t="shared" si="457"/>
        <v>0</v>
      </c>
      <c r="S611" s="3">
        <f t="shared" si="457"/>
        <v>0</v>
      </c>
      <c r="T611" s="3">
        <f t="shared" si="457"/>
        <v>0</v>
      </c>
      <c r="U611" s="3">
        <f t="shared" si="457"/>
        <v>0</v>
      </c>
    </row>
    <row r="612" spans="7:21" hidden="1">
      <c r="G612" s="3">
        <v>27</v>
      </c>
      <c r="J612" s="3">
        <f t="shared" ref="J612:U612" si="458">IF(J293=$B$332,$G$293,0)</f>
        <v>0</v>
      </c>
      <c r="K612" s="3">
        <f t="shared" si="458"/>
        <v>0</v>
      </c>
      <c r="L612" s="3">
        <f t="shared" si="458"/>
        <v>0</v>
      </c>
      <c r="M612" s="3">
        <f t="shared" si="458"/>
        <v>0</v>
      </c>
      <c r="N612" s="3">
        <f t="shared" si="458"/>
        <v>0</v>
      </c>
      <c r="O612" s="3">
        <f t="shared" si="458"/>
        <v>0</v>
      </c>
      <c r="P612" s="3">
        <f t="shared" si="458"/>
        <v>0</v>
      </c>
      <c r="Q612" s="3">
        <f t="shared" si="458"/>
        <v>0</v>
      </c>
      <c r="R612" s="3">
        <f t="shared" si="458"/>
        <v>0</v>
      </c>
      <c r="S612" s="3">
        <f t="shared" si="458"/>
        <v>0</v>
      </c>
      <c r="T612" s="3">
        <f t="shared" si="458"/>
        <v>0</v>
      </c>
      <c r="U612" s="3">
        <f t="shared" si="458"/>
        <v>0</v>
      </c>
    </row>
    <row r="613" spans="7:21" hidden="1">
      <c r="G613" s="3">
        <v>28</v>
      </c>
      <c r="J613" s="3">
        <f t="shared" ref="J613:U613" si="459">IF(J294=$B$332,$G$294,0)</f>
        <v>0</v>
      </c>
      <c r="K613" s="3">
        <f t="shared" si="459"/>
        <v>0</v>
      </c>
      <c r="L613" s="3">
        <f t="shared" si="459"/>
        <v>0</v>
      </c>
      <c r="M613" s="3">
        <f t="shared" si="459"/>
        <v>0</v>
      </c>
      <c r="N613" s="3">
        <f t="shared" si="459"/>
        <v>0</v>
      </c>
      <c r="O613" s="3">
        <f t="shared" si="459"/>
        <v>0</v>
      </c>
      <c r="P613" s="3">
        <f t="shared" si="459"/>
        <v>0</v>
      </c>
      <c r="Q613" s="3">
        <f t="shared" si="459"/>
        <v>0</v>
      </c>
      <c r="R613" s="3">
        <f t="shared" si="459"/>
        <v>0</v>
      </c>
      <c r="S613" s="3">
        <f t="shared" si="459"/>
        <v>0</v>
      </c>
      <c r="T613" s="3">
        <f t="shared" si="459"/>
        <v>0</v>
      </c>
      <c r="U613" s="3">
        <f t="shared" si="459"/>
        <v>0</v>
      </c>
    </row>
    <row r="614" spans="7:21" hidden="1">
      <c r="G614" s="3">
        <v>29</v>
      </c>
      <c r="J614" s="3">
        <f t="shared" ref="J614:U614" si="460">IF(J295=$B$332,$G$295,0)</f>
        <v>0</v>
      </c>
      <c r="K614" s="3">
        <f t="shared" si="460"/>
        <v>0</v>
      </c>
      <c r="L614" s="3">
        <f t="shared" si="460"/>
        <v>0</v>
      </c>
      <c r="M614" s="3">
        <f t="shared" si="460"/>
        <v>0</v>
      </c>
      <c r="N614" s="3">
        <f t="shared" si="460"/>
        <v>0</v>
      </c>
      <c r="O614" s="3">
        <f t="shared" si="460"/>
        <v>0</v>
      </c>
      <c r="P614" s="3">
        <f t="shared" si="460"/>
        <v>0</v>
      </c>
      <c r="Q614" s="3">
        <f t="shared" si="460"/>
        <v>0</v>
      </c>
      <c r="R614" s="3">
        <f t="shared" si="460"/>
        <v>0</v>
      </c>
      <c r="S614" s="3">
        <f t="shared" si="460"/>
        <v>0</v>
      </c>
      <c r="T614" s="3">
        <f t="shared" si="460"/>
        <v>0</v>
      </c>
      <c r="U614" s="3">
        <f t="shared" si="460"/>
        <v>0</v>
      </c>
    </row>
    <row r="615" spans="7:21" hidden="1">
      <c r="G615" s="3">
        <v>30</v>
      </c>
      <c r="J615" s="3">
        <f t="shared" ref="J615:U615" si="461">IF(J296=$B$332,$G$296,0)</f>
        <v>0</v>
      </c>
      <c r="K615" s="3">
        <f t="shared" si="461"/>
        <v>0</v>
      </c>
      <c r="L615" s="3">
        <f t="shared" si="461"/>
        <v>0</v>
      </c>
      <c r="M615" s="3">
        <f t="shared" si="461"/>
        <v>0</v>
      </c>
      <c r="N615" s="3">
        <f t="shared" si="461"/>
        <v>0</v>
      </c>
      <c r="O615" s="3">
        <f t="shared" si="461"/>
        <v>0</v>
      </c>
      <c r="P615" s="3">
        <f t="shared" si="461"/>
        <v>0</v>
      </c>
      <c r="Q615" s="3">
        <f t="shared" si="461"/>
        <v>0</v>
      </c>
      <c r="R615" s="3">
        <f t="shared" si="461"/>
        <v>0</v>
      </c>
      <c r="S615" s="3">
        <f t="shared" si="461"/>
        <v>0</v>
      </c>
      <c r="T615" s="3">
        <f t="shared" si="461"/>
        <v>0</v>
      </c>
      <c r="U615" s="3">
        <f t="shared" si="461"/>
        <v>0</v>
      </c>
    </row>
    <row r="616" spans="7:21" hidden="1"/>
    <row r="617" spans="7:21" hidden="1">
      <c r="J617" s="3" t="s">
        <v>47</v>
      </c>
    </row>
    <row r="618" spans="7:21" hidden="1">
      <c r="J618" s="62">
        <f t="shared" ref="J618:U618" si="462">SUMIF(J301,$B$332,$G$301)</f>
        <v>0</v>
      </c>
      <c r="K618" s="62">
        <f t="shared" si="462"/>
        <v>0</v>
      </c>
      <c r="L618" s="62">
        <f t="shared" si="462"/>
        <v>0</v>
      </c>
      <c r="M618" s="62">
        <f t="shared" si="462"/>
        <v>0</v>
      </c>
      <c r="N618" s="62">
        <f t="shared" si="462"/>
        <v>0</v>
      </c>
      <c r="O618" s="62">
        <f t="shared" si="462"/>
        <v>0</v>
      </c>
      <c r="P618" s="62">
        <f t="shared" si="462"/>
        <v>0</v>
      </c>
      <c r="Q618" s="62">
        <f t="shared" si="462"/>
        <v>0</v>
      </c>
      <c r="R618" s="62">
        <f t="shared" si="462"/>
        <v>0</v>
      </c>
      <c r="S618" s="62">
        <f t="shared" si="462"/>
        <v>0</v>
      </c>
      <c r="T618" s="62">
        <f t="shared" si="462"/>
        <v>0</v>
      </c>
      <c r="U618" s="62">
        <f t="shared" si="462"/>
        <v>0</v>
      </c>
    </row>
    <row r="619" spans="7:21" hidden="1">
      <c r="J619" s="62">
        <f t="shared" ref="J619:U619" si="463">SUMIF(J302,$B$332,$G$302)</f>
        <v>0</v>
      </c>
      <c r="K619" s="62">
        <f t="shared" si="463"/>
        <v>0</v>
      </c>
      <c r="L619" s="62">
        <f t="shared" si="463"/>
        <v>0</v>
      </c>
      <c r="M619" s="62">
        <f t="shared" si="463"/>
        <v>0</v>
      </c>
      <c r="N619" s="62">
        <f t="shared" si="463"/>
        <v>0</v>
      </c>
      <c r="O619" s="62">
        <f t="shared" si="463"/>
        <v>0</v>
      </c>
      <c r="P619" s="62">
        <f t="shared" si="463"/>
        <v>0</v>
      </c>
      <c r="Q619" s="62">
        <f t="shared" si="463"/>
        <v>0</v>
      </c>
      <c r="R619" s="62">
        <f t="shared" si="463"/>
        <v>0</v>
      </c>
      <c r="S619" s="62">
        <f t="shared" si="463"/>
        <v>0</v>
      </c>
      <c r="T619" s="62">
        <f t="shared" si="463"/>
        <v>0</v>
      </c>
      <c r="U619" s="62">
        <f t="shared" si="463"/>
        <v>0</v>
      </c>
    </row>
    <row r="620" spans="7:21" hidden="1">
      <c r="J620" s="62">
        <f t="shared" ref="J620:U620" si="464">SUMIF(J303,$B$332,$G$303)</f>
        <v>0</v>
      </c>
      <c r="K620" s="62">
        <f t="shared" si="464"/>
        <v>0</v>
      </c>
      <c r="L620" s="62">
        <f t="shared" si="464"/>
        <v>0</v>
      </c>
      <c r="M620" s="62">
        <f t="shared" si="464"/>
        <v>0</v>
      </c>
      <c r="N620" s="62">
        <f t="shared" si="464"/>
        <v>0</v>
      </c>
      <c r="O620" s="62">
        <f t="shared" si="464"/>
        <v>0</v>
      </c>
      <c r="P620" s="62">
        <f t="shared" si="464"/>
        <v>0</v>
      </c>
      <c r="Q620" s="62">
        <f t="shared" si="464"/>
        <v>0</v>
      </c>
      <c r="R620" s="62">
        <f t="shared" si="464"/>
        <v>0</v>
      </c>
      <c r="S620" s="62">
        <f t="shared" si="464"/>
        <v>0</v>
      </c>
      <c r="T620" s="62">
        <f t="shared" si="464"/>
        <v>0</v>
      </c>
      <c r="U620" s="62">
        <f t="shared" si="464"/>
        <v>0</v>
      </c>
    </row>
    <row r="621" spans="7:21" hidden="1">
      <c r="J621" s="62">
        <f t="shared" ref="J621:U621" si="465">SUMIF(J304,$B$332,$G$304)</f>
        <v>0</v>
      </c>
      <c r="K621" s="62">
        <f t="shared" si="465"/>
        <v>0</v>
      </c>
      <c r="L621" s="62">
        <f t="shared" si="465"/>
        <v>0</v>
      </c>
      <c r="M621" s="62">
        <f t="shared" si="465"/>
        <v>0</v>
      </c>
      <c r="N621" s="62">
        <f t="shared" si="465"/>
        <v>0</v>
      </c>
      <c r="O621" s="62">
        <f t="shared" si="465"/>
        <v>0</v>
      </c>
      <c r="P621" s="62">
        <f t="shared" si="465"/>
        <v>0</v>
      </c>
      <c r="Q621" s="62">
        <f t="shared" si="465"/>
        <v>0</v>
      </c>
      <c r="R621" s="62">
        <f t="shared" si="465"/>
        <v>0</v>
      </c>
      <c r="S621" s="62">
        <f t="shared" si="465"/>
        <v>0</v>
      </c>
      <c r="T621" s="62">
        <f t="shared" si="465"/>
        <v>0</v>
      </c>
      <c r="U621" s="62">
        <f t="shared" si="465"/>
        <v>0</v>
      </c>
    </row>
    <row r="622" spans="7:21" hidden="1">
      <c r="J622" s="62">
        <f t="shared" ref="J622:U622" si="466">SUMIF(J305,$B$332,$G$305)</f>
        <v>0</v>
      </c>
      <c r="K622" s="62">
        <f t="shared" si="466"/>
        <v>0</v>
      </c>
      <c r="L622" s="62">
        <f t="shared" si="466"/>
        <v>0</v>
      </c>
      <c r="M622" s="62">
        <f t="shared" si="466"/>
        <v>0</v>
      </c>
      <c r="N622" s="62">
        <f t="shared" si="466"/>
        <v>0</v>
      </c>
      <c r="O622" s="62">
        <f t="shared" si="466"/>
        <v>0</v>
      </c>
      <c r="P622" s="62">
        <f t="shared" si="466"/>
        <v>0</v>
      </c>
      <c r="Q622" s="62">
        <f t="shared" si="466"/>
        <v>0</v>
      </c>
      <c r="R622" s="62">
        <f t="shared" si="466"/>
        <v>0</v>
      </c>
      <c r="S622" s="62">
        <f t="shared" si="466"/>
        <v>0</v>
      </c>
      <c r="T622" s="62">
        <f t="shared" si="466"/>
        <v>0</v>
      </c>
      <c r="U622" s="62">
        <f t="shared" si="466"/>
        <v>0</v>
      </c>
    </row>
    <row r="623" spans="7:21" hidden="1">
      <c r="J623" s="62">
        <f t="shared" ref="J623:U623" si="467">SUMIF(J306,$B$332,$G$306)</f>
        <v>0</v>
      </c>
      <c r="K623" s="62">
        <f t="shared" si="467"/>
        <v>0</v>
      </c>
      <c r="L623" s="62">
        <f t="shared" si="467"/>
        <v>0</v>
      </c>
      <c r="M623" s="62">
        <f t="shared" si="467"/>
        <v>0</v>
      </c>
      <c r="N623" s="62">
        <f t="shared" si="467"/>
        <v>0</v>
      </c>
      <c r="O623" s="62">
        <f t="shared" si="467"/>
        <v>0</v>
      </c>
      <c r="P623" s="62">
        <f t="shared" si="467"/>
        <v>0</v>
      </c>
      <c r="Q623" s="62">
        <f t="shared" si="467"/>
        <v>0</v>
      </c>
      <c r="R623" s="62">
        <f t="shared" si="467"/>
        <v>0</v>
      </c>
      <c r="S623" s="62">
        <f t="shared" si="467"/>
        <v>0</v>
      </c>
      <c r="T623" s="62">
        <f t="shared" si="467"/>
        <v>0</v>
      </c>
      <c r="U623" s="62">
        <f t="shared" si="467"/>
        <v>0</v>
      </c>
    </row>
    <row r="624" spans="7:21" hidden="1"/>
  </sheetData>
  <sheetProtection sheet="1" formatCells="0" formatColumns="0" formatRows="0" insertHyperlinks="0" sort="0" autoFilter="0" pivotTables="0"/>
  <mergeCells count="19">
    <mergeCell ref="B193:C193"/>
    <mergeCell ref="B162:C162"/>
    <mergeCell ref="B151:C151"/>
    <mergeCell ref="B123:C123"/>
    <mergeCell ref="B107:C107"/>
    <mergeCell ref="B176:C176"/>
    <mergeCell ref="B299:C299"/>
    <mergeCell ref="B265:C265"/>
    <mergeCell ref="B255:C255"/>
    <mergeCell ref="B245:C245"/>
    <mergeCell ref="B218:C218"/>
    <mergeCell ref="B88:C88"/>
    <mergeCell ref="B46:C46"/>
    <mergeCell ref="B64:C64"/>
    <mergeCell ref="H12:U12"/>
    <mergeCell ref="B60:C60"/>
    <mergeCell ref="B16:C16"/>
    <mergeCell ref="B12:C12"/>
    <mergeCell ref="B76:C76"/>
  </mergeCells>
  <dataValidations count="1">
    <dataValidation type="list" allowBlank="1" showInputMessage="1" showErrorMessage="1" sqref="J267:U296 J195:U215 J109:U120 J48:U59 J66:U73 J78:U85 J90:U104 J257:U262 J18:U41 J153:U159 J164:U173 J125:U148 J247:U252 J220:U226 J231:U242 J178:U190 J301:U306" xr:uid="{46EEB245-B618-3849-B75E-BA9DF3CC8184}">
      <formula1>$B$332:$B$333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MENÚ PRINCIPAL</vt:lpstr>
      <vt:lpstr>METAS</vt:lpstr>
      <vt:lpstr>ACTIVOS</vt:lpstr>
      <vt:lpstr>PORTAFOLIO 1</vt:lpstr>
      <vt:lpstr>PORTAFOLIO 2</vt:lpstr>
      <vt:lpstr>REGISTRO ACCIONES</vt:lpstr>
      <vt:lpstr>RENTABILIDADES</vt:lpstr>
      <vt:lpstr>DEUDAS</vt:lpstr>
      <vt:lpstr>PRESUPUESTO</vt:lpstr>
      <vt:lpstr>PRESUPUESTO REGALOS</vt:lpstr>
      <vt:lpstr>RESUMEN</vt:lpstr>
      <vt:lpstr>FLUJO DE CAJA</vt:lpstr>
      <vt:lpstr>CONTROL SEMANAL</vt:lpstr>
      <vt:lpstr>PLAN DE RETIRO</vt:lpstr>
      <vt:lpstr>PLAN DE ACCIÓN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2018-05-31T14:11:59Z</dcterms:created>
  <dcterms:modified xsi:type="dcterms:W3CDTF">2026-04-10T18:10:53Z</dcterms:modified>
</cp:coreProperties>
</file>