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defaultThemeVersion="124226"/>
  <mc:AlternateContent xmlns:mc="http://schemas.openxmlformats.org/markup-compatibility/2006">
    <mc:Choice Requires="x15">
      <x15ac:absPath xmlns:x15ac="http://schemas.microsoft.com/office/spreadsheetml/2010/11/ac" url="https://d.docs.live.net/ee23b684faec8110/GUILLAUME/INFINITY-M/LIVRE 2/PACK RESSOURCES GRATUITES/"/>
    </mc:Choice>
  </mc:AlternateContent>
  <xr:revisionPtr revIDLastSave="61" documentId="13_ncr:1_{1135B2ED-9D9D-40B9-B4FD-7D0B731A74FC}" xr6:coauthVersionLast="47" xr6:coauthVersionMax="47" xr10:uidLastSave="{2C87F459-8F06-C046-AE3B-E3B5F37C444E}"/>
  <bookViews>
    <workbookView xWindow="0" yWindow="680" windowWidth="29920" windowHeight="17460" xr2:uid="{00000000-000D-0000-FFFF-FFFF00000000}"/>
  </bookViews>
  <sheets>
    <sheet name="BPF" sheetId="1" r:id="rId1"/>
    <sheet name="Lexique " sheetId="3" r:id="rId2"/>
  </sheets>
  <definedNames>
    <definedName name="BaseCA">BPF!#REF!</definedName>
    <definedName name="BET">BPF!#REF!</definedName>
    <definedName name="http___www.logic_immo.com_detail_vente_28c7c67c_5e7f_88be_f804_77cd363590db.htm">#REF!</definedName>
    <definedName name="Montage">BPF!#REF!</definedName>
    <definedName name="tva">BPF!#REF!</definedName>
    <definedName name="vrd">BPF!#REF!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8" i="1" l="1"/>
  <c r="L65" i="1"/>
  <c r="L61" i="1"/>
  <c r="L62" i="1"/>
  <c r="L63" i="1"/>
  <c r="L58" i="1"/>
  <c r="K58" i="1"/>
  <c r="K85" i="1" s="1"/>
  <c r="J98" i="1" s="1"/>
  <c r="J42" i="1"/>
  <c r="K44" i="1"/>
  <c r="L89" i="1" l="1"/>
  <c r="L92" i="1" s="1"/>
  <c r="L69" i="1"/>
  <c r="K69" i="1"/>
  <c r="K65" i="1"/>
  <c r="K89" i="1"/>
  <c r="K92" i="1" s="1"/>
  <c r="H52" i="1"/>
  <c r="H51" i="1"/>
  <c r="H48" i="1"/>
  <c r="H47" i="1"/>
  <c r="I47" i="1" s="1"/>
  <c r="H46" i="1"/>
  <c r="I46" i="1" s="1"/>
  <c r="H45" i="1"/>
  <c r="I45" i="1" s="1"/>
  <c r="H54" i="1"/>
  <c r="I54" i="1" s="1"/>
  <c r="H49" i="1"/>
  <c r="I49" i="1" s="1"/>
  <c r="H44" i="1"/>
  <c r="H50" i="1"/>
  <c r="I50" i="1" s="1"/>
  <c r="H53" i="1"/>
  <c r="I53" i="1" s="1"/>
  <c r="H55" i="1"/>
  <c r="I55" i="1" s="1"/>
  <c r="H36" i="1"/>
  <c r="J36" i="1" s="1"/>
  <c r="H37" i="1"/>
  <c r="J37" i="1" s="1"/>
  <c r="H34" i="1"/>
  <c r="I34" i="1" s="1"/>
  <c r="J34" i="1" s="1"/>
  <c r="L34" i="1" s="1"/>
  <c r="H31" i="1"/>
  <c r="I31" i="1" s="1"/>
  <c r="J31" i="1" s="1"/>
  <c r="H30" i="1"/>
  <c r="I30" i="1" s="1"/>
  <c r="J30" i="1" s="1"/>
  <c r="I52" i="1" l="1"/>
  <c r="I51" i="1"/>
  <c r="J47" i="1"/>
  <c r="K47" i="1" s="1"/>
  <c r="I48" i="1"/>
  <c r="I44" i="1"/>
  <c r="J46" i="1"/>
  <c r="K46" i="1" s="1"/>
  <c r="J45" i="1"/>
  <c r="K45" i="1" s="1"/>
  <c r="G56" i="1"/>
  <c r="H56" i="1" s="1"/>
  <c r="I56" i="1" s="1"/>
  <c r="J54" i="1"/>
  <c r="J53" i="1"/>
  <c r="L53" i="1" s="1"/>
  <c r="J51" i="1" l="1"/>
  <c r="K51" i="1" s="1"/>
  <c r="J48" i="1"/>
  <c r="K48" i="1" s="1"/>
  <c r="J52" i="1"/>
  <c r="K52" i="1" s="1"/>
  <c r="H58" i="1"/>
  <c r="I58" i="1"/>
  <c r="J56" i="1"/>
  <c r="H32" i="1"/>
  <c r="F16" i="1" l="1"/>
  <c r="G63" i="1" l="1"/>
  <c r="H63" i="1" s="1"/>
  <c r="G40" i="1"/>
  <c r="I63" i="1" l="1"/>
  <c r="J63" i="1" s="1"/>
  <c r="H90" i="1" l="1"/>
  <c r="I90" i="1" l="1"/>
  <c r="J90" i="1" l="1"/>
  <c r="K90" i="1" s="1"/>
  <c r="H89" i="1"/>
  <c r="L90" i="1" l="1"/>
  <c r="I89" i="1"/>
  <c r="J89" i="1" l="1"/>
  <c r="H80" i="1" l="1"/>
  <c r="I80" i="1" s="1"/>
  <c r="I32" i="1"/>
  <c r="H39" i="1"/>
  <c r="I39" i="1" s="1"/>
  <c r="H40" i="1"/>
  <c r="I40" i="1" s="1"/>
  <c r="G16" i="1"/>
  <c r="J50" i="1" l="1"/>
  <c r="K50" i="1" s="1"/>
  <c r="J80" i="1"/>
  <c r="J40" i="1"/>
  <c r="J39" i="1"/>
  <c r="J32" i="1"/>
  <c r="H38" i="1"/>
  <c r="J38" i="1" s="1"/>
  <c r="J55" i="1"/>
  <c r="I33" i="1"/>
  <c r="J33" i="1" l="1"/>
  <c r="L33" i="1" s="1"/>
  <c r="J49" i="1" l="1"/>
  <c r="K49" i="1" s="1"/>
  <c r="H92" i="1" l="1"/>
  <c r="J92" i="1" l="1"/>
  <c r="G77" i="1" l="1"/>
  <c r="H77" i="1" s="1"/>
  <c r="G78" i="1"/>
  <c r="H78" i="1" s="1"/>
  <c r="G79" i="1"/>
  <c r="H79" i="1" s="1"/>
  <c r="I78" i="1" l="1"/>
  <c r="J78" i="1" s="1"/>
  <c r="I79" i="1"/>
  <c r="J79" i="1" s="1"/>
  <c r="G81" i="1"/>
  <c r="H81" i="1" s="1"/>
  <c r="I81" i="1" s="1"/>
  <c r="J81" i="1" s="1"/>
  <c r="I77" i="1"/>
  <c r="J77" i="1" s="1"/>
  <c r="I83" i="1" l="1"/>
  <c r="H83" i="1"/>
  <c r="J83" i="1" l="1"/>
  <c r="J44" i="1" l="1"/>
  <c r="G60" i="1" l="1"/>
  <c r="G62" i="1" l="1"/>
  <c r="H62" i="1" s="1"/>
  <c r="I62" i="1" s="1"/>
  <c r="J62" i="1" s="1"/>
  <c r="G61" i="1"/>
  <c r="H61" i="1" s="1"/>
  <c r="I61" i="1" s="1"/>
  <c r="J61" i="1" s="1"/>
  <c r="H60" i="1"/>
  <c r="H65" i="1" l="1"/>
  <c r="I60" i="1"/>
  <c r="J60" i="1" s="1"/>
  <c r="J65" i="1" l="1"/>
  <c r="L60" i="1"/>
  <c r="I65" i="1"/>
  <c r="I92" i="1"/>
  <c r="G72" i="1" l="1"/>
  <c r="H72" i="1" s="1"/>
  <c r="J28" i="1"/>
  <c r="K42" i="1" l="1"/>
  <c r="G29" i="1"/>
  <c r="H29" i="1" s="1"/>
  <c r="I75" i="1"/>
  <c r="J72" i="1"/>
  <c r="L72" i="1" s="1"/>
  <c r="H42" i="1" l="1"/>
  <c r="G71" i="1" s="1"/>
  <c r="H71" i="1" s="1"/>
  <c r="H75" i="1" s="1"/>
  <c r="G67" i="1" l="1"/>
  <c r="H67" i="1" s="1"/>
  <c r="I67" i="1" s="1"/>
  <c r="J67" i="1" s="1"/>
  <c r="J71" i="1"/>
  <c r="L71" i="1" s="1"/>
  <c r="J29" i="1"/>
  <c r="I42" i="1"/>
  <c r="L29" i="1" l="1"/>
  <c r="L42" i="1" s="1"/>
  <c r="J75" i="1"/>
  <c r="I69" i="1"/>
  <c r="I85" i="1" s="1"/>
  <c r="H69" i="1"/>
  <c r="H85" i="1" s="1"/>
  <c r="J69" i="1"/>
  <c r="K75" i="1" l="1"/>
  <c r="L75" i="1"/>
  <c r="L85" i="1" s="1"/>
  <c r="J97" i="1" s="1"/>
  <c r="J99" i="1" s="1"/>
  <c r="I87" i="1"/>
  <c r="I94" i="1" s="1"/>
  <c r="J85" i="1"/>
  <c r="C22" i="1" s="1"/>
  <c r="J87" i="1" l="1"/>
  <c r="K87" i="1" s="1"/>
  <c r="K94" i="1" s="1"/>
  <c r="K97" i="1"/>
  <c r="K98" i="1"/>
  <c r="H94" i="1"/>
  <c r="H95" i="1" s="1"/>
  <c r="K99" i="1" l="1"/>
  <c r="L87" i="1"/>
  <c r="L94" i="1" s="1"/>
  <c r="J9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tc={5E034733-F358-4367-A3CC-7A1CA7037CED}</author>
    <author>tc={FB1C54C7-C9E4-4B96-AB15-DFD632A11127}</author>
  </authors>
  <commentList>
    <comment ref="A71" authorId="0" shapeId="0" xr:uid="{5E034733-F358-4367-A3CC-7A1CA7037CE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DO prend en charge des dommages : 
- qui compromettent la solidité des ouvrages de viabilité, de fondation, d'ossature, de clos couvert ;
- qui affectent la solidité des éléments d'équipement d'un bâtiment lorsuq'ils font indissociablement corps avec les ouvrages ci-dessus énoncés ;
- qui, affectant l'ouvrage dans l'un de ses éléments constitutifs ou l'un de ses éléments d'équipement, le rendent impropre à sa destination.
La DO peut être mise en jeu à l'expiration de la garantie de parfait achèvement, soit un an après la réception des travaux.
La DO doit toujours être signée avant le début des travaux. 
La souscription a la DO est obligatoire. Il n'y a pas de TVA sur ce poste. Les assurances ont leur propre calcul sur ce sujet.</t>
      </text>
    </comment>
    <comment ref="A72" authorId="1" shapeId="0" xr:uid="{FB1C54C7-C9E4-4B96-AB15-DFD632A1112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TRC : ce contrat d'assurance garanti plusieurs éléments pendant l'exécution des travaux et pendant la période dite de maintenance s'étendant à un an après la récption des travaux de l'ouvrage avant que n'entre en jeu la DO. La TRC garantit les dommages matériels survenus accidentellement :
- à l'ouvrage du chantier 
- à l'ouvrage provisoire prévu au marché ou nécessaire à son exécution
- aux matériaux, machines, matériels et équipements destinés à être incorporés à l'ouvrage, lorsuqu'ils se trouvent sur le chantier 
- aux existants (biens immobiliers) par le fait de l'exécution des travaux et non des propres défauts de ces existants sous réserve d'un contrôle technique de type E (examen de la compatibilité des travaux projetés avec l'état des existants). 
Elle apporte une garantie à la responsabilité civile que le maître d'ouvrage encourt à l'égard des tiers en raison des dommages corporels et/ou matériels ainsi que des dommages immatériels qui en découlent, trouvant leur origine sur le chantier et imputables à l'exécution des travaux.</t>
      </text>
    </comment>
  </commentList>
</comments>
</file>

<file path=xl/sharedStrings.xml><?xml version="1.0" encoding="utf-8"?>
<sst xmlns="http://schemas.openxmlformats.org/spreadsheetml/2006/main" count="156" uniqueCount="141">
  <si>
    <t>DONNEES GENERALES</t>
  </si>
  <si>
    <t>Stationnement</t>
  </si>
  <si>
    <t>Sous-sol</t>
  </si>
  <si>
    <t>m² SDP</t>
  </si>
  <si>
    <t>Surface terrain</t>
  </si>
  <si>
    <t>m²</t>
  </si>
  <si>
    <t>Garage</t>
  </si>
  <si>
    <t>Extérieur</t>
  </si>
  <si>
    <t>POSTE</t>
  </si>
  <si>
    <t>COUT UNITAIRE HT</t>
  </si>
  <si>
    <t>QUANTITE</t>
  </si>
  <si>
    <t>EUR HT</t>
  </si>
  <si>
    <t>EUR TVA</t>
  </si>
  <si>
    <t>EUR TTC</t>
  </si>
  <si>
    <t>Forfait</t>
  </si>
  <si>
    <t>Géomètre</t>
  </si>
  <si>
    <t>Etudes géotechniques</t>
  </si>
  <si>
    <t>Taxes d'urbanisme</t>
  </si>
  <si>
    <t>Ens. Immo</t>
  </si>
  <si>
    <t>Redevance d'archéologie préventive</t>
  </si>
  <si>
    <t>Participation pour assinissement collectif</t>
  </si>
  <si>
    <t xml:space="preserve">Fais de Raccordement </t>
  </si>
  <si>
    <t>Par lots</t>
  </si>
  <si>
    <t>I - CHARGE FONCIERE</t>
  </si>
  <si>
    <t>Aléas &amp; imprévus</t>
  </si>
  <si>
    <t>Mobilier</t>
  </si>
  <si>
    <t>Coordinateur SPS</t>
  </si>
  <si>
    <t>III - CONCEPTION</t>
  </si>
  <si>
    <t>V - ASSURANCES</t>
  </si>
  <si>
    <t>Publicité</t>
  </si>
  <si>
    <t>% CA TTC</t>
  </si>
  <si>
    <t>Honoraires de commercialisation</t>
  </si>
  <si>
    <t>VI - COMMERCIALISATION</t>
  </si>
  <si>
    <t>Garanties locative</t>
  </si>
  <si>
    <t>PRIX DE REVIENT</t>
  </si>
  <si>
    <t>CHIFFRE D'AFFAIRES</t>
  </si>
  <si>
    <t>RESULTAT HT</t>
  </si>
  <si>
    <t>Marge % CA</t>
  </si>
  <si>
    <t xml:space="preserve">Dation </t>
  </si>
  <si>
    <t>Bureau de Contrôle</t>
  </si>
  <si>
    <t>TOTAL</t>
  </si>
  <si>
    <t>Nombre de propriétaires</t>
  </si>
  <si>
    <t xml:space="preserve">TVA  Classique
</t>
  </si>
  <si>
    <t xml:space="preserve">TVA Intermédaire </t>
  </si>
  <si>
    <t>TVA Réduit</t>
  </si>
  <si>
    <t>Honoraires recherche Loc/Inv</t>
  </si>
  <si>
    <t>TVA RESIDUELLE</t>
  </si>
  <si>
    <t>Nbre Lots</t>
  </si>
  <si>
    <t xml:space="preserve">Durée de l'opération </t>
  </si>
  <si>
    <t>mois</t>
  </si>
  <si>
    <t>Total  Prix de vente</t>
  </si>
  <si>
    <t xml:space="preserve">Surface d'emprise au sol : </t>
  </si>
  <si>
    <t>L'emprise au sol au sens de l'article R. 420-1 du code de l'urbanisme est la projection verticale du volume de la construction, tous débords et surplombs inclus</t>
  </si>
  <si>
    <t>L'emprise au sol correspond à l'ombre portée au sol lorsque le soleil est à la verticale de la construction. Puisqu'elle comprend les débords et les surplombs, il faut donc prendre en compte, les porlongements extérieurs de la construction tels que les balcons, les loggias et les coursives. Ne sont pas comprises dans le calcul : 1 / les éléments de modénature (ex: bandeaux, corniches ) et les marquises, dans la mesure où elles sont essentiellement de la construction. 2/ les simples prolongements de toiture sans dispsitif de soutien. A l'inverse, l'emprise au sol comprend : 1/ l'épaisseur des murs, non seulement intérieurs mais également extérieurs (matériaux isolants et revêtements extérieurs sont ainsi inclus) 2/ Les surfaces closes et couvertes aménagées pour le stationnement (garages) 3/ Les constructions non totalement closes (auvents, abris de voiture, etc ...) soutenues par des poteaux ou des supports intégrés à la façade 4/ les porlongements extérieurs de la construction en saillie de la façade (balcons, coursives etc ...) 5/ Les rampes d'accès aux constructions 6/ Les bassins de piscine 7/ Les bassins de rétentions maçonnées</t>
  </si>
  <si>
    <t xml:space="preserve">Surface de Plancher </t>
  </si>
  <si>
    <t>Depuis la réforme du 1er mars 2012 la surface de plancher SDP est l'unique référence pour l'aplication des règles d'urbanisme.</t>
  </si>
  <si>
    <t xml:space="preserve">La surface de plancher de la construction est égale à la somme des surfaces de plancher de chaque niveau clos et couvert, calculée à partir du nu intérieur des façades après déduction : 1/ des surfaces correspondant à l'épaisseur des murs entourant les embrasures des portes et des fenêtres donnant sur l'extérieur 2/ Des vides et des trémies afférentes aux ascenseurs 3/ Des surfaces de planchers d'une hauteur sous plafond inférieur ou égale à 1,80 m 4/ Des surfaces de plancher aménagées en vue de stationnement des véhicules motorisés ou non, y compris les rampes d'accès, et les aires de manoeuvre 5/ Des surfaces de plancher des combles non aménageables pour l'habitation ou pour des activités à caractère professionnel, artisanal, industriel, ou commercial 6/ Des surfaces de plancher des locaux techniques nécessaires au fonctionnement d'un groupe de bâtiemets ou immeuble autre qu'une maison individuelle au sens de l'article L.231-1 du code de la construction et de l'habitation, y compris les locaux de stockage des déchets. 7/ Des surfaces de plancher des caves ou des celliers, annexes à des logements, dès lors que ces locaux sont desservis uniquement par une partie commune 8/ D'une surface égale à 10 % des surfaces de plancher affectées à l'habitation telles qu'elles résultent le cas échéant de l'application des alinéas précédents, dès lors que les logements sont desservis par des parties communes. </t>
  </si>
  <si>
    <t xml:space="preserve">Surface taxable </t>
  </si>
  <si>
    <t xml:space="preserve">La surface taxable correspond à la somme des surfaces de plancher de chaque niveau clos et couvert calculée à partir du nu intérieur des façades, sans prendre en compte l'épaisseur des entourant les embrasures des portes et fenêtres dont on déduit : 1/ Les vides et trémies correspondant au passage de l'ascenseur et de l'escalier 2/ Les surfaces de plancher sous une hauteur de plafond inférieure ou égale à 1,80 m. En revanche, la surface dévolue au stationnement est comprise. </t>
  </si>
  <si>
    <t xml:space="preserve">Surface Habitable </t>
  </si>
  <si>
    <t xml:space="preserve">La loi Carrez ne concerne que les lots de copropriété d'une surface de 8 m². EN revanche, les vérandas et loggias fermées doivent être comprises dans le calcul dans le calcul de la surface Carrez, même si leur surface est inférieure à 8m², à condition qu'il s'agisse de surface privative et non de partie communeà usage privatif. La surface habitable se calcul dans tous les cas, alors que la superficie Carrez ne se calcul qu'en copropiété. La surface habitable se mentionne dans un bail, alors que la superficie Carrez se mentionne dans un acte de vente. </t>
  </si>
  <si>
    <t>PUP</t>
  </si>
  <si>
    <t>Projet Urbain Partenarial</t>
  </si>
  <si>
    <t>ZAC</t>
  </si>
  <si>
    <t xml:space="preserve">Zone d'Aménagement Concertée </t>
  </si>
  <si>
    <t xml:space="preserve">Forfait / logement </t>
  </si>
  <si>
    <t>% (I + II + III) HT</t>
  </si>
  <si>
    <t>% (II + III) TTC</t>
  </si>
  <si>
    <t>% VI HT</t>
  </si>
  <si>
    <t xml:space="preserve">Frais divers </t>
  </si>
  <si>
    <t>% II  HT</t>
  </si>
  <si>
    <t>% II HT + démolition HT</t>
  </si>
  <si>
    <t>% II  HT + démolition HT</t>
  </si>
  <si>
    <t>Surface Hors Œuvre Brute (SHOB)</t>
  </si>
  <si>
    <t>La SHOB est égale à la somme des surfaces de chaque niveau, des surfaces de toitures-terrasses, des balcons ou loggias et des surfaces non closes situées au rez-de-chaussée y compris l'épaisseur des murs et des cloisons. Sont compris les combles et sous-sols, aménageables ou non. Ne sont pas compris les éléments ne constituant pas de surface de plancher, comme les terrasses non couvertes de plain-pied avec le rez de chaussée, les saillies à caractère décoratif, les vides (trémies d'ascenseur ou d'escalier, rampe d'accès)</t>
  </si>
  <si>
    <t>Surface Hors Œuvre Nette (SHON)</t>
  </si>
  <si>
    <t>Frais de Gestion</t>
  </si>
  <si>
    <t>La SHON se calcul en sous-trayant à la SHOB les surfaces suivantes : surfaces des combles et sous-sol dont la hauteur sous plafond est inférieure à 1,80 m, Surfaces des toitues-terrasses, des balconset des parties non closes situées au RDC, surfaces affectées aux locaux techniques situés en sous-sol et en comble, surfaces affectées à l'usage de cave en sous-sol dès lors qu'il n'y a pas d'ouverture sur l'extérieur autres que celles destinées à l'aération, surfaces des bâtiments ou parties des bâtiments aménagés en vue du stationnement des véhicules (garages), surface dorfaitaire de 5 % de la surface hors oeuvre affectée à l'habitation pour tenir compte de l'isolation des locaux</t>
  </si>
  <si>
    <t xml:space="preserve">le SUB répond à une pratique mais n'a pas de définition légale. Il s'agit de la surface horizontale située à l'intérieur des locaux et dégagée de toute emprise. En architecture, la notion de surface utile d'un bâtiement fait référence à la surface intérieure nécessaire au fonctionnement d'une activité donnée. La surface utile s'obtient en dédusiant de la SDP : les éléments structuraux : murs extérieurs, murs de refend, poteaux supérieurs à 1m², lzq circulations verticales : escalier, ascenseurs, monte charge, escalators, les gaines techniques. Elle peut se décomposer en trois éléments : les circulations horizontales, les locaux à caractère social et sanitaire, les surfaces effectivement réservées aux poste de travail (bureaux, ateliers, laboratoires etc.. Elle se diférencie de la surface habitable en ce qu'aucune déduction n'est en principe opéré au titre de la surface occupée par les cloisons. En matière d'expertise, elle constitue le ratio de référenc de mesure des études de marché en valeur vénale notemment dans le domaine des locaux de bureaux et d'activités. </t>
  </si>
  <si>
    <t xml:space="preserve">Il s'agit de la surface réservée au travail. Elle s'obtient en déduisant de la surface libre brute : les circulations horizontales structurées et figées, les sanitaires, les locaux sociaux, les locaux structurés non attribués. Elle comprend exclusivement : les surfaces de bureaux (y compris les cloisons amovibles et les circulationsmodulables qui ne sont pas déduites, les salles de réunion, les lcoaux de services spécialisés (photocopie, archives, etc ...). Cette réduction a pour intérêt essentiel de permettre à son utilisateur de quantifier ses besoins en locaux. Souvent inscrite dans le bail, elle sert de références pour fixer le loyer. Le ratio SUN / SUB permet d'apprécier le rendement utile d'un bâtiment. </t>
  </si>
  <si>
    <t xml:space="preserve">La surface habitable est définie dans le code de la construction et de l'habitation à l'article R*. 111-2 comme suit : "La surface et le volume habitables d'un logement doivent être de 14 m² et de 33 m3 au moins par habitant prévu lors de l'établissement du programme de construction pour les 4 premiers habitants et de 10 m² et 23 m3 au moins par habitant supplémentaire au-delà du quatrième. La surface habitable d'un logement est la surface de plancher construite, après déduction des surfaces occupées par les murs, cloisons, marches et cages d'escaliers, gaines, embrasures de portes et de fenêtres ; le volume habitable correspond au total des surfaces habitables ainsi définies multipliées par les hauteurs sous plafond. Il n'est pas tenu compte de la superficie des combles non aménagés, caves, sous-sols, remises, garages, terrasses, loggias, balcons, séchoirs extérieurs au logement, vérandas, volumes vitrés prévus à l'article R*111-10, locaux communs et autres dépendances des logements, ni des parties de locaux d'une hauteur inférieure à 1,80 m. </t>
  </si>
  <si>
    <t xml:space="preserve">Surface Utile Brute ou Global </t>
  </si>
  <si>
    <t xml:space="preserve">Surface Utile Nette </t>
  </si>
  <si>
    <t>DESIGNATION</t>
  </si>
  <si>
    <t>DEFINITIONS</t>
  </si>
  <si>
    <t>COMMENTAIRES</t>
  </si>
  <si>
    <t xml:space="preserve">La loi impose au vendeur d'un lot de copropriété de mentionner la surface privative dans tous les documents relatifs à la vente. Elle ne s'applique pas dans le cas de l'achat sur plan (VEFA), ni de l'achat de terrains à bâtir. La superficie du lot vendu correspond à la superficie des planchers des locaux clos et couverts après déduction des surfaces occupées par les murs, cloisons, marches et cages d'escaliers, gaines, embrasures de portes et fenêtres : il n'est pas tenu compte des planchers des parties des locaux d'une hauteur inférieure à 1,80 m. Enfin les lots ou fractions d'une superficie inférieure à 8 m² ne sont pas pris en compte dans le calcul de la superficie.  </t>
  </si>
  <si>
    <t xml:space="preserve">Maître d'ouvrage </t>
  </si>
  <si>
    <t>Phase  :</t>
  </si>
  <si>
    <t xml:space="preserve">IV - FRAIS DE MAÎTRISE D'OUVRAGE </t>
  </si>
  <si>
    <t xml:space="preserve">DONNEES DU BIEN </t>
  </si>
  <si>
    <t xml:space="preserve">Nom de l'opération </t>
  </si>
  <si>
    <t xml:space="preserve">Adresse </t>
  </si>
  <si>
    <t>Emprise au sol du Bâti</t>
  </si>
  <si>
    <t>Assurance Tout Risque Chantier (TRC)</t>
  </si>
  <si>
    <t>Assurance Dommage Ouvrage (DO)</t>
  </si>
  <si>
    <t>Référé Préventif / Constat d'Huissier</t>
  </si>
  <si>
    <t xml:space="preserve">%  des travaux </t>
  </si>
  <si>
    <t>%(I+II+III) HT</t>
  </si>
  <si>
    <t xml:space="preserve">Architecte </t>
  </si>
  <si>
    <t>Surface Habitable</t>
  </si>
  <si>
    <t>Section</t>
  </si>
  <si>
    <t xml:space="preserve">n° parcelle </t>
  </si>
  <si>
    <t xml:space="preserve">PLU </t>
  </si>
  <si>
    <t>(ou SHA )</t>
  </si>
  <si>
    <t xml:space="preserve">Prix de revient € /m² de SHA </t>
  </si>
  <si>
    <t xml:space="preserve">BASE DE CALCUL </t>
  </si>
  <si>
    <t xml:space="preserve">Valeur de l'achat du bien </t>
  </si>
  <si>
    <t xml:space="preserve">Désamiantage + Déplombage </t>
  </si>
  <si>
    <t>Diagnostic amiante et plomb avant travaux</t>
  </si>
  <si>
    <t xml:space="preserve">Diagnostics structurel et énergétique </t>
  </si>
  <si>
    <t xml:space="preserve">sans objet </t>
  </si>
  <si>
    <t xml:space="preserve">Achat du bien y compris frais d'agence </t>
  </si>
  <si>
    <t>Taxe d'aménagement (construction d'une extension)</t>
  </si>
  <si>
    <t>II - COUT TRAVAUX</t>
  </si>
  <si>
    <t xml:space="preserve">Villa sur 3 niveaux </t>
  </si>
  <si>
    <t>Gros-Œuvre Maçonnerie</t>
  </si>
  <si>
    <t>Menuiserie extérieurs</t>
  </si>
  <si>
    <t xml:space="preserve">Piscine </t>
  </si>
  <si>
    <t xml:space="preserve">Aménagment paysager </t>
  </si>
  <si>
    <t xml:space="preserve">Terrasse extérieure y compris carrelage </t>
  </si>
  <si>
    <t>Salle de bain</t>
  </si>
  <si>
    <t xml:space="preserve">Cuisine </t>
  </si>
  <si>
    <t xml:space="preserve">Dressing, placard </t>
  </si>
  <si>
    <t>Sols, mur et plafond</t>
  </si>
  <si>
    <t>Façade</t>
  </si>
  <si>
    <t>Installation Chauffage / climatisation ventilation</t>
  </si>
  <si>
    <t>FINANCEMENT BANCAIRE</t>
  </si>
  <si>
    <t xml:space="preserve">BILAN PREVISIONNEL FINANCIER </t>
  </si>
  <si>
    <t>Fonds propres =</t>
  </si>
  <si>
    <t>Financement bancaire =</t>
  </si>
  <si>
    <t>FONDS PROPRES</t>
  </si>
  <si>
    <t xml:space="preserve">Totaux = </t>
  </si>
  <si>
    <t>Opération : Réhabilitation XXXX</t>
  </si>
  <si>
    <t>XXXXX</t>
  </si>
  <si>
    <t>Frais de notaire</t>
  </si>
  <si>
    <t>Date : 14/10/2024</t>
  </si>
  <si>
    <t>Superficie dite Carrez</t>
  </si>
  <si>
    <t>Label BBC Rénovation</t>
  </si>
  <si>
    <t xml:space="preserve">Offre d'achat </t>
  </si>
  <si>
    <t xml:space="preserve">Ville département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</si>
</sst>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 &quot;€&quot;;\-#,##0\ &quot;€&quot;"/>
    <numFmt numFmtId="165" formatCode="_-* #,##0.00\ &quot;€&quot;_-;\-* #,##0.00\ &quot;€&quot;_-;_-* &quot;-&quot;??\ &quot;€&quot;_-;_-@_-"/>
    <numFmt numFmtId="166" formatCode="_-* #,##0.00\ _€_-;\-* #,##0.00\ _€_-;_-* &quot;-&quot;??\ _€_-;_-@_-"/>
    <numFmt numFmtId="167" formatCode="_-* #,##0\ _€_-;\-* #,##0\ _€_-;_-* &quot;-&quot;??\ _€_-;_-@_-"/>
    <numFmt numFmtId="168" formatCode="_-* #,##0.0\ _€_-;\-* #,##0.0\ _€_-;_-* &quot;-&quot;??\ _€_-;_-@_-"/>
    <numFmt numFmtId="169" formatCode="_-* #,##0\ _€_-;* \(#,##0\)\ _€_-;_-* &quot;-&quot;??\ _€_-;_-@_-"/>
    <numFmt numFmtId="170" formatCode="_-* #,##0.00\ [$€-40C]_-;\-* #,##0.00\ [$€-40C]_-;_-* &quot;-&quot;??\ [$€-40C]_-;_-@_-"/>
    <numFmt numFmtId="171" formatCode="_-* #,##0.0\ _€_-;\-* #,##0.0\ _€_-;_-* &quot;-&quot;?\ _€_-;_-@_-"/>
    <numFmt numFmtId="172" formatCode="0.0%"/>
    <numFmt numFmtId="173" formatCode="#,##0.00\ &quot;€&quot;"/>
    <numFmt numFmtId="174" formatCode="#,##0\ &quot;€&quot;"/>
  </numFmts>
  <fonts count="22" x14ac:knownFonts="1">
    <font>
      <sz val="11"/>
      <color theme="1"/>
      <name val="Calibri"/>
      <family val="2"/>
      <scheme val="minor"/>
    </font>
    <font>
      <sz val="11"/>
      <color theme="1"/>
      <name val="Calibri"/>
      <family val="2"/>
      <scheme val="minor"/>
    </font>
    <font>
      <sz val="14"/>
      <color theme="1"/>
      <name val="Calibri"/>
      <family val="2"/>
      <scheme val="minor"/>
    </font>
    <font>
      <sz val="14"/>
      <name val="Calibri"/>
      <family val="2"/>
    </font>
    <font>
      <b/>
      <sz val="14"/>
      <name val="Calibri"/>
      <family val="2"/>
    </font>
    <font>
      <b/>
      <sz val="14"/>
      <color indexed="51"/>
      <name val="Calibri"/>
      <family val="2"/>
    </font>
    <font>
      <b/>
      <sz val="14"/>
      <name val="Arial"/>
      <family val="2"/>
    </font>
    <font>
      <b/>
      <sz val="14"/>
      <color indexed="9"/>
      <name val="Calibri"/>
      <family val="2"/>
    </font>
    <font>
      <sz val="14"/>
      <color indexed="12"/>
      <name val="Calibri"/>
      <family val="2"/>
    </font>
    <font>
      <sz val="14"/>
      <color indexed="9"/>
      <name val="Calibri"/>
      <family val="2"/>
    </font>
    <font>
      <i/>
      <sz val="14"/>
      <name val="Calibri"/>
      <family val="2"/>
    </font>
    <font>
      <sz val="14"/>
      <name val="Calibri"/>
      <family val="2"/>
      <scheme val="minor"/>
    </font>
    <font>
      <b/>
      <i/>
      <sz val="14"/>
      <name val="Calibri"/>
      <family val="2"/>
    </font>
    <font>
      <i/>
      <sz val="14"/>
      <color theme="1"/>
      <name val="Calibri"/>
      <family val="2"/>
      <scheme val="minor"/>
    </font>
    <font>
      <b/>
      <sz val="11"/>
      <color theme="1"/>
      <name val="Calibri"/>
      <family val="2"/>
      <scheme val="minor"/>
    </font>
    <font>
      <sz val="10"/>
      <name val="Verdana"/>
      <family val="2"/>
    </font>
    <font>
      <b/>
      <sz val="20"/>
      <color theme="1"/>
      <name val="Calibri"/>
      <family val="2"/>
      <scheme val="minor"/>
    </font>
    <font>
      <b/>
      <sz val="26"/>
      <color rgb="FFCC9900"/>
      <name val="Calibri"/>
      <family val="2"/>
    </font>
    <font>
      <sz val="14"/>
      <color rgb="FFFF0000"/>
      <name val="Calibri"/>
      <family val="2"/>
    </font>
    <font>
      <sz val="8"/>
      <name val="Calibri"/>
      <family val="2"/>
      <scheme val="minor"/>
    </font>
    <font>
      <b/>
      <sz val="14"/>
      <color theme="1"/>
      <name val="Calibri"/>
      <family val="2"/>
      <scheme val="minor"/>
    </font>
    <font>
      <i/>
      <u/>
      <sz val="14"/>
      <name val="Calibri"/>
      <family val="2"/>
    </font>
  </fonts>
  <fills count="8">
    <fill>
      <patternFill patternType="none"/>
    </fill>
    <fill>
      <patternFill patternType="gray125"/>
    </fill>
    <fill>
      <patternFill patternType="solid">
        <fgColor theme="0" tint="-0.34998626667073579"/>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E2A700"/>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medium">
        <color indexed="56"/>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56"/>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5">
    <xf numFmtId="0" fontId="0" fillId="0" borderId="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5" fillId="0" borderId="0"/>
  </cellStyleXfs>
  <cellXfs count="17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1" xfId="0" applyFont="1" applyBorder="1"/>
    <xf numFmtId="0" fontId="3" fillId="0" borderId="4" xfId="0" applyFont="1" applyBorder="1" applyAlignment="1">
      <alignment horizontal="left" vertical="center" indent="1"/>
    </xf>
    <xf numFmtId="0" fontId="4" fillId="0" borderId="5" xfId="0" applyFont="1" applyBorder="1" applyAlignment="1">
      <alignment horizontal="center" vertical="center" wrapText="1"/>
    </xf>
    <xf numFmtId="0" fontId="3" fillId="0" borderId="8" xfId="0" applyFont="1" applyBorder="1" applyAlignment="1">
      <alignment vertical="center"/>
    </xf>
    <xf numFmtId="0" fontId="3" fillId="0" borderId="4" xfId="0" applyFont="1" applyBorder="1" applyAlignment="1">
      <alignment horizontal="left" indent="1"/>
    </xf>
    <xf numFmtId="167" fontId="3" fillId="0" borderId="11" xfId="1" applyNumberFormat="1" applyFont="1" applyBorder="1"/>
    <xf numFmtId="0" fontId="2" fillId="0" borderId="5" xfId="0" applyFont="1" applyBorder="1"/>
    <xf numFmtId="0" fontId="2" fillId="0" borderId="4" xfId="0" applyFont="1" applyBorder="1"/>
    <xf numFmtId="0" fontId="2" fillId="0" borderId="7" xfId="0" applyFont="1" applyBorder="1"/>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4" fillId="0" borderId="7" xfId="0" applyFont="1" applyBorder="1" applyAlignment="1">
      <alignment horizontal="left" vertical="center" indent="1"/>
    </xf>
    <xf numFmtId="0" fontId="4" fillId="0" borderId="7" xfId="0" applyFont="1" applyBorder="1" applyAlignment="1">
      <alignment vertical="center"/>
    </xf>
    <xf numFmtId="0" fontId="3" fillId="0" borderId="0" xfId="0" applyFont="1" applyAlignment="1">
      <alignment horizontal="left" indent="1"/>
    </xf>
    <xf numFmtId="167" fontId="3" fillId="0" borderId="12" xfId="1" applyNumberFormat="1" applyFont="1" applyBorder="1"/>
    <xf numFmtId="0" fontId="3" fillId="0" borderId="0" xfId="0" applyFont="1" applyAlignment="1">
      <alignment horizontal="left" vertical="center"/>
    </xf>
    <xf numFmtId="0" fontId="3" fillId="0" borderId="4" xfId="0" applyFont="1" applyBorder="1" applyAlignment="1">
      <alignment horizontal="center" vertical="center" wrapText="1"/>
    </xf>
    <xf numFmtId="167" fontId="3" fillId="0" borderId="11" xfId="1" applyNumberFormat="1" applyFont="1" applyBorder="1" applyAlignment="1">
      <alignment vertical="center"/>
    </xf>
    <xf numFmtId="167" fontId="3" fillId="0" borderId="12" xfId="1" applyNumberFormat="1" applyFont="1" applyBorder="1" applyAlignment="1">
      <alignment vertical="center"/>
    </xf>
    <xf numFmtId="0" fontId="3" fillId="0" borderId="4" xfId="0" applyFont="1" applyBorder="1" applyAlignment="1">
      <alignment horizontal="center"/>
    </xf>
    <xf numFmtId="0" fontId="10" fillId="0" borderId="4" xfId="0" applyFont="1" applyBorder="1" applyAlignment="1">
      <alignment horizontal="left" indent="6"/>
    </xf>
    <xf numFmtId="0" fontId="7" fillId="0" borderId="4" xfId="0" applyFont="1" applyBorder="1" applyAlignment="1">
      <alignment horizontal="left" vertical="center" indent="1"/>
    </xf>
    <xf numFmtId="0" fontId="7" fillId="0" borderId="0" xfId="0" applyFont="1" applyAlignment="1">
      <alignment horizontal="center" vertical="center" wrapText="1"/>
    </xf>
    <xf numFmtId="167" fontId="7" fillId="0" borderId="12"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vertical="center"/>
    </xf>
    <xf numFmtId="0" fontId="4" fillId="0" borderId="6" xfId="0" applyFont="1" applyBorder="1" applyAlignment="1">
      <alignment vertical="center"/>
    </xf>
    <xf numFmtId="3" fontId="3" fillId="0" borderId="12" xfId="1" applyNumberFormat="1" applyFont="1" applyBorder="1" applyAlignment="1">
      <alignment vertical="center"/>
    </xf>
    <xf numFmtId="0" fontId="4" fillId="0" borderId="10" xfId="0" applyFont="1" applyBorder="1" applyAlignment="1">
      <alignment horizontal="center" vertical="center"/>
    </xf>
    <xf numFmtId="171" fontId="3" fillId="0" borderId="4" xfId="0" applyNumberFormat="1" applyFont="1" applyBorder="1" applyAlignment="1">
      <alignment horizontal="left" indent="1"/>
    </xf>
    <xf numFmtId="0" fontId="11" fillId="0" borderId="0" xfId="0" applyFont="1"/>
    <xf numFmtId="3" fontId="4" fillId="0" borderId="5" xfId="0" applyNumberFormat="1" applyFont="1" applyBorder="1"/>
    <xf numFmtId="0" fontId="3" fillId="0" borderId="7" xfId="0" applyFont="1" applyBorder="1" applyAlignment="1">
      <alignment vertical="center"/>
    </xf>
    <xf numFmtId="0" fontId="4" fillId="0" borderId="2" xfId="0" applyFont="1" applyBorder="1" applyAlignment="1">
      <alignment horizontal="left" vertical="center" indent="1"/>
    </xf>
    <xf numFmtId="0" fontId="2" fillId="0" borderId="1" xfId="0" applyFont="1" applyBorder="1" applyAlignment="1">
      <alignment horizontal="center"/>
    </xf>
    <xf numFmtId="167" fontId="3" fillId="0" borderId="12" xfId="2" applyNumberFormat="1" applyFont="1" applyBorder="1" applyAlignment="1">
      <alignment horizontal="center" vertical="center"/>
    </xf>
    <xf numFmtId="167" fontId="2" fillId="0" borderId="7" xfId="0" applyNumberFormat="1" applyFont="1" applyBorder="1"/>
    <xf numFmtId="0" fontId="0" fillId="0" borderId="0" xfId="0" applyAlignment="1">
      <alignment vertical="center" wrapText="1"/>
    </xf>
    <xf numFmtId="0" fontId="0" fillId="0" borderId="0" xfId="0" applyAlignment="1">
      <alignment horizontal="center" vertical="center" wrapText="1"/>
    </xf>
    <xf numFmtId="0" fontId="14" fillId="0" borderId="0" xfId="0" applyFont="1" applyAlignment="1">
      <alignment vertical="center" wrapText="1"/>
    </xf>
    <xf numFmtId="0" fontId="9" fillId="2" borderId="3" xfId="0" applyFont="1" applyFill="1" applyBorder="1"/>
    <xf numFmtId="0" fontId="7" fillId="2" borderId="1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0" xfId="0" applyFont="1" applyFill="1" applyBorder="1" applyAlignment="1">
      <alignment horizontal="left" vertical="center" indent="1"/>
    </xf>
    <xf numFmtId="167" fontId="7" fillId="2" borderId="5" xfId="0" applyNumberFormat="1" applyFont="1" applyFill="1" applyBorder="1" applyAlignment="1">
      <alignment horizontal="center" vertical="center" wrapText="1"/>
    </xf>
    <xf numFmtId="169" fontId="7" fillId="2" borderId="5" xfId="0" applyNumberFormat="1" applyFont="1" applyFill="1" applyBorder="1" applyAlignment="1">
      <alignment horizontal="center" vertical="center" wrapText="1"/>
    </xf>
    <xf numFmtId="0" fontId="7" fillId="2" borderId="0" xfId="0" applyFont="1" applyFill="1" applyAlignment="1">
      <alignment horizontal="left" vertical="center" indent="1"/>
    </xf>
    <xf numFmtId="0" fontId="7" fillId="2" borderId="0" xfId="0" applyFont="1" applyFill="1" applyAlignment="1">
      <alignment horizontal="center" vertical="center" wrapText="1"/>
    </xf>
    <xf numFmtId="172" fontId="7" fillId="2" borderId="0" xfId="2" applyNumberFormat="1" applyFont="1" applyFill="1" applyAlignment="1">
      <alignment horizontal="center" vertical="center" wrapText="1"/>
    </xf>
    <xf numFmtId="0" fontId="6" fillId="0" borderId="1" xfId="0" applyFont="1" applyBorder="1" applyAlignment="1">
      <alignment horizontal="left"/>
    </xf>
    <xf numFmtId="0" fontId="3" fillId="0" borderId="4" xfId="0" applyFont="1" applyBorder="1"/>
    <xf numFmtId="0" fontId="7" fillId="0" borderId="4" xfId="0" applyFont="1" applyBorder="1" applyAlignment="1">
      <alignment horizontal="center" vertical="center" wrapText="1"/>
    </xf>
    <xf numFmtId="0" fontId="4" fillId="0" borderId="4" xfId="0" applyFont="1" applyBorder="1" applyAlignment="1">
      <alignment horizontal="center" vertical="center" wrapText="1"/>
    </xf>
    <xf numFmtId="0" fontId="7" fillId="2" borderId="9" xfId="0" applyFont="1" applyFill="1" applyBorder="1" applyAlignment="1">
      <alignment horizontal="center" vertical="center" wrapText="1"/>
    </xf>
    <xf numFmtId="0" fontId="7" fillId="0" borderId="11" xfId="0" applyFont="1" applyBorder="1" applyAlignment="1">
      <alignment horizontal="center" vertical="center" wrapText="1"/>
    </xf>
    <xf numFmtId="0" fontId="4" fillId="0" borderId="11" xfId="0" applyFont="1" applyBorder="1" applyAlignment="1">
      <alignment horizontal="center" vertical="center" wrapText="1"/>
    </xf>
    <xf numFmtId="10" fontId="8" fillId="0" borderId="12" xfId="2" applyNumberFormat="1" applyFont="1" applyBorder="1" applyAlignment="1">
      <alignment horizontal="center" vertical="center"/>
    </xf>
    <xf numFmtId="0" fontId="7" fillId="0" borderId="12" xfId="0" applyFont="1" applyBorder="1" applyAlignment="1">
      <alignment horizontal="center" vertical="center" wrapText="1"/>
    </xf>
    <xf numFmtId="0" fontId="4" fillId="0" borderId="12" xfId="0" applyFont="1" applyBorder="1" applyAlignment="1">
      <alignment horizontal="center" vertical="center" wrapText="1"/>
    </xf>
    <xf numFmtId="174" fontId="3" fillId="0" borderId="12" xfId="1" applyNumberFormat="1" applyFont="1" applyBorder="1" applyAlignment="1">
      <alignment vertical="center"/>
    </xf>
    <xf numFmtId="174" fontId="3" fillId="0" borderId="12" xfId="1" applyNumberFormat="1" applyFont="1" applyBorder="1"/>
    <xf numFmtId="164" fontId="3" fillId="0" borderId="12" xfId="1" applyNumberFormat="1" applyFont="1" applyBorder="1"/>
    <xf numFmtId="164" fontId="3" fillId="0" borderId="12" xfId="1" applyNumberFormat="1" applyFont="1" applyBorder="1" applyAlignment="1">
      <alignment vertical="center"/>
    </xf>
    <xf numFmtId="167" fontId="3" fillId="5" borderId="10" xfId="1" applyNumberFormat="1" applyFont="1" applyFill="1" applyBorder="1" applyAlignment="1">
      <alignment vertical="center"/>
    </xf>
    <xf numFmtId="3" fontId="3" fillId="5" borderId="5" xfId="1" applyNumberFormat="1" applyFont="1" applyFill="1" applyBorder="1" applyAlignment="1">
      <alignment vertical="center"/>
    </xf>
    <xf numFmtId="3" fontId="2" fillId="5" borderId="5" xfId="0" applyNumberFormat="1" applyFont="1" applyFill="1" applyBorder="1"/>
    <xf numFmtId="167" fontId="3" fillId="5" borderId="5" xfId="1" applyNumberFormat="1" applyFont="1" applyFill="1" applyBorder="1" applyAlignment="1">
      <alignment horizontal="center" vertical="center" wrapText="1"/>
    </xf>
    <xf numFmtId="167" fontId="3" fillId="5" borderId="5" xfId="1" applyNumberFormat="1" applyFont="1" applyFill="1" applyBorder="1" applyAlignment="1">
      <alignment horizontal="center" vertical="center"/>
    </xf>
    <xf numFmtId="167" fontId="3" fillId="5" borderId="5" xfId="1" applyNumberFormat="1" applyFont="1" applyFill="1" applyBorder="1" applyAlignment="1">
      <alignment horizontal="right" vertical="center"/>
    </xf>
    <xf numFmtId="0" fontId="3" fillId="5" borderId="12" xfId="0" applyFont="1" applyFill="1" applyBorder="1"/>
    <xf numFmtId="164" fontId="3" fillId="5" borderId="5" xfId="1" applyNumberFormat="1" applyFont="1" applyFill="1" applyBorder="1" applyAlignment="1">
      <alignment horizontal="center" vertical="center"/>
    </xf>
    <xf numFmtId="10" fontId="3" fillId="5" borderId="5" xfId="2" applyNumberFormat="1" applyFont="1" applyFill="1" applyBorder="1" applyAlignment="1">
      <alignment horizontal="center" vertical="center"/>
    </xf>
    <xf numFmtId="167" fontId="3" fillId="5" borderId="12" xfId="1" applyNumberFormat="1" applyFont="1" applyFill="1" applyBorder="1" applyAlignment="1">
      <alignment horizontal="center" vertical="center"/>
    </xf>
    <xf numFmtId="168" fontId="3" fillId="5" borderId="5" xfId="1" applyNumberFormat="1" applyFont="1" applyFill="1" applyBorder="1" applyAlignment="1">
      <alignment horizontal="center" vertical="center"/>
    </xf>
    <xf numFmtId="168" fontId="3" fillId="5" borderId="12" xfId="1" applyNumberFormat="1" applyFont="1" applyFill="1" applyBorder="1" applyAlignment="1">
      <alignment horizontal="center" vertical="center"/>
    </xf>
    <xf numFmtId="3" fontId="3" fillId="5" borderId="5" xfId="3" applyNumberFormat="1" applyFont="1" applyFill="1" applyBorder="1" applyAlignment="1">
      <alignment horizontal="center" vertical="center"/>
    </xf>
    <xf numFmtId="170" fontId="3" fillId="5" borderId="12" xfId="3" applyNumberFormat="1" applyFont="1" applyFill="1" applyBorder="1" applyAlignment="1">
      <alignment horizontal="center" vertical="center"/>
    </xf>
    <xf numFmtId="9" fontId="8" fillId="5" borderId="12" xfId="2" applyFont="1" applyFill="1" applyBorder="1" applyAlignment="1">
      <alignment horizontal="center" vertical="center"/>
    </xf>
    <xf numFmtId="10" fontId="3" fillId="5" borderId="5" xfId="1" applyNumberFormat="1" applyFont="1" applyFill="1" applyBorder="1" applyAlignment="1">
      <alignment horizontal="center" vertical="center"/>
    </xf>
    <xf numFmtId="10" fontId="8" fillId="5" borderId="12" xfId="2" applyNumberFormat="1" applyFont="1" applyFill="1" applyBorder="1" applyAlignment="1">
      <alignment horizontal="center" vertical="center"/>
    </xf>
    <xf numFmtId="10" fontId="2" fillId="5" borderId="13" xfId="2" applyNumberFormat="1" applyFont="1" applyFill="1" applyBorder="1" applyAlignment="1">
      <alignment horizontal="center"/>
    </xf>
    <xf numFmtId="167" fontId="8" fillId="5" borderId="12" xfId="1" applyNumberFormat="1" applyFont="1" applyFill="1" applyBorder="1" applyAlignment="1">
      <alignment horizontal="center" vertical="center"/>
    </xf>
    <xf numFmtId="168" fontId="3" fillId="5" borderId="5" xfId="1" applyNumberFormat="1" applyFont="1" applyFill="1" applyBorder="1" applyAlignment="1">
      <alignment horizontal="right" vertical="center"/>
    </xf>
    <xf numFmtId="10" fontId="2" fillId="5" borderId="5" xfId="2" applyNumberFormat="1" applyFont="1" applyFill="1" applyBorder="1"/>
    <xf numFmtId="0" fontId="4" fillId="6" borderId="10" xfId="0" applyFont="1" applyFill="1" applyBorder="1" applyAlignment="1">
      <alignment horizontal="left" indent="1"/>
    </xf>
    <xf numFmtId="0" fontId="4" fillId="6" borderId="8" xfId="0" applyFont="1" applyFill="1" applyBorder="1" applyAlignment="1">
      <alignment horizontal="left" indent="1"/>
    </xf>
    <xf numFmtId="0" fontId="4" fillId="6" borderId="10" xfId="0" applyFont="1" applyFill="1" applyBorder="1" applyAlignment="1">
      <alignment horizontal="center"/>
    </xf>
    <xf numFmtId="0" fontId="4" fillId="6" borderId="5" xfId="0" applyFont="1" applyFill="1" applyBorder="1"/>
    <xf numFmtId="167" fontId="4" fillId="6" borderId="9" xfId="1" applyNumberFormat="1" applyFont="1" applyFill="1" applyBorder="1"/>
    <xf numFmtId="167" fontId="4" fillId="6" borderId="5" xfId="1" applyNumberFormat="1" applyFont="1" applyFill="1" applyBorder="1"/>
    <xf numFmtId="164" fontId="4" fillId="6" borderId="5" xfId="1" applyNumberFormat="1" applyFont="1" applyFill="1" applyBorder="1"/>
    <xf numFmtId="0" fontId="12" fillId="6" borderId="10" xfId="0" applyFont="1" applyFill="1" applyBorder="1" applyAlignment="1">
      <alignment horizontal="left" vertical="center" indent="1"/>
    </xf>
    <xf numFmtId="0" fontId="12" fillId="6" borderId="8"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9" xfId="0" applyFont="1" applyFill="1" applyBorder="1" applyAlignment="1">
      <alignment horizontal="center" vertical="center" wrapText="1"/>
    </xf>
    <xf numFmtId="167" fontId="12" fillId="6" borderId="5" xfId="0" applyNumberFormat="1" applyFont="1" applyFill="1" applyBorder="1" applyAlignment="1">
      <alignment horizontal="center" vertical="center" wrapText="1"/>
    </xf>
    <xf numFmtId="0" fontId="3" fillId="0" borderId="0" xfId="0" applyFont="1" applyAlignment="1">
      <alignment horizontal="left" vertical="center" indent="1"/>
    </xf>
    <xf numFmtId="0" fontId="4" fillId="0" borderId="0" xfId="0" applyFont="1" applyAlignment="1">
      <alignment horizontal="left" vertical="center" indent="1"/>
    </xf>
    <xf numFmtId="167" fontId="3" fillId="0" borderId="0" xfId="1" applyNumberFormat="1" applyFont="1" applyBorder="1" applyAlignment="1">
      <alignment horizontal="center" vertical="center"/>
    </xf>
    <xf numFmtId="0" fontId="7" fillId="2" borderId="2" xfId="0" applyFont="1" applyFill="1" applyBorder="1" applyAlignment="1">
      <alignment horizontal="left" vertical="center" indent="1"/>
    </xf>
    <xf numFmtId="0" fontId="3" fillId="0" borderId="0" xfId="0" applyFont="1" applyAlignment="1">
      <alignment vertical="center"/>
    </xf>
    <xf numFmtId="0" fontId="3" fillId="0" borderId="0" xfId="0" applyFont="1" applyAlignment="1">
      <alignment horizontal="right" vertical="center" indent="1"/>
    </xf>
    <xf numFmtId="0" fontId="18" fillId="0" borderId="0" xfId="0" applyFont="1" applyAlignment="1">
      <alignment horizontal="left" indent="1"/>
    </xf>
    <xf numFmtId="0" fontId="18" fillId="0" borderId="0" xfId="0" applyFont="1"/>
    <xf numFmtId="0" fontId="13" fillId="0" borderId="0" xfId="0" applyFont="1" applyAlignment="1">
      <alignment horizontal="left"/>
    </xf>
    <xf numFmtId="174" fontId="3" fillId="0" borderId="12" xfId="1" applyNumberFormat="1" applyFont="1" applyFill="1" applyBorder="1" applyAlignment="1">
      <alignment vertical="center"/>
    </xf>
    <xf numFmtId="0" fontId="13" fillId="0" borderId="4" xfId="0" applyFont="1" applyBorder="1"/>
    <xf numFmtId="0" fontId="4" fillId="0" borderId="4" xfId="0" applyFont="1" applyBorder="1" applyAlignment="1">
      <alignment horizontal="left" vertical="center" indent="1"/>
    </xf>
    <xf numFmtId="49" fontId="4" fillId="0" borderId="5" xfId="0" applyNumberFormat="1" applyFont="1" applyBorder="1" applyAlignment="1">
      <alignment horizontal="center"/>
    </xf>
    <xf numFmtId="49" fontId="4" fillId="0" borderId="5" xfId="0" applyNumberFormat="1" applyFont="1" applyBorder="1"/>
    <xf numFmtId="49" fontId="2" fillId="5" borderId="5" xfId="0" applyNumberFormat="1" applyFont="1" applyFill="1" applyBorder="1" applyAlignment="1">
      <alignment horizontal="center"/>
    </xf>
    <xf numFmtId="167" fontId="4" fillId="5" borderId="10" xfId="1" applyNumberFormat="1" applyFont="1" applyFill="1" applyBorder="1" applyAlignment="1">
      <alignment vertical="center"/>
    </xf>
    <xf numFmtId="3" fontId="4" fillId="5" borderId="5" xfId="1" applyNumberFormat="1" applyFont="1" applyFill="1" applyBorder="1" applyAlignment="1">
      <alignment vertical="center"/>
    </xf>
    <xf numFmtId="3" fontId="20" fillId="5" borderId="5" xfId="0" applyNumberFormat="1" applyFont="1" applyFill="1" applyBorder="1"/>
    <xf numFmtId="49" fontId="20" fillId="5" borderId="5" xfId="0" applyNumberFormat="1" applyFont="1" applyFill="1" applyBorder="1" applyAlignment="1">
      <alignment horizontal="center"/>
    </xf>
    <xf numFmtId="0" fontId="3" fillId="0" borderId="8" xfId="0" applyFont="1" applyBorder="1" applyAlignment="1">
      <alignment horizontal="center" vertical="center"/>
    </xf>
    <xf numFmtId="173" fontId="4" fillId="3" borderId="5" xfId="1" applyNumberFormat="1" applyFont="1" applyFill="1" applyBorder="1" applyAlignment="1">
      <alignment horizontal="right" vertical="center"/>
    </xf>
    <xf numFmtId="174" fontId="21" fillId="0" borderId="12" xfId="1" applyNumberFormat="1" applyFont="1" applyBorder="1" applyAlignment="1">
      <alignment horizontal="right"/>
    </xf>
    <xf numFmtId="174" fontId="21" fillId="0" borderId="12" xfId="1" applyNumberFormat="1" applyFont="1" applyBorder="1" applyAlignment="1">
      <alignment horizontal="right" vertical="center"/>
    </xf>
    <xf numFmtId="0" fontId="3" fillId="0" borderId="9" xfId="0" applyFont="1" applyBorder="1" applyAlignment="1">
      <alignment vertical="center"/>
    </xf>
    <xf numFmtId="0" fontId="2" fillId="0" borderId="11" xfId="0" applyFont="1" applyBorder="1"/>
    <xf numFmtId="0" fontId="2" fillId="0" borderId="16" xfId="0" applyFont="1" applyBorder="1"/>
    <xf numFmtId="0" fontId="11" fillId="0" borderId="4" xfId="0" applyFont="1" applyBorder="1"/>
    <xf numFmtId="0" fontId="3" fillId="0" borderId="4" xfId="0" applyFont="1" applyBorder="1" applyAlignment="1">
      <alignment vertical="center"/>
    </xf>
    <xf numFmtId="49" fontId="20" fillId="7" borderId="4" xfId="0" applyNumberFormat="1" applyFont="1" applyFill="1" applyBorder="1" applyAlignment="1">
      <alignment horizontal="center"/>
    </xf>
    <xf numFmtId="49" fontId="2" fillId="7" borderId="4" xfId="0" applyNumberFormat="1" applyFont="1" applyFill="1" applyBorder="1" applyAlignment="1">
      <alignment horizontal="center"/>
    </xf>
    <xf numFmtId="49" fontId="4" fillId="7" borderId="4" xfId="0" applyNumberFormat="1" applyFont="1" applyFill="1" applyBorder="1"/>
    <xf numFmtId="0" fontId="2" fillId="7" borderId="4" xfId="0" applyFont="1" applyFill="1" applyBorder="1"/>
    <xf numFmtId="10" fontId="2" fillId="7" borderId="4" xfId="2" applyNumberFormat="1" applyFont="1" applyFill="1" applyBorder="1"/>
    <xf numFmtId="49" fontId="20" fillId="7" borderId="0" xfId="0" applyNumberFormat="1" applyFont="1" applyFill="1" applyAlignment="1">
      <alignment horizontal="center"/>
    </xf>
    <xf numFmtId="49" fontId="2" fillId="7" borderId="0" xfId="0" applyNumberFormat="1" applyFont="1" applyFill="1" applyAlignment="1">
      <alignment horizontal="center"/>
    </xf>
    <xf numFmtId="49" fontId="4" fillId="7" borderId="0" xfId="0" applyNumberFormat="1" applyFont="1" applyFill="1"/>
    <xf numFmtId="0" fontId="2" fillId="7" borderId="0" xfId="0" applyFont="1" applyFill="1"/>
    <xf numFmtId="10" fontId="2" fillId="7" borderId="0" xfId="2" applyNumberFormat="1" applyFont="1" applyFill="1" applyBorder="1"/>
    <xf numFmtId="10" fontId="2" fillId="0" borderId="0" xfId="0" applyNumberFormat="1" applyFont="1" applyAlignment="1">
      <alignment horizontal="center" vertical="center"/>
    </xf>
    <xf numFmtId="10" fontId="2" fillId="0" borderId="4" xfId="0" applyNumberFormat="1" applyFont="1" applyBorder="1" applyAlignment="1">
      <alignment horizontal="center" vertical="center"/>
    </xf>
    <xf numFmtId="0" fontId="20" fillId="0" borderId="0" xfId="0" applyFont="1" applyAlignment="1">
      <alignment horizontal="right" vertical="center" wrapText="1"/>
    </xf>
    <xf numFmtId="164" fontId="2" fillId="0" borderId="0" xfId="0" applyNumberFormat="1" applyFont="1" applyAlignment="1">
      <alignment vertical="center"/>
    </xf>
    <xf numFmtId="0" fontId="20" fillId="3" borderId="5" xfId="0" applyFont="1" applyFill="1" applyBorder="1" applyAlignment="1">
      <alignment horizontal="right" vertical="center"/>
    </xf>
    <xf numFmtId="10" fontId="2" fillId="3" borderId="5" xfId="0" applyNumberFormat="1" applyFont="1" applyFill="1" applyBorder="1" applyAlignment="1">
      <alignment horizontal="center" vertical="center"/>
    </xf>
    <xf numFmtId="0" fontId="20" fillId="3" borderId="5" xfId="0" applyFont="1" applyFill="1" applyBorder="1" applyAlignment="1">
      <alignment horizontal="right" vertical="center" wrapText="1"/>
    </xf>
    <xf numFmtId="174" fontId="2" fillId="3" borderId="5" xfId="0" applyNumberFormat="1" applyFont="1" applyFill="1" applyBorder="1" applyAlignment="1">
      <alignment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0" fillId="0" borderId="16" xfId="0" applyBorder="1" applyAlignment="1">
      <alignment vertical="center" wrapText="1"/>
    </xf>
    <xf numFmtId="0" fontId="0" fillId="0" borderId="9" xfId="0" applyBorder="1" applyAlignment="1">
      <alignment vertical="center" wrapText="1"/>
    </xf>
    <xf numFmtId="0" fontId="0" fillId="0" borderId="23" xfId="0" applyBorder="1" applyAlignment="1">
      <alignment vertical="center" wrapText="1"/>
    </xf>
    <xf numFmtId="0" fontId="14" fillId="0" borderId="17" xfId="0" applyFont="1" applyBorder="1" applyAlignment="1">
      <alignment horizontal="center" vertical="center" wrapText="1"/>
    </xf>
    <xf numFmtId="0" fontId="14" fillId="0" borderId="24" xfId="0" applyFont="1" applyBorder="1" applyAlignment="1">
      <alignment vertical="center" wrapText="1"/>
    </xf>
    <xf numFmtId="0" fontId="14" fillId="0" borderId="25" xfId="0" applyFont="1" applyBorder="1" applyAlignment="1">
      <alignment vertical="center" wrapText="1"/>
    </xf>
    <xf numFmtId="0" fontId="14" fillId="0" borderId="26" xfId="0" applyFont="1" applyBorder="1" applyAlignment="1">
      <alignment vertical="center" wrapText="1"/>
    </xf>
    <xf numFmtId="0" fontId="3" fillId="0" borderId="4" xfId="0" applyFont="1" applyBorder="1" applyAlignment="1">
      <alignment horizontal="left" vertical="center"/>
    </xf>
    <xf numFmtId="0" fontId="3" fillId="0" borderId="11" xfId="0" applyFont="1" applyBorder="1" applyAlignment="1">
      <alignment horizontal="left" vertical="center"/>
    </xf>
    <xf numFmtId="0" fontId="4" fillId="0" borderId="0" xfId="0" applyFont="1" applyAlignment="1">
      <alignment horizontal="center"/>
    </xf>
    <xf numFmtId="0" fontId="16" fillId="0" borderId="14" xfId="0" applyFont="1" applyBorder="1" applyAlignment="1">
      <alignment horizont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15" xfId="0" applyFont="1" applyFill="1" applyBorder="1" applyAlignment="1">
      <alignment horizontal="center" vertical="center"/>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17" fillId="0" borderId="0" xfId="0" applyFont="1" applyAlignment="1">
      <alignment horizontal="center"/>
    </xf>
  </cellXfs>
  <cellStyles count="5">
    <cellStyle name="Milliers" xfId="1" builtinId="3"/>
    <cellStyle name="Monétaire" xfId="3" builtinId="4"/>
    <cellStyle name="Normal" xfId="0" builtinId="0"/>
    <cellStyle name="Normal 2" xfId="4" xr:uid="{753E29AC-3D6A-452A-B6FB-DBD04AB1E8A4}"/>
    <cellStyle name="Pourcentage" xfId="2" builtinId="5"/>
  </cellStyles>
  <dxfs count="0"/>
  <tableStyles count="0" defaultTableStyle="TableStyleMedium2" defaultPivotStyle="PivotStyleLight16"/>
  <colors>
    <mruColors>
      <color rgb="FFE2A700"/>
      <color rgb="FFCC9900"/>
      <color rgb="FFFFCC00"/>
      <color rgb="FFFFFF99"/>
      <color rgb="FFF2F808"/>
      <color rgb="FF003366"/>
      <color rgb="FFFF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10</xdr:col>
      <xdr:colOff>1356405</xdr:colOff>
      <xdr:row>0</xdr:row>
      <xdr:rowOff>62478</xdr:rowOff>
    </xdr:from>
    <xdr:ext cx="2061482" cy="381839"/>
    <xdr:pic>
      <xdr:nvPicPr>
        <xdr:cNvPr id="5" name="Image 4">
          <a:extLst>
            <a:ext uri="{FF2B5EF4-FFF2-40B4-BE49-F238E27FC236}">
              <a16:creationId xmlns:a16="http://schemas.microsoft.com/office/drawing/2014/main" id="{AC460CB5-D97E-4E13-89F9-02DF65544C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05667" y="67240"/>
          <a:ext cx="2061482" cy="38183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408780</xdr:colOff>
      <xdr:row>2</xdr:row>
      <xdr:rowOff>2766218</xdr:rowOff>
    </xdr:from>
    <xdr:to>
      <xdr:col>11</xdr:col>
      <xdr:colOff>301623</xdr:colOff>
      <xdr:row>5</xdr:row>
      <xdr:rowOff>138786</xdr:rowOff>
    </xdr:to>
    <xdr:pic>
      <xdr:nvPicPr>
        <xdr:cNvPr id="2" name="Image 1">
          <a:extLst>
            <a:ext uri="{FF2B5EF4-FFF2-40B4-BE49-F238E27FC236}">
              <a16:creationId xmlns:a16="http://schemas.microsoft.com/office/drawing/2014/main" id="{4AFDC5EA-94BB-41FB-8ABF-40736986D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67655" y="6258718"/>
          <a:ext cx="6369843" cy="4849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Guillaume Millo" id="{A6A35B5B-77AF-4331-9DCB-264939403CE6}" userId="a6bbbee4298fd2e4" providerId="Windows Liv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71" dT="2019-03-18T18:16:11.40" personId="{A6A35B5B-77AF-4331-9DCB-264939403CE6}" id="{5E034733-F358-4367-A3CC-7A1CA7037CED}">
    <text>La DO prend en charge des dommages : 
- qui compromettent la solidité des ouvrages de viabilité, de fondation, d'ossature, de clos couvert ;
- qui affectent la solidité des éléments d'équipement d'un bâtiment lorsuq'ils font indissociablement corps avec les ouvrages ci-dessus énoncés ;
- qui, affectant l'ouvrage dans l'un de ses éléments constitutifs ou l'un de ses éléments d'équipement, le rendent impropre à sa destination.
La DO peut être mise en jeu à l'expiration de la garantie de parfait achèvement, soit un an après la réception des travaux.
La DO doit toujours être signée avant le début des travaux. 
La souscription a la DO est obligatoire. Il n'y a pas de TVA sur ce poste. Les assurances ont leur propre calcul sur ce sujet.</text>
  </threadedComment>
  <threadedComment ref="A72" dT="2019-03-18T18:10:35.43" personId="{A6A35B5B-77AF-4331-9DCB-264939403CE6}" id="{FB1C54C7-C9E4-4B96-AB15-DFD632A11127}">
    <text>La TRC : ce contrat d'assurance garanti plusieurs éléments pendant l'exécution des travaux et pendant la période dite de maintenance s'étendant à un an après la récption des travaux de l'ouvrage avant que n'entre en jeu la DO. La TRC garantit les dommages matériels survenus accidentellement :
- à l'ouvrage du chantier 
- à l'ouvrage provisoire prévu au marché ou nécessaire à son exécution
- aux matériaux, machines, matériels et équipements destinés à être incorporés à l'ouvrage, lorsuqu'ils se trouvent sur le chantier 
- aux existants (biens immobiliers) par le fait de l'exécution des travaux et non des propres défauts de ces existants sous réserve d'un contrôle technique de type E (examen de la compatibilité des travaux projetés avec l'état des existants). 
Elle apporte une garantie à la responsabilité civile que le maître d'ouvrage encourt à l'égard des tiers en raison des dommages corporels et/ou matériels ainsi que des dommages immatériels qui en découlent, trouvant leur origine sur le chantier et imputables à l'exécution des travaux.</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18"/>
  <sheetViews>
    <sheetView showGridLines="0" tabSelected="1" view="pageBreakPreview" zoomScale="91" zoomScaleNormal="60" zoomScaleSheetLayoutView="70" workbookViewId="0">
      <selection activeCell="K85" sqref="K85"/>
    </sheetView>
  </sheetViews>
  <sheetFormatPr baseColWidth="10" defaultRowHeight="19" x14ac:dyDescent="0.25"/>
  <cols>
    <col min="1" max="1" width="20.33203125" style="1" customWidth="1"/>
    <col min="2" max="2" width="14" style="1" customWidth="1"/>
    <col min="3" max="3" width="26.33203125" style="1" customWidth="1"/>
    <col min="4" max="4" width="3.6640625" style="1" customWidth="1"/>
    <col min="5" max="5" width="30.1640625" style="1" customWidth="1"/>
    <col min="6" max="6" width="17" style="1" customWidth="1"/>
    <col min="7" max="7" width="24.1640625" style="1" customWidth="1"/>
    <col min="8" max="8" width="22" style="1" customWidth="1"/>
    <col min="9" max="9" width="25.83203125" style="1" customWidth="1"/>
    <col min="10" max="12" width="24.1640625" style="1" customWidth="1"/>
    <col min="13" max="13" width="20.33203125" style="35" customWidth="1"/>
    <col min="14" max="33" width="11.33203125" style="35"/>
    <col min="34" max="236" width="11.33203125" style="1"/>
    <col min="237" max="237" width="2.6640625" style="1" customWidth="1"/>
    <col min="238" max="239" width="13" style="1" customWidth="1"/>
    <col min="240" max="240" width="14.1640625" style="1" customWidth="1"/>
    <col min="241" max="244" width="13" style="1" customWidth="1"/>
    <col min="245" max="245" width="14.33203125" style="1" customWidth="1"/>
    <col min="246" max="246" width="13.6640625" style="1" customWidth="1"/>
    <col min="247" max="247" width="13" style="1" customWidth="1"/>
    <col min="248" max="248" width="16.6640625" style="1" customWidth="1"/>
    <col min="249" max="249" width="15.6640625" style="1" customWidth="1"/>
    <col min="250" max="250" width="2.6640625" style="1" customWidth="1"/>
    <col min="251" max="252" width="11.33203125" style="1"/>
    <col min="253" max="253" width="14.6640625" style="1" bestFit="1" customWidth="1"/>
    <col min="254" max="254" width="13.1640625" style="1" bestFit="1" customWidth="1"/>
    <col min="255" max="492" width="11.33203125" style="1"/>
    <col min="493" max="493" width="2.6640625" style="1" customWidth="1"/>
    <col min="494" max="495" width="13" style="1" customWidth="1"/>
    <col min="496" max="496" width="14.1640625" style="1" customWidth="1"/>
    <col min="497" max="500" width="13" style="1" customWidth="1"/>
    <col min="501" max="501" width="14.33203125" style="1" customWidth="1"/>
    <col min="502" max="502" width="13.6640625" style="1" customWidth="1"/>
    <col min="503" max="503" width="13" style="1" customWidth="1"/>
    <col min="504" max="504" width="16.6640625" style="1" customWidth="1"/>
    <col min="505" max="505" width="15.6640625" style="1" customWidth="1"/>
    <col min="506" max="506" width="2.6640625" style="1" customWidth="1"/>
    <col min="507" max="508" width="11.33203125" style="1"/>
    <col min="509" max="509" width="14.6640625" style="1" bestFit="1" customWidth="1"/>
    <col min="510" max="510" width="13.1640625" style="1" bestFit="1" customWidth="1"/>
    <col min="511" max="748" width="11.33203125" style="1"/>
    <col min="749" max="749" width="2.6640625" style="1" customWidth="1"/>
    <col min="750" max="751" width="13" style="1" customWidth="1"/>
    <col min="752" max="752" width="14.1640625" style="1" customWidth="1"/>
    <col min="753" max="756" width="13" style="1" customWidth="1"/>
    <col min="757" max="757" width="14.33203125" style="1" customWidth="1"/>
    <col min="758" max="758" width="13.6640625" style="1" customWidth="1"/>
    <col min="759" max="759" width="13" style="1" customWidth="1"/>
    <col min="760" max="760" width="16.6640625" style="1" customWidth="1"/>
    <col min="761" max="761" width="15.6640625" style="1" customWidth="1"/>
    <col min="762" max="762" width="2.6640625" style="1" customWidth="1"/>
    <col min="763" max="764" width="11.33203125" style="1"/>
    <col min="765" max="765" width="14.6640625" style="1" bestFit="1" customWidth="1"/>
    <col min="766" max="766" width="13.1640625" style="1" bestFit="1" customWidth="1"/>
    <col min="767" max="1004" width="11.33203125" style="1"/>
    <col min="1005" max="1005" width="2.6640625" style="1" customWidth="1"/>
    <col min="1006" max="1007" width="13" style="1" customWidth="1"/>
    <col min="1008" max="1008" width="14.1640625" style="1" customWidth="1"/>
    <col min="1009" max="1012" width="13" style="1" customWidth="1"/>
    <col min="1013" max="1013" width="14.33203125" style="1" customWidth="1"/>
    <col min="1014" max="1014" width="13.6640625" style="1" customWidth="1"/>
    <col min="1015" max="1015" width="13" style="1" customWidth="1"/>
    <col min="1016" max="1016" width="16.6640625" style="1" customWidth="1"/>
    <col min="1017" max="1017" width="15.6640625" style="1" customWidth="1"/>
    <col min="1018" max="1018" width="2.6640625" style="1" customWidth="1"/>
    <col min="1019" max="1020" width="11.33203125" style="1"/>
    <col min="1021" max="1021" width="14.6640625" style="1" bestFit="1" customWidth="1"/>
    <col min="1022" max="1022" width="13.1640625" style="1" bestFit="1" customWidth="1"/>
    <col min="1023" max="1260" width="11.33203125" style="1"/>
    <col min="1261" max="1261" width="2.6640625" style="1" customWidth="1"/>
    <col min="1262" max="1263" width="13" style="1" customWidth="1"/>
    <col min="1264" max="1264" width="14.1640625" style="1" customWidth="1"/>
    <col min="1265" max="1268" width="13" style="1" customWidth="1"/>
    <col min="1269" max="1269" width="14.33203125" style="1" customWidth="1"/>
    <col min="1270" max="1270" width="13.6640625" style="1" customWidth="1"/>
    <col min="1271" max="1271" width="13" style="1" customWidth="1"/>
    <col min="1272" max="1272" width="16.6640625" style="1" customWidth="1"/>
    <col min="1273" max="1273" width="15.6640625" style="1" customWidth="1"/>
    <col min="1274" max="1274" width="2.6640625" style="1" customWidth="1"/>
    <col min="1275" max="1276" width="11.33203125" style="1"/>
    <col min="1277" max="1277" width="14.6640625" style="1" bestFit="1" customWidth="1"/>
    <col min="1278" max="1278" width="13.1640625" style="1" bestFit="1" customWidth="1"/>
    <col min="1279" max="1516" width="11.33203125" style="1"/>
    <col min="1517" max="1517" width="2.6640625" style="1" customWidth="1"/>
    <col min="1518" max="1519" width="13" style="1" customWidth="1"/>
    <col min="1520" max="1520" width="14.1640625" style="1" customWidth="1"/>
    <col min="1521" max="1524" width="13" style="1" customWidth="1"/>
    <col min="1525" max="1525" width="14.33203125" style="1" customWidth="1"/>
    <col min="1526" max="1526" width="13.6640625" style="1" customWidth="1"/>
    <col min="1527" max="1527" width="13" style="1" customWidth="1"/>
    <col min="1528" max="1528" width="16.6640625" style="1" customWidth="1"/>
    <col min="1529" max="1529" width="15.6640625" style="1" customWidth="1"/>
    <col min="1530" max="1530" width="2.6640625" style="1" customWidth="1"/>
    <col min="1531" max="1532" width="11.33203125" style="1"/>
    <col min="1533" max="1533" width="14.6640625" style="1" bestFit="1" customWidth="1"/>
    <col min="1534" max="1534" width="13.1640625" style="1" bestFit="1" customWidth="1"/>
    <col min="1535" max="1772" width="11.33203125" style="1"/>
    <col min="1773" max="1773" width="2.6640625" style="1" customWidth="1"/>
    <col min="1774" max="1775" width="13" style="1" customWidth="1"/>
    <col min="1776" max="1776" width="14.1640625" style="1" customWidth="1"/>
    <col min="1777" max="1780" width="13" style="1" customWidth="1"/>
    <col min="1781" max="1781" width="14.33203125" style="1" customWidth="1"/>
    <col min="1782" max="1782" width="13.6640625" style="1" customWidth="1"/>
    <col min="1783" max="1783" width="13" style="1" customWidth="1"/>
    <col min="1784" max="1784" width="16.6640625" style="1" customWidth="1"/>
    <col min="1785" max="1785" width="15.6640625" style="1" customWidth="1"/>
    <col min="1786" max="1786" width="2.6640625" style="1" customWidth="1"/>
    <col min="1787" max="1788" width="11.33203125" style="1"/>
    <col min="1789" max="1789" width="14.6640625" style="1" bestFit="1" customWidth="1"/>
    <col min="1790" max="1790" width="13.1640625" style="1" bestFit="1" customWidth="1"/>
    <col min="1791" max="2028" width="11.33203125" style="1"/>
    <col min="2029" max="2029" width="2.6640625" style="1" customWidth="1"/>
    <col min="2030" max="2031" width="13" style="1" customWidth="1"/>
    <col min="2032" max="2032" width="14.1640625" style="1" customWidth="1"/>
    <col min="2033" max="2036" width="13" style="1" customWidth="1"/>
    <col min="2037" max="2037" width="14.33203125" style="1" customWidth="1"/>
    <col min="2038" max="2038" width="13.6640625" style="1" customWidth="1"/>
    <col min="2039" max="2039" width="13" style="1" customWidth="1"/>
    <col min="2040" max="2040" width="16.6640625" style="1" customWidth="1"/>
    <col min="2041" max="2041" width="15.6640625" style="1" customWidth="1"/>
    <col min="2042" max="2042" width="2.6640625" style="1" customWidth="1"/>
    <col min="2043" max="2044" width="11.33203125" style="1"/>
    <col min="2045" max="2045" width="14.6640625" style="1" bestFit="1" customWidth="1"/>
    <col min="2046" max="2046" width="13.1640625" style="1" bestFit="1" customWidth="1"/>
    <col min="2047" max="2284" width="11.33203125" style="1"/>
    <col min="2285" max="2285" width="2.6640625" style="1" customWidth="1"/>
    <col min="2286" max="2287" width="13" style="1" customWidth="1"/>
    <col min="2288" max="2288" width="14.1640625" style="1" customWidth="1"/>
    <col min="2289" max="2292" width="13" style="1" customWidth="1"/>
    <col min="2293" max="2293" width="14.33203125" style="1" customWidth="1"/>
    <col min="2294" max="2294" width="13.6640625" style="1" customWidth="1"/>
    <col min="2295" max="2295" width="13" style="1" customWidth="1"/>
    <col min="2296" max="2296" width="16.6640625" style="1" customWidth="1"/>
    <col min="2297" max="2297" width="15.6640625" style="1" customWidth="1"/>
    <col min="2298" max="2298" width="2.6640625" style="1" customWidth="1"/>
    <col min="2299" max="2300" width="11.33203125" style="1"/>
    <col min="2301" max="2301" width="14.6640625" style="1" bestFit="1" customWidth="1"/>
    <col min="2302" max="2302" width="13.1640625" style="1" bestFit="1" customWidth="1"/>
    <col min="2303" max="2540" width="11.33203125" style="1"/>
    <col min="2541" max="2541" width="2.6640625" style="1" customWidth="1"/>
    <col min="2542" max="2543" width="13" style="1" customWidth="1"/>
    <col min="2544" max="2544" width="14.1640625" style="1" customWidth="1"/>
    <col min="2545" max="2548" width="13" style="1" customWidth="1"/>
    <col min="2549" max="2549" width="14.33203125" style="1" customWidth="1"/>
    <col min="2550" max="2550" width="13.6640625" style="1" customWidth="1"/>
    <col min="2551" max="2551" width="13" style="1" customWidth="1"/>
    <col min="2552" max="2552" width="16.6640625" style="1" customWidth="1"/>
    <col min="2553" max="2553" width="15.6640625" style="1" customWidth="1"/>
    <col min="2554" max="2554" width="2.6640625" style="1" customWidth="1"/>
    <col min="2555" max="2556" width="11.33203125" style="1"/>
    <col min="2557" max="2557" width="14.6640625" style="1" bestFit="1" customWidth="1"/>
    <col min="2558" max="2558" width="13.1640625" style="1" bestFit="1" customWidth="1"/>
    <col min="2559" max="2796" width="11.33203125" style="1"/>
    <col min="2797" max="2797" width="2.6640625" style="1" customWidth="1"/>
    <col min="2798" max="2799" width="13" style="1" customWidth="1"/>
    <col min="2800" max="2800" width="14.1640625" style="1" customWidth="1"/>
    <col min="2801" max="2804" width="13" style="1" customWidth="1"/>
    <col min="2805" max="2805" width="14.33203125" style="1" customWidth="1"/>
    <col min="2806" max="2806" width="13.6640625" style="1" customWidth="1"/>
    <col min="2807" max="2807" width="13" style="1" customWidth="1"/>
    <col min="2808" max="2808" width="16.6640625" style="1" customWidth="1"/>
    <col min="2809" max="2809" width="15.6640625" style="1" customWidth="1"/>
    <col min="2810" max="2810" width="2.6640625" style="1" customWidth="1"/>
    <col min="2811" max="2812" width="11.33203125" style="1"/>
    <col min="2813" max="2813" width="14.6640625" style="1" bestFit="1" customWidth="1"/>
    <col min="2814" max="2814" width="13.1640625" style="1" bestFit="1" customWidth="1"/>
    <col min="2815" max="3052" width="11.33203125" style="1"/>
    <col min="3053" max="3053" width="2.6640625" style="1" customWidth="1"/>
    <col min="3054" max="3055" width="13" style="1" customWidth="1"/>
    <col min="3056" max="3056" width="14.1640625" style="1" customWidth="1"/>
    <col min="3057" max="3060" width="13" style="1" customWidth="1"/>
    <col min="3061" max="3061" width="14.33203125" style="1" customWidth="1"/>
    <col min="3062" max="3062" width="13.6640625" style="1" customWidth="1"/>
    <col min="3063" max="3063" width="13" style="1" customWidth="1"/>
    <col min="3064" max="3064" width="16.6640625" style="1" customWidth="1"/>
    <col min="3065" max="3065" width="15.6640625" style="1" customWidth="1"/>
    <col min="3066" max="3066" width="2.6640625" style="1" customWidth="1"/>
    <col min="3067" max="3068" width="11.33203125" style="1"/>
    <col min="3069" max="3069" width="14.6640625" style="1" bestFit="1" customWidth="1"/>
    <col min="3070" max="3070" width="13.1640625" style="1" bestFit="1" customWidth="1"/>
    <col min="3071" max="3308" width="11.33203125" style="1"/>
    <col min="3309" max="3309" width="2.6640625" style="1" customWidth="1"/>
    <col min="3310" max="3311" width="13" style="1" customWidth="1"/>
    <col min="3312" max="3312" width="14.1640625" style="1" customWidth="1"/>
    <col min="3313" max="3316" width="13" style="1" customWidth="1"/>
    <col min="3317" max="3317" width="14.33203125" style="1" customWidth="1"/>
    <col min="3318" max="3318" width="13.6640625" style="1" customWidth="1"/>
    <col min="3319" max="3319" width="13" style="1" customWidth="1"/>
    <col min="3320" max="3320" width="16.6640625" style="1" customWidth="1"/>
    <col min="3321" max="3321" width="15.6640625" style="1" customWidth="1"/>
    <col min="3322" max="3322" width="2.6640625" style="1" customWidth="1"/>
    <col min="3323" max="3324" width="11.33203125" style="1"/>
    <col min="3325" max="3325" width="14.6640625" style="1" bestFit="1" customWidth="1"/>
    <col min="3326" max="3326" width="13.1640625" style="1" bestFit="1" customWidth="1"/>
    <col min="3327" max="3564" width="11.33203125" style="1"/>
    <col min="3565" max="3565" width="2.6640625" style="1" customWidth="1"/>
    <col min="3566" max="3567" width="13" style="1" customWidth="1"/>
    <col min="3568" max="3568" width="14.1640625" style="1" customWidth="1"/>
    <col min="3569" max="3572" width="13" style="1" customWidth="1"/>
    <col min="3573" max="3573" width="14.33203125" style="1" customWidth="1"/>
    <col min="3574" max="3574" width="13.6640625" style="1" customWidth="1"/>
    <col min="3575" max="3575" width="13" style="1" customWidth="1"/>
    <col min="3576" max="3576" width="16.6640625" style="1" customWidth="1"/>
    <col min="3577" max="3577" width="15.6640625" style="1" customWidth="1"/>
    <col min="3578" max="3578" width="2.6640625" style="1" customWidth="1"/>
    <col min="3579" max="3580" width="11.33203125" style="1"/>
    <col min="3581" max="3581" width="14.6640625" style="1" bestFit="1" customWidth="1"/>
    <col min="3582" max="3582" width="13.1640625" style="1" bestFit="1" customWidth="1"/>
    <col min="3583" max="3820" width="11.33203125" style="1"/>
    <col min="3821" max="3821" width="2.6640625" style="1" customWidth="1"/>
    <col min="3822" max="3823" width="13" style="1" customWidth="1"/>
    <col min="3824" max="3824" width="14.1640625" style="1" customWidth="1"/>
    <col min="3825" max="3828" width="13" style="1" customWidth="1"/>
    <col min="3829" max="3829" width="14.33203125" style="1" customWidth="1"/>
    <col min="3830" max="3830" width="13.6640625" style="1" customWidth="1"/>
    <col min="3831" max="3831" width="13" style="1" customWidth="1"/>
    <col min="3832" max="3832" width="16.6640625" style="1" customWidth="1"/>
    <col min="3833" max="3833" width="15.6640625" style="1" customWidth="1"/>
    <col min="3834" max="3834" width="2.6640625" style="1" customWidth="1"/>
    <col min="3835" max="3836" width="11.33203125" style="1"/>
    <col min="3837" max="3837" width="14.6640625" style="1" bestFit="1" customWidth="1"/>
    <col min="3838" max="3838" width="13.1640625" style="1" bestFit="1" customWidth="1"/>
    <col min="3839" max="4076" width="11.33203125" style="1"/>
    <col min="4077" max="4077" width="2.6640625" style="1" customWidth="1"/>
    <col min="4078" max="4079" width="13" style="1" customWidth="1"/>
    <col min="4080" max="4080" width="14.1640625" style="1" customWidth="1"/>
    <col min="4081" max="4084" width="13" style="1" customWidth="1"/>
    <col min="4085" max="4085" width="14.33203125" style="1" customWidth="1"/>
    <col min="4086" max="4086" width="13.6640625" style="1" customWidth="1"/>
    <col min="4087" max="4087" width="13" style="1" customWidth="1"/>
    <col min="4088" max="4088" width="16.6640625" style="1" customWidth="1"/>
    <col min="4089" max="4089" width="15.6640625" style="1" customWidth="1"/>
    <col min="4090" max="4090" width="2.6640625" style="1" customWidth="1"/>
    <col min="4091" max="4092" width="11.33203125" style="1"/>
    <col min="4093" max="4093" width="14.6640625" style="1" bestFit="1" customWidth="1"/>
    <col min="4094" max="4094" width="13.1640625" style="1" bestFit="1" customWidth="1"/>
    <col min="4095" max="4332" width="11.33203125" style="1"/>
    <col min="4333" max="4333" width="2.6640625" style="1" customWidth="1"/>
    <col min="4334" max="4335" width="13" style="1" customWidth="1"/>
    <col min="4336" max="4336" width="14.1640625" style="1" customWidth="1"/>
    <col min="4337" max="4340" width="13" style="1" customWidth="1"/>
    <col min="4341" max="4341" width="14.33203125" style="1" customWidth="1"/>
    <col min="4342" max="4342" width="13.6640625" style="1" customWidth="1"/>
    <col min="4343" max="4343" width="13" style="1" customWidth="1"/>
    <col min="4344" max="4344" width="16.6640625" style="1" customWidth="1"/>
    <col min="4345" max="4345" width="15.6640625" style="1" customWidth="1"/>
    <col min="4346" max="4346" width="2.6640625" style="1" customWidth="1"/>
    <col min="4347" max="4348" width="11.33203125" style="1"/>
    <col min="4349" max="4349" width="14.6640625" style="1" bestFit="1" customWidth="1"/>
    <col min="4350" max="4350" width="13.1640625" style="1" bestFit="1" customWidth="1"/>
    <col min="4351" max="4588" width="11.33203125" style="1"/>
    <col min="4589" max="4589" width="2.6640625" style="1" customWidth="1"/>
    <col min="4590" max="4591" width="13" style="1" customWidth="1"/>
    <col min="4592" max="4592" width="14.1640625" style="1" customWidth="1"/>
    <col min="4593" max="4596" width="13" style="1" customWidth="1"/>
    <col min="4597" max="4597" width="14.33203125" style="1" customWidth="1"/>
    <col min="4598" max="4598" width="13.6640625" style="1" customWidth="1"/>
    <col min="4599" max="4599" width="13" style="1" customWidth="1"/>
    <col min="4600" max="4600" width="16.6640625" style="1" customWidth="1"/>
    <col min="4601" max="4601" width="15.6640625" style="1" customWidth="1"/>
    <col min="4602" max="4602" width="2.6640625" style="1" customWidth="1"/>
    <col min="4603" max="4604" width="11.33203125" style="1"/>
    <col min="4605" max="4605" width="14.6640625" style="1" bestFit="1" customWidth="1"/>
    <col min="4606" max="4606" width="13.1640625" style="1" bestFit="1" customWidth="1"/>
    <col min="4607" max="4844" width="11.33203125" style="1"/>
    <col min="4845" max="4845" width="2.6640625" style="1" customWidth="1"/>
    <col min="4846" max="4847" width="13" style="1" customWidth="1"/>
    <col min="4848" max="4848" width="14.1640625" style="1" customWidth="1"/>
    <col min="4849" max="4852" width="13" style="1" customWidth="1"/>
    <col min="4853" max="4853" width="14.33203125" style="1" customWidth="1"/>
    <col min="4854" max="4854" width="13.6640625" style="1" customWidth="1"/>
    <col min="4855" max="4855" width="13" style="1" customWidth="1"/>
    <col min="4856" max="4856" width="16.6640625" style="1" customWidth="1"/>
    <col min="4857" max="4857" width="15.6640625" style="1" customWidth="1"/>
    <col min="4858" max="4858" width="2.6640625" style="1" customWidth="1"/>
    <col min="4859" max="4860" width="11.33203125" style="1"/>
    <col min="4861" max="4861" width="14.6640625" style="1" bestFit="1" customWidth="1"/>
    <col min="4862" max="4862" width="13.1640625" style="1" bestFit="1" customWidth="1"/>
    <col min="4863" max="5100" width="11.33203125" style="1"/>
    <col min="5101" max="5101" width="2.6640625" style="1" customWidth="1"/>
    <col min="5102" max="5103" width="13" style="1" customWidth="1"/>
    <col min="5104" max="5104" width="14.1640625" style="1" customWidth="1"/>
    <col min="5105" max="5108" width="13" style="1" customWidth="1"/>
    <col min="5109" max="5109" width="14.33203125" style="1" customWidth="1"/>
    <col min="5110" max="5110" width="13.6640625" style="1" customWidth="1"/>
    <col min="5111" max="5111" width="13" style="1" customWidth="1"/>
    <col min="5112" max="5112" width="16.6640625" style="1" customWidth="1"/>
    <col min="5113" max="5113" width="15.6640625" style="1" customWidth="1"/>
    <col min="5114" max="5114" width="2.6640625" style="1" customWidth="1"/>
    <col min="5115" max="5116" width="11.33203125" style="1"/>
    <col min="5117" max="5117" width="14.6640625" style="1" bestFit="1" customWidth="1"/>
    <col min="5118" max="5118" width="13.1640625" style="1" bestFit="1" customWidth="1"/>
    <col min="5119" max="5356" width="11.33203125" style="1"/>
    <col min="5357" max="5357" width="2.6640625" style="1" customWidth="1"/>
    <col min="5358" max="5359" width="13" style="1" customWidth="1"/>
    <col min="5360" max="5360" width="14.1640625" style="1" customWidth="1"/>
    <col min="5361" max="5364" width="13" style="1" customWidth="1"/>
    <col min="5365" max="5365" width="14.33203125" style="1" customWidth="1"/>
    <col min="5366" max="5366" width="13.6640625" style="1" customWidth="1"/>
    <col min="5367" max="5367" width="13" style="1" customWidth="1"/>
    <col min="5368" max="5368" width="16.6640625" style="1" customWidth="1"/>
    <col min="5369" max="5369" width="15.6640625" style="1" customWidth="1"/>
    <col min="5370" max="5370" width="2.6640625" style="1" customWidth="1"/>
    <col min="5371" max="5372" width="11.33203125" style="1"/>
    <col min="5373" max="5373" width="14.6640625" style="1" bestFit="1" customWidth="1"/>
    <col min="5374" max="5374" width="13.1640625" style="1" bestFit="1" customWidth="1"/>
    <col min="5375" max="5612" width="11.33203125" style="1"/>
    <col min="5613" max="5613" width="2.6640625" style="1" customWidth="1"/>
    <col min="5614" max="5615" width="13" style="1" customWidth="1"/>
    <col min="5616" max="5616" width="14.1640625" style="1" customWidth="1"/>
    <col min="5617" max="5620" width="13" style="1" customWidth="1"/>
    <col min="5621" max="5621" width="14.33203125" style="1" customWidth="1"/>
    <col min="5622" max="5622" width="13.6640625" style="1" customWidth="1"/>
    <col min="5623" max="5623" width="13" style="1" customWidth="1"/>
    <col min="5624" max="5624" width="16.6640625" style="1" customWidth="1"/>
    <col min="5625" max="5625" width="15.6640625" style="1" customWidth="1"/>
    <col min="5626" max="5626" width="2.6640625" style="1" customWidth="1"/>
    <col min="5627" max="5628" width="11.33203125" style="1"/>
    <col min="5629" max="5629" width="14.6640625" style="1" bestFit="1" customWidth="1"/>
    <col min="5630" max="5630" width="13.1640625" style="1" bestFit="1" customWidth="1"/>
    <col min="5631" max="5868" width="11.33203125" style="1"/>
    <col min="5869" max="5869" width="2.6640625" style="1" customWidth="1"/>
    <col min="5870" max="5871" width="13" style="1" customWidth="1"/>
    <col min="5872" max="5872" width="14.1640625" style="1" customWidth="1"/>
    <col min="5873" max="5876" width="13" style="1" customWidth="1"/>
    <col min="5877" max="5877" width="14.33203125" style="1" customWidth="1"/>
    <col min="5878" max="5878" width="13.6640625" style="1" customWidth="1"/>
    <col min="5879" max="5879" width="13" style="1" customWidth="1"/>
    <col min="5880" max="5880" width="16.6640625" style="1" customWidth="1"/>
    <col min="5881" max="5881" width="15.6640625" style="1" customWidth="1"/>
    <col min="5882" max="5882" width="2.6640625" style="1" customWidth="1"/>
    <col min="5883" max="5884" width="11.33203125" style="1"/>
    <col min="5885" max="5885" width="14.6640625" style="1" bestFit="1" customWidth="1"/>
    <col min="5886" max="5886" width="13.1640625" style="1" bestFit="1" customWidth="1"/>
    <col min="5887" max="6124" width="11.33203125" style="1"/>
    <col min="6125" max="6125" width="2.6640625" style="1" customWidth="1"/>
    <col min="6126" max="6127" width="13" style="1" customWidth="1"/>
    <col min="6128" max="6128" width="14.1640625" style="1" customWidth="1"/>
    <col min="6129" max="6132" width="13" style="1" customWidth="1"/>
    <col min="6133" max="6133" width="14.33203125" style="1" customWidth="1"/>
    <col min="6134" max="6134" width="13.6640625" style="1" customWidth="1"/>
    <col min="6135" max="6135" width="13" style="1" customWidth="1"/>
    <col min="6136" max="6136" width="16.6640625" style="1" customWidth="1"/>
    <col min="6137" max="6137" width="15.6640625" style="1" customWidth="1"/>
    <col min="6138" max="6138" width="2.6640625" style="1" customWidth="1"/>
    <col min="6139" max="6140" width="11.33203125" style="1"/>
    <col min="6141" max="6141" width="14.6640625" style="1" bestFit="1" customWidth="1"/>
    <col min="6142" max="6142" width="13.1640625" style="1" bestFit="1" customWidth="1"/>
    <col min="6143" max="6380" width="11.33203125" style="1"/>
    <col min="6381" max="6381" width="2.6640625" style="1" customWidth="1"/>
    <col min="6382" max="6383" width="13" style="1" customWidth="1"/>
    <col min="6384" max="6384" width="14.1640625" style="1" customWidth="1"/>
    <col min="6385" max="6388" width="13" style="1" customWidth="1"/>
    <col min="6389" max="6389" width="14.33203125" style="1" customWidth="1"/>
    <col min="6390" max="6390" width="13.6640625" style="1" customWidth="1"/>
    <col min="6391" max="6391" width="13" style="1" customWidth="1"/>
    <col min="6392" max="6392" width="16.6640625" style="1" customWidth="1"/>
    <col min="6393" max="6393" width="15.6640625" style="1" customWidth="1"/>
    <col min="6394" max="6394" width="2.6640625" style="1" customWidth="1"/>
    <col min="6395" max="6396" width="11.33203125" style="1"/>
    <col min="6397" max="6397" width="14.6640625" style="1" bestFit="1" customWidth="1"/>
    <col min="6398" max="6398" width="13.1640625" style="1" bestFit="1" customWidth="1"/>
    <col min="6399" max="6636" width="11.33203125" style="1"/>
    <col min="6637" max="6637" width="2.6640625" style="1" customWidth="1"/>
    <col min="6638" max="6639" width="13" style="1" customWidth="1"/>
    <col min="6640" max="6640" width="14.1640625" style="1" customWidth="1"/>
    <col min="6641" max="6644" width="13" style="1" customWidth="1"/>
    <col min="6645" max="6645" width="14.33203125" style="1" customWidth="1"/>
    <col min="6646" max="6646" width="13.6640625" style="1" customWidth="1"/>
    <col min="6647" max="6647" width="13" style="1" customWidth="1"/>
    <col min="6648" max="6648" width="16.6640625" style="1" customWidth="1"/>
    <col min="6649" max="6649" width="15.6640625" style="1" customWidth="1"/>
    <col min="6650" max="6650" width="2.6640625" style="1" customWidth="1"/>
    <col min="6651" max="6652" width="11.33203125" style="1"/>
    <col min="6653" max="6653" width="14.6640625" style="1" bestFit="1" customWidth="1"/>
    <col min="6654" max="6654" width="13.1640625" style="1" bestFit="1" customWidth="1"/>
    <col min="6655" max="6892" width="11.33203125" style="1"/>
    <col min="6893" max="6893" width="2.6640625" style="1" customWidth="1"/>
    <col min="6894" max="6895" width="13" style="1" customWidth="1"/>
    <col min="6896" max="6896" width="14.1640625" style="1" customWidth="1"/>
    <col min="6897" max="6900" width="13" style="1" customWidth="1"/>
    <col min="6901" max="6901" width="14.33203125" style="1" customWidth="1"/>
    <col min="6902" max="6902" width="13.6640625" style="1" customWidth="1"/>
    <col min="6903" max="6903" width="13" style="1" customWidth="1"/>
    <col min="6904" max="6904" width="16.6640625" style="1" customWidth="1"/>
    <col min="6905" max="6905" width="15.6640625" style="1" customWidth="1"/>
    <col min="6906" max="6906" width="2.6640625" style="1" customWidth="1"/>
    <col min="6907" max="6908" width="11.33203125" style="1"/>
    <col min="6909" max="6909" width="14.6640625" style="1" bestFit="1" customWidth="1"/>
    <col min="6910" max="6910" width="13.1640625" style="1" bestFit="1" customWidth="1"/>
    <col min="6911" max="7148" width="11.33203125" style="1"/>
    <col min="7149" max="7149" width="2.6640625" style="1" customWidth="1"/>
    <col min="7150" max="7151" width="13" style="1" customWidth="1"/>
    <col min="7152" max="7152" width="14.1640625" style="1" customWidth="1"/>
    <col min="7153" max="7156" width="13" style="1" customWidth="1"/>
    <col min="7157" max="7157" width="14.33203125" style="1" customWidth="1"/>
    <col min="7158" max="7158" width="13.6640625" style="1" customWidth="1"/>
    <col min="7159" max="7159" width="13" style="1" customWidth="1"/>
    <col min="7160" max="7160" width="16.6640625" style="1" customWidth="1"/>
    <col min="7161" max="7161" width="15.6640625" style="1" customWidth="1"/>
    <col min="7162" max="7162" width="2.6640625" style="1" customWidth="1"/>
    <col min="7163" max="7164" width="11.33203125" style="1"/>
    <col min="7165" max="7165" width="14.6640625" style="1" bestFit="1" customWidth="1"/>
    <col min="7166" max="7166" width="13.1640625" style="1" bestFit="1" customWidth="1"/>
    <col min="7167" max="7404" width="11.33203125" style="1"/>
    <col min="7405" max="7405" width="2.6640625" style="1" customWidth="1"/>
    <col min="7406" max="7407" width="13" style="1" customWidth="1"/>
    <col min="7408" max="7408" width="14.1640625" style="1" customWidth="1"/>
    <col min="7409" max="7412" width="13" style="1" customWidth="1"/>
    <col min="7413" max="7413" width="14.33203125" style="1" customWidth="1"/>
    <col min="7414" max="7414" width="13.6640625" style="1" customWidth="1"/>
    <col min="7415" max="7415" width="13" style="1" customWidth="1"/>
    <col min="7416" max="7416" width="16.6640625" style="1" customWidth="1"/>
    <col min="7417" max="7417" width="15.6640625" style="1" customWidth="1"/>
    <col min="7418" max="7418" width="2.6640625" style="1" customWidth="1"/>
    <col min="7419" max="7420" width="11.33203125" style="1"/>
    <col min="7421" max="7421" width="14.6640625" style="1" bestFit="1" customWidth="1"/>
    <col min="7422" max="7422" width="13.1640625" style="1" bestFit="1" customWidth="1"/>
    <col min="7423" max="7660" width="11.33203125" style="1"/>
    <col min="7661" max="7661" width="2.6640625" style="1" customWidth="1"/>
    <col min="7662" max="7663" width="13" style="1" customWidth="1"/>
    <col min="7664" max="7664" width="14.1640625" style="1" customWidth="1"/>
    <col min="7665" max="7668" width="13" style="1" customWidth="1"/>
    <col min="7669" max="7669" width="14.33203125" style="1" customWidth="1"/>
    <col min="7670" max="7670" width="13.6640625" style="1" customWidth="1"/>
    <col min="7671" max="7671" width="13" style="1" customWidth="1"/>
    <col min="7672" max="7672" width="16.6640625" style="1" customWidth="1"/>
    <col min="7673" max="7673" width="15.6640625" style="1" customWidth="1"/>
    <col min="7674" max="7674" width="2.6640625" style="1" customWidth="1"/>
    <col min="7675" max="7676" width="11.33203125" style="1"/>
    <col min="7677" max="7677" width="14.6640625" style="1" bestFit="1" customWidth="1"/>
    <col min="7678" max="7678" width="13.1640625" style="1" bestFit="1" customWidth="1"/>
    <col min="7679" max="7916" width="11.33203125" style="1"/>
    <col min="7917" max="7917" width="2.6640625" style="1" customWidth="1"/>
    <col min="7918" max="7919" width="13" style="1" customWidth="1"/>
    <col min="7920" max="7920" width="14.1640625" style="1" customWidth="1"/>
    <col min="7921" max="7924" width="13" style="1" customWidth="1"/>
    <col min="7925" max="7925" width="14.33203125" style="1" customWidth="1"/>
    <col min="7926" max="7926" width="13.6640625" style="1" customWidth="1"/>
    <col min="7927" max="7927" width="13" style="1" customWidth="1"/>
    <col min="7928" max="7928" width="16.6640625" style="1" customWidth="1"/>
    <col min="7929" max="7929" width="15.6640625" style="1" customWidth="1"/>
    <col min="7930" max="7930" width="2.6640625" style="1" customWidth="1"/>
    <col min="7931" max="7932" width="11.33203125" style="1"/>
    <col min="7933" max="7933" width="14.6640625" style="1" bestFit="1" customWidth="1"/>
    <col min="7934" max="7934" width="13.1640625" style="1" bestFit="1" customWidth="1"/>
    <col min="7935" max="8172" width="11.33203125" style="1"/>
    <col min="8173" max="8173" width="2.6640625" style="1" customWidth="1"/>
    <col min="8174" max="8175" width="13" style="1" customWidth="1"/>
    <col min="8176" max="8176" width="14.1640625" style="1" customWidth="1"/>
    <col min="8177" max="8180" width="13" style="1" customWidth="1"/>
    <col min="8181" max="8181" width="14.33203125" style="1" customWidth="1"/>
    <col min="8182" max="8182" width="13.6640625" style="1" customWidth="1"/>
    <col min="8183" max="8183" width="13" style="1" customWidth="1"/>
    <col min="8184" max="8184" width="16.6640625" style="1" customWidth="1"/>
    <col min="8185" max="8185" width="15.6640625" style="1" customWidth="1"/>
    <col min="8186" max="8186" width="2.6640625" style="1" customWidth="1"/>
    <col min="8187" max="8188" width="11.33203125" style="1"/>
    <col min="8189" max="8189" width="14.6640625" style="1" bestFit="1" customWidth="1"/>
    <col min="8190" max="8190" width="13.1640625" style="1" bestFit="1" customWidth="1"/>
    <col min="8191" max="8428" width="11.33203125" style="1"/>
    <col min="8429" max="8429" width="2.6640625" style="1" customWidth="1"/>
    <col min="8430" max="8431" width="13" style="1" customWidth="1"/>
    <col min="8432" max="8432" width="14.1640625" style="1" customWidth="1"/>
    <col min="8433" max="8436" width="13" style="1" customWidth="1"/>
    <col min="8437" max="8437" width="14.33203125" style="1" customWidth="1"/>
    <col min="8438" max="8438" width="13.6640625" style="1" customWidth="1"/>
    <col min="8439" max="8439" width="13" style="1" customWidth="1"/>
    <col min="8440" max="8440" width="16.6640625" style="1" customWidth="1"/>
    <col min="8441" max="8441" width="15.6640625" style="1" customWidth="1"/>
    <col min="8442" max="8442" width="2.6640625" style="1" customWidth="1"/>
    <col min="8443" max="8444" width="11.33203125" style="1"/>
    <col min="8445" max="8445" width="14.6640625" style="1" bestFit="1" customWidth="1"/>
    <col min="8446" max="8446" width="13.1640625" style="1" bestFit="1" customWidth="1"/>
    <col min="8447" max="8684" width="11.33203125" style="1"/>
    <col min="8685" max="8685" width="2.6640625" style="1" customWidth="1"/>
    <col min="8686" max="8687" width="13" style="1" customWidth="1"/>
    <col min="8688" max="8688" width="14.1640625" style="1" customWidth="1"/>
    <col min="8689" max="8692" width="13" style="1" customWidth="1"/>
    <col min="8693" max="8693" width="14.33203125" style="1" customWidth="1"/>
    <col min="8694" max="8694" width="13.6640625" style="1" customWidth="1"/>
    <col min="8695" max="8695" width="13" style="1" customWidth="1"/>
    <col min="8696" max="8696" width="16.6640625" style="1" customWidth="1"/>
    <col min="8697" max="8697" width="15.6640625" style="1" customWidth="1"/>
    <col min="8698" max="8698" width="2.6640625" style="1" customWidth="1"/>
    <col min="8699" max="8700" width="11.33203125" style="1"/>
    <col min="8701" max="8701" width="14.6640625" style="1" bestFit="1" customWidth="1"/>
    <col min="8702" max="8702" width="13.1640625" style="1" bestFit="1" customWidth="1"/>
    <col min="8703" max="8940" width="11.33203125" style="1"/>
    <col min="8941" max="8941" width="2.6640625" style="1" customWidth="1"/>
    <col min="8942" max="8943" width="13" style="1" customWidth="1"/>
    <col min="8944" max="8944" width="14.1640625" style="1" customWidth="1"/>
    <col min="8945" max="8948" width="13" style="1" customWidth="1"/>
    <col min="8949" max="8949" width="14.33203125" style="1" customWidth="1"/>
    <col min="8950" max="8950" width="13.6640625" style="1" customWidth="1"/>
    <col min="8951" max="8951" width="13" style="1" customWidth="1"/>
    <col min="8952" max="8952" width="16.6640625" style="1" customWidth="1"/>
    <col min="8953" max="8953" width="15.6640625" style="1" customWidth="1"/>
    <col min="8954" max="8954" width="2.6640625" style="1" customWidth="1"/>
    <col min="8955" max="8956" width="11.33203125" style="1"/>
    <col min="8957" max="8957" width="14.6640625" style="1" bestFit="1" customWidth="1"/>
    <col min="8958" max="8958" width="13.1640625" style="1" bestFit="1" customWidth="1"/>
    <col min="8959" max="9196" width="11.33203125" style="1"/>
    <col min="9197" max="9197" width="2.6640625" style="1" customWidth="1"/>
    <col min="9198" max="9199" width="13" style="1" customWidth="1"/>
    <col min="9200" max="9200" width="14.1640625" style="1" customWidth="1"/>
    <col min="9201" max="9204" width="13" style="1" customWidth="1"/>
    <col min="9205" max="9205" width="14.33203125" style="1" customWidth="1"/>
    <col min="9206" max="9206" width="13.6640625" style="1" customWidth="1"/>
    <col min="9207" max="9207" width="13" style="1" customWidth="1"/>
    <col min="9208" max="9208" width="16.6640625" style="1" customWidth="1"/>
    <col min="9209" max="9209" width="15.6640625" style="1" customWidth="1"/>
    <col min="9210" max="9210" width="2.6640625" style="1" customWidth="1"/>
    <col min="9211" max="9212" width="11.33203125" style="1"/>
    <col min="9213" max="9213" width="14.6640625" style="1" bestFit="1" customWidth="1"/>
    <col min="9214" max="9214" width="13.1640625" style="1" bestFit="1" customWidth="1"/>
    <col min="9215" max="9452" width="11.33203125" style="1"/>
    <col min="9453" max="9453" width="2.6640625" style="1" customWidth="1"/>
    <col min="9454" max="9455" width="13" style="1" customWidth="1"/>
    <col min="9456" max="9456" width="14.1640625" style="1" customWidth="1"/>
    <col min="9457" max="9460" width="13" style="1" customWidth="1"/>
    <col min="9461" max="9461" width="14.33203125" style="1" customWidth="1"/>
    <col min="9462" max="9462" width="13.6640625" style="1" customWidth="1"/>
    <col min="9463" max="9463" width="13" style="1" customWidth="1"/>
    <col min="9464" max="9464" width="16.6640625" style="1" customWidth="1"/>
    <col min="9465" max="9465" width="15.6640625" style="1" customWidth="1"/>
    <col min="9466" max="9466" width="2.6640625" style="1" customWidth="1"/>
    <col min="9467" max="9468" width="11.33203125" style="1"/>
    <col min="9469" max="9469" width="14.6640625" style="1" bestFit="1" customWidth="1"/>
    <col min="9470" max="9470" width="13.1640625" style="1" bestFit="1" customWidth="1"/>
    <col min="9471" max="9708" width="11.33203125" style="1"/>
    <col min="9709" max="9709" width="2.6640625" style="1" customWidth="1"/>
    <col min="9710" max="9711" width="13" style="1" customWidth="1"/>
    <col min="9712" max="9712" width="14.1640625" style="1" customWidth="1"/>
    <col min="9713" max="9716" width="13" style="1" customWidth="1"/>
    <col min="9717" max="9717" width="14.33203125" style="1" customWidth="1"/>
    <col min="9718" max="9718" width="13.6640625" style="1" customWidth="1"/>
    <col min="9719" max="9719" width="13" style="1" customWidth="1"/>
    <col min="9720" max="9720" width="16.6640625" style="1" customWidth="1"/>
    <col min="9721" max="9721" width="15.6640625" style="1" customWidth="1"/>
    <col min="9722" max="9722" width="2.6640625" style="1" customWidth="1"/>
    <col min="9723" max="9724" width="11.33203125" style="1"/>
    <col min="9725" max="9725" width="14.6640625" style="1" bestFit="1" customWidth="1"/>
    <col min="9726" max="9726" width="13.1640625" style="1" bestFit="1" customWidth="1"/>
    <col min="9727" max="9964" width="11.33203125" style="1"/>
    <col min="9965" max="9965" width="2.6640625" style="1" customWidth="1"/>
    <col min="9966" max="9967" width="13" style="1" customWidth="1"/>
    <col min="9968" max="9968" width="14.1640625" style="1" customWidth="1"/>
    <col min="9969" max="9972" width="13" style="1" customWidth="1"/>
    <col min="9973" max="9973" width="14.33203125" style="1" customWidth="1"/>
    <col min="9974" max="9974" width="13.6640625" style="1" customWidth="1"/>
    <col min="9975" max="9975" width="13" style="1" customWidth="1"/>
    <col min="9976" max="9976" width="16.6640625" style="1" customWidth="1"/>
    <col min="9977" max="9977" width="15.6640625" style="1" customWidth="1"/>
    <col min="9978" max="9978" width="2.6640625" style="1" customWidth="1"/>
    <col min="9979" max="9980" width="11.33203125" style="1"/>
    <col min="9981" max="9981" width="14.6640625" style="1" bestFit="1" customWidth="1"/>
    <col min="9982" max="9982" width="13.1640625" style="1" bestFit="1" customWidth="1"/>
    <col min="9983" max="10220" width="11.33203125" style="1"/>
    <col min="10221" max="10221" width="2.6640625" style="1" customWidth="1"/>
    <col min="10222" max="10223" width="13" style="1" customWidth="1"/>
    <col min="10224" max="10224" width="14.1640625" style="1" customWidth="1"/>
    <col min="10225" max="10228" width="13" style="1" customWidth="1"/>
    <col min="10229" max="10229" width="14.33203125" style="1" customWidth="1"/>
    <col min="10230" max="10230" width="13.6640625" style="1" customWidth="1"/>
    <col min="10231" max="10231" width="13" style="1" customWidth="1"/>
    <col min="10232" max="10232" width="16.6640625" style="1" customWidth="1"/>
    <col min="10233" max="10233" width="15.6640625" style="1" customWidth="1"/>
    <col min="10234" max="10234" width="2.6640625" style="1" customWidth="1"/>
    <col min="10235" max="10236" width="11.33203125" style="1"/>
    <col min="10237" max="10237" width="14.6640625" style="1" bestFit="1" customWidth="1"/>
    <col min="10238" max="10238" width="13.1640625" style="1" bestFit="1" customWidth="1"/>
    <col min="10239" max="10476" width="11.33203125" style="1"/>
    <col min="10477" max="10477" width="2.6640625" style="1" customWidth="1"/>
    <col min="10478" max="10479" width="13" style="1" customWidth="1"/>
    <col min="10480" max="10480" width="14.1640625" style="1" customWidth="1"/>
    <col min="10481" max="10484" width="13" style="1" customWidth="1"/>
    <col min="10485" max="10485" width="14.33203125" style="1" customWidth="1"/>
    <col min="10486" max="10486" width="13.6640625" style="1" customWidth="1"/>
    <col min="10487" max="10487" width="13" style="1" customWidth="1"/>
    <col min="10488" max="10488" width="16.6640625" style="1" customWidth="1"/>
    <col min="10489" max="10489" width="15.6640625" style="1" customWidth="1"/>
    <col min="10490" max="10490" width="2.6640625" style="1" customWidth="1"/>
    <col min="10491" max="10492" width="11.33203125" style="1"/>
    <col min="10493" max="10493" width="14.6640625" style="1" bestFit="1" customWidth="1"/>
    <col min="10494" max="10494" width="13.1640625" style="1" bestFit="1" customWidth="1"/>
    <col min="10495" max="10732" width="11.33203125" style="1"/>
    <col min="10733" max="10733" width="2.6640625" style="1" customWidth="1"/>
    <col min="10734" max="10735" width="13" style="1" customWidth="1"/>
    <col min="10736" max="10736" width="14.1640625" style="1" customWidth="1"/>
    <col min="10737" max="10740" width="13" style="1" customWidth="1"/>
    <col min="10741" max="10741" width="14.33203125" style="1" customWidth="1"/>
    <col min="10742" max="10742" width="13.6640625" style="1" customWidth="1"/>
    <col min="10743" max="10743" width="13" style="1" customWidth="1"/>
    <col min="10744" max="10744" width="16.6640625" style="1" customWidth="1"/>
    <col min="10745" max="10745" width="15.6640625" style="1" customWidth="1"/>
    <col min="10746" max="10746" width="2.6640625" style="1" customWidth="1"/>
    <col min="10747" max="10748" width="11.33203125" style="1"/>
    <col min="10749" max="10749" width="14.6640625" style="1" bestFit="1" customWidth="1"/>
    <col min="10750" max="10750" width="13.1640625" style="1" bestFit="1" customWidth="1"/>
    <col min="10751" max="10988" width="11.33203125" style="1"/>
    <col min="10989" max="10989" width="2.6640625" style="1" customWidth="1"/>
    <col min="10990" max="10991" width="13" style="1" customWidth="1"/>
    <col min="10992" max="10992" width="14.1640625" style="1" customWidth="1"/>
    <col min="10993" max="10996" width="13" style="1" customWidth="1"/>
    <col min="10997" max="10997" width="14.33203125" style="1" customWidth="1"/>
    <col min="10998" max="10998" width="13.6640625" style="1" customWidth="1"/>
    <col min="10999" max="10999" width="13" style="1" customWidth="1"/>
    <col min="11000" max="11000" width="16.6640625" style="1" customWidth="1"/>
    <col min="11001" max="11001" width="15.6640625" style="1" customWidth="1"/>
    <col min="11002" max="11002" width="2.6640625" style="1" customWidth="1"/>
    <col min="11003" max="11004" width="11.33203125" style="1"/>
    <col min="11005" max="11005" width="14.6640625" style="1" bestFit="1" customWidth="1"/>
    <col min="11006" max="11006" width="13.1640625" style="1" bestFit="1" customWidth="1"/>
    <col min="11007" max="11244" width="11.33203125" style="1"/>
    <col min="11245" max="11245" width="2.6640625" style="1" customWidth="1"/>
    <col min="11246" max="11247" width="13" style="1" customWidth="1"/>
    <col min="11248" max="11248" width="14.1640625" style="1" customWidth="1"/>
    <col min="11249" max="11252" width="13" style="1" customWidth="1"/>
    <col min="11253" max="11253" width="14.33203125" style="1" customWidth="1"/>
    <col min="11254" max="11254" width="13.6640625" style="1" customWidth="1"/>
    <col min="11255" max="11255" width="13" style="1" customWidth="1"/>
    <col min="11256" max="11256" width="16.6640625" style="1" customWidth="1"/>
    <col min="11257" max="11257" width="15.6640625" style="1" customWidth="1"/>
    <col min="11258" max="11258" width="2.6640625" style="1" customWidth="1"/>
    <col min="11259" max="11260" width="11.33203125" style="1"/>
    <col min="11261" max="11261" width="14.6640625" style="1" bestFit="1" customWidth="1"/>
    <col min="11262" max="11262" width="13.1640625" style="1" bestFit="1" customWidth="1"/>
    <col min="11263" max="11500" width="11.33203125" style="1"/>
    <col min="11501" max="11501" width="2.6640625" style="1" customWidth="1"/>
    <col min="11502" max="11503" width="13" style="1" customWidth="1"/>
    <col min="11504" max="11504" width="14.1640625" style="1" customWidth="1"/>
    <col min="11505" max="11508" width="13" style="1" customWidth="1"/>
    <col min="11509" max="11509" width="14.33203125" style="1" customWidth="1"/>
    <col min="11510" max="11510" width="13.6640625" style="1" customWidth="1"/>
    <col min="11511" max="11511" width="13" style="1" customWidth="1"/>
    <col min="11512" max="11512" width="16.6640625" style="1" customWidth="1"/>
    <col min="11513" max="11513" width="15.6640625" style="1" customWidth="1"/>
    <col min="11514" max="11514" width="2.6640625" style="1" customWidth="1"/>
    <col min="11515" max="11516" width="11.33203125" style="1"/>
    <col min="11517" max="11517" width="14.6640625" style="1" bestFit="1" customWidth="1"/>
    <col min="11518" max="11518" width="13.1640625" style="1" bestFit="1" customWidth="1"/>
    <col min="11519" max="11756" width="11.33203125" style="1"/>
    <col min="11757" max="11757" width="2.6640625" style="1" customWidth="1"/>
    <col min="11758" max="11759" width="13" style="1" customWidth="1"/>
    <col min="11760" max="11760" width="14.1640625" style="1" customWidth="1"/>
    <col min="11761" max="11764" width="13" style="1" customWidth="1"/>
    <col min="11765" max="11765" width="14.33203125" style="1" customWidth="1"/>
    <col min="11766" max="11766" width="13.6640625" style="1" customWidth="1"/>
    <col min="11767" max="11767" width="13" style="1" customWidth="1"/>
    <col min="11768" max="11768" width="16.6640625" style="1" customWidth="1"/>
    <col min="11769" max="11769" width="15.6640625" style="1" customWidth="1"/>
    <col min="11770" max="11770" width="2.6640625" style="1" customWidth="1"/>
    <col min="11771" max="11772" width="11.33203125" style="1"/>
    <col min="11773" max="11773" width="14.6640625" style="1" bestFit="1" customWidth="1"/>
    <col min="11774" max="11774" width="13.1640625" style="1" bestFit="1" customWidth="1"/>
    <col min="11775" max="12012" width="11.33203125" style="1"/>
    <col min="12013" max="12013" width="2.6640625" style="1" customWidth="1"/>
    <col min="12014" max="12015" width="13" style="1" customWidth="1"/>
    <col min="12016" max="12016" width="14.1640625" style="1" customWidth="1"/>
    <col min="12017" max="12020" width="13" style="1" customWidth="1"/>
    <col min="12021" max="12021" width="14.33203125" style="1" customWidth="1"/>
    <col min="12022" max="12022" width="13.6640625" style="1" customWidth="1"/>
    <col min="12023" max="12023" width="13" style="1" customWidth="1"/>
    <col min="12024" max="12024" width="16.6640625" style="1" customWidth="1"/>
    <col min="12025" max="12025" width="15.6640625" style="1" customWidth="1"/>
    <col min="12026" max="12026" width="2.6640625" style="1" customWidth="1"/>
    <col min="12027" max="12028" width="11.33203125" style="1"/>
    <col min="12029" max="12029" width="14.6640625" style="1" bestFit="1" customWidth="1"/>
    <col min="12030" max="12030" width="13.1640625" style="1" bestFit="1" customWidth="1"/>
    <col min="12031" max="12268" width="11.33203125" style="1"/>
    <col min="12269" max="12269" width="2.6640625" style="1" customWidth="1"/>
    <col min="12270" max="12271" width="13" style="1" customWidth="1"/>
    <col min="12272" max="12272" width="14.1640625" style="1" customWidth="1"/>
    <col min="12273" max="12276" width="13" style="1" customWidth="1"/>
    <col min="12277" max="12277" width="14.33203125" style="1" customWidth="1"/>
    <col min="12278" max="12278" width="13.6640625" style="1" customWidth="1"/>
    <col min="12279" max="12279" width="13" style="1" customWidth="1"/>
    <col min="12280" max="12280" width="16.6640625" style="1" customWidth="1"/>
    <col min="12281" max="12281" width="15.6640625" style="1" customWidth="1"/>
    <col min="12282" max="12282" width="2.6640625" style="1" customWidth="1"/>
    <col min="12283" max="12284" width="11.33203125" style="1"/>
    <col min="12285" max="12285" width="14.6640625" style="1" bestFit="1" customWidth="1"/>
    <col min="12286" max="12286" width="13.1640625" style="1" bestFit="1" customWidth="1"/>
    <col min="12287" max="12524" width="11.33203125" style="1"/>
    <col min="12525" max="12525" width="2.6640625" style="1" customWidth="1"/>
    <col min="12526" max="12527" width="13" style="1" customWidth="1"/>
    <col min="12528" max="12528" width="14.1640625" style="1" customWidth="1"/>
    <col min="12529" max="12532" width="13" style="1" customWidth="1"/>
    <col min="12533" max="12533" width="14.33203125" style="1" customWidth="1"/>
    <col min="12534" max="12534" width="13.6640625" style="1" customWidth="1"/>
    <col min="12535" max="12535" width="13" style="1" customWidth="1"/>
    <col min="12536" max="12536" width="16.6640625" style="1" customWidth="1"/>
    <col min="12537" max="12537" width="15.6640625" style="1" customWidth="1"/>
    <col min="12538" max="12538" width="2.6640625" style="1" customWidth="1"/>
    <col min="12539" max="12540" width="11.33203125" style="1"/>
    <col min="12541" max="12541" width="14.6640625" style="1" bestFit="1" customWidth="1"/>
    <col min="12542" max="12542" width="13.1640625" style="1" bestFit="1" customWidth="1"/>
    <col min="12543" max="12780" width="11.33203125" style="1"/>
    <col min="12781" max="12781" width="2.6640625" style="1" customWidth="1"/>
    <col min="12782" max="12783" width="13" style="1" customWidth="1"/>
    <col min="12784" max="12784" width="14.1640625" style="1" customWidth="1"/>
    <col min="12785" max="12788" width="13" style="1" customWidth="1"/>
    <col min="12789" max="12789" width="14.33203125" style="1" customWidth="1"/>
    <col min="12790" max="12790" width="13.6640625" style="1" customWidth="1"/>
    <col min="12791" max="12791" width="13" style="1" customWidth="1"/>
    <col min="12792" max="12792" width="16.6640625" style="1" customWidth="1"/>
    <col min="12793" max="12793" width="15.6640625" style="1" customWidth="1"/>
    <col min="12794" max="12794" width="2.6640625" style="1" customWidth="1"/>
    <col min="12795" max="12796" width="11.33203125" style="1"/>
    <col min="12797" max="12797" width="14.6640625" style="1" bestFit="1" customWidth="1"/>
    <col min="12798" max="12798" width="13.1640625" style="1" bestFit="1" customWidth="1"/>
    <col min="12799" max="13036" width="11.33203125" style="1"/>
    <col min="13037" max="13037" width="2.6640625" style="1" customWidth="1"/>
    <col min="13038" max="13039" width="13" style="1" customWidth="1"/>
    <col min="13040" max="13040" width="14.1640625" style="1" customWidth="1"/>
    <col min="13041" max="13044" width="13" style="1" customWidth="1"/>
    <col min="13045" max="13045" width="14.33203125" style="1" customWidth="1"/>
    <col min="13046" max="13046" width="13.6640625" style="1" customWidth="1"/>
    <col min="13047" max="13047" width="13" style="1" customWidth="1"/>
    <col min="13048" max="13048" width="16.6640625" style="1" customWidth="1"/>
    <col min="13049" max="13049" width="15.6640625" style="1" customWidth="1"/>
    <col min="13050" max="13050" width="2.6640625" style="1" customWidth="1"/>
    <col min="13051" max="13052" width="11.33203125" style="1"/>
    <col min="13053" max="13053" width="14.6640625" style="1" bestFit="1" customWidth="1"/>
    <col min="13054" max="13054" width="13.1640625" style="1" bestFit="1" customWidth="1"/>
    <col min="13055" max="13292" width="11.33203125" style="1"/>
    <col min="13293" max="13293" width="2.6640625" style="1" customWidth="1"/>
    <col min="13294" max="13295" width="13" style="1" customWidth="1"/>
    <col min="13296" max="13296" width="14.1640625" style="1" customWidth="1"/>
    <col min="13297" max="13300" width="13" style="1" customWidth="1"/>
    <col min="13301" max="13301" width="14.33203125" style="1" customWidth="1"/>
    <col min="13302" max="13302" width="13.6640625" style="1" customWidth="1"/>
    <col min="13303" max="13303" width="13" style="1" customWidth="1"/>
    <col min="13304" max="13304" width="16.6640625" style="1" customWidth="1"/>
    <col min="13305" max="13305" width="15.6640625" style="1" customWidth="1"/>
    <col min="13306" max="13306" width="2.6640625" style="1" customWidth="1"/>
    <col min="13307" max="13308" width="11.33203125" style="1"/>
    <col min="13309" max="13309" width="14.6640625" style="1" bestFit="1" customWidth="1"/>
    <col min="13310" max="13310" width="13.1640625" style="1" bestFit="1" customWidth="1"/>
    <col min="13311" max="13548" width="11.33203125" style="1"/>
    <col min="13549" max="13549" width="2.6640625" style="1" customWidth="1"/>
    <col min="13550" max="13551" width="13" style="1" customWidth="1"/>
    <col min="13552" max="13552" width="14.1640625" style="1" customWidth="1"/>
    <col min="13553" max="13556" width="13" style="1" customWidth="1"/>
    <col min="13557" max="13557" width="14.33203125" style="1" customWidth="1"/>
    <col min="13558" max="13558" width="13.6640625" style="1" customWidth="1"/>
    <col min="13559" max="13559" width="13" style="1" customWidth="1"/>
    <col min="13560" max="13560" width="16.6640625" style="1" customWidth="1"/>
    <col min="13561" max="13561" width="15.6640625" style="1" customWidth="1"/>
    <col min="13562" max="13562" width="2.6640625" style="1" customWidth="1"/>
    <col min="13563" max="13564" width="11.33203125" style="1"/>
    <col min="13565" max="13565" width="14.6640625" style="1" bestFit="1" customWidth="1"/>
    <col min="13566" max="13566" width="13.1640625" style="1" bestFit="1" customWidth="1"/>
    <col min="13567" max="13804" width="11.33203125" style="1"/>
    <col min="13805" max="13805" width="2.6640625" style="1" customWidth="1"/>
    <col min="13806" max="13807" width="13" style="1" customWidth="1"/>
    <col min="13808" max="13808" width="14.1640625" style="1" customWidth="1"/>
    <col min="13809" max="13812" width="13" style="1" customWidth="1"/>
    <col min="13813" max="13813" width="14.33203125" style="1" customWidth="1"/>
    <col min="13814" max="13814" width="13.6640625" style="1" customWidth="1"/>
    <col min="13815" max="13815" width="13" style="1" customWidth="1"/>
    <col min="13816" max="13816" width="16.6640625" style="1" customWidth="1"/>
    <col min="13817" max="13817" width="15.6640625" style="1" customWidth="1"/>
    <col min="13818" max="13818" width="2.6640625" style="1" customWidth="1"/>
    <col min="13819" max="13820" width="11.33203125" style="1"/>
    <col min="13821" max="13821" width="14.6640625" style="1" bestFit="1" customWidth="1"/>
    <col min="13822" max="13822" width="13.1640625" style="1" bestFit="1" customWidth="1"/>
    <col min="13823" max="14060" width="11.33203125" style="1"/>
    <col min="14061" max="14061" width="2.6640625" style="1" customWidth="1"/>
    <col min="14062" max="14063" width="13" style="1" customWidth="1"/>
    <col min="14064" max="14064" width="14.1640625" style="1" customWidth="1"/>
    <col min="14065" max="14068" width="13" style="1" customWidth="1"/>
    <col min="14069" max="14069" width="14.33203125" style="1" customWidth="1"/>
    <col min="14070" max="14070" width="13.6640625" style="1" customWidth="1"/>
    <col min="14071" max="14071" width="13" style="1" customWidth="1"/>
    <col min="14072" max="14072" width="16.6640625" style="1" customWidth="1"/>
    <col min="14073" max="14073" width="15.6640625" style="1" customWidth="1"/>
    <col min="14074" max="14074" width="2.6640625" style="1" customWidth="1"/>
    <col min="14075" max="14076" width="11.33203125" style="1"/>
    <col min="14077" max="14077" width="14.6640625" style="1" bestFit="1" customWidth="1"/>
    <col min="14078" max="14078" width="13.1640625" style="1" bestFit="1" customWidth="1"/>
    <col min="14079" max="14316" width="11.33203125" style="1"/>
    <col min="14317" max="14317" width="2.6640625" style="1" customWidth="1"/>
    <col min="14318" max="14319" width="13" style="1" customWidth="1"/>
    <col min="14320" max="14320" width="14.1640625" style="1" customWidth="1"/>
    <col min="14321" max="14324" width="13" style="1" customWidth="1"/>
    <col min="14325" max="14325" width="14.33203125" style="1" customWidth="1"/>
    <col min="14326" max="14326" width="13.6640625" style="1" customWidth="1"/>
    <col min="14327" max="14327" width="13" style="1" customWidth="1"/>
    <col min="14328" max="14328" width="16.6640625" style="1" customWidth="1"/>
    <col min="14329" max="14329" width="15.6640625" style="1" customWidth="1"/>
    <col min="14330" max="14330" width="2.6640625" style="1" customWidth="1"/>
    <col min="14331" max="14332" width="11.33203125" style="1"/>
    <col min="14333" max="14333" width="14.6640625" style="1" bestFit="1" customWidth="1"/>
    <col min="14334" max="14334" width="13.1640625" style="1" bestFit="1" customWidth="1"/>
    <col min="14335" max="14572" width="11.33203125" style="1"/>
    <col min="14573" max="14573" width="2.6640625" style="1" customWidth="1"/>
    <col min="14574" max="14575" width="13" style="1" customWidth="1"/>
    <col min="14576" max="14576" width="14.1640625" style="1" customWidth="1"/>
    <col min="14577" max="14580" width="13" style="1" customWidth="1"/>
    <col min="14581" max="14581" width="14.33203125" style="1" customWidth="1"/>
    <col min="14582" max="14582" width="13.6640625" style="1" customWidth="1"/>
    <col min="14583" max="14583" width="13" style="1" customWidth="1"/>
    <col min="14584" max="14584" width="16.6640625" style="1" customWidth="1"/>
    <col min="14585" max="14585" width="15.6640625" style="1" customWidth="1"/>
    <col min="14586" max="14586" width="2.6640625" style="1" customWidth="1"/>
    <col min="14587" max="14588" width="11.33203125" style="1"/>
    <col min="14589" max="14589" width="14.6640625" style="1" bestFit="1" customWidth="1"/>
    <col min="14590" max="14590" width="13.1640625" style="1" bestFit="1" customWidth="1"/>
    <col min="14591" max="14828" width="11.33203125" style="1"/>
    <col min="14829" max="14829" width="2.6640625" style="1" customWidth="1"/>
    <col min="14830" max="14831" width="13" style="1" customWidth="1"/>
    <col min="14832" max="14832" width="14.1640625" style="1" customWidth="1"/>
    <col min="14833" max="14836" width="13" style="1" customWidth="1"/>
    <col min="14837" max="14837" width="14.33203125" style="1" customWidth="1"/>
    <col min="14838" max="14838" width="13.6640625" style="1" customWidth="1"/>
    <col min="14839" max="14839" width="13" style="1" customWidth="1"/>
    <col min="14840" max="14840" width="16.6640625" style="1" customWidth="1"/>
    <col min="14841" max="14841" width="15.6640625" style="1" customWidth="1"/>
    <col min="14842" max="14842" width="2.6640625" style="1" customWidth="1"/>
    <col min="14843" max="14844" width="11.33203125" style="1"/>
    <col min="14845" max="14845" width="14.6640625" style="1" bestFit="1" customWidth="1"/>
    <col min="14846" max="14846" width="13.1640625" style="1" bestFit="1" customWidth="1"/>
    <col min="14847" max="15084" width="11.33203125" style="1"/>
    <col min="15085" max="15085" width="2.6640625" style="1" customWidth="1"/>
    <col min="15086" max="15087" width="13" style="1" customWidth="1"/>
    <col min="15088" max="15088" width="14.1640625" style="1" customWidth="1"/>
    <col min="15089" max="15092" width="13" style="1" customWidth="1"/>
    <col min="15093" max="15093" width="14.33203125" style="1" customWidth="1"/>
    <col min="15094" max="15094" width="13.6640625" style="1" customWidth="1"/>
    <col min="15095" max="15095" width="13" style="1" customWidth="1"/>
    <col min="15096" max="15096" width="16.6640625" style="1" customWidth="1"/>
    <col min="15097" max="15097" width="15.6640625" style="1" customWidth="1"/>
    <col min="15098" max="15098" width="2.6640625" style="1" customWidth="1"/>
    <col min="15099" max="15100" width="11.33203125" style="1"/>
    <col min="15101" max="15101" width="14.6640625" style="1" bestFit="1" customWidth="1"/>
    <col min="15102" max="15102" width="13.1640625" style="1" bestFit="1" customWidth="1"/>
    <col min="15103" max="15340" width="11.33203125" style="1"/>
    <col min="15341" max="15341" width="2.6640625" style="1" customWidth="1"/>
    <col min="15342" max="15343" width="13" style="1" customWidth="1"/>
    <col min="15344" max="15344" width="14.1640625" style="1" customWidth="1"/>
    <col min="15345" max="15348" width="13" style="1" customWidth="1"/>
    <col min="15349" max="15349" width="14.33203125" style="1" customWidth="1"/>
    <col min="15350" max="15350" width="13.6640625" style="1" customWidth="1"/>
    <col min="15351" max="15351" width="13" style="1" customWidth="1"/>
    <col min="15352" max="15352" width="16.6640625" style="1" customWidth="1"/>
    <col min="15353" max="15353" width="15.6640625" style="1" customWidth="1"/>
    <col min="15354" max="15354" width="2.6640625" style="1" customWidth="1"/>
    <col min="15355" max="15356" width="11.33203125" style="1"/>
    <col min="15357" max="15357" width="14.6640625" style="1" bestFit="1" customWidth="1"/>
    <col min="15358" max="15358" width="13.1640625" style="1" bestFit="1" customWidth="1"/>
    <col min="15359" max="15596" width="11.33203125" style="1"/>
    <col min="15597" max="15597" width="2.6640625" style="1" customWidth="1"/>
    <col min="15598" max="15599" width="13" style="1" customWidth="1"/>
    <col min="15600" max="15600" width="14.1640625" style="1" customWidth="1"/>
    <col min="15601" max="15604" width="13" style="1" customWidth="1"/>
    <col min="15605" max="15605" width="14.33203125" style="1" customWidth="1"/>
    <col min="15606" max="15606" width="13.6640625" style="1" customWidth="1"/>
    <col min="15607" max="15607" width="13" style="1" customWidth="1"/>
    <col min="15608" max="15608" width="16.6640625" style="1" customWidth="1"/>
    <col min="15609" max="15609" width="15.6640625" style="1" customWidth="1"/>
    <col min="15610" max="15610" width="2.6640625" style="1" customWidth="1"/>
    <col min="15611" max="15612" width="11.33203125" style="1"/>
    <col min="15613" max="15613" width="14.6640625" style="1" bestFit="1" customWidth="1"/>
    <col min="15614" max="15614" width="13.1640625" style="1" bestFit="1" customWidth="1"/>
    <col min="15615" max="15852" width="11.33203125" style="1"/>
    <col min="15853" max="15853" width="2.6640625" style="1" customWidth="1"/>
    <col min="15854" max="15855" width="13" style="1" customWidth="1"/>
    <col min="15856" max="15856" width="14.1640625" style="1" customWidth="1"/>
    <col min="15857" max="15860" width="13" style="1" customWidth="1"/>
    <col min="15861" max="15861" width="14.33203125" style="1" customWidth="1"/>
    <col min="15862" max="15862" width="13.6640625" style="1" customWidth="1"/>
    <col min="15863" max="15863" width="13" style="1" customWidth="1"/>
    <col min="15864" max="15864" width="16.6640625" style="1" customWidth="1"/>
    <col min="15865" max="15865" width="15.6640625" style="1" customWidth="1"/>
    <col min="15866" max="15866" width="2.6640625" style="1" customWidth="1"/>
    <col min="15867" max="15868" width="11.33203125" style="1"/>
    <col min="15869" max="15869" width="14.6640625" style="1" bestFit="1" customWidth="1"/>
    <col min="15870" max="15870" width="13.1640625" style="1" bestFit="1" customWidth="1"/>
    <col min="15871" max="16108" width="11.33203125" style="1"/>
    <col min="16109" max="16109" width="2.6640625" style="1" customWidth="1"/>
    <col min="16110" max="16111" width="13" style="1" customWidth="1"/>
    <col min="16112" max="16112" width="14.1640625" style="1" customWidth="1"/>
    <col min="16113" max="16116" width="13" style="1" customWidth="1"/>
    <col min="16117" max="16117" width="14.33203125" style="1" customWidth="1"/>
    <col min="16118" max="16118" width="13.6640625" style="1" customWidth="1"/>
    <col min="16119" max="16119" width="13" style="1" customWidth="1"/>
    <col min="16120" max="16120" width="16.6640625" style="1" customWidth="1"/>
    <col min="16121" max="16121" width="15.6640625" style="1" customWidth="1"/>
    <col min="16122" max="16122" width="2.6640625" style="1" customWidth="1"/>
    <col min="16123" max="16124" width="11.33203125" style="1"/>
    <col min="16125" max="16125" width="14.6640625" style="1" bestFit="1" customWidth="1"/>
    <col min="16126" max="16126" width="13.1640625" style="1" bestFit="1" customWidth="1"/>
    <col min="16127" max="16366" width="11.33203125" style="1"/>
    <col min="16367" max="16384" width="11.33203125" style="1" customWidth="1"/>
  </cols>
  <sheetData>
    <row r="1" spans="1:12" x14ac:dyDescent="0.25">
      <c r="J1" s="2"/>
      <c r="K1" s="2"/>
      <c r="L1" s="2"/>
    </row>
    <row r="2" spans="1:12" x14ac:dyDescent="0.25">
      <c r="A2" s="163"/>
      <c r="B2" s="163"/>
      <c r="C2" s="163"/>
      <c r="D2" s="163"/>
      <c r="E2" s="163"/>
      <c r="F2" s="163"/>
      <c r="J2" s="2"/>
      <c r="K2" s="2"/>
      <c r="L2" s="2"/>
    </row>
    <row r="3" spans="1:12" ht="29.25" customHeight="1" x14ac:dyDescent="0.4">
      <c r="A3" s="170" t="s">
        <v>128</v>
      </c>
      <c r="B3" s="170"/>
      <c r="C3" s="170"/>
      <c r="D3" s="170"/>
      <c r="E3" s="170"/>
      <c r="F3" s="170"/>
      <c r="G3" s="170"/>
      <c r="H3" s="170"/>
      <c r="I3" s="170"/>
      <c r="J3" s="170"/>
      <c r="K3" s="3"/>
      <c r="L3" s="3" t="s">
        <v>136</v>
      </c>
    </row>
    <row r="4" spans="1:12" x14ac:dyDescent="0.25">
      <c r="C4" s="4"/>
      <c r="J4" s="3"/>
      <c r="K4" s="3"/>
      <c r="L4" s="3"/>
    </row>
    <row r="5" spans="1:12" ht="20" thickBot="1" x14ac:dyDescent="0.3">
      <c r="A5" s="5"/>
      <c r="B5" s="5"/>
      <c r="C5" s="5"/>
      <c r="D5" s="5"/>
      <c r="E5" s="5"/>
      <c r="F5" s="5"/>
      <c r="G5" s="5"/>
      <c r="H5" s="5"/>
      <c r="I5" s="39" t="s">
        <v>88</v>
      </c>
      <c r="J5" s="55"/>
      <c r="K5" s="55" t="s">
        <v>139</v>
      </c>
      <c r="L5" s="55"/>
    </row>
    <row r="6" spans="1:12" ht="25.5" customHeight="1" x14ac:dyDescent="0.3">
      <c r="A6" s="164" t="s">
        <v>133</v>
      </c>
      <c r="B6" s="164"/>
      <c r="C6" s="164"/>
      <c r="D6" s="164"/>
      <c r="E6" s="164"/>
      <c r="F6" s="164"/>
      <c r="G6" s="164"/>
      <c r="H6" s="164"/>
      <c r="I6" s="164"/>
      <c r="J6" s="164"/>
      <c r="K6" s="35"/>
      <c r="L6" s="35"/>
    </row>
    <row r="7" spans="1:12" ht="25.5" customHeight="1" x14ac:dyDescent="0.25">
      <c r="A7" s="165" t="s">
        <v>0</v>
      </c>
      <c r="B7" s="166"/>
      <c r="C7" s="166"/>
      <c r="D7" s="166"/>
      <c r="E7" s="166"/>
      <c r="F7" s="166"/>
      <c r="G7" s="166"/>
      <c r="H7" s="166"/>
      <c r="I7" s="166"/>
      <c r="J7" s="167"/>
      <c r="K7" s="129"/>
      <c r="L7" s="35"/>
    </row>
    <row r="8" spans="1:12" ht="21" customHeight="1" x14ac:dyDescent="0.25">
      <c r="A8" s="6"/>
      <c r="B8" s="103"/>
      <c r="C8" s="104"/>
      <c r="D8" s="2"/>
      <c r="E8" s="30"/>
      <c r="F8" s="7" t="s">
        <v>47</v>
      </c>
      <c r="G8" s="7" t="s">
        <v>100</v>
      </c>
      <c r="H8" s="7" t="s">
        <v>101</v>
      </c>
      <c r="I8" s="7" t="s">
        <v>102</v>
      </c>
      <c r="J8" s="7" t="s">
        <v>103</v>
      </c>
      <c r="K8" s="58"/>
      <c r="L8" s="29"/>
    </row>
    <row r="9" spans="1:12" ht="20" x14ac:dyDescent="0.25">
      <c r="A9" s="6" t="s">
        <v>87</v>
      </c>
      <c r="B9" s="103"/>
      <c r="C9" s="72" t="s">
        <v>134</v>
      </c>
      <c r="D9" s="2"/>
      <c r="E9" s="31"/>
      <c r="F9" s="17"/>
      <c r="G9" s="122" t="s">
        <v>104</v>
      </c>
      <c r="H9" s="8"/>
      <c r="I9" s="8"/>
      <c r="J9" s="126"/>
      <c r="K9" s="130"/>
      <c r="L9" s="107"/>
    </row>
    <row r="10" spans="1:12" x14ac:dyDescent="0.25">
      <c r="A10" s="6"/>
      <c r="B10" s="2"/>
      <c r="C10" s="2"/>
      <c r="D10" s="2"/>
      <c r="E10" s="118" t="s">
        <v>115</v>
      </c>
      <c r="F10" s="119">
        <v>1</v>
      </c>
      <c r="G10" s="120">
        <v>195</v>
      </c>
      <c r="H10" s="121"/>
      <c r="I10" s="121"/>
      <c r="J10" s="121"/>
      <c r="K10" s="131"/>
      <c r="L10" s="136"/>
    </row>
    <row r="11" spans="1:12" ht="20" x14ac:dyDescent="0.25">
      <c r="A11" s="6" t="s">
        <v>91</v>
      </c>
      <c r="B11" s="103"/>
      <c r="C11" s="72" t="s">
        <v>134</v>
      </c>
      <c r="D11" s="2"/>
      <c r="E11" s="69"/>
      <c r="F11" s="70"/>
      <c r="G11" s="71"/>
      <c r="H11" s="117"/>
      <c r="I11" s="117"/>
      <c r="J11" s="117"/>
      <c r="K11" s="132"/>
      <c r="L11" s="137"/>
    </row>
    <row r="12" spans="1:12" x14ac:dyDescent="0.25">
      <c r="A12" s="6"/>
      <c r="B12" s="103"/>
      <c r="C12" s="104"/>
      <c r="D12" s="2"/>
      <c r="E12" s="69"/>
      <c r="F12" s="70"/>
      <c r="G12" s="71"/>
      <c r="H12" s="117"/>
      <c r="I12" s="117"/>
      <c r="J12" s="117"/>
      <c r="K12" s="132"/>
      <c r="L12" s="137"/>
    </row>
    <row r="13" spans="1:12" ht="20" x14ac:dyDescent="0.25">
      <c r="A13" s="6" t="s">
        <v>92</v>
      </c>
      <c r="B13" s="103"/>
      <c r="C13" s="72" t="s">
        <v>134</v>
      </c>
      <c r="D13" s="2"/>
      <c r="E13" s="69"/>
      <c r="F13" s="70"/>
      <c r="G13" s="71"/>
      <c r="H13" s="117"/>
      <c r="I13" s="117"/>
      <c r="J13" s="117"/>
      <c r="K13" s="132"/>
      <c r="L13" s="137"/>
    </row>
    <row r="14" spans="1:12" x14ac:dyDescent="0.25">
      <c r="A14" s="6"/>
      <c r="B14" s="103"/>
      <c r="C14" s="104"/>
      <c r="D14" s="2"/>
      <c r="E14" s="69"/>
      <c r="F14" s="70"/>
      <c r="G14" s="71"/>
      <c r="H14" s="117"/>
      <c r="I14" s="117"/>
      <c r="J14" s="117"/>
      <c r="K14" s="132"/>
      <c r="L14" s="137"/>
    </row>
    <row r="15" spans="1:12" ht="21.75" customHeight="1" x14ac:dyDescent="0.25">
      <c r="A15" s="6" t="s">
        <v>140</v>
      </c>
      <c r="B15" s="103"/>
      <c r="C15" s="73" t="s">
        <v>134</v>
      </c>
      <c r="D15" s="2"/>
      <c r="E15" s="69"/>
      <c r="F15" s="70"/>
      <c r="G15" s="71"/>
      <c r="H15" s="117"/>
      <c r="I15" s="117"/>
      <c r="J15" s="117"/>
      <c r="K15" s="132"/>
      <c r="L15" s="137"/>
    </row>
    <row r="16" spans="1:12" ht="19.5" customHeight="1" x14ac:dyDescent="0.25">
      <c r="A16" s="6"/>
      <c r="B16" s="103"/>
      <c r="C16" s="105"/>
      <c r="D16" s="2"/>
      <c r="E16" s="33" t="s">
        <v>40</v>
      </c>
      <c r="F16" s="36">
        <f>SUM(F10:F15)</f>
        <v>1</v>
      </c>
      <c r="G16" s="36">
        <f>SUM(G10:G14)</f>
        <v>195</v>
      </c>
      <c r="H16" s="115"/>
      <c r="I16" s="115"/>
      <c r="J16" s="116"/>
      <c r="K16" s="133"/>
      <c r="L16" s="138"/>
    </row>
    <row r="17" spans="1:12" ht="15.5" customHeight="1" x14ac:dyDescent="0.25">
      <c r="A17" s="6"/>
      <c r="B17" s="103"/>
      <c r="C17" s="104"/>
      <c r="D17" s="2"/>
      <c r="E17" s="38" t="s">
        <v>1</v>
      </c>
      <c r="G17" s="111"/>
      <c r="J17" s="127"/>
      <c r="K17" s="134"/>
      <c r="L17" s="139"/>
    </row>
    <row r="18" spans="1:12" x14ac:dyDescent="0.25">
      <c r="A18" s="106" t="s">
        <v>90</v>
      </c>
      <c r="B18" s="45"/>
      <c r="C18" s="45"/>
      <c r="D18" s="45"/>
      <c r="E18" s="6" t="s">
        <v>2</v>
      </c>
      <c r="F18" s="74">
        <v>1</v>
      </c>
      <c r="G18" s="108"/>
      <c r="I18" s="11" t="s">
        <v>42</v>
      </c>
      <c r="J18" s="89">
        <v>0.2</v>
      </c>
      <c r="K18" s="135"/>
      <c r="L18" s="140"/>
    </row>
    <row r="19" spans="1:12" x14ac:dyDescent="0.25">
      <c r="A19" s="12"/>
      <c r="E19" s="6" t="s">
        <v>6</v>
      </c>
      <c r="F19" s="74">
        <v>1</v>
      </c>
      <c r="G19" s="108"/>
      <c r="I19" s="11" t="s">
        <v>43</v>
      </c>
      <c r="J19" s="89">
        <v>0.1</v>
      </c>
      <c r="K19" s="135"/>
      <c r="L19" s="140"/>
    </row>
    <row r="20" spans="1:12" x14ac:dyDescent="0.25">
      <c r="A20" s="161" t="s">
        <v>4</v>
      </c>
      <c r="B20" s="162"/>
      <c r="C20" s="74">
        <v>1135</v>
      </c>
      <c r="D20" s="107" t="s">
        <v>5</v>
      </c>
      <c r="E20" s="6" t="s">
        <v>7</v>
      </c>
      <c r="F20" s="74">
        <v>2</v>
      </c>
      <c r="G20" s="108"/>
      <c r="I20" s="11" t="s">
        <v>44</v>
      </c>
      <c r="J20" s="89">
        <v>5.5E-2</v>
      </c>
      <c r="K20" s="135"/>
      <c r="L20" s="140"/>
    </row>
    <row r="21" spans="1:12" x14ac:dyDescent="0.25">
      <c r="A21" s="161" t="s">
        <v>93</v>
      </c>
      <c r="B21" s="162"/>
      <c r="C21" s="74">
        <v>120</v>
      </c>
      <c r="D21" s="107" t="s">
        <v>5</v>
      </c>
      <c r="E21" s="6"/>
      <c r="G21" s="108"/>
      <c r="J21" s="127"/>
      <c r="K21" s="12"/>
    </row>
    <row r="22" spans="1:12" ht="24.75" customHeight="1" x14ac:dyDescent="0.25">
      <c r="A22" s="168" t="s">
        <v>105</v>
      </c>
      <c r="B22" s="169"/>
      <c r="C22" s="123">
        <f>+J85/G16</f>
        <v>5928.6950461538463</v>
      </c>
      <c r="D22" s="2"/>
      <c r="E22" s="113"/>
      <c r="F22" s="35"/>
      <c r="J22" s="127"/>
      <c r="K22" s="12"/>
    </row>
    <row r="23" spans="1:12" x14ac:dyDescent="0.25">
      <c r="A23" s="161" t="s">
        <v>41</v>
      </c>
      <c r="B23" s="162"/>
      <c r="C23" s="73">
        <v>1</v>
      </c>
      <c r="D23" s="2"/>
      <c r="E23" s="114" t="s">
        <v>48</v>
      </c>
      <c r="F23" s="74">
        <v>12</v>
      </c>
      <c r="G23" s="1" t="s">
        <v>49</v>
      </c>
      <c r="J23" s="127"/>
      <c r="K23" s="12"/>
    </row>
    <row r="24" spans="1:12" x14ac:dyDescent="0.25">
      <c r="A24" s="14"/>
      <c r="B24" s="15"/>
      <c r="C24" s="16"/>
      <c r="D24" s="17"/>
      <c r="E24" s="14"/>
      <c r="F24" s="13"/>
      <c r="G24" s="13"/>
      <c r="H24" s="37"/>
      <c r="I24" s="41"/>
      <c r="J24" s="128"/>
      <c r="K24" s="12"/>
    </row>
    <row r="25" spans="1:12" ht="17" customHeight="1" x14ac:dyDescent="0.25">
      <c r="A25" s="2"/>
      <c r="B25" s="2"/>
      <c r="C25" s="2"/>
      <c r="D25" s="2"/>
      <c r="E25" s="2"/>
      <c r="F25" s="2"/>
      <c r="G25" s="2"/>
      <c r="H25" s="2"/>
      <c r="I25" s="2"/>
      <c r="J25" s="2"/>
      <c r="K25" s="2"/>
      <c r="L25" s="2"/>
    </row>
    <row r="26" spans="1:12" ht="39" customHeight="1" x14ac:dyDescent="0.25">
      <c r="A26" s="46" t="s">
        <v>8</v>
      </c>
      <c r="B26" s="47"/>
      <c r="C26" s="47"/>
      <c r="D26" s="47"/>
      <c r="E26" s="46" t="s">
        <v>106</v>
      </c>
      <c r="F26" s="48" t="s">
        <v>9</v>
      </c>
      <c r="G26" s="59" t="s">
        <v>10</v>
      </c>
      <c r="H26" s="48" t="s">
        <v>11</v>
      </c>
      <c r="I26" s="48" t="s">
        <v>12</v>
      </c>
      <c r="J26" s="48" t="s">
        <v>13</v>
      </c>
      <c r="K26" s="48" t="s">
        <v>127</v>
      </c>
      <c r="L26" s="48" t="s">
        <v>131</v>
      </c>
    </row>
    <row r="27" spans="1:12" x14ac:dyDescent="0.25">
      <c r="A27" s="9"/>
      <c r="B27" s="18"/>
      <c r="C27" s="18"/>
      <c r="D27" s="18"/>
      <c r="E27" s="56"/>
      <c r="F27" s="75"/>
      <c r="G27" s="10"/>
      <c r="H27" s="19"/>
      <c r="I27" s="19"/>
      <c r="J27" s="19"/>
      <c r="K27" s="19"/>
      <c r="L27" s="19"/>
    </row>
    <row r="28" spans="1:12" x14ac:dyDescent="0.25">
      <c r="A28" s="6" t="s">
        <v>112</v>
      </c>
      <c r="B28" s="20"/>
      <c r="C28" s="20"/>
      <c r="D28" s="20"/>
      <c r="E28" s="21"/>
      <c r="F28" s="76"/>
      <c r="G28" s="22"/>
      <c r="H28" s="112">
        <v>650000</v>
      </c>
      <c r="I28" s="65">
        <v>0</v>
      </c>
      <c r="J28" s="65">
        <f t="shared" ref="J28:J33" si="0">SUM(H28:I28)</f>
        <v>650000</v>
      </c>
      <c r="K28" s="65">
        <v>630000</v>
      </c>
      <c r="L28" s="65">
        <v>20000</v>
      </c>
    </row>
    <row r="29" spans="1:12" ht="20" x14ac:dyDescent="0.25">
      <c r="A29" s="6" t="s">
        <v>135</v>
      </c>
      <c r="B29" s="20"/>
      <c r="C29" s="20"/>
      <c r="D29" s="20"/>
      <c r="E29" s="21" t="s">
        <v>107</v>
      </c>
      <c r="F29" s="77">
        <v>0.08</v>
      </c>
      <c r="G29" s="22">
        <f>+J28</f>
        <v>650000</v>
      </c>
      <c r="H29" s="65">
        <f>+G29*F29</f>
        <v>52000</v>
      </c>
      <c r="I29" s="65">
        <v>0</v>
      </c>
      <c r="J29" s="65">
        <f>SUM(H29:I29)</f>
        <v>52000</v>
      </c>
      <c r="K29" s="65"/>
      <c r="L29" s="65">
        <f>+J29</f>
        <v>52000</v>
      </c>
    </row>
    <row r="30" spans="1:12" ht="20" x14ac:dyDescent="0.25">
      <c r="A30" s="6" t="s">
        <v>110</v>
      </c>
      <c r="B30" s="20"/>
      <c r="C30" s="20"/>
      <c r="D30" s="20"/>
      <c r="E30" s="21" t="s">
        <v>14</v>
      </c>
      <c r="F30" s="76">
        <v>0</v>
      </c>
      <c r="G30" s="22">
        <v>1</v>
      </c>
      <c r="H30" s="65">
        <f>+F30</f>
        <v>0</v>
      </c>
      <c r="I30" s="65">
        <f>+H30*J18</f>
        <v>0</v>
      </c>
      <c r="J30" s="65">
        <f>+I30+H30</f>
        <v>0</v>
      </c>
      <c r="K30" s="65"/>
      <c r="L30" s="65"/>
    </row>
    <row r="31" spans="1:12" ht="20" x14ac:dyDescent="0.25">
      <c r="A31" s="6" t="s">
        <v>109</v>
      </c>
      <c r="B31" s="20"/>
      <c r="C31" s="20"/>
      <c r="D31" s="20"/>
      <c r="E31" s="21" t="s">
        <v>14</v>
      </c>
      <c r="F31" s="76">
        <v>0</v>
      </c>
      <c r="G31" s="22">
        <v>2</v>
      </c>
      <c r="H31" s="65">
        <f>+F31</f>
        <v>0</v>
      </c>
      <c r="I31" s="65">
        <f>+H31*J19</f>
        <v>0</v>
      </c>
      <c r="J31" s="65">
        <f>+I31+H31</f>
        <v>0</v>
      </c>
      <c r="K31" s="65"/>
      <c r="L31" s="65"/>
    </row>
    <row r="32" spans="1:12" x14ac:dyDescent="0.25">
      <c r="A32" s="9" t="s">
        <v>108</v>
      </c>
      <c r="B32" s="18"/>
      <c r="C32" s="18"/>
      <c r="D32" s="18"/>
      <c r="E32" s="24" t="s">
        <v>14</v>
      </c>
      <c r="F32" s="76">
        <v>0</v>
      </c>
      <c r="G32" s="10">
        <v>1</v>
      </c>
      <c r="H32" s="66">
        <f>+G32*F32</f>
        <v>0</v>
      </c>
      <c r="I32" s="65">
        <f>H32*$J$18</f>
        <v>0</v>
      </c>
      <c r="J32" s="66">
        <f t="shared" si="0"/>
        <v>0</v>
      </c>
      <c r="K32" s="66"/>
      <c r="L32" s="66"/>
    </row>
    <row r="33" spans="1:12" x14ac:dyDescent="0.25">
      <c r="A33" s="9" t="s">
        <v>15</v>
      </c>
      <c r="B33" s="18"/>
      <c r="C33" s="18"/>
      <c r="D33" s="18"/>
      <c r="E33" s="24" t="s">
        <v>14</v>
      </c>
      <c r="F33" s="76">
        <v>1000</v>
      </c>
      <c r="G33" s="10">
        <v>1</v>
      </c>
      <c r="H33" s="66">
        <v>2200</v>
      </c>
      <c r="I33" s="65">
        <f>H33*$J$18</f>
        <v>440</v>
      </c>
      <c r="J33" s="66">
        <f t="shared" si="0"/>
        <v>2640</v>
      </c>
      <c r="K33" s="66"/>
      <c r="L33" s="66">
        <f>+J33</f>
        <v>2640</v>
      </c>
    </row>
    <row r="34" spans="1:12" ht="20.75" customHeight="1" x14ac:dyDescent="0.25">
      <c r="A34" s="9" t="s">
        <v>16</v>
      </c>
      <c r="B34" s="18"/>
      <c r="C34" s="18"/>
      <c r="D34" s="18"/>
      <c r="E34" s="24" t="s">
        <v>14</v>
      </c>
      <c r="F34" s="76">
        <v>2500</v>
      </c>
      <c r="G34" s="10">
        <v>1</v>
      </c>
      <c r="H34" s="66">
        <f>F34*G34</f>
        <v>2500</v>
      </c>
      <c r="I34" s="65">
        <f>H34*$J$18</f>
        <v>500</v>
      </c>
      <c r="J34" s="66">
        <f t="shared" ref="J34" si="1">SUM(H34:I34)</f>
        <v>3000</v>
      </c>
      <c r="K34" s="66"/>
      <c r="L34" s="66">
        <f>+J34</f>
        <v>3000</v>
      </c>
    </row>
    <row r="35" spans="1:12" ht="24.75" customHeight="1" x14ac:dyDescent="0.25">
      <c r="A35" s="9" t="s">
        <v>17</v>
      </c>
      <c r="B35" s="18"/>
      <c r="C35" s="18"/>
      <c r="D35" s="18"/>
      <c r="E35" s="24"/>
      <c r="F35" s="78"/>
      <c r="G35" s="10"/>
      <c r="H35" s="66"/>
      <c r="I35" s="66"/>
      <c r="J35" s="66"/>
      <c r="K35" s="66"/>
      <c r="L35" s="66"/>
    </row>
    <row r="36" spans="1:12" x14ac:dyDescent="0.25">
      <c r="A36" s="25" t="s">
        <v>113</v>
      </c>
      <c r="B36" s="18"/>
      <c r="C36" s="18"/>
      <c r="D36" s="18"/>
      <c r="E36" s="24" t="s">
        <v>18</v>
      </c>
      <c r="F36" s="77"/>
      <c r="G36" s="10">
        <v>1</v>
      </c>
      <c r="H36" s="66">
        <f t="shared" ref="H36:H37" si="2">F36*G36</f>
        <v>0</v>
      </c>
      <c r="I36" s="124" t="s">
        <v>111</v>
      </c>
      <c r="J36" s="66">
        <f>H36</f>
        <v>0</v>
      </c>
      <c r="K36" s="66"/>
      <c r="L36" s="66"/>
    </row>
    <row r="37" spans="1:12" x14ac:dyDescent="0.25">
      <c r="A37" s="25" t="s">
        <v>19</v>
      </c>
      <c r="B37" s="18"/>
      <c r="C37" s="18"/>
      <c r="D37" s="18"/>
      <c r="E37" s="24" t="s">
        <v>18</v>
      </c>
      <c r="F37" s="77"/>
      <c r="G37" s="10">
        <v>1</v>
      </c>
      <c r="H37" s="66">
        <f t="shared" si="2"/>
        <v>0</v>
      </c>
      <c r="I37" s="124" t="s">
        <v>111</v>
      </c>
      <c r="J37" s="66">
        <f>H37</f>
        <v>0</v>
      </c>
      <c r="K37" s="66"/>
      <c r="L37" s="66"/>
    </row>
    <row r="38" spans="1:12" x14ac:dyDescent="0.25">
      <c r="A38" s="25" t="s">
        <v>20</v>
      </c>
      <c r="B38" s="18"/>
      <c r="C38" s="18"/>
      <c r="D38" s="18"/>
      <c r="E38" s="24" t="s">
        <v>3</v>
      </c>
      <c r="F38" s="79"/>
      <c r="G38" s="10">
        <v>1</v>
      </c>
      <c r="H38" s="66">
        <f>F38*G38</f>
        <v>0</v>
      </c>
      <c r="I38" s="125" t="s">
        <v>111</v>
      </c>
      <c r="J38" s="66">
        <f>H38</f>
        <v>0</v>
      </c>
      <c r="K38" s="66"/>
      <c r="L38" s="66"/>
    </row>
    <row r="39" spans="1:12" x14ac:dyDescent="0.25">
      <c r="A39" s="9" t="s">
        <v>96</v>
      </c>
      <c r="B39" s="9"/>
      <c r="C39" s="18"/>
      <c r="D39" s="18"/>
      <c r="E39" s="24" t="s">
        <v>14</v>
      </c>
      <c r="F39" s="76">
        <v>0</v>
      </c>
      <c r="G39" s="10">
        <v>1</v>
      </c>
      <c r="H39" s="66">
        <f t="shared" ref="H39:H40" si="3">F39*G39</f>
        <v>0</v>
      </c>
      <c r="I39" s="65">
        <f>H39*$J$18</f>
        <v>0</v>
      </c>
      <c r="J39" s="66">
        <f t="shared" ref="J39:J40" si="4">SUM(H39:I39)</f>
        <v>0</v>
      </c>
      <c r="K39" s="66"/>
      <c r="L39" s="66"/>
    </row>
    <row r="40" spans="1:12" x14ac:dyDescent="0.25">
      <c r="A40" s="9" t="s">
        <v>21</v>
      </c>
      <c r="B40" s="9"/>
      <c r="C40" s="18"/>
      <c r="D40" s="18"/>
      <c r="E40" s="24" t="s">
        <v>22</v>
      </c>
      <c r="F40" s="76">
        <v>0</v>
      </c>
      <c r="G40" s="10">
        <f>F16</f>
        <v>1</v>
      </c>
      <c r="H40" s="66">
        <f t="shared" si="3"/>
        <v>0</v>
      </c>
      <c r="I40" s="65">
        <f>H40*$J$18</f>
        <v>0</v>
      </c>
      <c r="J40" s="66">
        <f t="shared" si="4"/>
        <v>0</v>
      </c>
      <c r="K40" s="66"/>
      <c r="L40" s="66"/>
    </row>
    <row r="41" spans="1:12" x14ac:dyDescent="0.25">
      <c r="A41" s="9"/>
      <c r="B41" s="18"/>
      <c r="C41" s="18"/>
      <c r="D41" s="18"/>
      <c r="E41" s="24"/>
      <c r="F41" s="80"/>
      <c r="G41" s="10"/>
      <c r="H41" s="19"/>
      <c r="I41" s="32"/>
      <c r="J41" s="19"/>
      <c r="K41" s="19"/>
      <c r="L41" s="19"/>
    </row>
    <row r="42" spans="1:12" x14ac:dyDescent="0.25">
      <c r="A42" s="90" t="s">
        <v>23</v>
      </c>
      <c r="B42" s="91"/>
      <c r="C42" s="91"/>
      <c r="D42" s="91"/>
      <c r="E42" s="92"/>
      <c r="F42" s="93"/>
      <c r="G42" s="94"/>
      <c r="H42" s="95">
        <f>+SUM(H28:H40)</f>
        <v>706700</v>
      </c>
      <c r="I42" s="95">
        <f>+SUM(I28:I40)</f>
        <v>940</v>
      </c>
      <c r="J42" s="95">
        <f>+SUM(J28:J40)</f>
        <v>707640</v>
      </c>
      <c r="K42" s="95">
        <f>SUM(K27:K41)</f>
        <v>630000</v>
      </c>
      <c r="L42" s="95">
        <f>SUM(L27:L41)</f>
        <v>77640</v>
      </c>
    </row>
    <row r="43" spans="1:12" x14ac:dyDescent="0.25">
      <c r="A43" s="9"/>
      <c r="B43" s="18"/>
      <c r="C43" s="18"/>
      <c r="D43" s="18"/>
      <c r="E43" s="24"/>
      <c r="F43" s="75"/>
      <c r="G43" s="10"/>
      <c r="H43" s="19"/>
      <c r="I43" s="23"/>
      <c r="J43" s="19"/>
      <c r="K43" s="19"/>
      <c r="L43" s="19"/>
    </row>
    <row r="44" spans="1:12" x14ac:dyDescent="0.25">
      <c r="A44" s="9" t="s">
        <v>116</v>
      </c>
      <c r="B44" s="18"/>
      <c r="C44" s="18"/>
      <c r="D44" s="18"/>
      <c r="E44" s="24"/>
      <c r="F44" s="76">
        <v>80</v>
      </c>
      <c r="G44" s="10">
        <v>195</v>
      </c>
      <c r="H44" s="66">
        <f t="shared" ref="H44:H49" si="5">+G44*F44</f>
        <v>15600</v>
      </c>
      <c r="I44" s="65">
        <f>H44*$J$18</f>
        <v>3120</v>
      </c>
      <c r="J44" s="66">
        <f t="shared" ref="J44:J55" si="6">SUM(H44:I44)</f>
        <v>18720</v>
      </c>
      <c r="K44" s="66">
        <f>+J44</f>
        <v>18720</v>
      </c>
      <c r="L44" s="66"/>
    </row>
    <row r="45" spans="1:12" x14ac:dyDescent="0.25">
      <c r="A45" s="9" t="s">
        <v>120</v>
      </c>
      <c r="B45" s="18"/>
      <c r="C45" s="18"/>
      <c r="D45" s="18"/>
      <c r="E45" s="24"/>
      <c r="F45" s="76">
        <v>10000</v>
      </c>
      <c r="G45" s="10">
        <v>1</v>
      </c>
      <c r="H45" s="66">
        <f t="shared" si="5"/>
        <v>10000</v>
      </c>
      <c r="I45" s="65">
        <f t="shared" ref="I45:I56" si="7">H45*$J$18</f>
        <v>2000</v>
      </c>
      <c r="J45" s="66">
        <f t="shared" ref="J45" si="8">SUM(H45:I45)</f>
        <v>12000</v>
      </c>
      <c r="K45" s="66">
        <f t="shared" ref="K45:K52" si="9">+J45</f>
        <v>12000</v>
      </c>
      <c r="L45" s="66"/>
    </row>
    <row r="46" spans="1:12" x14ac:dyDescent="0.25">
      <c r="A46" s="9" t="s">
        <v>121</v>
      </c>
      <c r="B46" s="18"/>
      <c r="C46" s="18"/>
      <c r="D46" s="18"/>
      <c r="E46" s="24"/>
      <c r="F46" s="76">
        <v>10000</v>
      </c>
      <c r="G46" s="10">
        <v>3</v>
      </c>
      <c r="H46" s="66">
        <f t="shared" si="5"/>
        <v>30000</v>
      </c>
      <c r="I46" s="65">
        <f t="shared" si="7"/>
        <v>6000</v>
      </c>
      <c r="J46" s="66">
        <f t="shared" ref="J46" si="10">SUM(H46:I46)</f>
        <v>36000</v>
      </c>
      <c r="K46" s="66">
        <f t="shared" si="9"/>
        <v>36000</v>
      </c>
      <c r="L46" s="66"/>
    </row>
    <row r="47" spans="1:12" x14ac:dyDescent="0.25">
      <c r="A47" s="9" t="s">
        <v>122</v>
      </c>
      <c r="B47" s="18"/>
      <c r="C47" s="18"/>
      <c r="D47" s="18"/>
      <c r="E47" s="24"/>
      <c r="F47" s="76">
        <v>7500</v>
      </c>
      <c r="G47" s="10">
        <v>2</v>
      </c>
      <c r="H47" s="66">
        <f t="shared" si="5"/>
        <v>15000</v>
      </c>
      <c r="I47" s="65">
        <f t="shared" si="7"/>
        <v>3000</v>
      </c>
      <c r="J47" s="66">
        <f t="shared" ref="J47:J48" si="11">SUM(H47:I47)</f>
        <v>18000</v>
      </c>
      <c r="K47" s="66">
        <f t="shared" si="9"/>
        <v>18000</v>
      </c>
      <c r="L47" s="66"/>
    </row>
    <row r="48" spans="1:12" x14ac:dyDescent="0.25">
      <c r="A48" s="9" t="s">
        <v>123</v>
      </c>
      <c r="B48" s="18"/>
      <c r="C48" s="18"/>
      <c r="D48" s="18"/>
      <c r="E48" s="24"/>
      <c r="F48" s="76">
        <v>15000</v>
      </c>
      <c r="G48" s="10">
        <v>1</v>
      </c>
      <c r="H48" s="66">
        <f t="shared" si="5"/>
        <v>15000</v>
      </c>
      <c r="I48" s="65">
        <f t="shared" si="7"/>
        <v>3000</v>
      </c>
      <c r="J48" s="66">
        <f t="shared" si="11"/>
        <v>18000</v>
      </c>
      <c r="K48" s="66">
        <f t="shared" si="9"/>
        <v>18000</v>
      </c>
      <c r="L48" s="66"/>
    </row>
    <row r="49" spans="1:12" x14ac:dyDescent="0.25">
      <c r="A49" s="9" t="s">
        <v>124</v>
      </c>
      <c r="B49" s="18"/>
      <c r="C49" s="2"/>
      <c r="D49" s="2"/>
      <c r="E49" s="24"/>
      <c r="F49" s="76">
        <v>200</v>
      </c>
      <c r="G49" s="10">
        <v>195</v>
      </c>
      <c r="H49" s="66">
        <f t="shared" si="5"/>
        <v>39000</v>
      </c>
      <c r="I49" s="65">
        <f t="shared" si="7"/>
        <v>7800</v>
      </c>
      <c r="J49" s="66">
        <f t="shared" si="6"/>
        <v>46800</v>
      </c>
      <c r="K49" s="66">
        <f t="shared" si="9"/>
        <v>46800</v>
      </c>
      <c r="L49" s="66"/>
    </row>
    <row r="50" spans="1:12" x14ac:dyDescent="0.25">
      <c r="A50" s="9" t="s">
        <v>117</v>
      </c>
      <c r="B50" s="18"/>
      <c r="C50" s="2"/>
      <c r="D50" s="2"/>
      <c r="E50" s="24"/>
      <c r="F50" s="76">
        <v>240</v>
      </c>
      <c r="G50" s="10">
        <v>195</v>
      </c>
      <c r="H50" s="66">
        <f t="shared" ref="H50:H55" si="12">+F50*G50</f>
        <v>46800</v>
      </c>
      <c r="I50" s="65">
        <f t="shared" si="7"/>
        <v>9360</v>
      </c>
      <c r="J50" s="66">
        <f t="shared" si="6"/>
        <v>56160</v>
      </c>
      <c r="K50" s="66">
        <f t="shared" si="9"/>
        <v>56160</v>
      </c>
      <c r="L50" s="66"/>
    </row>
    <row r="51" spans="1:12" x14ac:dyDescent="0.25">
      <c r="A51" s="9" t="s">
        <v>125</v>
      </c>
      <c r="B51" s="18"/>
      <c r="C51" s="2"/>
      <c r="D51" s="2"/>
      <c r="E51" s="24"/>
      <c r="F51" s="76">
        <v>80</v>
      </c>
      <c r="G51" s="10">
        <v>195</v>
      </c>
      <c r="H51" s="66">
        <f t="shared" ref="H51" si="13">+F51*G51</f>
        <v>15600</v>
      </c>
      <c r="I51" s="65">
        <f t="shared" si="7"/>
        <v>3120</v>
      </c>
      <c r="J51" s="66">
        <f t="shared" ref="J51" si="14">SUM(H51:I51)</f>
        <v>18720</v>
      </c>
      <c r="K51" s="66">
        <f t="shared" si="9"/>
        <v>18720</v>
      </c>
      <c r="L51" s="66"/>
    </row>
    <row r="52" spans="1:12" x14ac:dyDescent="0.25">
      <c r="A52" s="9" t="s">
        <v>126</v>
      </c>
      <c r="B52" s="18"/>
      <c r="C52" s="2"/>
      <c r="D52" s="2"/>
      <c r="E52" s="24"/>
      <c r="F52" s="76">
        <v>250</v>
      </c>
      <c r="G52" s="10">
        <v>195</v>
      </c>
      <c r="H52" s="66">
        <f t="shared" ref="H52" si="15">+F52*G52</f>
        <v>48750</v>
      </c>
      <c r="I52" s="65">
        <f t="shared" si="7"/>
        <v>9750</v>
      </c>
      <c r="J52" s="66">
        <f t="shared" ref="J52" si="16">SUM(H52:I52)</f>
        <v>58500</v>
      </c>
      <c r="K52" s="66">
        <f t="shared" si="9"/>
        <v>58500</v>
      </c>
      <c r="L52" s="66"/>
    </row>
    <row r="53" spans="1:12" x14ac:dyDescent="0.25">
      <c r="A53" s="9" t="s">
        <v>118</v>
      </c>
      <c r="B53" s="18"/>
      <c r="C53" s="2"/>
      <c r="D53" s="2"/>
      <c r="E53" s="24"/>
      <c r="F53" s="76">
        <v>60000</v>
      </c>
      <c r="G53" s="10">
        <v>1</v>
      </c>
      <c r="H53" s="66">
        <f t="shared" si="12"/>
        <v>60000</v>
      </c>
      <c r="I53" s="65">
        <f t="shared" si="7"/>
        <v>12000</v>
      </c>
      <c r="J53" s="66">
        <f t="shared" si="6"/>
        <v>72000</v>
      </c>
      <c r="K53" s="66"/>
      <c r="L53" s="66">
        <f>+J53</f>
        <v>72000</v>
      </c>
    </row>
    <row r="54" spans="1:12" x14ac:dyDescent="0.25">
      <c r="A54" s="9" t="s">
        <v>119</v>
      </c>
      <c r="B54" s="18"/>
      <c r="C54" s="2"/>
      <c r="D54" s="2"/>
      <c r="E54" s="24"/>
      <c r="F54" s="76">
        <v>40</v>
      </c>
      <c r="G54" s="10">
        <v>0</v>
      </c>
      <c r="H54" s="66">
        <f t="shared" ref="H54" si="17">+F54*G54</f>
        <v>0</v>
      </c>
      <c r="I54" s="65">
        <f t="shared" si="7"/>
        <v>0</v>
      </c>
      <c r="J54" s="66">
        <f t="shared" ref="J54" si="18">SUM(H54:I54)</f>
        <v>0</v>
      </c>
      <c r="K54" s="66"/>
      <c r="L54" s="66"/>
    </row>
    <row r="55" spans="1:12" ht="18.75" customHeight="1" x14ac:dyDescent="0.25">
      <c r="A55" s="9" t="s">
        <v>25</v>
      </c>
      <c r="B55" s="109"/>
      <c r="C55" s="110"/>
      <c r="D55" s="110"/>
      <c r="E55" s="24"/>
      <c r="F55" s="81">
        <v>25000</v>
      </c>
      <c r="G55" s="10">
        <v>1</v>
      </c>
      <c r="H55" s="66">
        <f t="shared" si="12"/>
        <v>25000</v>
      </c>
      <c r="I55" s="65">
        <f t="shared" si="7"/>
        <v>5000</v>
      </c>
      <c r="J55" s="66">
        <f t="shared" si="6"/>
        <v>30000</v>
      </c>
      <c r="K55" s="66"/>
      <c r="L55" s="66">
        <v>30000</v>
      </c>
    </row>
    <row r="56" spans="1:12" x14ac:dyDescent="0.25">
      <c r="A56" s="9" t="s">
        <v>24</v>
      </c>
      <c r="B56" s="18"/>
      <c r="C56" s="2"/>
      <c r="D56" s="2"/>
      <c r="E56" s="24" t="s">
        <v>97</v>
      </c>
      <c r="F56" s="77">
        <v>0.05</v>
      </c>
      <c r="G56" s="10">
        <f>SUM(H44:H55)</f>
        <v>320750</v>
      </c>
      <c r="H56" s="66">
        <f t="shared" ref="H56" si="19">+F56*G56</f>
        <v>16037.5</v>
      </c>
      <c r="I56" s="65">
        <f t="shared" si="7"/>
        <v>3207.5</v>
      </c>
      <c r="J56" s="66">
        <f t="shared" ref="J56" si="20">SUM(H56:I56)</f>
        <v>19245</v>
      </c>
      <c r="K56" s="66"/>
      <c r="L56" s="66">
        <v>19245</v>
      </c>
    </row>
    <row r="57" spans="1:12" x14ac:dyDescent="0.25">
      <c r="A57" s="9"/>
      <c r="B57" s="18"/>
      <c r="C57" s="2"/>
      <c r="D57" s="2"/>
      <c r="E57" s="24"/>
      <c r="F57" s="82"/>
      <c r="G57" s="10"/>
      <c r="H57" s="19"/>
      <c r="I57" s="23"/>
      <c r="J57" s="19"/>
      <c r="K57" s="19"/>
      <c r="L57" s="19"/>
    </row>
    <row r="58" spans="1:12" x14ac:dyDescent="0.25">
      <c r="A58" s="90" t="s">
        <v>114</v>
      </c>
      <c r="B58" s="91"/>
      <c r="C58" s="91"/>
      <c r="D58" s="91"/>
      <c r="E58" s="92"/>
      <c r="F58" s="93"/>
      <c r="G58" s="94"/>
      <c r="H58" s="96">
        <f>+SUM(H44:H57)</f>
        <v>336787.5</v>
      </c>
      <c r="I58" s="96">
        <f>+SUM(I44:I57)</f>
        <v>67357.5</v>
      </c>
      <c r="J58" s="96">
        <f>+SUM(J44:J57)</f>
        <v>404145</v>
      </c>
      <c r="K58" s="96">
        <f>+SUM(K44:K57)</f>
        <v>282900</v>
      </c>
      <c r="L58" s="96">
        <f>+SUM(L44:L57)</f>
        <v>121245</v>
      </c>
    </row>
    <row r="59" spans="1:12" x14ac:dyDescent="0.25">
      <c r="A59" s="9"/>
      <c r="B59" s="18"/>
      <c r="C59" s="2"/>
      <c r="D59" s="2"/>
      <c r="E59" s="24"/>
      <c r="F59" s="83"/>
      <c r="G59" s="10"/>
      <c r="H59" s="19"/>
      <c r="I59" s="23"/>
      <c r="J59" s="19"/>
      <c r="K59" s="19"/>
      <c r="L59" s="19"/>
    </row>
    <row r="60" spans="1:12" x14ac:dyDescent="0.25">
      <c r="A60" s="9" t="s">
        <v>99</v>
      </c>
      <c r="B60" s="18"/>
      <c r="C60" s="2"/>
      <c r="D60" s="2"/>
      <c r="E60" s="24" t="s">
        <v>70</v>
      </c>
      <c r="F60" s="77">
        <v>3.5000000000000003E-2</v>
      </c>
      <c r="G60" s="10">
        <f>+H58</f>
        <v>336787.5</v>
      </c>
      <c r="H60" s="67">
        <f>G60*F60</f>
        <v>11787.562500000002</v>
      </c>
      <c r="I60" s="68">
        <f t="shared" ref="I60:I63" si="21">H60*$J$18</f>
        <v>2357.5125000000003</v>
      </c>
      <c r="J60" s="67">
        <f t="shared" ref="J60:J63" si="22">SUM(H60:I60)</f>
        <v>14145.075000000003</v>
      </c>
      <c r="K60" s="67"/>
      <c r="L60" s="67">
        <f>+J60</f>
        <v>14145.075000000003</v>
      </c>
    </row>
    <row r="61" spans="1:12" ht="20.25" customHeight="1" x14ac:dyDescent="0.25">
      <c r="A61" s="9" t="s">
        <v>39</v>
      </c>
      <c r="B61" s="18"/>
      <c r="C61" s="2"/>
      <c r="D61" s="2"/>
      <c r="E61" s="24" t="s">
        <v>71</v>
      </c>
      <c r="F61" s="77">
        <v>5.0000000000000001E-3</v>
      </c>
      <c r="G61" s="10">
        <f>+H58</f>
        <v>336787.5</v>
      </c>
      <c r="H61" s="67">
        <f>F61*G61</f>
        <v>1683.9375</v>
      </c>
      <c r="I61" s="68">
        <f t="shared" si="21"/>
        <v>336.78750000000002</v>
      </c>
      <c r="J61" s="67">
        <f t="shared" si="22"/>
        <v>2020.7249999999999</v>
      </c>
      <c r="K61" s="67"/>
      <c r="L61" s="67">
        <f t="shared" ref="L61:L63" si="23">+J61</f>
        <v>2020.7249999999999</v>
      </c>
    </row>
    <row r="62" spans="1:12" ht="21" customHeight="1" x14ac:dyDescent="0.25">
      <c r="A62" s="9" t="s">
        <v>26</v>
      </c>
      <c r="B62" s="18"/>
      <c r="C62" s="2"/>
      <c r="D62" s="2"/>
      <c r="E62" s="24" t="s">
        <v>72</v>
      </c>
      <c r="F62" s="77">
        <v>0</v>
      </c>
      <c r="G62" s="10">
        <f>+H58</f>
        <v>336787.5</v>
      </c>
      <c r="H62" s="67">
        <f>G62*F62</f>
        <v>0</v>
      </c>
      <c r="I62" s="68">
        <f t="shared" si="21"/>
        <v>0</v>
      </c>
      <c r="J62" s="67">
        <f t="shared" si="22"/>
        <v>0</v>
      </c>
      <c r="K62" s="67"/>
      <c r="L62" s="67">
        <f t="shared" si="23"/>
        <v>0</v>
      </c>
    </row>
    <row r="63" spans="1:12" x14ac:dyDescent="0.25">
      <c r="A63" s="9" t="s">
        <v>138</v>
      </c>
      <c r="B63" s="18"/>
      <c r="C63" s="2"/>
      <c r="D63" s="2"/>
      <c r="E63" s="24" t="s">
        <v>65</v>
      </c>
      <c r="F63" s="76">
        <v>4000</v>
      </c>
      <c r="G63" s="10">
        <f>F16</f>
        <v>1</v>
      </c>
      <c r="H63" s="67">
        <f>G63*F63</f>
        <v>4000</v>
      </c>
      <c r="I63" s="68">
        <f t="shared" si="21"/>
        <v>800</v>
      </c>
      <c r="J63" s="67">
        <f t="shared" si="22"/>
        <v>4800</v>
      </c>
      <c r="K63" s="67"/>
      <c r="L63" s="67">
        <f t="shared" si="23"/>
        <v>4800</v>
      </c>
    </row>
    <row r="64" spans="1:12" x14ac:dyDescent="0.25">
      <c r="A64" s="9"/>
      <c r="B64" s="18"/>
      <c r="C64" s="2"/>
      <c r="D64" s="2"/>
      <c r="E64" s="24"/>
      <c r="F64" s="83"/>
      <c r="G64" s="10"/>
      <c r="H64" s="19"/>
      <c r="I64" s="23"/>
      <c r="J64" s="19"/>
      <c r="K64" s="19"/>
      <c r="L64" s="19"/>
    </row>
    <row r="65" spans="1:12" x14ac:dyDescent="0.25">
      <c r="A65" s="90" t="s">
        <v>27</v>
      </c>
      <c r="B65" s="91"/>
      <c r="C65" s="91"/>
      <c r="D65" s="91"/>
      <c r="E65" s="92"/>
      <c r="F65" s="93"/>
      <c r="G65" s="94"/>
      <c r="H65" s="96">
        <f>+SUM(H60:H64)</f>
        <v>17471.5</v>
      </c>
      <c r="I65" s="96">
        <f>+SUM(I60:I64)</f>
        <v>3494.3</v>
      </c>
      <c r="J65" s="96">
        <f>+SUM(J60:J64)</f>
        <v>20965.800000000003</v>
      </c>
      <c r="K65" s="96">
        <f>+SUM(K60:K64)</f>
        <v>0</v>
      </c>
      <c r="L65" s="96">
        <f>+SUM(L60:L64)</f>
        <v>20965.800000000003</v>
      </c>
    </row>
    <row r="66" spans="1:12" x14ac:dyDescent="0.25">
      <c r="A66" s="9"/>
      <c r="B66" s="18"/>
      <c r="C66" s="2"/>
      <c r="D66" s="2"/>
      <c r="E66" s="24"/>
      <c r="F66" s="85"/>
      <c r="G66" s="10"/>
      <c r="H66" s="19"/>
      <c r="I66" s="23"/>
      <c r="J66" s="19"/>
      <c r="K66" s="19"/>
      <c r="L66" s="19"/>
    </row>
    <row r="67" spans="1:12" x14ac:dyDescent="0.25">
      <c r="A67" s="9" t="s">
        <v>76</v>
      </c>
      <c r="B67" s="18"/>
      <c r="C67" s="2"/>
      <c r="D67" s="2"/>
      <c r="E67" s="24" t="s">
        <v>98</v>
      </c>
      <c r="F67" s="77">
        <v>0</v>
      </c>
      <c r="G67" s="10">
        <f>H65+H58+H42</f>
        <v>1060959</v>
      </c>
      <c r="H67" s="67">
        <f t="shared" ref="H67" si="24">G67*F67</f>
        <v>0</v>
      </c>
      <c r="I67" s="68">
        <f>H67*J18</f>
        <v>0</v>
      </c>
      <c r="J67" s="67">
        <f>SUM(H67:I67)</f>
        <v>0</v>
      </c>
      <c r="K67" s="67"/>
      <c r="L67" s="67"/>
    </row>
    <row r="68" spans="1:12" x14ac:dyDescent="0.25">
      <c r="A68" s="9"/>
      <c r="B68" s="18"/>
      <c r="C68" s="2"/>
      <c r="D68" s="2"/>
      <c r="E68" s="24"/>
      <c r="F68" s="85"/>
      <c r="G68" s="10"/>
      <c r="H68" s="19"/>
      <c r="I68" s="23"/>
      <c r="J68" s="19"/>
      <c r="K68" s="19"/>
      <c r="L68" s="19"/>
    </row>
    <row r="69" spans="1:12" x14ac:dyDescent="0.25">
      <c r="A69" s="90" t="s">
        <v>89</v>
      </c>
      <c r="B69" s="91"/>
      <c r="C69" s="91"/>
      <c r="D69" s="91"/>
      <c r="E69" s="92"/>
      <c r="F69" s="93"/>
      <c r="G69" s="94"/>
      <c r="H69" s="96">
        <f>SUM(H66:H68)</f>
        <v>0</v>
      </c>
      <c r="I69" s="96">
        <f>SUM(I66:I68)</f>
        <v>0</v>
      </c>
      <c r="J69" s="96">
        <f>SUM(J66:J68)</f>
        <v>0</v>
      </c>
      <c r="K69" s="96">
        <f>SUM(K66:K68)</f>
        <v>0</v>
      </c>
      <c r="L69" s="96">
        <f>SUM(L66:L68)</f>
        <v>0</v>
      </c>
    </row>
    <row r="70" spans="1:12" ht="18.75" customHeight="1" x14ac:dyDescent="0.25">
      <c r="A70" s="9"/>
      <c r="B70" s="18"/>
      <c r="C70" s="2"/>
      <c r="D70" s="2"/>
      <c r="E70" s="24"/>
      <c r="F70" s="85"/>
      <c r="G70" s="10"/>
      <c r="H70" s="19"/>
      <c r="I70" s="23"/>
      <c r="J70" s="19"/>
      <c r="K70" s="19"/>
      <c r="L70" s="19"/>
    </row>
    <row r="71" spans="1:12" x14ac:dyDescent="0.25">
      <c r="A71" s="9" t="s">
        <v>95</v>
      </c>
      <c r="B71" s="18"/>
      <c r="C71" s="2"/>
      <c r="D71" s="2"/>
      <c r="E71" s="24" t="s">
        <v>66</v>
      </c>
      <c r="F71" s="77">
        <v>0.02</v>
      </c>
      <c r="G71" s="10">
        <f>H42+H58+H65</f>
        <v>1060959</v>
      </c>
      <c r="H71" s="67">
        <f>G71*F71</f>
        <v>21219.18</v>
      </c>
      <c r="I71" s="68"/>
      <c r="J71" s="67">
        <f>SUM(H71:I71)</f>
        <v>21219.18</v>
      </c>
      <c r="K71" s="66"/>
      <c r="L71" s="66">
        <f>+J71</f>
        <v>21219.18</v>
      </c>
    </row>
    <row r="72" spans="1:12" x14ac:dyDescent="0.25">
      <c r="A72" s="9" t="s">
        <v>94</v>
      </c>
      <c r="B72" s="18"/>
      <c r="C72" s="2"/>
      <c r="D72" s="2"/>
      <c r="E72" s="24" t="s">
        <v>67</v>
      </c>
      <c r="F72" s="77">
        <v>5.0000000000000001E-3</v>
      </c>
      <c r="G72" s="10">
        <f>+J58+J65</f>
        <v>425110.8</v>
      </c>
      <c r="H72" s="67">
        <f>G72*F72</f>
        <v>2125.5540000000001</v>
      </c>
      <c r="I72" s="68"/>
      <c r="J72" s="67">
        <f>SUM(H72:I72)</f>
        <v>2125.5540000000001</v>
      </c>
      <c r="K72" s="67"/>
      <c r="L72" s="67">
        <f>+J72</f>
        <v>2125.5540000000001</v>
      </c>
    </row>
    <row r="73" spans="1:12" x14ac:dyDescent="0.25">
      <c r="A73" s="9"/>
      <c r="B73" s="18"/>
      <c r="C73" s="2"/>
      <c r="D73" s="2"/>
      <c r="E73" s="24"/>
      <c r="F73" s="77"/>
      <c r="G73" s="10"/>
      <c r="H73" s="19"/>
      <c r="I73" s="23"/>
      <c r="J73" s="19"/>
      <c r="K73" s="19"/>
      <c r="L73" s="19"/>
    </row>
    <row r="74" spans="1:12" x14ac:dyDescent="0.25">
      <c r="A74" s="9"/>
      <c r="B74" s="18"/>
      <c r="C74" s="2"/>
      <c r="D74" s="2"/>
      <c r="E74" s="24"/>
      <c r="F74" s="85"/>
      <c r="G74" s="10"/>
      <c r="H74" s="19"/>
      <c r="I74" s="23"/>
      <c r="J74" s="19"/>
      <c r="K74" s="19"/>
      <c r="L74" s="19"/>
    </row>
    <row r="75" spans="1:12" x14ac:dyDescent="0.25">
      <c r="A75" s="90" t="s">
        <v>28</v>
      </c>
      <c r="B75" s="91"/>
      <c r="C75" s="91"/>
      <c r="D75" s="91"/>
      <c r="E75" s="92"/>
      <c r="F75" s="93"/>
      <c r="G75" s="94"/>
      <c r="H75" s="96">
        <f>SUM(H70:H74)</f>
        <v>23344.734</v>
      </c>
      <c r="I75" s="96">
        <f>SUM(I70:I74)</f>
        <v>0</v>
      </c>
      <c r="J75" s="96">
        <f>SUM(J70:J74)</f>
        <v>23344.734</v>
      </c>
      <c r="K75" s="96">
        <f>SUM(K70:K74)</f>
        <v>0</v>
      </c>
      <c r="L75" s="96">
        <f>SUM(L70:L74)</f>
        <v>23344.734</v>
      </c>
    </row>
    <row r="76" spans="1:12" hidden="1" x14ac:dyDescent="0.25">
      <c r="A76" s="9"/>
      <c r="B76" s="18"/>
      <c r="C76" s="2"/>
      <c r="D76" s="2"/>
      <c r="E76" s="24"/>
      <c r="F76" s="85"/>
      <c r="G76" s="10"/>
      <c r="H76" s="19"/>
      <c r="I76" s="23"/>
      <c r="J76" s="19"/>
      <c r="K76" s="19"/>
      <c r="L76" s="19"/>
    </row>
    <row r="77" spans="1:12" ht="18.75" hidden="1" customHeight="1" x14ac:dyDescent="0.25">
      <c r="A77" s="9" t="s">
        <v>29</v>
      </c>
      <c r="B77" s="18"/>
      <c r="C77" s="2"/>
      <c r="D77" s="2"/>
      <c r="E77" s="24" t="s">
        <v>30</v>
      </c>
      <c r="F77" s="86">
        <v>0</v>
      </c>
      <c r="G77" s="10" t="e">
        <f>J92</f>
        <v>#REF!</v>
      </c>
      <c r="H77" s="66" t="e">
        <f>G77*F77</f>
        <v>#REF!</v>
      </c>
      <c r="I77" s="66" t="e">
        <f>H77*$J$18</f>
        <v>#REF!</v>
      </c>
      <c r="J77" s="66" t="e">
        <f>SUM(H77:I77)</f>
        <v>#REF!</v>
      </c>
      <c r="K77" s="66"/>
      <c r="L77" s="66"/>
    </row>
    <row r="78" spans="1:12" hidden="1" x14ac:dyDescent="0.25">
      <c r="A78" s="9" t="s">
        <v>31</v>
      </c>
      <c r="B78" s="18"/>
      <c r="C78" s="2"/>
      <c r="D78" s="2"/>
      <c r="E78" s="24" t="s">
        <v>30</v>
      </c>
      <c r="F78" s="84">
        <v>0</v>
      </c>
      <c r="G78" s="10" t="e">
        <f>J92</f>
        <v>#REF!</v>
      </c>
      <c r="H78" s="66" t="e">
        <f>G78*F78</f>
        <v>#REF!</v>
      </c>
      <c r="I78" s="66" t="e">
        <f>H78*$J$18</f>
        <v>#REF!</v>
      </c>
      <c r="J78" s="66" t="e">
        <f>SUM(H78:I78)</f>
        <v>#REF!</v>
      </c>
      <c r="K78" s="66"/>
      <c r="L78" s="66"/>
    </row>
    <row r="79" spans="1:12" hidden="1" x14ac:dyDescent="0.25">
      <c r="A79" s="9" t="s">
        <v>45</v>
      </c>
      <c r="B79" s="18"/>
      <c r="C79" s="2"/>
      <c r="D79" s="2"/>
      <c r="E79" s="24" t="s">
        <v>30</v>
      </c>
      <c r="F79" s="84"/>
      <c r="G79" s="10" t="e">
        <f>J92</f>
        <v>#REF!</v>
      </c>
      <c r="H79" s="66" t="e">
        <f>G79*F79</f>
        <v>#REF!</v>
      </c>
      <c r="I79" s="66" t="e">
        <f>H79*$J$18</f>
        <v>#REF!</v>
      </c>
      <c r="J79" s="66" t="e">
        <f>SUM(H79:I79)</f>
        <v>#REF!</v>
      </c>
      <c r="K79" s="66"/>
      <c r="L79" s="66"/>
    </row>
    <row r="80" spans="1:12" ht="15" hidden="1" customHeight="1" x14ac:dyDescent="0.25">
      <c r="A80" s="9" t="s">
        <v>33</v>
      </c>
      <c r="B80" s="18"/>
      <c r="C80" s="2"/>
      <c r="D80" s="2"/>
      <c r="E80" s="24" t="s">
        <v>14</v>
      </c>
      <c r="F80" s="73"/>
      <c r="G80" s="10">
        <v>1</v>
      </c>
      <c r="H80" s="66">
        <f>G80*F80</f>
        <v>0</v>
      </c>
      <c r="I80" s="66">
        <f>H80*$J$18</f>
        <v>0</v>
      </c>
      <c r="J80" s="66">
        <f>SUM(H80:I80)</f>
        <v>0</v>
      </c>
      <c r="K80" s="66"/>
      <c r="L80" s="66"/>
    </row>
    <row r="81" spans="1:12" ht="15" hidden="1" customHeight="1" x14ac:dyDescent="0.25">
      <c r="A81" s="9" t="s">
        <v>69</v>
      </c>
      <c r="B81" s="18"/>
      <c r="C81" s="2"/>
      <c r="D81" s="2"/>
      <c r="E81" s="24" t="s">
        <v>68</v>
      </c>
      <c r="F81" s="84">
        <v>0.03</v>
      </c>
      <c r="G81" s="10" t="e">
        <f>+H77+H78+H79+H80</f>
        <v>#REF!</v>
      </c>
      <c r="H81" s="66" t="e">
        <f>G81*F81</f>
        <v>#REF!</v>
      </c>
      <c r="I81" s="66" t="e">
        <f>H81*$J$18</f>
        <v>#REF!</v>
      </c>
      <c r="J81" s="66" t="e">
        <f>SUM(H81:I81)</f>
        <v>#REF!</v>
      </c>
      <c r="K81" s="66"/>
      <c r="L81" s="66"/>
    </row>
    <row r="82" spans="1:12" ht="15" hidden="1" customHeight="1" x14ac:dyDescent="0.25">
      <c r="A82" s="9"/>
      <c r="B82" s="18"/>
      <c r="C82" s="2"/>
      <c r="D82" s="2"/>
      <c r="E82" s="24"/>
      <c r="F82" s="87"/>
      <c r="G82" s="10"/>
      <c r="H82" s="19"/>
      <c r="I82" s="19"/>
      <c r="J82" s="19"/>
      <c r="K82" s="19"/>
      <c r="L82" s="19"/>
    </row>
    <row r="83" spans="1:12" hidden="1" x14ac:dyDescent="0.25">
      <c r="A83" s="90" t="s">
        <v>32</v>
      </c>
      <c r="B83" s="91"/>
      <c r="C83" s="91"/>
      <c r="D83" s="91"/>
      <c r="E83" s="92"/>
      <c r="F83" s="93"/>
      <c r="G83" s="94"/>
      <c r="H83" s="96" t="e">
        <f>SUM(H76:H81)</f>
        <v>#REF!</v>
      </c>
      <c r="I83" s="96" t="e">
        <f>SUM(I76:I81)</f>
        <v>#REF!</v>
      </c>
      <c r="J83" s="96" t="e">
        <f>SUM(J76:J81)</f>
        <v>#REF!</v>
      </c>
      <c r="K83" s="96"/>
      <c r="L83" s="96"/>
    </row>
    <row r="84" spans="1:12" ht="21" customHeight="1" x14ac:dyDescent="0.25">
      <c r="A84" s="9"/>
      <c r="B84" s="18"/>
      <c r="C84" s="2"/>
      <c r="D84" s="2"/>
      <c r="E84" s="24"/>
      <c r="F84" s="62"/>
      <c r="G84" s="10"/>
      <c r="H84" s="19"/>
      <c r="I84" s="23"/>
      <c r="J84" s="19"/>
      <c r="K84" s="19"/>
      <c r="L84" s="19"/>
    </row>
    <row r="85" spans="1:12" x14ac:dyDescent="0.25">
      <c r="A85" s="49" t="s">
        <v>34</v>
      </c>
      <c r="B85" s="47"/>
      <c r="C85" s="47"/>
      <c r="D85" s="47"/>
      <c r="E85" s="46"/>
      <c r="F85" s="48"/>
      <c r="G85" s="59"/>
      <c r="H85" s="50">
        <f>H75+H69+H65+H58+H42</f>
        <v>1084303.7339999999</v>
      </c>
      <c r="I85" s="50">
        <f>I75+I69+I65+I58+I42</f>
        <v>71791.8</v>
      </c>
      <c r="J85" s="50">
        <f>J75+J69+J65+J58+J42</f>
        <v>1156095.534</v>
      </c>
      <c r="K85" s="50">
        <f>K75+K69+K65+K58+K42</f>
        <v>912900</v>
      </c>
      <c r="L85" s="50">
        <f>L75+L69+L65+L58+L42</f>
        <v>243195.53399999999</v>
      </c>
    </row>
    <row r="86" spans="1:12" hidden="1" x14ac:dyDescent="0.25">
      <c r="A86" s="26"/>
      <c r="B86" s="27"/>
      <c r="C86" s="27"/>
      <c r="D86" s="27"/>
      <c r="E86" s="57"/>
      <c r="F86" s="63"/>
      <c r="G86" s="60"/>
      <c r="H86" s="28"/>
      <c r="I86" s="23"/>
      <c r="J86" s="28"/>
      <c r="K86" s="28"/>
      <c r="L86" s="28"/>
    </row>
    <row r="87" spans="1:12" hidden="1" x14ac:dyDescent="0.25">
      <c r="A87" s="97" t="s">
        <v>46</v>
      </c>
      <c r="B87" s="98"/>
      <c r="C87" s="98"/>
      <c r="D87" s="98"/>
      <c r="E87" s="99"/>
      <c r="F87" s="100"/>
      <c r="G87" s="101"/>
      <c r="H87" s="102"/>
      <c r="I87" s="102" t="e">
        <f>-I85+I92</f>
        <v>#REF!</v>
      </c>
      <c r="J87" s="102" t="e">
        <f>+H87+I87</f>
        <v>#REF!</v>
      </c>
      <c r="K87" s="102" t="e">
        <f>+I87+J87</f>
        <v>#REF!</v>
      </c>
      <c r="L87" s="102" t="e">
        <f>+J87+K87</f>
        <v>#REF!</v>
      </c>
    </row>
    <row r="88" spans="1:12" hidden="1" x14ac:dyDescent="0.25">
      <c r="A88" s="26"/>
      <c r="B88" s="27"/>
      <c r="C88" s="27"/>
      <c r="D88" s="27"/>
      <c r="E88" s="57"/>
      <c r="F88" s="63"/>
      <c r="G88" s="60"/>
      <c r="H88" s="28"/>
      <c r="I88" s="23"/>
      <c r="J88" s="28"/>
      <c r="K88" s="28"/>
      <c r="L88" s="28"/>
    </row>
    <row r="89" spans="1:12" hidden="1" x14ac:dyDescent="0.25">
      <c r="A89" s="9" t="s">
        <v>50</v>
      </c>
      <c r="B89" s="29"/>
      <c r="C89" s="29"/>
      <c r="D89" s="29"/>
      <c r="E89" s="58"/>
      <c r="F89" s="64"/>
      <c r="G89" s="61"/>
      <c r="H89" s="23" t="e">
        <f>+#REF!</f>
        <v>#REF!</v>
      </c>
      <c r="I89" s="23" t="e">
        <f>+#REF!</f>
        <v>#REF!</v>
      </c>
      <c r="J89" s="23" t="e">
        <f>+#REF!</f>
        <v>#REF!</v>
      </c>
      <c r="K89" s="23" t="e">
        <f>+#REF!</f>
        <v>#REF!</v>
      </c>
      <c r="L89" s="23" t="e">
        <f>+#REF!</f>
        <v>#REF!</v>
      </c>
    </row>
    <row r="90" spans="1:12" hidden="1" x14ac:dyDescent="0.25">
      <c r="A90" s="9" t="s">
        <v>38</v>
      </c>
      <c r="B90" s="29"/>
      <c r="C90" s="29"/>
      <c r="D90" s="29"/>
      <c r="E90" s="58"/>
      <c r="F90" s="88">
        <v>0</v>
      </c>
      <c r="G90" s="10">
        <v>1</v>
      </c>
      <c r="H90" s="34">
        <f>+G90*F90</f>
        <v>0</v>
      </c>
      <c r="I90" s="23">
        <f>H90*$J$18</f>
        <v>0</v>
      </c>
      <c r="J90" s="23">
        <f>H90+I90</f>
        <v>0</v>
      </c>
      <c r="K90" s="23">
        <f>I90+J90</f>
        <v>0</v>
      </c>
      <c r="L90" s="23">
        <f>J90+K90</f>
        <v>0</v>
      </c>
    </row>
    <row r="91" spans="1:12" hidden="1" x14ac:dyDescent="0.25">
      <c r="A91" s="9"/>
      <c r="B91" s="18"/>
      <c r="C91" s="2"/>
      <c r="D91" s="2"/>
      <c r="E91" s="24"/>
      <c r="F91" s="40"/>
      <c r="G91" s="10"/>
      <c r="H91" s="19"/>
      <c r="I91" s="23"/>
      <c r="J91" s="19"/>
      <c r="K91" s="19"/>
      <c r="L91" s="19"/>
    </row>
    <row r="92" spans="1:12" ht="17.25" hidden="1" customHeight="1" x14ac:dyDescent="0.25">
      <c r="A92" s="49" t="s">
        <v>35</v>
      </c>
      <c r="B92" s="47"/>
      <c r="C92" s="47"/>
      <c r="D92" s="47"/>
      <c r="E92" s="46"/>
      <c r="F92" s="48"/>
      <c r="G92" s="59"/>
      <c r="H92" s="50" t="e">
        <f>SUM(H89:H90)</f>
        <v>#REF!</v>
      </c>
      <c r="I92" s="50" t="e">
        <f>SUM(I89:I90)</f>
        <v>#REF!</v>
      </c>
      <c r="J92" s="50" t="e">
        <f>SUM(J89:J90)</f>
        <v>#REF!</v>
      </c>
      <c r="K92" s="50" t="e">
        <f>SUM(K89:K90)</f>
        <v>#REF!</v>
      </c>
      <c r="L92" s="50" t="e">
        <f>SUM(L89:L90)</f>
        <v>#REF!</v>
      </c>
    </row>
    <row r="93" spans="1:12" ht="24.75" hidden="1" customHeight="1" x14ac:dyDescent="0.25">
      <c r="A93" s="9"/>
      <c r="B93" s="18"/>
      <c r="C93" s="2"/>
      <c r="D93" s="2"/>
      <c r="E93" s="24"/>
      <c r="F93" s="40"/>
      <c r="G93" s="10"/>
      <c r="H93" s="19"/>
      <c r="I93" s="19"/>
      <c r="J93" s="19"/>
      <c r="K93" s="19"/>
      <c r="L93" s="19"/>
    </row>
    <row r="94" spans="1:12" ht="33.75" hidden="1" customHeight="1" x14ac:dyDescent="0.25">
      <c r="A94" s="49" t="s">
        <v>36</v>
      </c>
      <c r="B94" s="47"/>
      <c r="C94" s="47"/>
      <c r="D94" s="47"/>
      <c r="E94" s="46"/>
      <c r="F94" s="48"/>
      <c r="G94" s="59"/>
      <c r="H94" s="51" t="e">
        <f>+H92-H87-H85</f>
        <v>#REF!</v>
      </c>
      <c r="I94" s="51" t="e">
        <f>+I92-I87-I85</f>
        <v>#REF!</v>
      </c>
      <c r="J94" s="51" t="e">
        <f>+J92-J87-J85</f>
        <v>#REF!</v>
      </c>
      <c r="K94" s="51" t="e">
        <f>+K92-K87-K85</f>
        <v>#REF!</v>
      </c>
      <c r="L94" s="51" t="e">
        <f>+L92-L87-L85</f>
        <v>#REF!</v>
      </c>
    </row>
    <row r="95" spans="1:12" hidden="1" x14ac:dyDescent="0.25">
      <c r="A95" s="52" t="s">
        <v>37</v>
      </c>
      <c r="B95" s="53"/>
      <c r="C95" s="53"/>
      <c r="D95" s="53"/>
      <c r="E95" s="53"/>
      <c r="F95" s="53"/>
      <c r="G95" s="53"/>
      <c r="H95" s="54" t="e">
        <f>H94/H92</f>
        <v>#REF!</v>
      </c>
      <c r="I95" s="54"/>
      <c r="J95" s="54"/>
      <c r="K95" s="54"/>
      <c r="L95" s="54"/>
    </row>
    <row r="96" spans="1:12" ht="33.75" customHeight="1" x14ac:dyDescent="0.25"/>
    <row r="97" spans="1:12" ht="33.75" customHeight="1" x14ac:dyDescent="0.25">
      <c r="I97" s="145" t="s">
        <v>129</v>
      </c>
      <c r="J97" s="148">
        <f>+L85</f>
        <v>243195.53399999999</v>
      </c>
      <c r="K97" s="146">
        <f>J97/J85</f>
        <v>0.21035937502375993</v>
      </c>
      <c r="L97" s="142"/>
    </row>
    <row r="98" spans="1:12" ht="45.75" customHeight="1" x14ac:dyDescent="0.25">
      <c r="I98" s="147" t="s">
        <v>130</v>
      </c>
      <c r="J98" s="148">
        <f>K85</f>
        <v>912900</v>
      </c>
      <c r="K98" s="146">
        <f>J98/J85</f>
        <v>0.7896406249762401</v>
      </c>
      <c r="L98" s="142"/>
    </row>
    <row r="99" spans="1:12" ht="45.75" customHeight="1" x14ac:dyDescent="0.25">
      <c r="I99" s="147" t="s">
        <v>132</v>
      </c>
      <c r="J99" s="148">
        <f>J97+J98</f>
        <v>1156095.534</v>
      </c>
      <c r="K99" s="146">
        <f>K97+K98</f>
        <v>1</v>
      </c>
      <c r="L99" s="142"/>
    </row>
    <row r="100" spans="1:12" ht="45.75" customHeight="1" x14ac:dyDescent="0.25">
      <c r="I100" s="143"/>
      <c r="J100" s="144"/>
      <c r="K100" s="141"/>
      <c r="L100" s="141"/>
    </row>
    <row r="101" spans="1:12" ht="25.5" customHeight="1" x14ac:dyDescent="0.25">
      <c r="A101" s="2"/>
      <c r="B101" s="2"/>
      <c r="C101" s="2"/>
      <c r="D101" s="2"/>
      <c r="E101" s="2"/>
      <c r="F101" s="2"/>
      <c r="G101" s="2"/>
      <c r="H101" s="2"/>
      <c r="I101" s="2"/>
      <c r="J101" s="2"/>
      <c r="K101" s="2"/>
      <c r="L101" s="2"/>
    </row>
    <row r="102" spans="1:12" ht="25.5" customHeight="1" x14ac:dyDescent="0.25"/>
    <row r="112" spans="1:12" x14ac:dyDescent="0.25">
      <c r="A112" s="3"/>
      <c r="B112" s="2"/>
      <c r="C112" s="2"/>
      <c r="D112" s="2"/>
      <c r="E112" s="2"/>
    </row>
    <row r="113" spans="1:5" x14ac:dyDescent="0.25">
      <c r="A113" s="2"/>
      <c r="B113" s="2"/>
      <c r="C113" s="2"/>
      <c r="D113" s="2"/>
      <c r="E113" s="2"/>
    </row>
    <row r="114" spans="1:5" x14ac:dyDescent="0.25">
      <c r="A114" s="2"/>
      <c r="B114" s="2"/>
      <c r="C114" s="2"/>
      <c r="D114" s="2"/>
      <c r="E114" s="2"/>
    </row>
    <row r="115" spans="1:5" x14ac:dyDescent="0.25">
      <c r="A115" s="2"/>
      <c r="B115" s="2"/>
      <c r="C115" s="2"/>
      <c r="D115" s="2"/>
      <c r="E115" s="2"/>
    </row>
    <row r="116" spans="1:5" x14ac:dyDescent="0.25">
      <c r="A116" s="2"/>
      <c r="B116" s="2"/>
      <c r="C116" s="2"/>
      <c r="D116" s="2"/>
      <c r="E116" s="2"/>
    </row>
    <row r="117" spans="1:5" x14ac:dyDescent="0.25">
      <c r="A117" s="2"/>
      <c r="B117" s="2"/>
      <c r="C117" s="2"/>
      <c r="D117" s="2"/>
      <c r="E117" s="2"/>
    </row>
    <row r="118" spans="1:5" x14ac:dyDescent="0.25">
      <c r="A118" s="2"/>
      <c r="B118" s="2"/>
      <c r="C118" s="2"/>
      <c r="D118" s="2"/>
      <c r="E118" s="2"/>
    </row>
  </sheetData>
  <dataConsolidate/>
  <mergeCells count="8">
    <mergeCell ref="A23:B23"/>
    <mergeCell ref="A2:F2"/>
    <mergeCell ref="A6:J6"/>
    <mergeCell ref="A7:J7"/>
    <mergeCell ref="A22:B22"/>
    <mergeCell ref="A20:B20"/>
    <mergeCell ref="A21:B21"/>
    <mergeCell ref="A3:J3"/>
  </mergeCells>
  <phoneticPr fontId="19" type="noConversion"/>
  <dataValidations count="1">
    <dataValidation type="list" allowBlank="1" showInputMessage="1" showErrorMessage="1" sqref="E50:E54" xr:uid="{00000000-0002-0000-0000-000001000000}">
      <formula1>vrd</formula1>
    </dataValidation>
  </dataValidations>
  <printOptions horizontalCentered="1" verticalCentered="1"/>
  <pageMargins left="0" right="0" top="0.15748031496062992" bottom="0.15748031496062992" header="0.11811023622047245" footer="0.11811023622047245"/>
  <pageSetup paperSize="9" scale="37"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zoomScale="80" zoomScaleNormal="80" workbookViewId="0">
      <selection activeCell="C3" sqref="C3"/>
    </sheetView>
  </sheetViews>
  <sheetFormatPr baseColWidth="10" defaultColWidth="10.6640625" defaultRowHeight="15" x14ac:dyDescent="0.2"/>
  <cols>
    <col min="1" max="1" width="24.33203125" style="42" customWidth="1"/>
    <col min="2" max="2" width="77" style="42" customWidth="1"/>
    <col min="3" max="3" width="80.33203125" style="42" customWidth="1"/>
    <col min="4" max="16384" width="10.6640625" style="42"/>
  </cols>
  <sheetData>
    <row r="1" spans="1:3" s="43" customFormat="1" ht="43.5" customHeight="1" thickBot="1" x14ac:dyDescent="0.25">
      <c r="A1" s="157" t="s">
        <v>83</v>
      </c>
      <c r="B1" s="153" t="s">
        <v>84</v>
      </c>
      <c r="C1" s="152" t="s">
        <v>85</v>
      </c>
    </row>
    <row r="2" spans="1:3" ht="232.5" customHeight="1" x14ac:dyDescent="0.2">
      <c r="A2" s="158" t="s">
        <v>51</v>
      </c>
      <c r="B2" s="154" t="s">
        <v>52</v>
      </c>
      <c r="C2" s="151" t="s">
        <v>53</v>
      </c>
    </row>
    <row r="3" spans="1:3" ht="240.5" customHeight="1" x14ac:dyDescent="0.2">
      <c r="A3" s="159" t="s">
        <v>54</v>
      </c>
      <c r="B3" s="155" t="s">
        <v>56</v>
      </c>
      <c r="C3" s="149" t="s">
        <v>55</v>
      </c>
    </row>
    <row r="4" spans="1:3" ht="111.5" customHeight="1" x14ac:dyDescent="0.2">
      <c r="A4" s="159" t="s">
        <v>57</v>
      </c>
      <c r="B4" s="155" t="s">
        <v>58</v>
      </c>
      <c r="C4" s="149"/>
    </row>
    <row r="5" spans="1:3" ht="238.5" customHeight="1" x14ac:dyDescent="0.2">
      <c r="A5" s="159" t="s">
        <v>59</v>
      </c>
      <c r="B5" s="155" t="s">
        <v>80</v>
      </c>
      <c r="C5" s="149" t="s">
        <v>60</v>
      </c>
    </row>
    <row r="6" spans="1:3" ht="16" x14ac:dyDescent="0.2">
      <c r="A6" s="159" t="s">
        <v>61</v>
      </c>
      <c r="B6" s="155" t="s">
        <v>62</v>
      </c>
      <c r="C6" s="149"/>
    </row>
    <row r="7" spans="1:3" ht="16" x14ac:dyDescent="0.2">
      <c r="A7" s="159" t="s">
        <v>63</v>
      </c>
      <c r="B7" s="155" t="s">
        <v>64</v>
      </c>
      <c r="C7" s="149"/>
    </row>
    <row r="8" spans="1:3" ht="127.5" customHeight="1" x14ac:dyDescent="0.2">
      <c r="A8" s="159" t="s">
        <v>73</v>
      </c>
      <c r="B8" s="155" t="s">
        <v>74</v>
      </c>
      <c r="C8" s="149"/>
    </row>
    <row r="9" spans="1:3" ht="112" x14ac:dyDescent="0.2">
      <c r="A9" s="159" t="s">
        <v>75</v>
      </c>
      <c r="B9" s="155" t="s">
        <v>77</v>
      </c>
      <c r="C9" s="149"/>
    </row>
    <row r="10" spans="1:3" ht="234" customHeight="1" x14ac:dyDescent="0.2">
      <c r="A10" s="159" t="s">
        <v>81</v>
      </c>
      <c r="B10" s="155" t="s">
        <v>78</v>
      </c>
      <c r="C10" s="149"/>
    </row>
    <row r="11" spans="1:3" ht="164.25" customHeight="1" x14ac:dyDescent="0.2">
      <c r="A11" s="159" t="s">
        <v>82</v>
      </c>
      <c r="B11" s="155" t="s">
        <v>79</v>
      </c>
      <c r="C11" s="149"/>
    </row>
    <row r="12" spans="1:3" ht="113" thickBot="1" x14ac:dyDescent="0.25">
      <c r="A12" s="160" t="s">
        <v>137</v>
      </c>
      <c r="B12" s="156" t="s">
        <v>86</v>
      </c>
      <c r="C12" s="150"/>
    </row>
    <row r="13" spans="1:3" x14ac:dyDescent="0.2">
      <c r="A13" s="44"/>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x Y G b U C x I J w a p A A A A + A A A A B I A H A B D b 2 5 m a W c v U G F j a 2 F n Z S 5 4 b W w g o h g A K K A U A A A A A A A A A A A A A A A A A A A A A A A A A A A A h Y + 9 D o I w F E Z f h X S n F / A H J J c y m D h J Y j Q x r g 0 U a I R i o F j e z c F H 8 h U k U d T N 8 T s 5 w / k e t z v G Q 1 1 Z V 9 F 2 s l E R c a l D L K H S J p O q i E i v c z s g M c M d T 8 + 8 E N Y o q y 4 c u i w i p d a X E M A Y Q 8 2 M N m 0 B n u O 4 c E q 2 h 7 Q U N S c f W f 6 X b a k 6 z V U q C M P j K 4 Z 5 1 F / R h b 8 M q D d 3 E S a M i V R f x R u L q Y P w A 3 H d V 7 p v B c t b e 7 N H m C b C + w V 7 A l B L A w Q U A A I A C A D F g Z t 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x Y G b U C i K R 7 g O A A A A E Q A A A B M A H A B G b 3 J t d W x h c y 9 T Z W N 0 a W 9 u M S 5 t I K I Y A C i g F A A A A A A A A A A A A A A A A A A A A A A A A A A A A C t O T S 7 J z M 9 T C I b Q h t Y A U E s B A i 0 A F A A C A A g A x Y G b U C x I J w a p A A A A + A A A A B I A A A A A A A A A A A A A A A A A A A A A A E N v b m Z p Z y 9 Q Y W N r Y W d l L n h t b F B L A Q I t A B Q A A g A I A M W B m 1 A P y u m r p A A A A O k A A A A T A A A A A A A A A A A A A A A A A P U A A A B b Q 2 9 u d G V u d F 9 U e X B l c 1 0 u e G 1 s U E s B A i 0 A F A A C A A g A x Y G b U C i K R 7 g O A A A A E Q A A A B M A A A A A A A A A A A A A A A A A 5 g E A A E Z v c m 1 1 b G F z L 1 N l Y 3 R p b 2 4 x L m 1 Q S w U G A A A A A A M A A w D C A A A A Q 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H m I + B l D C W J O m p y N O p F K J / c A A A A A A g A A A A A A E G Y A A A A B A A A g A A A A S T T q 7 g M 2 8 t z 4 L F 8 4 J u I y X i q i 0 9 s h F z y U R z O T 5 F F j z z c A A A A A D o A A A A A C A A A g A A A A A C y C x V F y D i Z G C a b 1 F j d o G n Q 7 U a 5 1 8 r 0 K B t U R 4 6 a p r 4 5 Q A A A A W x x y i 9 4 8 w I + / s 9 S Q X i W j t 5 Q i m m S V T n e y r P U l q K G p C h J u 0 A B u C J C B K q j U K / K D p E T y x 2 L n j 3 N E q P K D e F 2 0 p i i R y w c e v i T M 1 D q U P l q b p q / b v q h A A A A A Q q s a E K a f p p T L / I 3 s 4 u q 1 B M r m G 2 N 6 u f 2 U x i S l 9 l X t D B T 6 O / b e j e J b V C v y V D J S c f m G T d r K q 9 d x L e e 3 i U 6 H G 4 d e r A = = < / D a t a M a s h u p > 
</file>

<file path=customXml/itemProps1.xml><?xml version="1.0" encoding="utf-8"?>
<ds:datastoreItem xmlns:ds="http://schemas.openxmlformats.org/officeDocument/2006/customXml" ds:itemID="{78F55E96-184A-4B14-AF78-966B5237E0E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BPF</vt:lpstr>
      <vt:lpstr>Lexique </vt:lpstr>
    </vt:vector>
  </TitlesOfParts>
  <Company>Fayat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TIMSIT David</dc:creator>
  <cp:lastModifiedBy>Guillaume MILLO</cp:lastModifiedBy>
  <cp:lastPrinted>2021-12-03T19:36:44Z</cp:lastPrinted>
  <dcterms:created xsi:type="dcterms:W3CDTF">2017-02-07T10:55:26Z</dcterms:created>
  <dcterms:modified xsi:type="dcterms:W3CDTF">2024-10-04T05:45:37Z</dcterms:modified>
</cp:coreProperties>
</file>