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76273e4198471a" /></Relationships>
</file>

<file path=xl/workbook.xml><?xml version="1.0" encoding="utf-8"?>
<x:workbook xmlns:x="http://schemas.openxmlformats.org/spreadsheetml/2006/main">
  <x:sheets>
    <x:sheet xmlns:r="http://schemas.openxmlformats.org/officeDocument/2006/relationships" name="Deal Calculator" sheetId="1" r:id="R5762b491b9f44538"/>
    <x:sheet xmlns:r="http://schemas.openxmlformats.org/officeDocument/2006/relationships" name="Property Scorecard" sheetId="2" r:id="R3b20162a914c44b9"/>
    <x:sheet xmlns:r="http://schemas.openxmlformats.org/officeDocument/2006/relationships" name="Quick Start" sheetId="3" r:id="R6d78ac7997704b66"/>
    <x:sheet xmlns:r="http://schemas.openxmlformats.org/officeDocument/2006/relationships" name="Max Offer Calculator" sheetId="4" r:id="Raefeed014e1e4ec5"/>
    <x:sheet xmlns:r="http://schemas.openxmlformats.org/officeDocument/2006/relationships" name="Due Diligence" sheetId="5" r:id="Rca0ed2fc3e394004"/>
    <x:sheet xmlns:r="http://schemas.openxmlformats.org/officeDocument/2006/relationships" name="Sold Comps" sheetId="6" r:id="Raad65a5756e74d58"/>
    <x:sheet xmlns:r="http://schemas.openxmlformats.org/officeDocument/2006/relationships" name="County Research" sheetId="7" r:id="R2ffc1899dcfb4bd3"/>
    <x:sheet xmlns:r="http://schemas.openxmlformats.org/officeDocument/2006/relationships" name="Deal Pipeline" sheetId="8" r:id="R5ba96cbd48c6412f"/>
  </x:sheets>
</x:workbook>
</file>

<file path=xl/sharedStrings.xml><?xml version="1.0" encoding="utf-8"?>
<x:sst xmlns:x="http://schemas.openxmlformats.org/spreadsheetml/2006/main"/>
</file>

<file path=xl/styles.xml><?xml version="1.0" encoding="utf-8"?>
<x:styleSheet xmlns:x="http://schemas.openxmlformats.org/spreadsheetml/2006/main">
  <x:numFmts count="10">
    <x:numFmt numFmtId="200" formatCode="$#,##0;[Red]($#,##0);-"/>
    <x:numFmt numFmtId="201" formatCode="0.0%;[Red](0.0%);-"/>
    <x:numFmt numFmtId="202" formatCode="0"/>
    <x:numFmt numFmtId="203" formatCode="0.0"/>
    <x:numFmt numFmtId="204" formatCode="$#,##0.00"/>
    <x:numFmt numFmtId="205" formatCode="0%"/>
    <x:numFmt numFmtId="206" formatCode="0.0%"/>
    <x:numFmt numFmtId="207" formatCode="0.00"/>
    <x:numFmt numFmtId="208" formatCode="$#,##0"/>
    <x:numFmt numFmtId="209" formatCode="mm/dd/yyyy"/>
  </x:numFmts>
  <x:fonts count="44">
    <x:font>
      <x:sz val="11"/>
      <x:name val="Carlito"/>
    </x:font>
    <x:font>
      <x:b/>
      <x:sz val="20"/>
      <x:color rgb="FFFFFFFF"/>
      <x:name val="Carlito"/>
    </x:font>
    <x:font>
      <x:b/>
      <x:sz val="12"/>
      <x:color rgb="FFFFFFFF"/>
      <x:name val="Carlito"/>
    </x:font>
    <x:font>
      <x:b/>
      <x:sz val="11"/>
      <x:color rgb="FFFFFFFF"/>
      <x:name val="Carlito"/>
    </x:font>
    <x:font>
      <x:b/>
      <x:sz val="11"/>
      <x:color rgb="FF17252A"/>
      <x:name val="Carlito"/>
    </x:font>
    <x:font>
      <x:sz val="11"/>
      <x:color rgb="FF17252A"/>
      <x:name val="Carlito"/>
    </x:font>
    <x:font>
      <x:b/>
      <x:sz val="20"/>
      <x:color rgb="FFFFFFFF"/>
      <x:name val="Arial"/>
    </x:font>
    <x:font>
      <x:sz val="11"/>
      <x:name val="Arial"/>
    </x:font>
    <x:font>
      <x:b/>
      <x:sz val="12"/>
      <x:color rgb="FFFFFFFF"/>
      <x:name val="Arial"/>
    </x:font>
    <x:font>
      <x:b/>
      <x:sz val="11"/>
      <x:color rgb="FFFFFFFF"/>
      <x:name val="Arial"/>
    </x:font>
    <x:font>
      <x:b/>
      <x:sz val="11"/>
      <x:color rgb="FF17252A"/>
      <x:name val="Arial"/>
    </x:font>
    <x:font>
      <x:sz val="11"/>
      <x:color rgb="FF17252A"/>
      <x:name val="Arial"/>
    </x:font>
    <x:font>
      <x:i/>
      <x:sz val="11"/>
      <x:color rgb="FF17252A"/>
      <x:name val="Carlito"/>
    </x:font>
    <x:font>
      <x:b/>
      <x:sz val="11"/>
      <x:color rgb="FF000000"/>
      <x:name val="Carlito"/>
    </x:font>
    <x:font>
      <x:b/>
      <x:sz val="16"/>
      <x:color rgb="FF000000"/>
      <x:name val="Carlito"/>
    </x:font>
    <x:font>
      <x:sz val="11"/>
      <x:color rgb="FF0000FF"/>
      <x:name val="Carlito"/>
    </x:font>
    <x:font>
      <x:i/>
      <x:sz val="11"/>
      <x:color rgb="FF17252A"/>
      <x:name val="Arial"/>
    </x:font>
    <x:font>
      <x:sz val="11"/>
      <x:color rgb="FF0000FF"/>
      <x:name val="Arial"/>
    </x:font>
    <x:font>
      <x:b/>
      <x:sz val="11"/>
      <x:color rgb="FF000000"/>
      <x:name val="Arial"/>
    </x:font>
    <x:font>
      <x:b/>
      <x:sz val="16"/>
      <x:color rgb="FF000000"/>
      <x:name val="Arial"/>
    </x:font>
    <x:font>
      <x:b/>
      <x:sz val="16"/>
      <x:color rgb="FFFFFFFF"/>
      <x:name val="Carlito"/>
    </x:font>
    <x:font>
      <x:i/>
      <x:sz val="10"/>
      <x:color rgb="FF1F2A30"/>
      <x:name val="Carlito"/>
    </x:font>
    <x:font>
      <x:b/>
      <x:sz val="11"/>
      <x:color rgb="FF1F2A30"/>
      <x:name val="Carlito"/>
    </x:font>
    <x:font>
      <x:b/>
      <x:sz val="11"/>
      <x:name val="Carlito"/>
    </x:font>
    <x:font>
      <x:sz val="10"/>
      <x:name val="Carlito"/>
    </x:font>
    <x:font>
      <x:i/>
      <x:sz val="9"/>
      <x:color rgb="FF7A2E2E"/>
      <x:name val="Carlito"/>
    </x:font>
    <x:font>
      <x:b/>
      <x:sz val="18"/>
      <x:color rgb="FFFFFFFF"/>
      <x:name val="Carlito"/>
    </x:font>
    <x:font>
      <x:i/>
      <x:sz val="11"/>
      <x:color rgb="FF12333A"/>
      <x:name val="Carlito"/>
    </x:font>
    <x:font>
      <x:b/>
      <x:sz val="11"/>
      <x:color rgb="FF12333A"/>
      <x:name val="Carlito"/>
    </x:font>
    <x:font>
      <x:b/>
      <x:sz val="14"/>
      <x:color rgb="FFFFFFFF"/>
      <x:name val="Carlito"/>
    </x:font>
    <x:font>
      <x:sz val="11"/>
      <x:color rgb="FF12333A"/>
      <x:name val="Arial"/>
    </x:font>
    <x:font>
      <x:i/>
      <x:sz val="11"/>
      <x:color rgb="FF123B45"/>
      <x:name val="Carlito"/>
    </x:font>
    <x:font>
      <x:b/>
      <x:sz val="11"/>
      <x:color rgb="FF102E35"/>
      <x:name val="Carlito"/>
    </x:font>
    <x:font>
      <x:sz val="11"/>
      <x:color rgb="FF123B45"/>
      <x:name val="Carlito"/>
    </x:font>
    <x:font>
      <x:b/>
      <x:sz val="11"/>
      <x:color rgb="FF102E35"/>
      <x:name val="Arial"/>
    </x:font>
    <x:font>
      <x:i/>
      <x:sz val="10"/>
      <x:color rgb="FF123B46"/>
      <x:name val="Carlito"/>
    </x:font>
    <x:font>
      <x:b/>
      <x:sz val="11"/>
      <x:color rgb="FF123B46"/>
      <x:name val="Carlito"/>
    </x:font>
    <x:font>
      <x:b/>
      <x:sz val="9"/>
      <x:color rgb="FFFFFFFF"/>
      <x:name val="Carlito"/>
    </x:font>
    <x:font>
      <x:sz val="9"/>
      <x:color rgb="FF243238"/>
      <x:name val="Carlito"/>
    </x:font>
    <x:font>
      <x:b/>
      <x:sz val="9"/>
      <x:color rgb="FF123B46"/>
      <x:name val="Carlito"/>
    </x:font>
    <x:font>
      <x:sz val="9"/>
      <x:name val="Carlito"/>
    </x:font>
    <x:font>
      <x:b/>
      <x:sz val="10"/>
      <x:color rgb="FF6B5200"/>
      <x:name val="Carlito"/>
    </x:font>
    <x:font>
      <x:sz val="11"/>
      <x:color rgb="FF123B46"/>
      <x:name val="Carlito"/>
    </x:font>
    <x:font>
      <x:sz val="10"/>
      <x:color rgb="FF123B46"/>
      <x:name val="Carlito"/>
    </x:font>
  </x:fonts>
  <x:fills count="37">
    <x:fill>
      <x:patternFill patternType="none"/>
    </x:fill>
    <x:fill>
      <x:patternFill patternType="gray125"/>
    </x:fill>
    <x:fill>
      <x:patternFill patternType="solid">
        <x:fgColor rgb="FF12343B"/>
      </x:patternFill>
    </x:fill>
    <x:fill>
      <x:patternFill patternType="solid">
        <x:fgColor rgb="FF1F6F78"/>
      </x:patternFill>
    </x:fill>
    <x:fill>
      <x:patternFill patternType="solid">
        <x:fgColor rgb="FFF4B942"/>
      </x:patternFill>
    </x:fill>
    <x:fill>
      <x:patternFill patternType="solid">
        <x:fgColor rgb="FFF7F3E8"/>
      </x:patternFill>
    </x:fill>
    <x:fill>
      <x:patternFill patternType="solid">
        <x:fgColor rgb="FFEAF2EF"/>
      </x:patternFill>
    </x:fill>
    <x:fill>
      <x:patternFill patternType="solid">
        <x:fgColor rgb="FFFFF9D6"/>
      </x:patternFill>
    </x:fill>
    <x:fill>
      <x:patternFill patternType="solid">
        <x:fgColor rgb="FF12343B"/>
      </x:patternFill>
    </x:fill>
    <x:fill>
      <x:patternFill patternType="solid">
        <x:fgColor rgb="FFF6F2E8"/>
      </x:patternFill>
    </x:fill>
    <x:fill>
      <x:patternFill patternType="solid">
        <x:fgColor rgb="FF1F6F78"/>
      </x:patternFill>
    </x:fill>
    <x:fill>
      <x:patternFill patternType="solid">
        <x:fgColor rgb="FFFFF8D8"/>
      </x:patternFill>
    </x:fill>
    <x:fill>
      <x:patternFill patternType="solid">
        <x:fgColor rgb="FFE8F0EE"/>
      </x:patternFill>
    </x:fill>
    <x:fill>
      <x:patternFill patternType="solid">
        <x:fgColor rgb="FFF8FBFA"/>
      </x:patternFill>
    </x:fill>
    <x:fill>
      <x:patternFill patternType="solid">
        <x:fgColor rgb="FFF4C95D"/>
      </x:patternFill>
    </x:fill>
    <x:fill>
      <x:patternFill patternType="solid">
        <x:fgColor rgb="FFFFF1F0"/>
      </x:patternFill>
    </x:fill>
    <x:fill>
      <x:patternFill patternType="solid">
        <x:fgColor rgb="FF12333A"/>
      </x:patternFill>
    </x:fill>
    <x:fill>
      <x:patternFill patternType="solid">
        <x:fgColor rgb="FFF7F2E7"/>
      </x:patternFill>
    </x:fill>
    <x:fill>
      <x:patternFill patternType="solid">
        <x:fgColor rgb="FFB7D333"/>
      </x:patternFill>
    </x:fill>
    <x:fill>
      <x:patternFill patternType="solid">
        <x:fgColor rgb="FF123B45"/>
      </x:patternFill>
    </x:fill>
    <x:fill>
      <x:patternFill patternType="solid">
        <x:fgColor rgb="FFE8F0E8"/>
      </x:patternFill>
    </x:fill>
    <x:fill>
      <x:patternFill patternType="solid">
        <x:fgColor rgb="FFA8C93A"/>
      </x:patternFill>
    </x:fill>
    <x:fill>
      <x:patternFill patternType="solid">
        <x:fgColor rgb="FFF3F1E7"/>
      </x:patternFill>
    </x:fill>
    <x:fill>
      <x:patternFill patternType="solid">
        <x:fgColor rgb="FFFFF2CC"/>
      </x:patternFill>
    </x:fill>
    <x:fill>
      <x:patternFill patternType="solid">
        <x:fgColor rgb="FFFFFBEA"/>
      </x:patternFill>
    </x:fill>
    <x:fill>
      <x:patternFill patternType="solid">
        <x:fgColor rgb="FF123B46"/>
      </x:patternFill>
    </x:fill>
    <x:fill>
      <x:patternFill patternType="solid">
        <x:fgColor rgb="FFF7F3E8"/>
      </x:patternFill>
    </x:fill>
    <x:fill>
      <x:patternFill patternType="solid">
        <x:fgColor rgb="FF176B70"/>
      </x:patternFill>
    </x:fill>
    <x:fill>
      <x:patternFill patternType="solid">
        <x:fgColor rgb="FFEAF2F1"/>
      </x:patternFill>
    </x:fill>
    <x:fill>
      <x:patternFill patternType="solid">
        <x:fgColor rgb="FFFFFFFF"/>
      </x:patternFill>
    </x:fill>
    <x:fill>
      <x:patternFill patternType="solid">
        <x:fgColor rgb="FFFFFDF5"/>
      </x:patternFill>
    </x:fill>
    <x:fill>
      <x:patternFill patternType="solid">
        <x:fgColor rgb="FFFFF2CC"/>
      </x:patternFill>
    </x:fill>
    <x:fill>
      <x:patternFill patternType="solid">
        <x:fgColor rgb="FF123B46"/>
      </x:patternFill>
    </x:fill>
    <x:fill>
      <x:patternFill patternType="solid">
        <x:fgColor rgb="FFF7F3E8"/>
      </x:patternFill>
    </x:fill>
    <x:fill>
      <x:patternFill patternType="solid">
        <x:fgColor rgb="FF176B70"/>
      </x:patternFill>
    </x:fill>
    <x:fill>
      <x:patternFill patternType="solid">
        <x:fgColor rgb="FFEAF2F1"/>
      </x:patternFill>
    </x:fill>
    <x:fill>
      <x:patternFill patternType="solid">
        <x:fgColor rgb="FFFFFDF5"/>
      </x:patternFill>
    </x:fill>
  </x:fills>
  <x:borders count="3">
    <x:border/>
    <x:border/>
    <x:border>
      <x:top style="thin">
        <x:color rgb="FF12333A"/>
      </x:top>
    </x:border>
  </x:borders>
  <x:cellStyleXfs count="1">
    <x:xf numFmtId="0" fontId="0" fillId="0" borderId="0"/>
  </x:cellStyleXfs>
  <x:cellXfs count="34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3" fillId="2" borderId="0" xfId="0" applyNumberFormat="1" applyFont="1" applyFill="1" applyBorder="1"/>
    <x:xf numFmtId="0" fontId="3" fillId="2" borderId="1" xfId="0" applyNumberFormat="1" applyFont="1" applyFill="1" applyBorder="1"/>
    <x:xf numFmtId="0" fontId="3"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3" fillId="2" borderId="1"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0" fillId="4" borderId="1" xfId="0" applyNumberFormat="1" applyFont="1" applyFill="1" applyBorder="1"/>
    <x:xf numFmtId="0" fontId="4" fillId="4" borderId="1" xfId="0" applyNumberFormat="1" applyFont="1" applyFill="1" applyBorder="1"/>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top"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top" wrapText="1"/>
    </x:xf>
    <x:xf numFmtId="0" fontId="6" fillId="2" borderId="0" xfId="0" applyNumberFormat="1" applyFont="1" applyFill="1" applyBorder="1" applyAlignment="1">
      <x:alignment vertical="center"/>
    </x:xf>
    <x:xf numFmtId="0" fontId="7" fillId="0" borderId="0" xfId="0" applyNumberFormat="1" applyFont="1" applyFill="1" applyBorder="1"/>
    <x:xf numFmtId="0" fontId="8" fillId="3" borderId="0" xfId="0" applyNumberFormat="1" applyFont="1" applyFill="1" applyBorder="1"/>
    <x:xf numFmtId="0" fontId="9" fillId="2" borderId="0" xfId="0" applyNumberFormat="1" applyFont="1" applyFill="1" applyBorder="1" applyAlignment="1">
      <x:alignment wrapText="1"/>
    </x:xf>
    <x:xf numFmtId="0" fontId="7" fillId="0" borderId="0" xfId="0" applyNumberFormat="1" applyFont="1" applyFill="1" applyBorder="1" applyAlignment="1">
      <x:alignment wrapText="1"/>
    </x:xf>
    <x:xf numFmtId="0" fontId="10" fillId="4" borderId="0" xfId="0" applyNumberFormat="1" applyFont="1" applyFill="1" applyBorder="1"/>
    <x:xf numFmtId="0" fontId="11" fillId="5" borderId="0" xfId="0" applyNumberFormat="1" applyFont="1" applyFill="1" applyBorder="1" applyAlignment="1">
      <x:alignment vertical="top" wrapText="1"/>
    </x:xf>
    <x:xf numFmtId="0" fontId="6" fillId="2" borderId="1" xfId="0" applyNumberFormat="1" applyFont="1" applyFill="1" applyBorder="1" applyAlignment="1">
      <x:alignment vertical="center"/>
    </x:xf>
    <x:xf numFmtId="0" fontId="7" fillId="0" borderId="1" xfId="0" applyNumberFormat="1" applyFont="1" applyFill="1" applyBorder="1"/>
    <x:xf numFmtId="0" fontId="8" fillId="3" borderId="1" xfId="0" applyNumberFormat="1" applyFont="1" applyFill="1" applyBorder="1"/>
    <x:xf numFmtId="0" fontId="9" fillId="2" borderId="1" xfId="0" applyNumberFormat="1" applyFont="1" applyFill="1" applyBorder="1" applyAlignment="1">
      <x:alignment wrapText="1"/>
    </x:xf>
    <x:xf numFmtId="0" fontId="7" fillId="0" borderId="1" xfId="0" applyNumberFormat="1" applyFont="1" applyFill="1" applyBorder="1" applyAlignment="1">
      <x:alignment wrapText="1"/>
    </x:xf>
    <x:xf numFmtId="0" fontId="10" fillId="4" borderId="1" xfId="0" applyNumberFormat="1" applyFont="1" applyFill="1" applyBorder="1"/>
    <x:xf numFmtId="0" fontId="11" fillId="5" borderId="1" xfId="0" applyNumberFormat="1" applyFont="1" applyFill="1" applyBorder="1" applyAlignment="1">
      <x:alignment vertical="top" wrapText="1"/>
    </x:xf>
    <x:xf numFmtId="0" fontId="12" fillId="5" borderId="0" xfId="0" applyNumberFormat="1" applyFont="1" applyFill="1" applyBorder="1"/>
    <x:xf numFmtId="0" fontId="12" fillId="5" borderId="1" xfId="0" applyNumberFormat="1" applyFont="1" applyFill="1" applyBorder="1"/>
    <x:xf numFmtId="0" fontId="3" fillId="3" borderId="0" xfId="0" applyNumberFormat="1" applyFont="1" applyFill="1" applyBorder="1"/>
    <x:xf numFmtId="0" fontId="3" fillId="3" borderId="1" xfId="0" applyNumberFormat="1" applyFont="1" applyFill="1" applyBorder="1"/>
    <x:xf numFmtId="0" fontId="0" fillId="6" borderId="0" xfId="0" applyNumberFormat="1" applyFont="1" applyFill="1" applyBorder="1"/>
    <x:xf numFmtId="0" fontId="13" fillId="6" borderId="0" xfId="0" applyNumberFormat="1" applyFont="1" applyFill="1" applyBorder="1"/>
    <x:xf numFmtId="0" fontId="0" fillId="6" borderId="1" xfId="0" applyNumberFormat="1" applyFont="1" applyFill="1" applyBorder="1"/>
    <x:xf numFmtId="0" fontId="13" fillId="6" borderId="1" xfId="0" applyNumberFormat="1" applyFont="1" applyFill="1" applyBorder="1"/>
    <x:xf numFmtId="0" fontId="13" fillId="5" borderId="0" xfId="0" applyNumberFormat="1" applyFont="1" applyFill="1" applyBorder="1"/>
    <x:xf numFmtId="0" fontId="14" fillId="5" borderId="0" xfId="0" applyNumberFormat="1" applyFont="1" applyFill="1" applyBorder="1"/>
    <x:xf numFmtId="0" fontId="14" fillId="5" borderId="0" xfId="0" applyNumberFormat="1" applyFont="1" applyFill="1" applyBorder="1" applyAlignment="1">
      <x:alignment horizontal="center"/>
    </x:xf>
    <x:xf numFmtId="0" fontId="13" fillId="5" borderId="1" xfId="0" applyNumberFormat="1" applyFont="1" applyFill="1" applyBorder="1"/>
    <x:xf numFmtId="0" fontId="14" fillId="5" borderId="1" xfId="0" applyNumberFormat="1" applyFont="1" applyFill="1" applyBorder="1"/>
    <x:xf numFmtId="0" fontId="14" fillId="5" borderId="1" xfId="0" applyNumberFormat="1" applyFont="1" applyFill="1" applyBorder="1" applyAlignment="1">
      <x:alignment horizontal="center"/>
    </x:xf>
    <x:xf numFmtId="0" fontId="15" fillId="0" borderId="0" xfId="0" applyNumberFormat="1" applyFont="1" applyFill="1" applyBorder="1"/>
    <x:xf numFmtId="0" fontId="15" fillId="0" borderId="1" xfId="0" applyNumberFormat="1" applyFont="1" applyFill="1" applyBorder="1"/>
    <x:xf numFmtId="0" fontId="15" fillId="7" borderId="0" xfId="0" applyNumberFormat="1" applyFont="1" applyFill="1" applyBorder="1"/>
    <x:xf numFmtId="0" fontId="15" fillId="7" borderId="1" xfId="0" applyNumberFormat="1" applyFont="1" applyFill="1" applyBorder="1"/>
    <x:xf numFmtId="200" fontId="15" fillId="7" borderId="0" xfId="0" applyNumberFormat="1" applyFont="1" applyFill="1" applyBorder="1"/>
    <x:xf numFmtId="200" fontId="15" fillId="7" borderId="1" xfId="0" applyNumberFormat="1" applyFont="1" applyFill="1" applyBorder="1"/>
    <x:xf numFmtId="200" fontId="13" fillId="6" borderId="0" xfId="0" applyNumberFormat="1" applyFont="1" applyFill="1" applyBorder="1"/>
    <x:xf numFmtId="200" fontId="13" fillId="6" borderId="1" xfId="0" applyNumberFormat="1" applyFont="1" applyFill="1" applyBorder="1"/>
    <x:xf numFmtId="201" fontId="15" fillId="7" borderId="0" xfId="0" applyNumberFormat="1" applyFont="1" applyFill="1" applyBorder="1"/>
    <x:xf numFmtId="201" fontId="15" fillId="7" borderId="1" xfId="0" applyNumberFormat="1" applyFont="1" applyFill="1" applyBorder="1"/>
    <x:xf numFmtId="201" fontId="13" fillId="6" borderId="0" xfId="0" applyNumberFormat="1" applyFont="1" applyFill="1" applyBorder="1"/>
    <x:xf numFmtId="201" fontId="13" fillId="6" borderId="1" xfId="0" applyNumberFormat="1" applyFont="1" applyFill="1" applyBorder="1"/>
    <x:xf numFmtId="202" fontId="15" fillId="7" borderId="0" xfId="0" applyNumberFormat="1" applyFont="1" applyFill="1" applyBorder="1"/>
    <x:xf numFmtId="202" fontId="15" fillId="7" borderId="1" xfId="0" applyNumberFormat="1" applyFont="1" applyFill="1" applyBorder="1"/>
    <x:xf numFmtId="0" fontId="12" fillId="5" borderId="0" xfId="0" applyNumberFormat="1" applyFont="1" applyFill="1" applyBorder="1" applyAlignment="1">
      <x:alignment wrapText="1"/>
    </x:xf>
    <x:xf numFmtId="0" fontId="12" fillId="5" borderId="1" xfId="0" applyNumberFormat="1" applyFont="1" applyFill="1" applyBorder="1" applyAlignment="1">
      <x:alignment wrapText="1"/>
    </x:xf>
    <x:xf numFmtId="0" fontId="16" fillId="5" borderId="0" xfId="0" applyNumberFormat="1" applyFont="1" applyFill="1" applyBorder="1"/>
    <x:xf numFmtId="0" fontId="9" fillId="3" borderId="0" xfId="0" applyNumberFormat="1" applyFont="1" applyFill="1" applyBorder="1"/>
    <x:xf numFmtId="0" fontId="9" fillId="2" borderId="0" xfId="0" applyNumberFormat="1" applyFont="1" applyFill="1" applyBorder="1"/>
    <x:xf numFmtId="0" fontId="17" fillId="7" borderId="0" xfId="0" applyNumberFormat="1" applyFont="1" applyFill="1" applyBorder="1"/>
    <x:xf numFmtId="200" fontId="18" fillId="6" borderId="0" xfId="0" applyNumberFormat="1" applyFont="1" applyFill="1" applyBorder="1"/>
    <x:xf numFmtId="200" fontId="17" fillId="7" borderId="0" xfId="0" applyNumberFormat="1" applyFont="1" applyFill="1" applyBorder="1"/>
    <x:xf numFmtId="201" fontId="18" fillId="6" borderId="0" xfId="0" applyNumberFormat="1" applyFont="1" applyFill="1" applyBorder="1"/>
    <x:xf numFmtId="202" fontId="17" fillId="7" borderId="0" xfId="0" applyNumberFormat="1" applyFont="1" applyFill="1" applyBorder="1"/>
    <x:xf numFmtId="0" fontId="19" fillId="5" borderId="0" xfId="0" applyNumberFormat="1" applyFont="1" applyFill="1" applyBorder="1" applyAlignment="1">
      <x:alignment horizontal="center"/>
    </x:xf>
    <x:xf numFmtId="201" fontId="17" fillId="7" borderId="0" xfId="0" applyNumberFormat="1" applyFont="1" applyFill="1" applyBorder="1"/>
    <x:xf numFmtId="0" fontId="16" fillId="5" borderId="0" xfId="0" applyNumberFormat="1" applyFont="1" applyFill="1" applyBorder="1" applyAlignment="1">
      <x:alignment wrapText="1"/>
    </x:xf>
    <x:xf numFmtId="0" fontId="16" fillId="5" borderId="1" xfId="0" applyNumberFormat="1" applyFont="1" applyFill="1" applyBorder="1"/>
    <x:xf numFmtId="0" fontId="9" fillId="3" borderId="1" xfId="0" applyNumberFormat="1" applyFont="1" applyFill="1" applyBorder="1"/>
    <x:xf numFmtId="0" fontId="9" fillId="2" borderId="1" xfId="0" applyNumberFormat="1" applyFont="1" applyFill="1" applyBorder="1"/>
    <x:xf numFmtId="0" fontId="17" fillId="7" borderId="1" xfId="0" applyNumberFormat="1" applyFont="1" applyFill="1" applyBorder="1"/>
    <x:xf numFmtId="200" fontId="18" fillId="6" borderId="1" xfId="0" applyNumberFormat="1" applyFont="1" applyFill="1" applyBorder="1"/>
    <x:xf numFmtId="200" fontId="17" fillId="7" borderId="1" xfId="0" applyNumberFormat="1" applyFont="1" applyFill="1" applyBorder="1"/>
    <x:xf numFmtId="201" fontId="18" fillId="6" borderId="1" xfId="0" applyNumberFormat="1" applyFont="1" applyFill="1" applyBorder="1"/>
    <x:xf numFmtId="202" fontId="17" fillId="7" borderId="1" xfId="0" applyNumberFormat="1" applyFont="1" applyFill="1" applyBorder="1"/>
    <x:xf numFmtId="0" fontId="19" fillId="5" borderId="1" xfId="0" applyNumberFormat="1" applyFont="1" applyFill="1" applyBorder="1" applyAlignment="1">
      <x:alignment horizontal="center"/>
    </x:xf>
    <x:xf numFmtId="201" fontId="17" fillId="7" borderId="1" xfId="0" applyNumberFormat="1" applyFont="1" applyFill="1" applyBorder="1"/>
    <x:xf numFmtId="0" fontId="16" fillId="5" borderId="1" xfId="0" applyNumberFormat="1" applyFont="1" applyFill="1" applyBorder="1" applyAlignment="1">
      <x:alignment wrapText="1"/>
    </x:xf>
    <x:xf numFmtId="0" fontId="3" fillId="3" borderId="0" xfId="0" applyNumberFormat="1" applyFont="1" applyFill="1" applyBorder="1" applyAlignment="1">
      <x:alignment wrapText="1"/>
    </x:xf>
    <x:xf numFmtId="0" fontId="3" fillId="3" borderId="1" xfId="0" applyNumberFormat="1" applyFont="1" applyFill="1" applyBorder="1" applyAlignment="1">
      <x:alignment wrapText="1"/>
    </x:xf>
    <x:xf numFmtId="0" fontId="0" fillId="7" borderId="0" xfId="0" applyNumberFormat="1" applyFont="1" applyFill="1" applyBorder="1"/>
    <x:xf numFmtId="0" fontId="0" fillId="7"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3" fontId="0" fillId="0" borderId="0" xfId="0" applyNumberFormat="1" applyFont="1" applyFill="1" applyBorder="1"/>
    <x:xf numFmtId="203" fontId="0" fillId="0" borderId="1" xfId="0" applyNumberFormat="1" applyFont="1" applyFill="1" applyBorder="1"/>
    <x:xf numFmtId="0" fontId="14" fillId="6" borderId="0" xfId="0" applyNumberFormat="1" applyFont="1" applyFill="1" applyBorder="1"/>
    <x:xf numFmtId="203" fontId="14" fillId="6" borderId="0" xfId="0" applyNumberFormat="1" applyFont="1" applyFill="1" applyBorder="1"/>
    <x:xf numFmtId="0" fontId="14" fillId="6" borderId="1" xfId="0" applyNumberFormat="1" applyFont="1" applyFill="1" applyBorder="1"/>
    <x:xf numFmtId="203" fontId="14" fillId="6" borderId="1" xfId="0" applyNumberFormat="1" applyFont="1" applyFill="1" applyBorder="1"/>
    <x:xf numFmtId="0" fontId="9" fillId="3" borderId="0" xfId="0" applyNumberFormat="1" applyFont="1" applyFill="1" applyBorder="1" applyAlignment="1">
      <x:alignment wrapText="1"/>
    </x:xf>
    <x:xf numFmtId="202" fontId="7" fillId="0" borderId="0" xfId="0" applyNumberFormat="1" applyFont="1" applyFill="1" applyBorder="1"/>
    <x:xf numFmtId="203" fontId="7" fillId="0" borderId="0" xfId="0" applyNumberFormat="1" applyFont="1" applyFill="1" applyBorder="1"/>
    <x:xf numFmtId="203" fontId="19" fillId="6" borderId="0" xfId="0" applyNumberFormat="1" applyFont="1" applyFill="1" applyBorder="1"/>
    <x:xf numFmtId="0" fontId="9" fillId="3" borderId="1" xfId="0" applyNumberFormat="1" applyFont="1" applyFill="1" applyBorder="1" applyAlignment="1">
      <x:alignment wrapText="1"/>
    </x:xf>
    <x:xf numFmtId="202" fontId="7" fillId="0" borderId="1" xfId="0" applyNumberFormat="1" applyFont="1" applyFill="1" applyBorder="1"/>
    <x:xf numFmtId="203" fontId="7" fillId="0" borderId="1" xfId="0" applyNumberFormat="1" applyFont="1" applyFill="1" applyBorder="1"/>
    <x:xf numFmtId="203" fontId="19" fillId="6" borderId="1" xfId="0" applyNumberFormat="1" applyFont="1" applyFill="1" applyBorder="1"/>
    <x:xf numFmtId="202" fontId="7" fillId="0" borderId="0" xfId="0" applyNumberFormat="1" applyFont="1" applyFill="1" applyBorder="1" applyAlignment="1">
      <x:alignment wrapText="1"/>
    </x:xf>
    <x:xf numFmtId="0" fontId="17" fillId="7" borderId="0" xfId="0" applyNumberFormat="1" applyFont="1" applyFill="1" applyBorder="1" applyAlignment="1">
      <x:alignment wrapText="1"/>
    </x:xf>
    <x:xf numFmtId="203" fontId="7" fillId="0" borderId="0" xfId="0" applyNumberFormat="1" applyFont="1" applyFill="1" applyBorder="1" applyAlignment="1">
      <x:alignment wrapText="1"/>
    </x:xf>
    <x:xf numFmtId="202" fontId="7" fillId="0" borderId="1" xfId="0" applyNumberFormat="1" applyFont="1" applyFill="1" applyBorder="1" applyAlignment="1">
      <x:alignment wrapText="1"/>
    </x:xf>
    <x:xf numFmtId="0" fontId="17" fillId="7" borderId="1" xfId="0" applyNumberFormat="1" applyFont="1" applyFill="1" applyBorder="1" applyAlignment="1">
      <x:alignment wrapText="1"/>
    </x:xf>
    <x:xf numFmtId="203" fontId="7" fillId="0" borderId="1" xfId="0" applyNumberFormat="1" applyFont="1" applyFill="1" applyBorder="1" applyAlignment="1">
      <x:alignment wrapText="1"/>
    </x:xf>
    <x:xf numFmtId="0" fontId="16" fillId="5"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9" fillId="3" borderId="0" xfId="0" applyNumberFormat="1" applyFont="1" applyFill="1" applyBorder="1" applyAlignment="1">
      <x:alignment vertical="center"/>
    </x:xf>
    <x:xf numFmtId="0" fontId="9" fillId="2" borderId="0" xfId="0" applyNumberFormat="1" applyFont="1" applyFill="1" applyBorder="1" applyAlignment="1">
      <x:alignment vertical="center"/>
    </x:xf>
    <x:xf numFmtId="0" fontId="17" fillId="7" borderId="0" xfId="0" applyNumberFormat="1" applyFont="1" applyFill="1" applyBorder="1" applyAlignment="1">
      <x:alignment vertical="center"/>
    </x:xf>
    <x:xf numFmtId="200" fontId="18" fillId="6" borderId="0" xfId="0" applyNumberFormat="1" applyFont="1" applyFill="1" applyBorder="1" applyAlignment="1">
      <x:alignment vertical="center"/>
    </x:xf>
    <x:xf numFmtId="200" fontId="17" fillId="7" borderId="0" xfId="0" applyNumberFormat="1" applyFont="1" applyFill="1" applyBorder="1" applyAlignment="1">
      <x:alignment vertical="center"/>
    </x:xf>
    <x:xf numFmtId="201" fontId="18" fillId="6" borderId="0" xfId="0" applyNumberFormat="1" applyFont="1" applyFill="1" applyBorder="1" applyAlignment="1">
      <x:alignment vertical="center"/>
    </x:xf>
    <x:xf numFmtId="202" fontId="17" fillId="7" borderId="0" xfId="0" applyNumberFormat="1" applyFont="1" applyFill="1" applyBorder="1" applyAlignment="1">
      <x:alignment vertical="center"/>
    </x:xf>
    <x:xf numFmtId="0" fontId="19" fillId="5" borderId="0" xfId="0" applyNumberFormat="1" applyFont="1" applyFill="1" applyBorder="1" applyAlignment="1">
      <x:alignment horizontal="center" vertical="center"/>
    </x:xf>
    <x:xf numFmtId="201" fontId="17" fillId="7" borderId="0" xfId="0" applyNumberFormat="1" applyFont="1" applyFill="1" applyBorder="1" applyAlignment="1">
      <x:alignment vertical="center"/>
    </x:xf>
    <x:xf numFmtId="0" fontId="16" fillId="5" borderId="0" xfId="0" applyNumberFormat="1" applyFont="1" applyFill="1" applyBorder="1" applyAlignment="1">
      <x:alignment vertical="center" wrapText="1"/>
    </x:xf>
    <x:xf numFmtId="0" fontId="0" fillId="0" borderId="0" xfId="0" applyNumberFormat="1" applyFont="1" applyFill="1" applyBorder="1" applyAlignment="1">
      <x:alignment vertical="center"/>
    </x:xf>
    <x:xf numFmtId="0" fontId="16" fillId="5" borderId="1" xfId="0" applyNumberFormat="1" applyFont="1" applyFill="1" applyBorder="1" applyAlignment="1">
      <x:alignment vertical="center"/>
    </x:xf>
    <x:xf numFmtId="0" fontId="7" fillId="0" borderId="1" xfId="0" applyNumberFormat="1" applyFont="1" applyFill="1" applyBorder="1" applyAlignment="1">
      <x:alignment vertical="center"/>
    </x:xf>
    <x:xf numFmtId="0" fontId="9" fillId="3" borderId="1" xfId="0" applyNumberFormat="1" applyFont="1" applyFill="1" applyBorder="1" applyAlignment="1">
      <x:alignment vertical="center"/>
    </x:xf>
    <x:xf numFmtId="0" fontId="9" fillId="2" borderId="1" xfId="0" applyNumberFormat="1" applyFont="1" applyFill="1" applyBorder="1" applyAlignment="1">
      <x:alignment vertical="center"/>
    </x:xf>
    <x:xf numFmtId="0" fontId="17" fillId="7" borderId="1" xfId="0" applyNumberFormat="1" applyFont="1" applyFill="1" applyBorder="1" applyAlignment="1">
      <x:alignment vertical="center"/>
    </x:xf>
    <x:xf numFmtId="200" fontId="18" fillId="6" borderId="1" xfId="0" applyNumberFormat="1" applyFont="1" applyFill="1" applyBorder="1" applyAlignment="1">
      <x:alignment vertical="center"/>
    </x:xf>
    <x:xf numFmtId="200" fontId="17" fillId="7" borderId="1" xfId="0" applyNumberFormat="1" applyFont="1" applyFill="1" applyBorder="1" applyAlignment="1">
      <x:alignment vertical="center"/>
    </x:xf>
    <x:xf numFmtId="201" fontId="18" fillId="6" borderId="1" xfId="0" applyNumberFormat="1" applyFont="1" applyFill="1" applyBorder="1" applyAlignment="1">
      <x:alignment vertical="center"/>
    </x:xf>
    <x:xf numFmtId="202" fontId="17" fillId="7" borderId="1" xfId="0" applyNumberFormat="1" applyFont="1" applyFill="1" applyBorder="1" applyAlignment="1">
      <x:alignment vertical="center"/>
    </x:xf>
    <x:xf numFmtId="0" fontId="19" fillId="5" borderId="1" xfId="0" applyNumberFormat="1" applyFont="1" applyFill="1" applyBorder="1" applyAlignment="1">
      <x:alignment horizontal="center" vertical="center"/>
    </x:xf>
    <x:xf numFmtId="201" fontId="17" fillId="7" borderId="1" xfId="0" applyNumberFormat="1" applyFont="1" applyFill="1" applyBorder="1" applyAlignment="1">
      <x:alignment vertical="center"/>
    </x:xf>
    <x:xf numFmtId="0" fontId="16" fillId="5" borderId="1" xfId="0" applyNumberFormat="1" applyFont="1" applyFill="1" applyBorder="1" applyAlignment="1">
      <x:alignment vertical="center" wrapText="1"/>
    </x:xf>
    <x:xf numFmtId="0" fontId="0" fillId="0" borderId="1" xfId="0" applyNumberFormat="1" applyFont="1" applyFill="1" applyBorder="1" applyAlignment="1">
      <x:alignment vertical="center"/>
    </x:xf>
    <x:xf numFmtId="0" fontId="9" fillId="3" borderId="0" xfId="0" applyNumberFormat="1" applyFont="1" applyFill="1" applyBorder="1" applyAlignment="1">
      <x:alignment vertical="center" wrapText="1"/>
    </x:xf>
    <x:xf numFmtId="0" fontId="7" fillId="0" borderId="0" xfId="0" applyNumberFormat="1" applyFont="1" applyFill="1" applyBorder="1" applyAlignment="1">
      <x:alignment vertical="center" wrapText="1"/>
    </x:xf>
    <x:xf numFmtId="202" fontId="7" fillId="0" borderId="0" xfId="0" applyNumberFormat="1" applyFont="1" applyFill="1" applyBorder="1" applyAlignment="1">
      <x:alignment vertical="center" wrapText="1"/>
    </x:xf>
    <x:xf numFmtId="0" fontId="17" fillId="7" borderId="0" xfId="0" applyNumberFormat="1" applyFont="1" applyFill="1" applyBorder="1" applyAlignment="1">
      <x:alignment vertical="center" wrapText="1"/>
    </x:xf>
    <x:xf numFmtId="203" fontId="7" fillId="0" borderId="0" xfId="0" applyNumberFormat="1" applyFont="1" applyFill="1" applyBorder="1" applyAlignment="1">
      <x:alignment vertical="center" wrapText="1"/>
    </x:xf>
    <x:xf numFmtId="203" fontId="19" fillId="6" borderId="0" xfId="0" applyNumberFormat="1" applyFont="1" applyFill="1" applyBorder="1" applyAlignment="1">
      <x:alignment vertical="center"/>
    </x:xf>
    <x:xf numFmtId="0" fontId="9" fillId="3" borderId="1" xfId="0" applyNumberFormat="1" applyFont="1" applyFill="1" applyBorder="1" applyAlignment="1">
      <x:alignment vertical="center" wrapText="1"/>
    </x:xf>
    <x:xf numFmtId="0" fontId="7" fillId="0" borderId="1" xfId="0" applyNumberFormat="1" applyFont="1" applyFill="1" applyBorder="1" applyAlignment="1">
      <x:alignment vertical="center" wrapText="1"/>
    </x:xf>
    <x:xf numFmtId="202" fontId="7" fillId="0" borderId="1" xfId="0" applyNumberFormat="1" applyFont="1" applyFill="1" applyBorder="1" applyAlignment="1">
      <x:alignment vertical="center" wrapText="1"/>
    </x:xf>
    <x:xf numFmtId="0" fontId="17" fillId="7" borderId="1" xfId="0" applyNumberFormat="1" applyFont="1" applyFill="1" applyBorder="1" applyAlignment="1">
      <x:alignment vertical="center" wrapText="1"/>
    </x:xf>
    <x:xf numFmtId="203" fontId="7" fillId="0" borderId="1" xfId="0" applyNumberFormat="1" applyFont="1" applyFill="1" applyBorder="1" applyAlignment="1">
      <x:alignment vertical="center" wrapText="1"/>
    </x:xf>
    <x:xf numFmtId="203" fontId="19" fillId="6" borderId="1" xfId="0" applyNumberFormat="1" applyFont="1" applyFill="1" applyBorder="1" applyAlignment="1">
      <x:alignment vertical="center"/>
    </x:xf>
    <x:xf numFmtId="0" fontId="8" fillId="3" borderId="0" xfId="0" applyNumberFormat="1" applyFont="1" applyFill="1" applyBorder="1" applyAlignment="1">
      <x:alignment vertical="center"/>
    </x:xf>
    <x:xf numFmtId="0" fontId="9" fillId="2" borderId="0" xfId="0" applyNumberFormat="1" applyFont="1" applyFill="1" applyBorder="1" applyAlignment="1">
      <x:alignment vertical="center" wrapText="1"/>
    </x:xf>
    <x:xf numFmtId="0" fontId="10" fillId="4" borderId="0" xfId="0" applyNumberFormat="1" applyFont="1" applyFill="1" applyBorder="1" applyAlignment="1">
      <x:alignment vertical="center"/>
    </x:xf>
    <x:xf numFmtId="0" fontId="11" fillId="5" borderId="0" xfId="0" applyNumberFormat="1" applyFont="1" applyFill="1" applyBorder="1" applyAlignment="1">
      <x:alignment vertical="center" wrapText="1"/>
    </x:xf>
    <x:xf numFmtId="0" fontId="0" fillId="0" borderId="0" xfId="0" applyNumberFormat="1" applyFont="1" applyFill="1" applyBorder="1"/>
    <x:xf numFmtId="0" fontId="0" fillId="8" borderId="0" xfId="0" applyNumberFormat="1" applyFont="1" applyFill="1" applyBorder="1"/>
    <x:xf numFmtId="0" fontId="20" fillId="8" borderId="0" xfId="0" applyNumberFormat="1" applyFont="1" applyFill="1" applyBorder="1"/>
    <x:xf numFmtId="0" fontId="20" fillId="8" borderId="0" xfId="0" applyNumberFormat="1" applyFont="1" applyFill="1" applyBorder="1" applyAlignment="1">
      <x:alignment horizontal="center"/>
    </x:xf>
    <x:xf numFmtId="0" fontId="20" fillId="8" borderId="0" xfId="0" applyNumberFormat="1" applyFont="1" applyFill="1" applyBorder="1" applyAlignment="1">
      <x:alignment horizontal="center" vertical="center"/>
    </x:xf>
    <x:xf numFmtId="0" fontId="0" fillId="9" borderId="0" xfId="0" applyNumberFormat="1" applyFont="1" applyFill="1" applyBorder="1"/>
    <x:xf numFmtId="0" fontId="21" fillId="9" borderId="0" xfId="0" applyNumberFormat="1" applyFont="1" applyFill="1" applyBorder="1"/>
    <x:xf numFmtId="0" fontId="21" fillId="9" borderId="0" xfId="0" applyNumberFormat="1" applyFont="1" applyFill="1" applyBorder="1" applyAlignment="1">
      <x:alignment horizontal="center"/>
    </x:xf>
    <x:xf numFmtId="0" fontId="21" fillId="9" borderId="0" xfId="0" applyNumberFormat="1" applyFont="1" applyFill="1" applyBorder="1" applyAlignment="1">
      <x:alignment horizontal="center" vertical="center"/>
    </x:xf>
    <x:xf numFmtId="0" fontId="0" fillId="10" borderId="0" xfId="0" applyNumberFormat="1" applyFont="1" applyFill="1" applyBorder="1"/>
    <x:xf numFmtId="0" fontId="3" fillId="10" borderId="0" xfId="0" applyNumberFormat="1" applyFont="1" applyFill="1" applyBorder="1"/>
    <x:xf numFmtId="0" fontId="3" fillId="10" borderId="0" xfId="0" applyNumberFormat="1" applyFont="1" applyFill="1" applyBorder="1" applyAlignment="1">
      <x:alignment horizontal="center"/>
    </x:xf>
    <x:xf numFmtId="0" fontId="3" fillId="10" borderId="0" xfId="0" applyNumberFormat="1" applyFont="1" applyFill="1" applyBorder="1" applyAlignment="1">
      <x:alignment horizontal="center" vertical="center"/>
    </x:xf>
    <x:xf numFmtId="0" fontId="0" fillId="11" borderId="0" xfId="0" applyNumberFormat="1" applyFont="1" applyFill="1" applyBorder="1"/>
    <x:xf numFmtId="0" fontId="0" fillId="11" xfId="0" applyNumberFormat="1" applyFont="1" applyFill="1" applyBorder="0"/>
    <x:xf numFmtId="204" fontId="0" fillId="11" xfId="0" applyNumberFormat="1" applyFont="1" applyFill="1" applyBorder="0"/>
    <x:xf numFmtId="205" fontId="0" fillId="11" xfId="0" applyNumberFormat="1" applyFont="1" applyFill="1" applyBorder="0"/>
    <x:xf numFmtId="0" fontId="0" fillId="12" borderId="0" xfId="0" applyNumberFormat="1" applyFont="1" applyFill="1" applyBorder="1"/>
    <x:xf numFmtId="204" fontId="0" fillId="12" borderId="0" xfId="0" applyNumberFormat="1" applyFont="1" applyFill="1" applyBorder="1"/>
    <x:xf numFmtId="204" fontId="22" fillId="12" borderId="0" xfId="0" applyNumberFormat="1" applyFont="1" applyFill="1" applyBorder="1"/>
    <x:xf numFmtId="0" fontId="0" fillId="13" borderId="0" xfId="0" applyNumberFormat="1" applyFont="1" applyFill="1" applyBorder="1"/>
    <x:xf numFmtId="204" fontId="0" fillId="13" borderId="0" xfId="0" applyNumberFormat="1" applyFont="1" applyFill="1" applyBorder="1"/>
    <x:xf numFmtId="206" fontId="0" fillId="13" borderId="0" xfId="0" applyNumberFormat="1" applyFont="1" applyFill="1" applyBorder="1"/>
    <x:xf numFmtId="0" fontId="0" fillId="14" borderId="0" xfId="0" applyNumberFormat="1" applyFont="1" applyFill="1" applyBorder="1"/>
    <x:xf numFmtId="0" fontId="23" fillId="14" borderId="0" xfId="0" applyNumberFormat="1" applyFont="1" applyFill="1" applyBorder="1"/>
    <x:xf numFmtId="0" fontId="23" fillId="14" borderId="0" xfId="0" applyNumberFormat="1" applyFont="1" applyFill="1" applyBorder="1" applyAlignment="1">
      <x:alignment horizontal="center"/>
    </x:xf>
    <x:xf numFmtId="0" fontId="24" fillId="9" borderId="0" xfId="0" applyNumberFormat="1" applyFont="1" applyFill="1" applyBorder="1"/>
    <x:xf numFmtId="0" fontId="24" fillId="9" borderId="0" xfId="0" applyNumberFormat="1" applyFont="1" applyFill="1" applyBorder="1" applyAlignment="1">
      <x:alignment wrapText="1"/>
    </x:xf>
    <x:xf numFmtId="0" fontId="0" fillId="15" borderId="0" xfId="0" applyNumberFormat="1" applyFont="1" applyFill="1" applyBorder="1"/>
    <x:xf numFmtId="0" fontId="25" fillId="15" borderId="0" xfId="0" applyNumberFormat="1" applyFont="1" applyFill="1" applyBorder="1"/>
    <x:xf numFmtId="0" fontId="25" fillId="15" borderId="0" xfId="0" applyNumberFormat="1" applyFont="1" applyFill="1" applyBorder="1" applyAlignment="1">
      <x:alignment wrapText="1"/>
    </x:xf>
    <x:xf numFmtId="0" fontId="20" fillId="2" borderId="0" xfId="0" applyNumberFormat="1" applyFont="1" applyFill="1" applyBorder="1"/>
    <x:xf numFmtId="0" fontId="20" fillId="2" borderId="0" xfId="0" applyNumberFormat="1" applyFont="1" applyFill="1" applyBorder="1" applyAlignment="1">
      <x:alignment horizontal="center"/>
    </x:xf>
    <x:xf numFmtId="0" fontId="20" fillId="2" borderId="0" xfId="0" applyNumberFormat="1" applyFont="1" applyFill="1" applyBorder="1" applyAlignment="1">
      <x:alignment horizontal="center" vertical="center"/>
    </x:xf>
    <x:xf numFmtId="0" fontId="3" fillId="3" borderId="0" xfId="0" applyNumberFormat="1" applyFont="1" applyFill="1" applyBorder="1" applyAlignment="1">
      <x:alignment horizontal="center"/>
    </x:xf>
    <x:xf numFmtId="0" fontId="3" fillId="3" borderId="0" xfId="0" applyNumberFormat="1" applyFont="1" applyFill="1" applyBorder="1" applyAlignment="1">
      <x:alignment horizontal="center" vertical="center"/>
    </x:xf>
    <x:xf numFmtId="0" fontId="0" fillId="16" borderId="0" xfId="0" applyNumberFormat="1" applyFont="1" applyFill="1" applyBorder="1"/>
    <x:xf numFmtId="0" fontId="26" fillId="16" borderId="0" xfId="0" applyNumberFormat="1" applyFont="1" applyFill="1" applyBorder="1"/>
    <x:xf numFmtId="0" fontId="26" fillId="16" borderId="0" xfId="0" applyNumberFormat="1" applyFont="1" applyFill="1" applyBorder="1" applyAlignment="1">
      <x:alignment horizontal="center"/>
    </x:xf>
    <x:xf numFmtId="0" fontId="26" fillId="16" borderId="0" xfId="0" applyNumberFormat="1" applyFont="1" applyFill="1" applyBorder="1" applyAlignment="1">
      <x:alignment horizontal="center" vertical="center"/>
    </x:xf>
    <x:xf numFmtId="0" fontId="0" fillId="17" borderId="0" xfId="0" applyNumberFormat="1" applyFont="1" applyFill="1" applyBorder="1"/>
    <x:xf numFmtId="0" fontId="27" fillId="17" borderId="0" xfId="0" applyNumberFormat="1" applyFont="1" applyFill="1" applyBorder="1"/>
    <x:xf numFmtId="0" fontId="27" fillId="17" borderId="0" xfId="0" applyNumberFormat="1" applyFont="1" applyFill="1" applyBorder="1" applyAlignment="1">
      <x:alignment wrapText="1"/>
    </x:xf>
    <x:xf numFmtId="0" fontId="27" fillId="17" borderId="0" xfId="0" applyNumberFormat="1" applyFont="1" applyFill="1" applyBorder="1" applyAlignment="1">
      <x:alignment horizontal="center" wrapText="1"/>
    </x:xf>
    <x:xf numFmtId="0" fontId="0" fillId="18" borderId="0" xfId="0" applyNumberFormat="1" applyFont="1" applyFill="1" applyBorder="1"/>
    <x:xf numFmtId="0" fontId="28" fillId="18" borderId="0" xfId="0" applyNumberFormat="1" applyFont="1" applyFill="1" applyBorder="1"/>
    <x:xf numFmtId="0" fontId="28" fillId="18" borderId="0" xfId="0" applyNumberFormat="1" applyFont="1" applyFill="1" applyBorder="1" applyAlignment="1">
      <x:alignment wrapText="1"/>
    </x:xf>
    <x:xf numFmtId="0" fontId="28" fillId="18" borderId="0" xfId="0" applyNumberFormat="1" applyFont="1" applyFill="1" applyBorder="1" applyAlignment="1">
      <x:alignment horizontal="center" wrapText="1"/>
    </x:xf>
    <x:xf numFmtId="0" fontId="28" fillId="18" borderId="0" xfId="0" applyNumberFormat="1" applyFont="1" applyFill="1" applyBorder="1" applyAlignment="1">
      <x:alignment horizontal="center" vertical="center" wrapText="1"/>
    </x:xf>
    <x:xf numFmtId="0" fontId="0" fillId="0" borderId="2" xfId="0" applyNumberFormat="1" applyFont="1" applyFill="1" applyBorder="1" applyAlignment="1">
      <x:alignment wrapText="1"/>
    </x:xf>
    <x:xf numFmtId="0" fontId="29" fillId="16" borderId="0" xfId="0" applyNumberFormat="1" applyFont="1" applyFill="1" applyBorder="1"/>
    <x:xf numFmtId="0" fontId="29" fillId="16" borderId="0" xfId="0" applyNumberFormat="1" applyFont="1" applyFill="1" applyBorder="1" applyAlignment="1">
      <x:alignment horizontal="center"/>
    </x:xf>
    <x:xf numFmtId="0" fontId="28" fillId="17" borderId="0" xfId="0" applyNumberFormat="1" applyFont="1" applyFill="1" applyBorder="1"/>
    <x:xf numFmtId="0" fontId="28" fillId="17" borderId="0" xfId="0" applyNumberFormat="1" applyFont="1" applyFill="1" applyBorder="1" applyAlignment="1">
      <x:alignment wrapText="1"/>
    </x:xf>
    <x:xf numFmtId="0" fontId="11" fillId="16" borderId="0" xfId="0" applyNumberFormat="1" applyFont="1" applyFill="1" applyBorder="1" applyAlignment="1">
      <x:alignment vertical="center" wrapText="1"/>
    </x:xf>
    <x:xf numFmtId="0" fontId="9" fillId="16" borderId="0" xfId="0" applyNumberFormat="1" applyFont="1" applyFill="1" applyBorder="1" applyAlignment="1">
      <x:alignment vertical="center" wrapText="1"/>
    </x:xf>
    <x:xf numFmtId="0" fontId="7" fillId="17" borderId="0" xfId="0" applyNumberFormat="1" applyFont="1" applyFill="1" applyBorder="1" applyAlignment="1">
      <x:alignment vertical="center"/>
    </x:xf>
    <x:xf numFmtId="0" fontId="30" fillId="17" borderId="0" xfId="0" applyNumberFormat="1" applyFont="1" applyFill="1" applyBorder="1" applyAlignment="1">
      <x:alignment vertical="center"/>
    </x:xf>
    <x:xf numFmtId="0" fontId="30" fillId="17" borderId="0" xfId="0" applyNumberFormat="1" applyFont="1" applyFill="1" applyBorder="1" applyAlignment="1">
      <x:alignment vertical="center" wrapText="1"/>
    </x:xf>
    <x:xf numFmtId="0" fontId="30" fillId="17" borderId="0" xfId="0" applyNumberFormat="1" applyFont="1" applyFill="1" applyBorder="1" applyAlignment="1">
      <x:alignment vertical="top" wrapText="1"/>
    </x:xf>
    <x:xf numFmtId="0" fontId="0" fillId="19" borderId="0" xfId="0" applyNumberFormat="1" applyFont="1" applyFill="1" applyBorder="1"/>
    <x:xf numFmtId="0" fontId="20" fillId="19" borderId="0" xfId="0" applyNumberFormat="1" applyFont="1" applyFill="1" applyBorder="1"/>
    <x:xf numFmtId="0" fontId="20" fillId="19" borderId="0" xfId="0" applyNumberFormat="1" applyFont="1" applyFill="1" applyBorder="1" applyAlignment="1">
      <x:alignment horizontal="center"/>
    </x:xf>
    <x:xf numFmtId="0" fontId="20" fillId="19" borderId="0" xfId="0" applyNumberFormat="1" applyFont="1" applyFill="1" applyBorder="1" applyAlignment="1">
      <x:alignment horizontal="center" vertical="center"/>
    </x:xf>
    <x:xf numFmtId="0" fontId="0" fillId="20" borderId="0" xfId="0" applyNumberFormat="1" applyFont="1" applyFill="1" applyBorder="1"/>
    <x:xf numFmtId="0" fontId="31" fillId="20" borderId="0" xfId="0" applyNumberFormat="1" applyFont="1" applyFill="1" applyBorder="1"/>
    <x:xf numFmtId="0" fontId="31" fillId="20" borderId="0" xfId="0" applyNumberFormat="1" applyFont="1" applyFill="1" applyBorder="1" applyAlignment="1">
      <x:alignment wrapText="1"/>
    </x:xf>
    <x:xf numFmtId="0" fontId="31" fillId="20" borderId="0" xfId="0" applyNumberFormat="1" applyFont="1" applyFill="1" applyBorder="1" applyAlignment="1">
      <x:alignment horizontal="center" wrapText="1"/>
    </x:xf>
    <x:xf numFmtId="0" fontId="0" fillId="21" borderId="0" xfId="0" applyNumberFormat="1" applyFont="1" applyFill="1" applyBorder="1"/>
    <x:xf numFmtId="0" fontId="32" fillId="21" borderId="0" xfId="0" applyNumberFormat="1" applyFont="1" applyFill="1" applyBorder="1"/>
    <x:xf numFmtId="0" fontId="0" fillId="22" borderId="0" xfId="0" applyNumberFormat="1" applyFont="1" applyFill="1" applyBorder="1"/>
    <x:xf numFmtId="0" fontId="23" fillId="22" borderId="0" xfId="0" applyNumberFormat="1" applyFont="1" applyFill="1" applyBorder="1"/>
    <x:xf numFmtId="0" fontId="0" fillId="23" borderId="0" xfId="0" applyNumberFormat="1" applyFont="1" applyFill="1" applyBorder="1"/>
    <x:xf numFmtId="207" fontId="0" fillId="23" borderId="0" xfId="0" applyNumberFormat="1" applyFont="1" applyFill="1" applyBorder="1"/>
    <x:xf numFmtId="208" fontId="0" fillId="23" borderId="0" xfId="0" applyNumberFormat="1" applyFont="1" applyFill="1" applyBorder="1"/>
    <x:xf numFmtId="0" fontId="3" fillId="19" borderId="0" xfId="0" applyNumberFormat="1" applyFont="1" applyFill="1" applyBorder="1"/>
    <x:xf numFmtId="0" fontId="3" fillId="19" borderId="0" xfId="0" applyNumberFormat="1" applyFont="1" applyFill="1" applyBorder="1" applyAlignment="1">
      <x:alignment wrapText="1"/>
    </x:xf>
    <x:xf numFmtId="0" fontId="3" fillId="19" borderId="0" xfId="0" applyNumberFormat="1" applyFont="1" applyFill="1" applyBorder="1" applyAlignment="1">
      <x:alignment horizontal="center" wrapText="1"/>
    </x:xf>
    <x:xf numFmtId="208" fontId="0" fillId="0" borderId="0" xfId="0" applyNumberFormat="1" applyFont="1" applyFill="1" applyBorder="1"/>
    <x:xf numFmtId="207" fontId="0" fillId="0" borderId="0" xfId="0" applyNumberFormat="1" applyFont="1" applyFill="1" applyBorder="1"/>
    <x:xf numFmtId="209" fontId="0" fillId="0" borderId="0" xfId="0" applyNumberFormat="1" applyFont="1" applyFill="1" applyBorder="1"/>
    <x:xf numFmtId="208" fontId="0" fillId="24" borderId="0" xfId="0" applyNumberFormat="1" applyFont="1" applyFill="1" applyBorder="1"/>
    <x:xf numFmtId="207" fontId="0" fillId="24" borderId="0" xfId="0" applyNumberFormat="1" applyFont="1" applyFill="1" applyBorder="1"/>
    <x:xf numFmtId="209" fontId="0" fillId="24" borderId="0" xfId="0" applyNumberFormat="1" applyFont="1" applyFill="1" applyBorder="1"/>
    <x:xf numFmtId="203" fontId="0" fillId="24" borderId="0" xfId="0" applyNumberFormat="1" applyFont="1" applyFill="1" applyBorder="1"/>
    <x:xf numFmtId="0" fontId="0" fillId="24" borderId="0" xfId="0" applyNumberFormat="1" applyFont="1" applyFill="1" applyBorder="1"/>
    <x:xf numFmtId="0" fontId="23" fillId="20" borderId="0" xfId="0" applyNumberFormat="1" applyFont="1" applyFill="1" applyBorder="1"/>
    <x:xf numFmtId="208" fontId="23" fillId="20" borderId="0" xfId="0" applyNumberFormat="1" applyFont="1" applyFill="1" applyBorder="1"/>
    <x:xf numFmtId="0" fontId="33" fillId="22" borderId="0" xfId="0" applyNumberFormat="1" applyFont="1" applyFill="1" applyBorder="1"/>
    <x:xf numFmtId="0" fontId="33" fillId="22" borderId="0" xfId="0" applyNumberFormat="1" applyFont="1" applyFill="1" applyBorder="1" applyAlignment="1">
      <x:alignment wrapText="1"/>
    </x:xf>
    <x:xf numFmtId="0" fontId="33" fillId="22" borderId="0" xfId="0" applyNumberFormat="1" applyFont="1" applyFill="1" applyBorder="1" applyAlignment="1">
      <x:alignment vertical="top" wrapText="1"/>
    </x:xf>
    <x:xf numFmtId="0" fontId="30" fillId="21" borderId="0" xfId="0" applyNumberFormat="1" applyFont="1" applyFill="1" applyBorder="1" applyAlignment="1">
      <x:alignment vertical="top" wrapText="1"/>
    </x:xf>
    <x:xf numFmtId="0" fontId="34" fillId="21" borderId="0" xfId="0" applyNumberFormat="1" applyFont="1" applyFill="1" applyBorder="1" applyAlignment="1">
      <x:alignment vertical="top" wrapText="1"/>
    </x:xf>
    <x:xf numFmtId="0" fontId="0" fillId="22" borderId="0" xfId="0" applyNumberFormat="1" applyFont="1" applyFill="1" applyBorder="1" applyAlignment="1">
      <x:alignment vertical="center"/>
    </x:xf>
    <x:xf numFmtId="0" fontId="0" fillId="22" borderId="0" xfId="0" applyNumberFormat="1" applyFont="1" applyFill="1" applyBorder="1" applyAlignment="1">
      <x:alignment vertical="center" wrapText="1"/>
    </x:xf>
    <x:xf numFmtId="0" fontId="0" fillId="25" borderId="0" xfId="0" applyNumberFormat="1" applyFont="1" applyFill="1" applyBorder="1"/>
    <x:xf numFmtId="0" fontId="26" fillId="25" borderId="0" xfId="0" applyNumberFormat="1" applyFont="1" applyFill="1" applyBorder="1"/>
    <x:xf numFmtId="0" fontId="26" fillId="25" borderId="0" xfId="0" applyNumberFormat="1" applyFont="1" applyFill="1" applyBorder="1" applyAlignment="1">
      <x:alignment horizontal="center"/>
    </x:xf>
    <x:xf numFmtId="0" fontId="26" fillId="25" borderId="0" xfId="0" applyNumberFormat="1" applyFont="1" applyFill="1" applyBorder="1" applyAlignment="1">
      <x:alignment horizontal="center" vertical="center"/>
    </x:xf>
    <x:xf numFmtId="0" fontId="0" fillId="26" borderId="0" xfId="0" applyNumberFormat="1" applyFont="1" applyFill="1" applyBorder="1"/>
    <x:xf numFmtId="0" fontId="35" fillId="26" borderId="0" xfId="0" applyNumberFormat="1" applyFont="1" applyFill="1" applyBorder="1"/>
    <x:xf numFmtId="0" fontId="35" fillId="26" borderId="0" xfId="0" applyNumberFormat="1" applyFont="1" applyFill="1" applyBorder="1" applyAlignment="1">
      <x:alignment wrapText="1"/>
    </x:xf>
    <x:xf numFmtId="0" fontId="35" fillId="26" borderId="0" xfId="0" applyNumberFormat="1" applyFont="1" applyFill="1" applyBorder="1" applyAlignment="1">
      <x:alignment vertical="center" wrapText="1"/>
    </x:xf>
    <x:xf numFmtId="0" fontId="0" fillId="27" borderId="0" xfId="0" applyNumberFormat="1" applyFont="1" applyFill="1" applyBorder="1"/>
    <x:xf numFmtId="0" fontId="3" fillId="27" borderId="0" xfId="0" applyNumberFormat="1" applyFont="1" applyFill="1" applyBorder="1"/>
    <x:xf numFmtId="0" fontId="3" fillId="27" borderId="0" xfId="0" applyNumberFormat="1" applyFont="1" applyFill="1" applyBorder="1" applyAlignment="1">
      <x:alignment horizontal="center"/>
    </x:xf>
    <x:xf numFmtId="0" fontId="0" fillId="28" borderId="0" xfId="0" applyNumberFormat="1" applyFont="1" applyFill="1" applyBorder="1"/>
    <x:xf numFmtId="0" fontId="36" fillId="28" borderId="0" xfId="0" applyNumberFormat="1" applyFont="1" applyFill="1" applyBorder="1"/>
    <x:xf numFmtId="202" fontId="36" fillId="28" borderId="0" xfId="0" applyNumberFormat="1" applyFont="1" applyFill="1" applyBorder="1"/>
    <x:xf numFmtId="0" fontId="37" fillId="25" borderId="0" xfId="0" applyNumberFormat="1" applyFont="1" applyFill="1" applyBorder="1"/>
    <x:xf numFmtId="0" fontId="37" fillId="25" borderId="0" xfId="0" applyNumberFormat="1" applyFont="1" applyFill="1" applyBorder="1" applyAlignment="1">
      <x:alignment wrapText="1"/>
    </x:xf>
    <x:xf numFmtId="0" fontId="37" fillId="25" borderId="0" xfId="0" applyNumberFormat="1" applyFont="1" applyFill="1" applyBorder="1" applyAlignment="1">
      <x:alignment horizontal="center" wrapText="1"/>
    </x:xf>
    <x:xf numFmtId="0" fontId="37" fillId="25" borderId="0" xfId="0" applyNumberFormat="1" applyFont="1" applyFill="1" applyBorder="1" applyAlignment="1">
      <x:alignment horizontal="center" vertical="center" wrapText="1"/>
    </x:xf>
    <x:xf numFmtId="0" fontId="0" fillId="29" borderId="0" xfId="0" applyNumberFormat="1" applyFont="1" applyFill="1" applyBorder="1"/>
    <x:xf numFmtId="0" fontId="38" fillId="29" borderId="0" xfId="0" applyNumberFormat="1" applyFont="1" applyFill="1" applyBorder="1"/>
    <x:xf numFmtId="0" fontId="38" fillId="29" borderId="0" xfId="0" applyNumberFormat="1" applyFont="1" applyFill="1" applyBorder="1" applyAlignment="1">
      <x:alignment wrapText="1"/>
    </x:xf>
    <x:xf numFmtId="0" fontId="38" fillId="29" borderId="0" xfId="0" applyNumberFormat="1" applyFont="1" applyFill="1" applyBorder="1" applyAlignment="1">
      <x:alignment vertical="top" wrapText="1"/>
    </x:xf>
    <x:xf numFmtId="0" fontId="38" fillId="30" borderId="0" xfId="0" applyNumberFormat="1" applyFont="1" applyFill="1" applyBorder="1" applyAlignment="1">
      <x:alignment vertical="top" wrapText="1"/>
    </x:xf>
    <x:xf numFmtId="0" fontId="38" fillId="28" borderId="0" xfId="0" applyNumberFormat="1" applyFont="1" applyFill="1" applyBorder="1" applyAlignment="1">
      <x:alignment vertical="top" wrapText="1"/>
    </x:xf>
    <x:xf numFmtId="0" fontId="39" fillId="28" borderId="0" xfId="0" applyNumberFormat="1" applyFont="1" applyFill="1" applyBorder="1" applyAlignment="1">
      <x:alignment vertical="top" wrapText="1"/>
    </x:xf>
    <x:xf numFmtId="209" fontId="38" fillId="30" borderId="0" xfId="0" applyNumberFormat="1" applyFont="1" applyFill="1" applyBorder="1" applyAlignment="1">
      <x:alignment vertical="top" wrapText="1"/>
    </x:xf>
    <x:xf numFmtId="207" fontId="38" fillId="30" borderId="0" xfId="0" applyNumberFormat="1" applyFont="1" applyFill="1" applyBorder="1" applyAlignment="1">
      <x:alignment vertical="top" wrapText="1"/>
    </x:xf>
    <x:xf numFmtId="208" fontId="38" fillId="30" borderId="0" xfId="0" applyNumberFormat="1" applyFont="1" applyFill="1" applyBorder="1" applyAlignment="1">
      <x:alignment vertical="top" wrapText="1"/>
    </x:xf>
    <x:xf numFmtId="202" fontId="39" fillId="28" borderId="0" xfId="0" applyNumberFormat="1" applyFont="1" applyFill="1" applyBorder="1" applyAlignment="1">
      <x:alignment vertical="top" wrapText="1"/>
    </x:xf>
    <x:xf numFmtId="0" fontId="3" fillId="25" borderId="0" xfId="0" applyNumberFormat="1" applyFont="1" applyFill="1" applyBorder="1"/>
    <x:xf numFmtId="0" fontId="40" fillId="26" borderId="0" xfId="0" applyNumberFormat="1" applyFont="1" applyFill="1" applyBorder="1"/>
    <x:xf numFmtId="0" fontId="40" fillId="26" borderId="0" xfId="0" applyNumberFormat="1" applyFont="1" applyFill="1" applyBorder="1" applyAlignment="1">
      <x:alignment wrapText="1"/>
    </x:xf>
    <x:xf numFmtId="0" fontId="0" fillId="31" borderId="0" xfId="0" applyNumberFormat="1" applyFont="1" applyFill="1" applyBorder="1"/>
    <x:xf numFmtId="0" fontId="41" fillId="31" borderId="0" xfId="0" applyNumberFormat="1" applyFont="1" applyFill="1" applyBorder="1"/>
    <x:xf numFmtId="0" fontId="41" fillId="31" borderId="0" xfId="0" applyNumberFormat="1" applyFont="1" applyFill="1" applyBorder="1" applyAlignment="1">
      <x:alignment wrapText="1"/>
    </x:xf>
    <x:xf numFmtId="0" fontId="41" fillId="31" borderId="0" xfId="0" applyNumberFormat="1" applyFont="1" applyFill="1" applyBorder="1" applyAlignment="1">
      <x:alignment vertical="center" wrapText="1"/>
    </x:xf>
    <x:xf numFmtId="0" fontId="0" fillId="27" borderId="0" xfId="0" applyNumberFormat="1" applyFont="1" applyFill="1" applyBorder="1" applyAlignment="1">
      <x:alignment vertical="center" wrapText="1"/>
    </x:xf>
    <x:xf numFmtId="0" fontId="3" fillId="27" borderId="0" xfId="0" applyNumberFormat="1" applyFont="1" applyFill="1" applyBorder="1" applyAlignment="1">
      <x:alignment vertical="center" wrapText="1"/>
    </x:xf>
    <x:xf numFmtId="0" fontId="0" fillId="26" borderId="0" xfId="0" applyNumberFormat="1" applyFont="1" applyFill="1" applyBorder="1" applyAlignment="1">
      <x:alignment vertical="center"/>
    </x:xf>
    <x:xf numFmtId="0" fontId="42" fillId="26" borderId="0" xfId="0" applyNumberFormat="1" applyFont="1" applyFill="1" applyBorder="1" applyAlignment="1">
      <x:alignment vertical="center"/>
    </x:xf>
    <x:xf numFmtId="0" fontId="42" fillId="26" borderId="0" xfId="0" applyNumberFormat="1" applyFont="1" applyFill="1" applyBorder="1" applyAlignment="1">
      <x:alignment vertical="center" wrapText="1"/>
    </x:xf>
    <x:xf numFmtId="0" fontId="35" fillId="5" borderId="0" xfId="0" applyNumberFormat="1" applyFont="1" applyFill="1" applyBorder="1"/>
    <x:xf numFmtId="0" fontId="35" fillId="5" borderId="0" xfId="0" applyNumberFormat="1" applyFont="1" applyFill="1" applyBorder="1" applyAlignment="1">
      <x:alignment wrapText="1"/>
    </x:xf>
    <x:xf numFmtId="0" fontId="35" fillId="5" borderId="0" xfId="0" applyNumberFormat="1" applyFont="1" applyFill="1" applyBorder="1" applyAlignment="1">
      <x:alignment vertical="center" wrapText="1"/>
    </x:xf>
    <x:xf numFmtId="0" fontId="40" fillId="5" borderId="0" xfId="0" applyNumberFormat="1" applyFont="1" applyFill="1" applyBorder="1"/>
    <x:xf numFmtId="0" fontId="40" fillId="5" borderId="0" xfId="0" applyNumberFormat="1" applyFont="1" applyFill="1" applyBorder="1" applyAlignment="1">
      <x:alignment wrapText="1"/>
    </x:xf>
    <x:xf numFmtId="0" fontId="41" fillId="23" borderId="0" xfId="0" applyNumberFormat="1" applyFont="1" applyFill="1" applyBorder="1"/>
    <x:xf numFmtId="0" fontId="41" fillId="23" borderId="0" xfId="0" applyNumberFormat="1" applyFont="1" applyFill="1" applyBorder="1" applyAlignment="1">
      <x:alignment wrapText="1"/>
    </x:xf>
    <x:xf numFmtId="0" fontId="41" fillId="23" borderId="0" xfId="0" applyNumberFormat="1" applyFont="1" applyFill="1" applyBorder="1" applyAlignment="1">
      <x:alignment vertical="center" wrapText="1"/>
    </x:xf>
    <x:xf numFmtId="0" fontId="0" fillId="5" borderId="0" xfId="0" applyNumberFormat="1" applyFont="1" applyFill="1" applyBorder="1" applyAlignment="1">
      <x:alignment vertical="center"/>
    </x:xf>
    <x:xf numFmtId="0" fontId="42" fillId="5" borderId="0" xfId="0" applyNumberFormat="1" applyFont="1" applyFill="1" applyBorder="1" applyAlignment="1">
      <x:alignment vertical="center"/>
    </x:xf>
    <x:xf numFmtId="0" fontId="42" fillId="5" borderId="0" xfId="0" applyNumberFormat="1" applyFont="1" applyFill="1" applyBorder="1" applyAlignment="1">
      <x:alignment vertical="center" wrapText="1"/>
    </x:xf>
    <x:xf numFmtId="0" fontId="0" fillId="32" borderId="0" xfId="0" applyNumberFormat="1" applyFont="1" applyFill="1" applyBorder="1"/>
    <x:xf numFmtId="0" fontId="26" fillId="32" borderId="0" xfId="0" applyNumberFormat="1" applyFont="1" applyFill="1" applyBorder="1"/>
    <x:xf numFmtId="0" fontId="26" fillId="32" borderId="0" xfId="0" applyNumberFormat="1" applyFont="1" applyFill="1" applyBorder="1" applyAlignment="1">
      <x:alignment horizontal="center"/>
    </x:xf>
    <x:xf numFmtId="0" fontId="26" fillId="32" borderId="0" xfId="0" applyNumberFormat="1" applyFont="1" applyFill="1" applyBorder="1" applyAlignment="1">
      <x:alignment horizontal="center" vertical="center"/>
    </x:xf>
    <x:xf numFmtId="0" fontId="0" fillId="33" borderId="0" xfId="0" applyNumberFormat="1" applyFont="1" applyFill="1" applyBorder="1"/>
    <x:xf numFmtId="0" fontId="35" fillId="33" borderId="0" xfId="0" applyNumberFormat="1" applyFont="1" applyFill="1" applyBorder="1"/>
    <x:xf numFmtId="0" fontId="35" fillId="33" borderId="0" xfId="0" applyNumberFormat="1" applyFont="1" applyFill="1" applyBorder="1" applyAlignment="1">
      <x:alignment wrapText="1"/>
    </x:xf>
    <x:xf numFmtId="0" fontId="0" fillId="34" borderId="0" xfId="0" applyNumberFormat="1" applyFont="1" applyFill="1" applyBorder="1"/>
    <x:xf numFmtId="0" fontId="3" fillId="34" borderId="0" xfId="0" applyNumberFormat="1" applyFont="1" applyFill="1" applyBorder="1"/>
    <x:xf numFmtId="0" fontId="3" fillId="34" borderId="0" xfId="0" applyNumberFormat="1" applyFont="1" applyFill="1" applyBorder="1" applyAlignment="1">
      <x:alignment horizontal="center"/>
    </x:xf>
    <x:xf numFmtId="0" fontId="0" fillId="35" borderId="0" xfId="0" applyNumberFormat="1" applyFont="1" applyFill="1" applyBorder="1"/>
    <x:xf numFmtId="0" fontId="36" fillId="35" borderId="0" xfId="0" applyNumberFormat="1" applyFont="1" applyFill="1" applyBorder="1"/>
    <x:xf numFmtId="208" fontId="36" fillId="35" borderId="0" xfId="0" applyNumberFormat="1" applyFont="1" applyFill="1" applyBorder="1"/>
    <x:xf numFmtId="0" fontId="37" fillId="32" borderId="0" xfId="0" applyNumberFormat="1" applyFont="1" applyFill="1" applyBorder="1"/>
    <x:xf numFmtId="0" fontId="37" fillId="32" borderId="0" xfId="0" applyNumberFormat="1" applyFont="1" applyFill="1" applyBorder="1" applyAlignment="1">
      <x:alignment wrapText="1"/>
    </x:xf>
    <x:xf numFmtId="0" fontId="37" fillId="32" borderId="0" xfId="0" applyNumberFormat="1" applyFont="1" applyFill="1" applyBorder="1" applyAlignment="1">
      <x:alignment horizontal="center" wrapText="1"/>
    </x:xf>
    <x:xf numFmtId="0" fontId="37" fillId="32" borderId="0" xfId="0" applyNumberFormat="1" applyFont="1" applyFill="1" applyBorder="1" applyAlignment="1">
      <x:alignment horizontal="center" vertical="center" wrapText="1"/>
    </x:xf>
    <x:xf numFmtId="0" fontId="0" fillId="36" borderId="0" xfId="0" applyNumberFormat="1" applyFont="1" applyFill="1" applyBorder="1"/>
    <x:xf numFmtId="0" fontId="38" fillId="36" borderId="0" xfId="0" applyNumberFormat="1" applyFont="1" applyFill="1" applyBorder="1"/>
    <x:xf numFmtId="0" fontId="38" fillId="36" borderId="0" xfId="0" applyNumberFormat="1" applyFont="1" applyFill="1" applyBorder="1" applyAlignment="1">
      <x:alignment wrapText="1"/>
    </x:xf>
    <x:xf numFmtId="0" fontId="38" fillId="36" borderId="0" xfId="0" applyNumberFormat="1" applyFont="1" applyFill="1" applyBorder="1" applyAlignment="1">
      <x:alignment vertical="top" wrapText="1"/>
    </x:xf>
    <x:xf numFmtId="0" fontId="38" fillId="35" borderId="0" xfId="0" applyNumberFormat="1" applyFont="1" applyFill="1" applyBorder="1" applyAlignment="1">
      <x:alignment vertical="top" wrapText="1"/>
    </x:xf>
    <x:xf numFmtId="0" fontId="39" fillId="35" borderId="0" xfId="0" applyNumberFormat="1" applyFont="1" applyFill="1" applyBorder="1" applyAlignment="1">
      <x:alignment vertical="top" wrapText="1"/>
    </x:xf>
    <x:xf numFmtId="209" fontId="38" fillId="36" borderId="0" xfId="0" applyNumberFormat="1" applyFont="1" applyFill="1" applyBorder="1" applyAlignment="1">
      <x:alignment vertical="top" wrapText="1"/>
    </x:xf>
    <x:xf numFmtId="208" fontId="38" fillId="36" borderId="0" xfId="0" applyNumberFormat="1" applyFont="1" applyFill="1" applyBorder="1" applyAlignment="1">
      <x:alignment vertical="top" wrapText="1"/>
    </x:xf>
    <x:xf numFmtId="208" fontId="39" fillId="35" borderId="0" xfId="0" applyNumberFormat="1" applyFont="1" applyFill="1" applyBorder="1" applyAlignment="1">
      <x:alignment vertical="top" wrapText="1"/>
    </x:xf>
    <x:xf numFmtId="206" fontId="39" fillId="35" borderId="0" xfId="0" applyNumberFormat="1" applyFont="1" applyFill="1" applyBorder="1" applyAlignment="1">
      <x:alignment vertical="top" wrapText="1"/>
    </x:xf>
    <x:xf numFmtId="0" fontId="43" fillId="33" borderId="0" xfId="0" applyNumberFormat="1" applyFont="1" applyFill="1" applyBorder="1"/>
    <x:xf numFmtId="0" fontId="43" fillId="33" borderId="0" xfId="0" applyNumberFormat="1" applyFont="1" applyFill="1" applyBorder="1" applyAlignment="1">
      <x:alignment wrapText="1"/>
    </x:xf>
    <x:xf numFmtId="0" fontId="43" fillId="33" borderId="0" xfId="0" applyNumberFormat="1" applyFont="1" applyFill="1" applyBorder="1" applyAlignment="1">
      <x:alignment vertical="center" wrapText="1"/>
    </x:xf>
    <x:xf numFmtId="0" fontId="0" fillId="34" borderId="0" xfId="0" applyNumberFormat="1" applyFont="1" applyFill="1" applyBorder="1" applyAlignment="1">
      <x:alignment vertical="center"/>
    </x:xf>
    <x:xf numFmtId="0" fontId="3" fillId="34" borderId="0" xfId="0" applyNumberFormat="1" applyFont="1" applyFill="1" applyBorder="1" applyAlignment="1">
      <x:alignment vertical="center"/>
    </x:xf>
    <x:xf numFmtId="0" fontId="0" fillId="33" borderId="0" xfId="0" applyNumberFormat="1" applyFont="1" applyFill="1" applyBorder="1" applyAlignment="1">
      <x:alignment vertical="center"/>
    </x:xf>
    <x:xf numFmtId="0" fontId="42" fillId="33" borderId="0" xfId="0" applyNumberFormat="1" applyFont="1" applyFill="1" applyBorder="1" applyAlignment="1">
      <x:alignment vertical="center"/>
    </x:xf>
    <x:xf numFmtId="0" fontId="42" fillId="33" borderId="0" xfId="0" applyNumberFormat="1" applyFont="1" applyFill="1" applyBorder="1" applyAlignment="1">
      <x:alignment vertical="center" wrapText="1"/>
    </x:xf>
  </x:cellXfs>
  <x:cellStyles count="1">
    <x:cellStyle name="Normal" xfId="0"/>
  </x:cellStyles>
  <x:dxfs count="22">
    <x:dxf>
      <x:font>
        <x:b/>
        <x:color rgb="FF2E7D32"/>
      </x:font>
      <x:fill>
        <x:patternFill>
          <x:bgColor rgb="FFD9EAD3"/>
        </x:patternFill>
      </x:fill>
    </x:dxf>
    <x:dxf>
      <x:font>
        <x:b/>
        <x:color rgb="FF9C6500"/>
      </x:font>
      <x:fill>
        <x:patternFill>
          <x:bgColor rgb="FFFFF2CC"/>
        </x:patternFill>
      </x:fill>
    </x:dxf>
    <x:dxf>
      <x:font>
        <x:b/>
        <x:color rgb="FFC62828"/>
      </x:font>
      <x:fill>
        <x:patternFill>
          <x:bgColor rgb="FFF4CCCC"/>
        </x:patternFill>
      </x:fill>
    </x:dxf>
    <x:dxf>
      <x:font>
        <x:b/>
        <x:color rgb="FF274E13"/>
      </x:font>
      <x:fill>
        <x:patternFill>
          <x:bgColor rgb="FFD9EAD3"/>
        </x:patternFill>
      </x:fill>
    </x:dxf>
    <x:dxf>
      <x:font>
        <x:b/>
        <x:color rgb="FF7F6000"/>
      </x:font>
      <x:fill>
        <x:patternFill>
          <x:bgColor rgb="FFFFF2CC"/>
        </x:patternFill>
      </x:fill>
    </x:dxf>
    <x:dxf>
      <x:fill>
        <x:patternFill>
          <x:bgColor rgb="FFD9EAD3"/>
        </x:patternFill>
      </x:fill>
    </x:dxf>
    <x:dxf>
      <x:fill>
        <x:patternFill>
          <x:bgColor rgb="FFFFF2CC"/>
        </x:patternFill>
      </x:fill>
    </x:dxf>
    <x:dxf>
      <x:fill>
        <x:patternFill>
          <x:bgColor rgb="FFF4CCCC"/>
        </x:patternFill>
      </x:fill>
    </x:dxf>
    <x:dxf>
      <x:font>
        <x:b/>
      </x:font>
      <x:fill>
        <x:patternFill>
          <x:bgColor rgb="FFD9EAD3"/>
        </x:patternFill>
      </x:fill>
    </x:dxf>
    <x:dxf>
      <x:font>
        <x:b/>
      </x:font>
      <x:fill>
        <x:patternFill>
          <x:bgColor rgb="FFFFF2CC"/>
        </x:patternFill>
      </x:fill>
    </x:dxf>
    <x:dxf>
      <x:font>
        <x:b/>
      </x:font>
      <x:fill>
        <x:patternFill>
          <x:bgColor rgb="FFF4CCCC"/>
        </x:patternFill>
      </x:fill>
    </x:dxf>
    <x:dxf>
      <x:font>
        <x:b/>
      </x:font>
      <x:fill>
        <x:patternFill>
          <x:bgColor rgb="FFD9EAD3"/>
        </x:patternFill>
      </x:fill>
    </x:dxf>
    <x:dxf>
      <x:font>
        <x:b/>
      </x:font>
      <x:fill>
        <x:patternFill>
          <x:bgColor rgb="FFFFF2CC"/>
        </x:patternFill>
      </x:fill>
    </x:dxf>
    <x:dxf>
      <x:font>
        <x:b/>
      </x:font>
      <x:fill>
        <x:patternFill>
          <x:bgColor rgb="FFF4CCCC"/>
        </x:patternFill>
      </x:fill>
    </x:dxf>
    <x:dxf>
      <x:font>
        <x:b/>
      </x:font>
      <x:fill>
        <x:patternFill patternType="solid">
          <x:bgColor rgb="FFD9EAD3"/>
        </x:patternFill>
      </x:fill>
    </x:dxf>
    <x:dxf>
      <x:font>
        <x:b/>
      </x:font>
      <x:fill>
        <x:patternFill patternType="solid">
          <x:bgColor rgb="FFF4CCCC"/>
        </x:patternFill>
      </x:fill>
    </x:dxf>
    <x:dxf>
      <x:font>
        <x:b/>
      </x:font>
      <x:fill>
        <x:patternFill patternType="solid">
          <x:bgColor rgb="FFFFF2CC"/>
        </x:patternFill>
      </x:fill>
    </x:dxf>
    <x:dxf>
      <x:font>
        <x:b/>
      </x:font>
      <x:fill>
        <x:patternFill patternType="solid">
          <x:bgColor rgb="FFF4CCCC"/>
        </x:patternFill>
      </x:fill>
    </x:dxf>
    <x:dxf>
      <x:font>
        <x:b/>
      </x:font>
      <x:fill>
        <x:patternFill patternType="solid">
          <x:bgColor rgb="FFFFF2CC"/>
        </x:patternFill>
      </x:fill>
    </x:dxf>
    <x:dxf>
      <x:font>
        <x:b/>
      </x:font>
      <x:fill>
        <x:patternFill patternType="solid">
          <x:bgColor rgb="FFD9EAD3"/>
        </x:patternFill>
      </x:fill>
    </x:dxf>
    <x:dxf>
      <x:font>
        <x:b/>
        <x:color rgb="FFB91C1C"/>
      </x:font>
    </x:dxf>
    <x:dxf>
      <x:font>
        <x:b/>
      </x:font>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295f7c53c60458e" /><Relationship Type="http://schemas.openxmlformats.org/officeDocument/2006/relationships/theme" Target="/xl/theme/theme1.xml" Id="R305199291bd741f9" /><Relationship Type="http://schemas.openxmlformats.org/officeDocument/2006/relationships/sharedStrings" Target="/xl/sharedStrings.xml" Id="R5fa93f6b70e3411f" /><Relationship Type="http://schemas.openxmlformats.org/officeDocument/2006/relationships/worksheet" Target="/xl/worksheets/sheet1.xml" Id="R5762b491b9f44538" /><Relationship Type="http://schemas.openxmlformats.org/officeDocument/2006/relationships/worksheet" Target="/xl/worksheets/sheet2.xml" Id="R3b20162a914c44b9" /><Relationship Type="http://schemas.openxmlformats.org/officeDocument/2006/relationships/worksheet" Target="/xl/worksheets/sheet3.xml" Id="R6d78ac7997704b66" /><Relationship Type="http://schemas.openxmlformats.org/officeDocument/2006/relationships/worksheet" Target="/xl/worksheets/sheet4.xml" Id="Raefeed014e1e4ec5" /><Relationship Type="http://schemas.openxmlformats.org/officeDocument/2006/relationships/worksheet" Target="/xl/worksheets/sheet5.xml" Id="Rca0ed2fc3e394004" /><Relationship Type="http://schemas.openxmlformats.org/officeDocument/2006/relationships/worksheet" Target="/xl/worksheets/sheet6.xml" Id="Raad65a5756e74d58" /><Relationship Type="http://schemas.openxmlformats.org/officeDocument/2006/relationships/worksheet" Target="/xl/worksheets/sheet7.xml" Id="R2ffc1899dcfb4bd3" /><Relationship Type="http://schemas.openxmlformats.org/officeDocument/2006/relationships/worksheet" Target="/xl/worksheets/sheet8.xml" Id="R5ba96cbd48c6412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31" hidden="0" customWidth="1"/>
    <x:col min="2" max="2" width="20" hidden="0" customWidth="1"/>
    <x:col min="3" max="3" width="3" hidden="0" customWidth="1"/>
    <x:col min="4" max="4" width="29" hidden="0" customWidth="1"/>
    <x:col min="5" max="5" width="21" hidden="0" customWidth="1"/>
    <x:col min="6" max="6" width="3" hidden="0" customWidth="1"/>
  </x:cols>
  <x:sheetData>
    <x:row r="1">
      <x:c r="A1" s="30" t="str">
        <x:v>SIMPLE INCOME TOOLS™  |  LAND DEAL CALCULATOR</x:v>
      </x:c>
      <x:c r="B1" s="30"/>
      <x:c r="C1" s="30"/>
      <x:c r="D1" s="30"/>
      <x:c r="E1" s="30"/>
      <x:c r="F1" s="30"/>
    </x:row>
    <x:row r="2">
      <x:c r="A2" s="30"/>
      <x:c r="B2" s="30"/>
      <x:c r="C2" s="30"/>
      <x:c r="D2" s="30"/>
      <x:c r="E2" s="30"/>
      <x:c r="F2" s="30"/>
    </x:row>
    <x:row r="3">
      <x:c r="A3" s="122" t="str">
        <x:v>Blue numbers = inputs you can change  •  Black numbers = calculated automatically</x:v>
      </x:c>
      <x:c r="B3" s="122"/>
      <x:c r="C3" s="122"/>
      <x:c r="D3" s="122"/>
      <x:c r="E3" s="122"/>
      <x:c r="F3" s="122"/>
    </x:row>
    <x:row r="4">
      <x:c r="A4" s="123"/>
      <x:c r="B4" s="123"/>
      <x:c r="C4" s="123"/>
      <x:c r="D4" s="123"/>
      <x:c r="E4" s="123"/>
      <x:c r="F4" s="123"/>
    </x:row>
    <x:row r="5">
      <x:c r="A5" s="124" t="str">
        <x:v>PROPERTY / DEAL</x:v>
      </x:c>
      <x:c r="B5" s="124"/>
      <x:c r="C5" s="124"/>
      <x:c r="D5" s="125" t="str">
        <x:v>DEAL SUMMARY</x:v>
      </x:c>
      <x:c r="E5" s="125"/>
      <x:c r="F5" s="125"/>
    </x:row>
    <x:row r="6">
      <x:c r="A6" s="123" t="str">
        <x:v>Property / APN</x:v>
      </x:c>
      <x:c r="B6" s="126" t="str">
        <x:v>Sample Parcel</x:v>
      </x:c>
      <x:c r="C6" s="123" t="str"/>
      <x:c r="D6" s="123" t="str">
        <x:v>Total Acquisition Cost ($)</x:v>
      </x:c>
      <x:c r="E6" s="127" t="n">
        <x:f>B8+B9+B10+B11+B12</x:f>
        <x:v>3450</x:v>
      </x:c>
      <x:c r="F6" s="123"/>
    </x:row>
    <x:row r="7">
      <x:c r="A7" s="123" t="str">
        <x:v>County / State</x:v>
      </x:c>
      <x:c r="B7" s="126" t="str">
        <x:v>Mohave County, AZ</x:v>
      </x:c>
      <x:c r="C7" s="123" t="str"/>
      <x:c r="D7" s="123" t="str">
        <x:v>Estimated Holding Cost ($)</x:v>
      </x:c>
      <x:c r="E7" s="127" t="n">
        <x:f>(B16/12*B15)+(B17/12*B15)+(B18*B15)</x:f>
        <x:v>120</x:v>
      </x:c>
      <x:c r="F7" s="123"/>
    </x:row>
    <x:row r="8">
      <x:c r="A8" s="123" t="str">
        <x:v>Purchase Price ($)</x:v>
      </x:c>
      <x:c r="B8" s="128" t="n">
        <x:v>3000</x:v>
      </x:c>
      <x:c r="C8" s="123" t="str"/>
      <x:c r="D8" s="123" t="str">
        <x:v>All-In Cost ($)</x:v>
      </x:c>
      <x:c r="E8" s="127" t="n">
        <x:f>E6+E7</x:f>
        <x:v>3570</x:v>
      </x:c>
      <x:c r="F8" s="123"/>
    </x:row>
    <x:row r="9">
      <x:c r="A9" s="123" t="str">
        <x:v>Buyer Closing Costs ($)</x:v>
      </x:c>
      <x:c r="B9" s="128" t="n">
        <x:v>350</x:v>
      </x:c>
      <x:c r="C9" s="123" t="str"/>
      <x:c r="D9" s="123" t="str">
        <x:v>Estimated Selling Costs ($)</x:v>
      </x:c>
      <x:c r="E9" s="127" t="n">
        <x:f>B22+(B21*B23)+B24</x:f>
        <x:v>450</x:v>
      </x:c>
      <x:c r="F9" s="123"/>
    </x:row>
    <x:row r="10">
      <x:c r="A10" s="123" t="str">
        <x:v>Back Taxes / Liens ($)</x:v>
      </x:c>
      <x:c r="B10" s="128" t="n">
        <x:v>0</x:v>
      </x:c>
      <x:c r="C10" s="123" t="str"/>
      <x:c r="D10" s="123" t="str">
        <x:v>Estimated Net Proceeds ($)</x:v>
      </x:c>
      <x:c r="E10" s="127" t="n">
        <x:f>B21-E9</x:f>
        <x:v>7050</x:v>
      </x:c>
      <x:c r="F10" s="123"/>
    </x:row>
    <x:row r="11">
      <x:c r="A11" s="123" t="str">
        <x:v>Immediate Improvements ($)</x:v>
      </x:c>
      <x:c r="B11" s="128" t="n">
        <x:v>0</x:v>
      </x:c>
      <x:c r="C11" s="123" t="str"/>
      <x:c r="D11" s="123" t="str">
        <x:v>Estimated Profit ($)</x:v>
      </x:c>
      <x:c r="E11" s="127" t="n">
        <x:f>E10-E8</x:f>
        <x:v>3480</x:v>
      </x:c>
      <x:c r="F11" s="123"/>
    </x:row>
    <x:row r="12">
      <x:c r="A12" s="123" t="str">
        <x:v>Other Acquisition Costs ($)</x:v>
      </x:c>
      <x:c r="B12" s="128" t="n">
        <x:v>100</x:v>
      </x:c>
      <x:c r="C12" s="123" t="str"/>
      <x:c r="D12" s="123" t="str">
        <x:v>ROI (%)</x:v>
      </x:c>
      <x:c r="E12" s="129" t="n">
        <x:f>IF(E8=0,0,E11/E8)</x:f>
        <x:v>0.9747899159663865</x:v>
      </x:c>
      <x:c r="F12" s="123"/>
    </x:row>
    <x:row r="13">
      <x:c r="A13" s="123"/>
      <x:c r="B13" s="123"/>
      <x:c r="C13" s="123"/>
      <x:c r="D13" s="123" t="str">
        <x:v>Profit Margin (%)</x:v>
      </x:c>
      <x:c r="E13" s="129" t="n">
        <x:f>IF(B21=0,0,E11/B21)</x:f>
        <x:v>0.464</x:v>
      </x:c>
      <x:c r="F13" s="123"/>
    </x:row>
    <x:row r="14">
      <x:c r="A14" s="124" t="str">
        <x:v>HOLDING ASSUMPTIONS</x:v>
      </x:c>
      <x:c r="B14" s="124"/>
      <x:c r="C14" s="124"/>
      <x:c r="D14" s="123" t="str">
        <x:v>Break-Even Resale Price ($)</x:v>
      </x:c>
      <x:c r="E14" s="127" t="n">
        <x:f>IF(1-B23=0,0,(E8+B22+B24)/(1-B23))</x:f>
        <x:v>4020</x:v>
      </x:c>
      <x:c r="F14" s="123"/>
    </x:row>
    <x:row r="15">
      <x:c r="A15" s="123" t="str">
        <x:v>Expected Holding Period (months)</x:v>
      </x:c>
      <x:c r="B15" s="130" t="n">
        <x:v>6</x:v>
      </x:c>
      <x:c r="C15" s="123" t="str"/>
      <x:c r="D15" s="123" t="str">
        <x:v>Maximum Purchase Price ($)</x:v>
      </x:c>
      <x:c r="E15" s="127" t="n">
        <x:f>MAX(0,((B21-B22-B24-B27)/(1+B28))-((B16/12*B15)+(B17/12*B15)+(B18*B15))-B9-B10-B11-B12)</x:f>
        <x:v>2463.3333333333335</x:v>
      </x:c>
      <x:c r="F15" s="123"/>
    </x:row>
    <x:row r="16">
      <x:c r="A16" s="123" t="str">
        <x:v>Annual Property Taxes ($)</x:v>
      </x:c>
      <x:c r="B16" s="128" t="n">
        <x:v>120</x:v>
      </x:c>
      <x:c r="C16" s="123" t="str"/>
      <x:c r="D16" s="123" t="str">
        <x:v>DEAL SCREEN</x:v>
      </x:c>
      <x:c r="E16" s="131" t="str">
        <x:f>IF(AND(E11&gt;=B27,E12&gt;=B28),"PASS",IF(OR(E11&lt;=0,E12&lt;0),"FAIL","REVIEW"))</x:f>
        <x:v>PASS</x:v>
      </x:c>
      <x:c r="F16" s="123"/>
    </x:row>
    <x:row r="17">
      <x:c r="A17" s="123" t="str">
        <x:v>HOA / POA per Year ($)</x:v>
      </x:c>
      <x:c r="B17" s="128" t="n">
        <x:v>0</x:v>
      </x:c>
      <x:c r="C17" s="123" t="str"/>
      <x:c r="D17" s="123"/>
      <x:c r="E17" s="123"/>
      <x:c r="F17" s="123"/>
    </x:row>
    <x:row r="18">
      <x:c r="A18" s="123" t="str">
        <x:v>Other Holding Costs per Month ($)</x:v>
      </x:c>
      <x:c r="B18" s="128" t="n">
        <x:v>10</x:v>
      </x:c>
      <x:c r="C18" s="123" t="str"/>
      <x:c r="D18" s="123"/>
      <x:c r="E18" s="123"/>
      <x:c r="F18" s="123"/>
    </x:row>
    <x:row r="19">
      <x:c r="A19" s="123"/>
      <x:c r="B19" s="123"/>
      <x:c r="C19" s="123"/>
      <x:c r="D19" s="123"/>
      <x:c r="E19" s="123"/>
      <x:c r="F19" s="123"/>
    </x:row>
    <x:row r="20">
      <x:c r="A20" s="124" t="str">
        <x:v>RESALE ASSUMPTIONS</x:v>
      </x:c>
      <x:c r="B20" s="124"/>
      <x:c r="C20" s="124"/>
      <x:c r="D20" s="123"/>
      <x:c r="E20" s="123"/>
      <x:c r="F20" s="123"/>
    </x:row>
    <x:row r="21">
      <x:c r="A21" s="123" t="str">
        <x:v>Expected Resale Price ($)</x:v>
      </x:c>
      <x:c r="B21" s="128" t="n">
        <x:v>7500</x:v>
      </x:c>
      <x:c r="C21" s="123" t="str"/>
      <x:c r="D21" s="123"/>
      <x:c r="E21" s="123"/>
      <x:c r="F21" s="123"/>
    </x:row>
    <x:row r="22">
      <x:c r="A22" s="123" t="str">
        <x:v>Selling Closing Costs ($)</x:v>
      </x:c>
      <x:c r="B22" s="128" t="n">
        <x:v>300</x:v>
      </x:c>
      <x:c r="C22" s="123" t="str"/>
      <x:c r="D22" s="123"/>
      <x:c r="E22" s="123"/>
      <x:c r="F22" s="123"/>
    </x:row>
    <x:row r="23">
      <x:c r="A23" s="123" t="str">
        <x:v>Sales Commission (%)</x:v>
      </x:c>
      <x:c r="B23" s="132" t="n">
        <x:v>0</x:v>
      </x:c>
      <x:c r="C23" s="123" t="str"/>
      <x:c r="D23" s="123"/>
      <x:c r="E23" s="123"/>
      <x:c r="F23" s="123"/>
    </x:row>
    <x:row r="24">
      <x:c r="A24" s="123" t="str">
        <x:v>Marketing / Listing Costs ($)</x:v>
      </x:c>
      <x:c r="B24" s="128" t="n">
        <x:v>150</x:v>
      </x:c>
      <x:c r="C24" s="123" t="str"/>
      <x:c r="D24" s="123"/>
      <x:c r="E24" s="123"/>
      <x:c r="F24" s="123"/>
    </x:row>
    <x:row r="25">
      <x:c r="A25" s="123"/>
      <x:c r="B25" s="123"/>
      <x:c r="C25" s="123"/>
      <x:c r="D25" s="123"/>
      <x:c r="E25" s="123"/>
      <x:c r="F25" s="123"/>
    </x:row>
    <x:row r="26">
      <x:c r="A26" s="124" t="str">
        <x:v>TARGETS</x:v>
      </x:c>
      <x:c r="B26" s="124"/>
      <x:c r="C26" s="124"/>
      <x:c r="D26" s="123"/>
      <x:c r="E26" s="123"/>
      <x:c r="F26" s="123"/>
    </x:row>
    <x:row r="27">
      <x:c r="A27" s="123" t="str">
        <x:v>Target Minimum Profit ($)</x:v>
      </x:c>
      <x:c r="B27" s="128" t="n">
        <x:v>2500</x:v>
      </x:c>
      <x:c r="C27" s="123" t="str"/>
      <x:c r="D27" s="123"/>
      <x:c r="E27" s="123"/>
      <x:c r="F27" s="123"/>
    </x:row>
    <x:row r="28">
      <x:c r="A28" s="123" t="str">
        <x:v>Target Minimum ROI (%)</x:v>
      </x:c>
      <x:c r="B28" s="132" t="n">
        <x:v>0.5</x:v>
      </x:c>
      <x:c r="C28" s="123" t="str"/>
      <x:c r="D28" s="123"/>
      <x:c r="E28" s="123"/>
      <x:c r="F28" s="123"/>
    </x:row>
    <x:row r="29">
      <x:c r="A29" s="123"/>
      <x:c r="B29" s="123"/>
      <x:c r="C29" s="123"/>
      <x:c r="D29" s="123"/>
      <x:c r="E29" s="123"/>
      <x:c r="F29" s="123"/>
    </x:row>
    <x:row r="30">
      <x:c r="A30" s="133" t="str">
        <x:v>SCREENING RULE: PASS requires both your minimum profit and minimum ROI targets. REVIEW means one target is missed but the modeled deal remains positive. FAIL means modeled profit or ROI is non-positive.</x:v>
      </x:c>
      <x:c r="B30" s="133"/>
      <x:c r="C30" s="133"/>
      <x:c r="D30" s="133"/>
      <x:c r="E30" s="133"/>
      <x:c r="F30" s="133"/>
    </x:row>
    <x:row r="31">
      <x:c r="A31" s="123"/>
      <x:c r="B31" s="123"/>
      <x:c r="C31" s="123"/>
      <x:c r="D31" s="123"/>
      <x:c r="E31" s="123"/>
      <x:c r="F31" s="123"/>
    </x:row>
    <x:row r="32">
      <x:c r="A32" s="123"/>
      <x:c r="B32" s="123"/>
      <x:c r="C32" s="123"/>
      <x:c r="D32" s="123"/>
      <x:c r="E32" s="123"/>
      <x:c r="F32" s="123"/>
    </x:row>
    <x:row r="33">
      <x:c r="A33" s="134"/>
      <x:c r="B33" s="134"/>
      <x:c r="C33" s="134"/>
      <x:c r="D33" s="134"/>
      <x:c r="E33" s="134"/>
      <x:c r="F33" s="134"/>
    </x:row>
    <x:row r="34">
      <x:c r="A34" s="134"/>
      <x:c r="B34" s="134"/>
      <x:c r="C34" s="134"/>
      <x:c r="D34" s="134"/>
      <x:c r="E34" s="134"/>
      <x:c r="F34" s="134"/>
    </x:row>
    <x:row r="35">
      <x:c r="A35" s="134"/>
      <x:c r="B35" s="134"/>
      <x:c r="C35" s="134"/>
      <x:c r="D35" s="134"/>
      <x:c r="E35" s="134"/>
      <x:c r="F35" s="134"/>
    </x:row>
    <x:row r="36">
      <x:c r="A36" s="134"/>
      <x:c r="B36" s="134"/>
      <x:c r="C36" s="134"/>
      <x:c r="D36" s="134"/>
      <x:c r="E36" s="134"/>
      <x:c r="F36" s="134"/>
    </x:row>
    <x:row r="37">
      <x:c r="A37" s="134"/>
      <x:c r="B37" s="134"/>
      <x:c r="C37" s="134"/>
      <x:c r="D37" s="134"/>
      <x:c r="E37" s="134"/>
      <x:c r="F37" s="134"/>
    </x:row>
    <x:row r="38">
      <x:c r="A38" s="134"/>
      <x:c r="B38" s="134"/>
      <x:c r="C38" s="134"/>
      <x:c r="D38" s="134"/>
      <x:c r="E38" s="134"/>
      <x:c r="F38" s="134"/>
    </x:row>
    <x:row r="39">
      <x:c r="A39" s="134"/>
      <x:c r="B39" s="134"/>
      <x:c r="C39" s="134"/>
      <x:c r="D39" s="134"/>
      <x:c r="E39" s="134"/>
      <x:c r="F39" s="134"/>
    </x:row>
    <x:row r="40">
      <x:c r="A40" s="134"/>
      <x:c r="B40" s="134"/>
      <x:c r="C40" s="134"/>
      <x:c r="D40" s="134"/>
      <x:c r="E40" s="134"/>
      <x:c r="F40" s="134"/>
    </x:row>
  </x:sheetData>
  <x:mergeCells>
    <x:mergeCell ref="A1:F2"/>
    <x:mergeCell ref="A3:F3"/>
    <x:mergeCell ref="A5:C5"/>
    <x:mergeCell ref="A14:C14"/>
    <x:mergeCell ref="A20:C20"/>
    <x:mergeCell ref="A26:C26"/>
    <x:mergeCell ref="D5:F5"/>
    <x:mergeCell ref="A30:F30"/>
  </x:mergeCells>
  <x:conditionalFormatting sqref="E16:E16">
    <x:cfRule type="expression" dxfId="0" priority="1">
      <x:formula>E16="PASS"</x:formula>
    </x:cfRule>
    <x:cfRule type="expression" dxfId="1" priority="2">
      <x:formula>E16="REVIEW"</x:formula>
    </x:cfRule>
    <x:cfRule type="expression" dxfId="2" priority="3">
      <x:formula>E16="FAIL"</x:formula>
    </x:cfRule>
  </x:conditionalFormatting>
  <x:pageMargins left="0.7" right="0.7" top="0.75" bottom="0.75" header="0.3" footer="0.3"/>
</x:worksheet>
</file>

<file path=xl/worksheets/sheet2.xml><?xml version="1.0" encoding="utf-8"?>
<x:worksheet xmlns:x="http://schemas.openxmlformats.org/spreadsheetml/2006/main">
  <x:sheetFormatPr defaultRowHeight="15"/>
  <x:cols>
    <x:col min="1" max="1" width="29" hidden="0" customWidth="1"/>
    <x:col min="2" max="2" width="10" hidden="0" customWidth="1"/>
    <x:col min="3" max="3" width="14" hidden="0" customWidth="1"/>
    <x:col min="4" max="4" width="18" hidden="0" customWidth="1"/>
    <x:col min="5" max="5" width="48" hidden="0" customWidth="1"/>
    <x:col min="6" max="6" width="28" hidden="0" customWidth="1"/>
  </x:cols>
  <x:sheetData>
    <x:row r="1">
      <x:c r="A1" s="30" t="str">
        <x:v>SIMPLE INCOME TOOLS™  |  PROPERTY SCORECARD</x:v>
      </x:c>
      <x:c r="B1" s="30"/>
      <x:c r="C1" s="30"/>
      <x:c r="D1" s="30"/>
      <x:c r="E1" s="30"/>
      <x:c r="F1" s="30"/>
    </x:row>
    <x:row r="2">
      <x:c r="A2" s="30"/>
      <x:c r="B2" s="30"/>
      <x:c r="C2" s="30"/>
      <x:c r="D2" s="30"/>
      <x:c r="E2" s="30"/>
      <x:c r="F2" s="30"/>
    </x:row>
    <x:row r="3">
      <x:c r="A3" s="122" t="str">
        <x:v>Score each factor from 0–5. Use verified facts, not assumptions.</x:v>
      </x:c>
      <x:c r="B3" s="122"/>
      <x:c r="C3" s="122"/>
      <x:c r="D3" s="122"/>
      <x:c r="E3" s="122"/>
      <x:c r="F3" s="122"/>
    </x:row>
    <x:row r="4">
      <x:c r="A4" s="123"/>
      <x:c r="B4" s="123"/>
      <x:c r="C4" s="123"/>
      <x:c r="D4" s="123"/>
      <x:c r="E4" s="123"/>
      <x:c r="F4" s="123"/>
    </x:row>
    <x:row r="5">
      <x:c r="A5" s="148" t="str">
        <x:v>FACTOR</x:v>
      </x:c>
      <x:c r="B5" s="148" t="str">
        <x:v>WEIGHT</x:v>
      </x:c>
      <x:c r="C5" s="148" t="str">
        <x:v>SCORE (0–5)</x:v>
      </x:c>
      <x:c r="D5" s="148" t="str">
        <x:v>WEIGHTED POINTS</x:v>
      </x:c>
      <x:c r="E5" s="148" t="str">
        <x:v>WHAT TO VERIFY</x:v>
      </x:c>
      <x:c r="F5" s="148" t="str">
        <x:v>NOTES</x:v>
      </x:c>
    </x:row>
    <x:row r="6">
      <x:c r="A6" s="149" t="str">
        <x:v>Legal / Physical Access</x:v>
      </x:c>
      <x:c r="B6" s="150" t="n">
        <x:v>20</x:v>
      </x:c>
      <x:c r="C6" s="151" t="n">
        <x:v>4</x:v>
      </x:c>
      <x:c r="D6" s="152" t="n">
        <x:f>B6*C6/5</x:f>
        <x:v>16</x:v>
      </x:c>
      <x:c r="E6" s="149" t="str">
        <x:v>Recorded access; road condition; easements</x:v>
      </x:c>
      <x:c r="F6" s="149" t="str"/>
    </x:row>
    <x:row r="7">
      <x:c r="A7" s="149" t="str">
        <x:v>Sold-Comp Support</x:v>
      </x:c>
      <x:c r="B7" s="150" t="n">
        <x:v>20</x:v>
      </x:c>
      <x:c r="C7" s="151" t="n">
        <x:v>3</x:v>
      </x:c>
      <x:c r="D7" s="152" t="n">
        <x:f>B7*C7/5</x:f>
        <x:v>12</x:v>
      </x:c>
      <x:c r="E7" s="149" t="str">
        <x:v>Recent comparable SOLD parcels; price/acre or lot</x:v>
      </x:c>
      <x:c r="F7" s="149" t="str"/>
    </x:row>
    <x:row r="8">
      <x:c r="A8" s="149" t="str">
        <x:v>Buyer Demand / Liquidity</x:v>
      </x:c>
      <x:c r="B8" s="150" t="n">
        <x:v>15</x:v>
      </x:c>
      <x:c r="C8" s="151" t="n">
        <x:v>3</x:v>
      </x:c>
      <x:c r="D8" s="152" t="n">
        <x:f>B8*C8/5</x:f>
        <x:v>9</x:v>
      </x:c>
      <x:c r="E8" s="149" t="str">
        <x:v>Sold activity, days on market, buyer pool</x:v>
      </x:c>
      <x:c r="F8" s="149" t="str"/>
    </x:row>
    <x:row r="9">
      <x:c r="A9" s="149" t="str">
        <x:v>Zoning / Usable Purpose</x:v>
      </x:c>
      <x:c r="B9" s="150" t="n">
        <x:v>10</x:v>
      </x:c>
      <x:c r="C9" s="151" t="n">
        <x:v>4</x:v>
      </x:c>
      <x:c r="D9" s="152" t="n">
        <x:f>B9*C9/5</x:f>
        <x:v>8</x:v>
      </x:c>
      <x:c r="E9" s="149" t="str">
        <x:v>Allowed uses, minimum lot size, setbacks</x:v>
      </x:c>
      <x:c r="F9" s="149" t="str"/>
    </x:row>
    <x:row r="10">
      <x:c r="A10" s="149" t="str">
        <x:v>Taxes / Liens / HOA</x:v>
      </x:c>
      <x:c r="B10" s="150" t="n">
        <x:v>10</x:v>
      </x:c>
      <x:c r="C10" s="151" t="n">
        <x:v>5</x:v>
      </x:c>
      <x:c r="D10" s="152" t="n">
        <x:f>B10*C10/5</x:f>
        <x:v>10</x:v>
      </x:c>
      <x:c r="E10" s="149" t="str">
        <x:v>Current taxes, delinquencies, liens, POA/HOA</x:v>
      </x:c>
      <x:c r="F10" s="149" t="str"/>
    </x:row>
    <x:row r="11">
      <x:c r="A11" s="149" t="str">
        <x:v>Utilities / Water / Septic</x:v>
      </x:c>
      <x:c r="B11" s="150" t="n">
        <x:v>10</x:v>
      </x:c>
      <x:c r="C11" s="151" t="n">
        <x:v>2</x:v>
      </x:c>
      <x:c r="D11" s="152" t="n">
        <x:f>B11*C11/5</x:f>
        <x:v>4</x:v>
      </x:c>
      <x:c r="E11" s="149" t="str">
        <x:v>Power, water source, septic feasibility/cost</x:v>
      </x:c>
      <x:c r="F11" s="149" t="str"/>
    </x:row>
    <x:row r="12">
      <x:c r="A12" s="149" t="str">
        <x:v>Terrain / Flood / Environmental</x:v>
      </x:c>
      <x:c r="B12" s="150" t="n">
        <x:v>10</x:v>
      </x:c>
      <x:c r="C12" s="151" t="n">
        <x:v>4</x:v>
      </x:c>
      <x:c r="D12" s="152" t="n">
        <x:f>B12*C12/5</x:f>
        <x:v>8</x:v>
      </x:c>
      <x:c r="E12" s="149" t="str">
        <x:v>Slope, flood zone, wetlands, contamination</x:v>
      </x:c>
      <x:c r="F12" s="149" t="str"/>
    </x:row>
    <x:row r="13">
      <x:c r="A13" s="149" t="str">
        <x:v>Exit / Marketing Appeal</x:v>
      </x:c>
      <x:c r="B13" s="150" t="n">
        <x:v>5</x:v>
      </x:c>
      <x:c r="C13" s="151" t="n">
        <x:v>4</x:v>
      </x:c>
      <x:c r="D13" s="152" t="n">
        <x:f>B13*C13/5</x:f>
        <x:v>4</x:v>
      </x:c>
      <x:c r="E13" s="149" t="str">
        <x:v>Road frontage, views, recreation, nearby demand</x:v>
      </x:c>
      <x:c r="F13" s="149" t="str"/>
    </x:row>
    <x:row r="14">
      <x:c r="A14" s="123"/>
      <x:c r="B14" s="123"/>
      <x:c r="C14" s="123"/>
      <x:c r="D14" s="123"/>
      <x:c r="E14" s="123"/>
      <x:c r="F14" s="123"/>
    </x:row>
    <x:row r="15">
      <x:c r="A15" s="125" t="str">
        <x:v>TOTAL PROPERTY SCORE</x:v>
      </x:c>
      <x:c r="B15" s="125"/>
      <x:c r="C15" s="125"/>
      <x:c r="D15" s="153" t="n">
        <x:f>SUM(D6:D13)</x:f>
        <x:v>71</x:v>
      </x:c>
      <x:c r="E15" s="123" t="str">
        <x:v>/ 100</x:v>
      </x:c>
      <x:c r="F15" s="123"/>
    </x:row>
    <x:row r="16">
      <x:c r="A16" s="123"/>
      <x:c r="B16" s="123"/>
      <x:c r="C16" s="123"/>
      <x:c r="D16" s="123"/>
      <x:c r="E16" s="123"/>
      <x:c r="F16" s="123"/>
    </x:row>
    <x:row r="17">
      <x:c r="A17" s="133" t="str">
        <x:v>Guide: 80–100 = strong research candidate • 65–79 = investigate carefully • below 65 = substantial issues / more verification needed</x:v>
      </x:c>
      <x:c r="B17" s="133"/>
      <x:c r="C17" s="133"/>
      <x:c r="D17" s="133"/>
      <x:c r="E17" s="133"/>
      <x:c r="F17" s="133"/>
    </x:row>
    <x:row r="18">
      <x:c r="A18" s="123"/>
      <x:c r="B18" s="123"/>
      <x:c r="C18" s="123"/>
      <x:c r="D18" s="123"/>
      <x:c r="E18" s="123"/>
      <x:c r="F18" s="123"/>
    </x:row>
    <x:row r="19">
      <x:c r="A19" s="123"/>
      <x:c r="B19" s="123"/>
      <x:c r="C19" s="123"/>
      <x:c r="D19" s="123"/>
      <x:c r="E19" s="123"/>
      <x:c r="F19" s="123"/>
    </x:row>
    <x:row r="20">
      <x:c r="A20" s="123"/>
      <x:c r="B20" s="123"/>
      <x:c r="C20" s="123"/>
      <x:c r="D20" s="123"/>
      <x:c r="E20" s="123"/>
      <x:c r="F20" s="123"/>
    </x:row>
    <x:row r="21">
      <x:c r="A21" s="134"/>
      <x:c r="B21" s="134"/>
      <x:c r="C21" s="134"/>
      <x:c r="D21" s="134"/>
      <x:c r="E21" s="134"/>
      <x:c r="F21" s="134"/>
    </x:row>
    <x:row r="22">
      <x:c r="A22" s="134"/>
      <x:c r="B22" s="134"/>
      <x:c r="C22" s="134"/>
      <x:c r="D22" s="134"/>
      <x:c r="E22" s="134"/>
      <x:c r="F22" s="134"/>
    </x:row>
    <x:row r="23">
      <x:c r="A23" s="134"/>
      <x:c r="B23" s="134"/>
      <x:c r="C23" s="134"/>
      <x:c r="D23" s="134"/>
      <x:c r="E23" s="134"/>
      <x:c r="F23" s="134"/>
    </x:row>
    <x:row r="24">
      <x:c r="A24" s="134"/>
      <x:c r="B24" s="134"/>
      <x:c r="C24" s="134"/>
      <x:c r="D24" s="134"/>
      <x:c r="E24" s="134"/>
      <x:c r="F24" s="134"/>
    </x:row>
    <x:row r="25">
      <x:c r="A25" s="134"/>
      <x:c r="B25" s="134"/>
      <x:c r="C25" s="134"/>
      <x:c r="D25" s="134"/>
      <x:c r="E25" s="134"/>
      <x:c r="F25" s="134"/>
    </x:row>
    <x:row r="26">
      <x:c r="A26" s="134"/>
      <x:c r="B26" s="134"/>
      <x:c r="C26" s="134"/>
      <x:c r="D26" s="134"/>
      <x:c r="E26" s="134"/>
      <x:c r="F26" s="134"/>
    </x:row>
    <x:row r="27">
      <x:c r="A27" s="134"/>
      <x:c r="B27" s="134"/>
      <x:c r="C27" s="134"/>
      <x:c r="D27" s="134"/>
      <x:c r="E27" s="134"/>
      <x:c r="F27" s="134"/>
    </x:row>
    <x:row r="28">
      <x:c r="A28" s="134"/>
      <x:c r="B28" s="134"/>
      <x:c r="C28" s="134"/>
      <x:c r="D28" s="134"/>
      <x:c r="E28" s="134"/>
      <x:c r="F28" s="134"/>
    </x:row>
    <x:row r="29">
      <x:c r="A29" s="134"/>
      <x:c r="B29" s="134"/>
      <x:c r="C29" s="134"/>
      <x:c r="D29" s="134"/>
      <x:c r="E29" s="134"/>
      <x:c r="F29" s="134"/>
    </x:row>
    <x:row r="30">
      <x:c r="A30" s="134"/>
      <x:c r="B30" s="134"/>
      <x:c r="C30" s="134"/>
      <x:c r="D30" s="134"/>
      <x:c r="E30" s="134"/>
      <x:c r="F30" s="134"/>
    </x:row>
    <x:row r="31">
      <x:c r="A31" s="134"/>
      <x:c r="B31" s="134"/>
      <x:c r="C31" s="134"/>
      <x:c r="D31" s="134"/>
      <x:c r="E31" s="134"/>
      <x:c r="F31" s="134"/>
    </x:row>
    <x:row r="32">
      <x:c r="A32" s="134"/>
      <x:c r="B32" s="134"/>
      <x:c r="C32" s="134"/>
      <x:c r="D32" s="134"/>
      <x:c r="E32" s="134"/>
      <x:c r="F32" s="134"/>
    </x:row>
    <x:row r="33">
      <x:c r="A33" s="134"/>
      <x:c r="B33" s="134"/>
      <x:c r="C33" s="134"/>
      <x:c r="D33" s="134"/>
      <x:c r="E33" s="134"/>
      <x:c r="F33" s="134"/>
    </x:row>
    <x:row r="34">
      <x:c r="A34" s="134"/>
      <x:c r="B34" s="134"/>
      <x:c r="C34" s="134"/>
      <x:c r="D34" s="134"/>
      <x:c r="E34" s="134"/>
      <x:c r="F34" s="134"/>
    </x:row>
    <x:row r="35">
      <x:c r="A35" s="134"/>
      <x:c r="B35" s="134"/>
      <x:c r="C35" s="134"/>
      <x:c r="D35" s="134"/>
      <x:c r="E35" s="134"/>
      <x:c r="F35" s="134"/>
    </x:row>
    <x:row r="36">
      <x:c r="A36" s="134"/>
      <x:c r="B36" s="134"/>
      <x:c r="C36" s="134"/>
      <x:c r="D36" s="134"/>
      <x:c r="E36" s="134"/>
      <x:c r="F36" s="134"/>
    </x:row>
    <x:row r="37">
      <x:c r="A37" s="134"/>
      <x:c r="B37" s="134"/>
      <x:c r="C37" s="134"/>
      <x:c r="D37" s="134"/>
      <x:c r="E37" s="134"/>
      <x:c r="F37" s="134"/>
    </x:row>
    <x:row r="38">
      <x:c r="A38" s="134"/>
      <x:c r="B38" s="134"/>
      <x:c r="C38" s="134"/>
      <x:c r="D38" s="134"/>
      <x:c r="E38" s="134"/>
      <x:c r="F38" s="134"/>
    </x:row>
    <x:row r="39">
      <x:c r="A39" s="134"/>
      <x:c r="B39" s="134"/>
      <x:c r="C39" s="134"/>
      <x:c r="D39" s="134"/>
      <x:c r="E39" s="134"/>
      <x:c r="F39" s="134"/>
    </x:row>
    <x:row r="40">
      <x:c r="A40" s="134"/>
      <x:c r="B40" s="134"/>
      <x:c r="C40" s="134"/>
      <x:c r="D40" s="134"/>
      <x:c r="E40" s="134"/>
      <x:c r="F40" s="134"/>
    </x:row>
  </x:sheetData>
  <x:mergeCells>
    <x:mergeCell ref="A1:F2"/>
    <x:mergeCell ref="A3:F3"/>
    <x:mergeCell ref="A15:C15"/>
    <x:mergeCell ref="A17:F17"/>
  </x:mergeCells>
  <x:dataValidations count="1">
    <x:dataValidation type="list" sqref="C6:C13">
      <x:formula1>"0,1,2,3,4,5"</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42" hidden="0" customWidth="1"/>
    <x:col min="3" max="3" width="48" hidden="0" customWidth="1"/>
    <x:col min="4" max="4" width="4" hidden="0" customWidth="1"/>
    <x:col min="5" max="5" width="4" hidden="0" customWidth="1"/>
    <x:col min="6" max="6" width="4" hidden="0" customWidth="1"/>
  </x:cols>
  <x:sheetData>
    <x:row r="1">
      <x:c r="A1" s="30" t="str">
        <x:v>SIMPLE INCOME TOOLS™  |  LAND DEAL ANALYZER</x:v>
      </x:c>
      <x:c r="B1" s="30"/>
      <x:c r="C1" s="30"/>
      <x:c r="D1" s="30"/>
      <x:c r="E1" s="30"/>
      <x:c r="F1" s="30"/>
    </x:row>
    <x:row r="2">
      <x:c r="A2" s="30"/>
      <x:c r="B2" s="30"/>
      <x:c r="C2" s="30"/>
      <x:c r="D2" s="30"/>
      <x:c r="E2" s="30"/>
      <x:c r="F2" s="30"/>
    </x:row>
    <x:row r="3">
      <x:c r="A3" s="123"/>
      <x:c r="B3" s="123"/>
      <x:c r="C3" s="123"/>
      <x:c r="D3" s="123"/>
      <x:c r="E3" s="123"/>
      <x:c r="F3" s="123"/>
    </x:row>
    <x:row r="4">
      <x:c r="A4" s="160" t="str">
        <x:v>QUICK START — Analyze a potential land deal in about 5 minutes</x:v>
      </x:c>
      <x:c r="B4" s="160"/>
      <x:c r="C4" s="160"/>
      <x:c r="D4" s="160"/>
      <x:c r="E4" s="160"/>
      <x:c r="F4" s="160"/>
    </x:row>
    <x:row r="5">
      <x:c r="A5" s="123"/>
      <x:c r="B5" s="123"/>
      <x:c r="C5" s="123"/>
      <x:c r="D5" s="123"/>
      <x:c r="E5" s="123"/>
      <x:c r="F5" s="123"/>
    </x:row>
    <x:row r="6">
      <x:c r="A6" s="161" t="str">
        <x:v>STEP</x:v>
      </x:c>
      <x:c r="B6" s="161" t="str">
        <x:v>WHAT TO DO</x:v>
      </x:c>
      <x:c r="C6" s="161" t="str">
        <x:v>WHY IT MATTERS</x:v>
      </x:c>
      <x:c r="D6" s="123" t="str"/>
      <x:c r="E6" s="123" t="str"/>
      <x:c r="F6" s="123" t="str"/>
    </x:row>
    <x:row r="7">
      <x:c r="A7" s="149" t="str">
        <x:v>1</x:v>
      </x:c>
      <x:c r="B7" s="149" t="str">
        <x:v>Open Deal Calculator and replace the blue input values.</x:v>
      </x:c>
      <x:c r="C7" s="149" t="str">
        <x:v>All calculations update automatically.</x:v>
      </x:c>
      <x:c r="D7" s="123" t="str"/>
      <x:c r="E7" s="123" t="str"/>
      <x:c r="F7" s="123" t="str"/>
    </x:row>
    <x:row r="8">
      <x:c r="A8" s="149" t="str">
        <x:v>2</x:v>
      </x:c>
      <x:c r="B8" s="149" t="str">
        <x:v>Enter your expected resale price based on verified sold comps—not asking prices.</x:v>
      </x:c>
      <x:c r="C8" s="149" t="str">
        <x:v>Resale value drives the deal economics.</x:v>
      </x:c>
      <x:c r="D8" s="123" t="str"/>
      <x:c r="E8" s="123" t="str"/>
      <x:c r="F8" s="123" t="str"/>
    </x:row>
    <x:row r="9">
      <x:c r="A9" s="149" t="str">
        <x:v>3</x:v>
      </x:c>
      <x:c r="B9" s="149" t="str">
        <x:v>Enter every known acquisition, holding and selling cost.</x:v>
      </x:c>
      <x:c r="C9" s="149" t="str">
        <x:v>Cheap land can become expensive after hidden costs.</x:v>
      </x:c>
      <x:c r="D9" s="123" t="str"/>
      <x:c r="E9" s="123" t="str"/>
      <x:c r="F9" s="123" t="str"/>
    </x:row>
    <x:row r="10">
      <x:c r="A10" s="149" t="str">
        <x:v>4</x:v>
      </x:c>
      <x:c r="B10" s="149" t="str">
        <x:v>Review Estimated Profit, ROI, Margin and Break-Even Resale Price.</x:v>
      </x:c>
      <x:c r="C10" s="149" t="str">
        <x:v>These show the economics before you buy.</x:v>
      </x:c>
      <x:c r="D10" s="123" t="str"/>
      <x:c r="E10" s="123" t="str"/>
      <x:c r="F10" s="123" t="str"/>
    </x:row>
    <x:row r="11">
      <x:c r="A11" s="149" t="str">
        <x:v>5</x:v>
      </x:c>
      <x:c r="B11" s="149" t="str">
        <x:v>Complete the Property Scorecard.</x:v>
      </x:c>
      <x:c r="C11" s="149" t="str">
        <x:v>A profitable-looking spreadsheet cannot fix a bad parcel.</x:v>
      </x:c>
      <x:c r="D11" s="123" t="str"/>
      <x:c r="E11" s="123" t="str"/>
      <x:c r="F11" s="123" t="str"/>
    </x:row>
    <x:row r="12">
      <x:c r="A12" s="149" t="str">
        <x:v>6</x:v>
      </x:c>
      <x:c r="B12" s="149" t="str">
        <x:v>Treat PASS / REVIEW / FAIL as a screening aid, not a buying recommendation.</x:v>
      </x:c>
      <x:c r="C12" s="149" t="str">
        <x:v>Always verify title, access, zoning, taxes, utilities and market demand.</x:v>
      </x:c>
      <x:c r="D12" s="123" t="str"/>
      <x:c r="E12" s="123" t="str"/>
      <x:c r="F12" s="123" t="str"/>
    </x:row>
    <x:row r="13">
      <x:c r="A13" s="123"/>
      <x:c r="B13" s="123"/>
      <x:c r="C13" s="123"/>
      <x:c r="D13" s="123"/>
      <x:c r="E13" s="123"/>
      <x:c r="F13" s="123"/>
    </x:row>
    <x:row r="14">
      <x:c r="A14" s="162" t="str">
        <x:v>IMPORTANT</x:v>
      </x:c>
      <x:c r="B14" s="162"/>
      <x:c r="C14" s="162"/>
      <x:c r="D14" s="162"/>
      <x:c r="E14" s="162"/>
      <x:c r="F14" s="162"/>
    </x:row>
    <x:row r="15">
      <x:c r="A15" s="163" t="str">
        <x:v>Educational screening tool only. Results depend entirely on the assumptions entered. Independently verify property ownership/title, legal access, zoning/use restrictions, taxes/liens, HOA/POA obligations, utilities, environmental/flood issues, market demand and comparable sales before purchasing land.</x:v>
      </x:c>
      <x:c r="B15" s="163"/>
      <x:c r="C15" s="163"/>
      <x:c r="D15" s="163"/>
      <x:c r="E15" s="163"/>
      <x:c r="F15" s="163"/>
    </x:row>
    <x:row r="16">
      <x:c r="A16" s="163"/>
      <x:c r="B16" s="163"/>
      <x:c r="C16" s="163"/>
      <x:c r="D16" s="163"/>
      <x:c r="E16" s="163"/>
      <x:c r="F16" s="163"/>
    </x:row>
    <x:row r="17">
      <x:c r="A17" s="219" t="str">
        <x:v>NEW: DUE-DILIGENCE CHECKLIST</x:v>
      </x:c>
      <x:c r="B17" s="219"/>
      <x:c r="C17" s="219"/>
      <x:c r="D17" s="163"/>
      <x:c r="E17" s="163"/>
      <x:c r="F17" s="163"/>
    </x:row>
    <x:row r="18">
      <x:c r="A18" s="223" t="str">
        <x:v>After a deal passes the calculators, use the Due Diligence sheet before buying. Work through every check, record your source, and treat unresolved critical items as a stop sign—not a reason to guess.</x:v>
      </x:c>
      <x:c r="B18" s="223"/>
      <x:c r="C18" s="223"/>
      <x:c r="D18" s="123"/>
      <x:c r="E18" s="123"/>
      <x:c r="F18" s="123"/>
    </x:row>
    <x:row r="19">
      <x:c r="A19" s="223"/>
      <x:c r="B19" s="223"/>
      <x:c r="C19" s="223"/>
      <x:c r="D19" s="123"/>
      <x:c r="E19" s="123"/>
      <x:c r="F19" s="123"/>
    </x:row>
    <x:row r="20">
      <x:c r="A20" s="256" t="str">
        <x:v>NEW: SOLD COMPS &amp; RESALE VALUE</x:v>
      </x:c>
      <x:c r="B20" s="256"/>
      <x:c r="C20" s="256"/>
      <x:c r="D20" s="123"/>
      <x:c r="E20" s="123"/>
      <x:c r="F20" s="123"/>
    </x:row>
    <x:row r="21">
      <x:c r="A21" s="258" t="str">
        <x:v>Use the Sold Comps sheet to estimate a conservative resale value from actual sold properties before using the Max Offer Calculator. Low comp confidence means research more.</x:v>
      </x:c>
      <x:c r="B21" s="258"/>
      <x:c r="C21" s="258"/>
      <x:c r="D21" s="134"/>
      <x:c r="E21" s="134"/>
      <x:c r="F21" s="134"/>
    </x:row>
    <x:row r="22">
      <x:c r="A22" s="296" t="str">
        <x:v>5. COUNTY RESEARCH TRACKER</x:v>
      </x:c>
      <x:c r="B22" s="258"/>
      <x:c r="C22" s="258"/>
      <x:c r="D22" s="134"/>
      <x:c r="E22" s="134"/>
      <x:c r="F22" s="134"/>
    </x:row>
    <x:row r="23">
      <x:c r="A23" s="299" t="str">
        <x:v>Use County Research after the free 100-County Guide to compare markets side-by-side. Enter your own current research and use the score as a prioritization aid—not as a guarantee.</x:v>
      </x:c>
      <x:c r="B23" s="299"/>
      <x:c r="C23" s="299"/>
      <x:c r="D23" s="299"/>
      <x:c r="E23" s="299"/>
      <x:c r="F23" s="299"/>
    </x:row>
    <x:row r="24">
      <x:c r="A24" s="299"/>
      <x:c r="B24" s="299"/>
      <x:c r="C24" s="299"/>
      <x:c r="D24" s="299"/>
      <x:c r="E24" s="299"/>
      <x:c r="F24" s="299"/>
    </x:row>
    <x:row r="25">
      <x:c r="A25" s="134"/>
      <x:c r="B25" s="134"/>
      <x:c r="C25" s="134"/>
      <x:c r="D25" s="134"/>
      <x:c r="E25" s="134"/>
      <x:c r="F25" s="134"/>
    </x:row>
    <x:row r="26">
      <x:c r="A26" s="342" t="str">
        <x:v>6. DEAL PIPELINE TRACKER</x:v>
      </x:c>
      <x:c r="B26" s="134"/>
      <x:c r="C26" s="134"/>
      <x:c r="D26" s="134"/>
      <x:c r="E26" s="134"/>
      <x:c r="F26" s="134"/>
    </x:row>
    <x:row r="27">
      <x:c r="A27" s="345" t="str">
        <x:v>Use Deal Pipeline to manage opportunities from Lead → Research → Offer → Due Diligence → Purchase → Listing → Sold. Keep Next Action and Next Action Date current.</x:v>
      </x:c>
      <x:c r="B27" s="345"/>
      <x:c r="C27" s="345"/>
      <x:c r="D27" s="345"/>
      <x:c r="E27" s="345"/>
      <x:c r="F27" s="345"/>
    </x:row>
    <x:row r="28">
      <x:c r="A28" s="345"/>
      <x:c r="B28" s="345"/>
      <x:c r="C28" s="345"/>
      <x:c r="D28" s="345"/>
      <x:c r="E28" s="345"/>
      <x:c r="F28" s="345"/>
    </x:row>
    <x:row r="29">
      <x:c r="A29" s="134"/>
      <x:c r="B29" s="134"/>
      <x:c r="C29" s="134"/>
      <x:c r="D29" s="134"/>
      <x:c r="E29" s="134"/>
      <x:c r="F29" s="134"/>
    </x:row>
    <x:row r="30">
      <x:c r="A30" s="134"/>
      <x:c r="B30" s="134"/>
      <x:c r="C30" s="134"/>
      <x:c r="D30" s="134"/>
      <x:c r="E30" s="134"/>
      <x:c r="F30" s="134"/>
    </x:row>
    <x:row r="31">
      <x:c r="A31" s="134"/>
      <x:c r="B31" s="134"/>
      <x:c r="C31" s="134"/>
      <x:c r="D31" s="134"/>
      <x:c r="E31" s="134"/>
      <x:c r="F31" s="134"/>
    </x:row>
    <x:row r="32">
      <x:c r="A32" s="134"/>
      <x:c r="B32" s="134"/>
      <x:c r="C32" s="134"/>
      <x:c r="D32" s="134"/>
      <x:c r="E32" s="134"/>
      <x:c r="F32" s="134"/>
    </x:row>
    <x:row r="33">
      <x:c r="A33" s="134"/>
      <x:c r="B33" s="134"/>
      <x:c r="C33" s="134"/>
      <x:c r="D33" s="134"/>
      <x:c r="E33" s="134"/>
      <x:c r="F33" s="134"/>
    </x:row>
    <x:row r="34">
      <x:c r="A34" s="134"/>
      <x:c r="B34" s="134"/>
      <x:c r="C34" s="134"/>
      <x:c r="D34" s="134"/>
      <x:c r="E34" s="134"/>
      <x:c r="F34" s="134"/>
    </x:row>
    <x:row r="35">
      <x:c r="A35" s="134"/>
      <x:c r="B35" s="134"/>
      <x:c r="C35" s="134"/>
      <x:c r="D35" s="134"/>
      <x:c r="E35" s="134"/>
      <x:c r="F35" s="134"/>
    </x:row>
    <x:row r="36">
      <x:c r="A36" s="134"/>
      <x:c r="B36" s="134"/>
      <x:c r="C36" s="134"/>
      <x:c r="D36" s="134"/>
      <x:c r="E36" s="134"/>
      <x:c r="F36" s="134"/>
    </x:row>
    <x:row r="37">
      <x:c r="A37" s="134"/>
      <x:c r="B37" s="134"/>
      <x:c r="C37" s="134"/>
      <x:c r="D37" s="134"/>
      <x:c r="E37" s="134"/>
      <x:c r="F37" s="134"/>
    </x:row>
    <x:row r="38">
      <x:c r="A38" s="134"/>
      <x:c r="B38" s="134"/>
      <x:c r="C38" s="134"/>
      <x:c r="D38" s="134"/>
      <x:c r="E38" s="134"/>
      <x:c r="F38" s="134"/>
    </x:row>
    <x:row r="39">
      <x:c r="A39" s="134"/>
      <x:c r="B39" s="134"/>
      <x:c r="C39" s="134"/>
      <x:c r="D39" s="134"/>
      <x:c r="E39" s="134"/>
      <x:c r="F39" s="134"/>
    </x:row>
    <x:row r="40">
      <x:c r="A40" s="134"/>
      <x:c r="B40" s="134"/>
      <x:c r="C40" s="134"/>
      <x:c r="D40" s="134"/>
      <x:c r="E40" s="134"/>
      <x:c r="F40" s="134"/>
    </x:row>
  </x:sheetData>
  <x:mergeCells>
    <x:mergeCell ref="A1:F2"/>
    <x:mergeCell ref="A4:F4"/>
    <x:mergeCell ref="A14:F14"/>
    <x:mergeCell ref="A15:F17"/>
    <x:mergeCell ref="A17:C17"/>
    <x:mergeCell ref="A18:C20"/>
    <x:mergeCell ref="A20:C20"/>
    <x:mergeCell ref="A21:C22"/>
    <x:mergeCell ref="A23:F24"/>
    <x:mergeCell ref="A27:F28"/>
  </x:mergeCells>
  <x:pageMargins left="0.7" right="0.7" top="0.75" bottom="0.75" header="0.3" footer="0.3"/>
</x:worksheet>
</file>

<file path=xl/worksheets/sheet4.xml><?xml version="1.0" encoding="utf-8"?>
<x:worksheet xmlns:x="http://schemas.openxmlformats.org/spreadsheetml/2006/main">
  <x:sheetFormatPr defaultRowHeight="15"/>
  <x:cols>
    <x:col min="1" max="1" width="30" hidden="0" customWidth="1"/>
    <x:col min="2" max="2" width="16" hidden="0" customWidth="1"/>
    <x:col min="3" max="3" width="3" hidden="0" customWidth="1"/>
    <x:col min="4" max="4" width="24" hidden="0" customWidth="1"/>
    <x:col min="5" max="5" width="31" hidden="0" customWidth="1"/>
    <x:col min="6" max="6" width="18" hidden="0" customWidth="1"/>
  </x:cols>
  <x:sheetData>
    <x:row r="1" ht="28" customHeight="1">
      <x:c r="A1" s="168" t="str">
        <x:v>SIMPLE INCOME TOOLS — MAXIMUM LAND OFFER CALCULATOR</x:v>
      </x:c>
      <x:c r="B1" s="168"/>
      <x:c r="C1" s="168"/>
      <x:c r="D1" s="168"/>
      <x:c r="E1" s="168"/>
      <x:c r="F1" s="168"/>
    </x:row>
    <x:row r="2" ht="22" customHeight="1">
      <x:c r="A2" s="172" t="str">
        <x:v>Work backward from resale value so your offer protects your profit target.</x:v>
      </x:c>
      <x:c r="B2" s="172"/>
      <x:c r="C2" s="172"/>
      <x:c r="D2" s="172"/>
      <x:c r="E2" s="172"/>
      <x:c r="F2" s="172"/>
    </x:row>
    <x:row r="4">
      <x:c r="A4" s="176" t="str">
        <x:v>INPUT</x:v>
      </x:c>
      <x:c r="B4" s="176" t="str">
        <x:v>AMOUNT</x:v>
      </x:c>
      <x:c r="D4" s="176" t="str">
        <x:v>OFFER LEVEL</x:v>
      </x:c>
      <x:c r="E4" s="176" t="str">
        <x:v>FORMULA</x:v>
      </x:c>
      <x:c r="F4" s="176" t="str">
        <x:v>AMOUNT</x:v>
      </x:c>
    </x:row>
    <x:row r="5">
      <x:c r="A5" s="178" t="str">
        <x:v>Expected resale value</x:v>
      </x:c>
      <x:c r="B5" s="179" t="n">
        <x:v>10000</x:v>
      </x:c>
      <x:c r="D5" s="181" t="str">
        <x:v>Conservative Offer</x:v>
      </x:c>
      <x:c r="E5" s="181" t="str">
        <x:v>80% of Maximum Offer</x:v>
      </x:c>
      <x:c r="F5" s="183" t="n">
        <x:f>B19*0.8</x:f>
        <x:v>3840</x:v>
      </x:c>
    </x:row>
    <x:row r="6">
      <x:c r="A6" s="178" t="str">
        <x:v>Desired minimum profit</x:v>
      </x:c>
      <x:c r="B6" s="179" t="n">
        <x:v>3000</x:v>
      </x:c>
      <x:c r="D6" s="181" t="str">
        <x:v>Target Offer</x:v>
      </x:c>
      <x:c r="E6" s="181" t="str">
        <x:v>90% of Maximum Offer</x:v>
      </x:c>
      <x:c r="F6" s="183" t="n">
        <x:f>B19*0.9</x:f>
        <x:v>4320</x:v>
      </x:c>
    </x:row>
    <x:row r="7">
      <x:c r="A7" s="178" t="str">
        <x:v>Buyer-side closing costs</x:v>
      </x:c>
      <x:c r="B7" s="179" t="n">
        <x:v>250</x:v>
      </x:c>
      <x:c r="D7" s="181" t="str">
        <x:v>Maximum Offer</x:v>
      </x:c>
      <x:c r="E7" s="181" t="str">
        <x:v>Do not exceed without re-analysis</x:v>
      </x:c>
      <x:c r="F7" s="183" t="n">
        <x:f>B19</x:f>
        <x:v>4800</x:v>
      </x:c>
    </x:row>
    <x:row r="8">
      <x:c r="A8" s="178" t="str">
        <x:v>Holding costs</x:v>
      </x:c>
      <x:c r="B8" s="179" t="n">
        <x:v>300</x:v>
      </x:c>
    </x:row>
    <x:row r="9">
      <x:c r="A9" s="178" t="str">
        <x:v>Property taxes / back taxes</x:v>
      </x:c>
      <x:c r="B9" s="179" t="n">
        <x:v>150</x:v>
      </x:c>
    </x:row>
    <x:row r="10">
      <x:c r="A10" s="178" t="str">
        <x:v>Cleanup / improvement costs</x:v>
      </x:c>
      <x:c r="B10" s="179" t="n">
        <x:v>200</x:v>
      </x:c>
    </x:row>
    <x:row r="11">
      <x:c r="A11" s="178" t="str">
        <x:v>Selling costs (% of resale)</x:v>
      </x:c>
      <x:c r="B11" s="180" t="n">
        <x:v>0.08</x:v>
      </x:c>
    </x:row>
    <x:row r="12">
      <x:c r="A12" s="178" t="str">
        <x:v>Safety reserve / contingency</x:v>
      </x:c>
      <x:c r="B12" s="179" t="n">
        <x:v>500</x:v>
      </x:c>
    </x:row>
    <x:row r="15">
      <x:c r="A15" s="176" t="str">
        <x:v>CALCULATION</x:v>
      </x:c>
      <x:c r="B15" s="176" t="str">
        <x:v>RESULT</x:v>
      </x:c>
    </x:row>
    <x:row r="16">
      <x:c r="A16" s="184" t="str">
        <x:v>Estimated selling costs</x:v>
      </x:c>
      <x:c r="B16" s="185" t="n">
        <x:f>B5*B11</x:f>
        <x:v>800</x:v>
      </x:c>
    </x:row>
    <x:row r="17">
      <x:c r="A17" s="184" t="str">
        <x:v>Net resale proceeds before profit</x:v>
      </x:c>
      <x:c r="B17" s="185" t="n">
        <x:f>B5-B16</x:f>
        <x:v>9200</x:v>
      </x:c>
    </x:row>
    <x:row r="18">
      <x:c r="A18" s="184" t="str">
        <x:v>Total non-purchase costs</x:v>
      </x:c>
      <x:c r="B18" s="185" t="n">
        <x:f>SUM(B7:B10)+B12+B16</x:f>
        <x:v>2200</x:v>
      </x:c>
    </x:row>
    <x:row r="19">
      <x:c r="A19" s="184" t="str">
        <x:v>Maximum purchase price</x:v>
      </x:c>
      <x:c r="B19" s="185" t="n">
        <x:f>MAX(0,B5-B6-B7-B8-B9-B10-B12-B16)</x:f>
        <x:v>4800</x:v>
      </x:c>
    </x:row>
    <x:row r="20">
      <x:c r="A20" s="184" t="str">
        <x:v>Projected profit at Target Offer</x:v>
      </x:c>
      <x:c r="B20" s="185" t="n">
        <x:f>B5-B16-(F6+B7+B8+B9+B10+B12)</x:f>
        <x:v>3480</x:v>
      </x:c>
    </x:row>
    <x:row r="21">
      <x:c r="A21" s="184" t="str">
        <x:v>Projected ROI at Target Offer</x:v>
      </x:c>
      <x:c r="B21" s="186" t="n">
        <x:f>IF((F6+B7+B8+B9+B10+B12)=0,0,B20/(F6+B7+B8+B9+B10+B12))</x:f>
        <x:v>0.6083916083916084</x:v>
      </x:c>
    </x:row>
    <x:row r="22">
      <x:c r="A22" s="184" t="str">
        <x:v>Decision</x:v>
      </x:c>
      <x:c r="B22" s="189" t="str">
        <x:f>IF(B19&gt;0,"PASS","REVIEW")</x:f>
        <x:v>PASS</x:v>
      </x:c>
    </x:row>
    <x:row r="24">
      <x:c r="A24" s="176" t="str">
        <x:v>HOW TO USE IT</x:v>
      </x:c>
      <x:c r="B24" s="176"/>
      <x:c r="C24" s="176"/>
      <x:c r="D24" s="176"/>
      <x:c r="E24" s="176"/>
      <x:c r="F24" s="176"/>
    </x:row>
    <x:row r="25" ht="48" customHeight="1">
      <x:c r="A25" s="191" t="str">
        <x:v>1. Estimate resale value from actual sold comps.  2. Enter your required profit and all expected costs.  3. Start near the Conservative or Target Offer.  4. Treat Maximum Offer as a ceiling, not a goal.</x:v>
      </x:c>
      <x:c r="B25" s="191"/>
      <x:c r="C25" s="191"/>
      <x:c r="D25" s="191"/>
      <x:c r="E25" s="191"/>
      <x:c r="F25" s="191"/>
    </x:row>
    <x:row r="27" ht="52" customHeight="1">
      <x:c r="A27" s="194" t="str">
        <x:v>IMPORTANT: This calculator is an educational decision-support tool. Verify title, access, zoning, taxes, utilities, flood risk, market demand, and comparable sales independently before buying land.</x:v>
      </x:c>
      <x:c r="B27" s="194"/>
      <x:c r="C27" s="194"/>
      <x:c r="D27" s="194"/>
      <x:c r="E27" s="194"/>
      <x:c r="F27" s="194"/>
    </x:row>
  </x:sheetData>
  <x:mergeCells>
    <x:mergeCell ref="A1:F1"/>
    <x:mergeCell ref="A2:F2"/>
    <x:mergeCell ref="A24:F24"/>
    <x:mergeCell ref="A25:F25"/>
    <x:mergeCell ref="A27:F27"/>
  </x:mergeCells>
  <x:conditionalFormatting sqref="F5:F7">
    <x:cfRule type="dataBar" priority="1">
      <x:dataBar>
        <x:cfvo type="min"/>
        <x:cfvo type="max"/>
        <x:color rgb="FFA02B93"/>
      </x:dataBar>
      <x:extLst>
        <x:ext xmlns:x14="http://schemas.microsoft.com/office/spreadsheetml/2009/9/main" uri="{B025F937-C7B1-47D3-B67F-A62EFF666E3E}">
          <x14:id>{79995E8A-2F63-1F0C-1320-4AD6BA918BBB}</x14:id>
        </x:ext>
      </x:extLst>
    </x:cfRule>
  </x:conditionalFormatting>
  <x:conditionalFormatting sqref="B22:B22">
    <x:cfRule type="expression" dxfId="3" priority="2">
      <x:formula>B22="PASS"</x:formula>
    </x:cfRule>
    <x:cfRule type="expression" dxfId="4" priority="3">
      <x:formula>B22="REVIEW"</x:formula>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79995E8A-2F63-1F0C-1320-4AD6BA918BBB}">
            <x14:dataBar gradient="1">
              <x14:cfvo type="min"/>
              <x14:cfvo type="max"/>
              <x14:fillColor rgb="FFA02B93"/>
            </x14:dataBar>
          </x14:cfRule>
          <xm:sqref>F5:F7</xm:sqref>
        </x14:conditionalFormatting>
      </x14:conditionalFormattings>
    </x:ext>
  </x:extLst>
</x:worksheet>
</file>

<file path=xl/worksheets/sheet5.xml><?xml version="1.0" encoding="utf-8"?>
<x:worksheet xmlns:x="http://schemas.openxmlformats.org/spreadsheetml/2006/main">
  <x:sheetFormatPr defaultRowHeight="15"/>
  <x:cols>
    <x:col min="1" max="1" width="22" hidden="0" customWidth="1"/>
    <x:col min="2" max="2" width="43" hidden="0" customWidth="1"/>
    <x:col min="3" max="3" width="16" hidden="0" customWidth="1"/>
    <x:col min="4" max="4" width="34" hidden="0" customWidth="1"/>
    <x:col min="5" max="5" width="28" hidden="0" customWidth="1"/>
    <x:col min="6" max="6" width="12" hidden="0" customWidth="1"/>
  </x:cols>
  <x:sheetData>
    <x:row r="1" ht="34" customHeight="1">
      <x:c r="A1" s="203" t="str">
        <x:v>LAND DUE-DILIGENCE CHECKLIST</x:v>
      </x:c>
      <x:c r="B1" s="203"/>
      <x:c r="C1" s="203"/>
      <x:c r="D1" s="203"/>
      <x:c r="E1" s="203"/>
      <x:c r="F1" s="203"/>
    </x:row>
    <x:row r="2" ht="32" customHeight="1">
      <x:c r="A2" s="207" t="str">
        <x:v>Verify the parcel before you buy. Critical unknowns should stop the purchase until resolved.</x:v>
      </x:c>
      <x:c r="B2" s="207"/>
      <x:c r="C2" s="207"/>
      <x:c r="D2" s="207"/>
      <x:c r="E2" s="207"/>
      <x:c r="F2" s="207"/>
    </x:row>
    <x:row r="4" ht="28" customHeight="1">
      <x:c r="A4" s="212" t="str">
        <x:v>Stage</x:v>
      </x:c>
      <x:c r="B4" s="212" t="str">
        <x:v>Due-Diligence Check</x:v>
      </x:c>
      <x:c r="C4" s="212" t="str">
        <x:v>Status</x:v>
      </x:c>
      <x:c r="D4" s="212" t="str">
        <x:v>Notes / Findings</x:v>
      </x:c>
      <x:c r="E4" s="212" t="str">
        <x:v>Source / Contact</x:v>
      </x:c>
      <x:c r="F4" s="212" t="str">
        <x:v>Critical?</x:v>
      </x:c>
    </x:row>
    <x:row r="5" ht="30" customHeight="1">
      <x:c r="A5" s="213" t="str">
        <x:v>PROPERTY IDENTITY</x:v>
      </x:c>
      <x:c r="B5" s="213" t="str">
        <x:v>Confirm APN / parcel number</x:v>
      </x:c>
      <x:c r="C5" s="213" t="str"/>
      <x:c r="D5" s="213" t="str"/>
      <x:c r="E5" s="213" t="str"/>
      <x:c r="F5" s="213" t="str">
        <x:v>YES</x:v>
      </x:c>
    </x:row>
    <x:row r="6" ht="30" customHeight="1">
      <x:c r="A6" s="15" t="str">
        <x:v>PROPERTY IDENTITY</x:v>
      </x:c>
      <x:c r="B6" s="15" t="str">
        <x:v>Match legal description to county records</x:v>
      </x:c>
      <x:c r="C6" s="15" t="str"/>
      <x:c r="D6" s="15" t="str"/>
      <x:c r="E6" s="15" t="str"/>
      <x:c r="F6" s="15" t="str">
        <x:v>YES</x:v>
      </x:c>
    </x:row>
    <x:row r="7" ht="30" customHeight="1">
      <x:c r="A7" s="15" t="str">
        <x:v>PROPERTY IDENTITY</x:v>
      </x:c>
      <x:c r="B7" s="15" t="str">
        <x:v>Confirm current owner / seller authority</x:v>
      </x:c>
      <x:c r="C7" s="15" t="str"/>
      <x:c r="D7" s="15" t="str"/>
      <x:c r="E7" s="15" t="str"/>
      <x:c r="F7" s="15" t="str">
        <x:v>YES</x:v>
      </x:c>
    </x:row>
    <x:row r="8" ht="30" customHeight="1">
      <x:c r="A8" s="15" t="str">
        <x:v>PROPERTY IDENTITY</x:v>
      </x:c>
      <x:c r="B8" s="15" t="str">
        <x:v>Verify acreage and approximate boundaries</x:v>
      </x:c>
      <x:c r="C8" s="15" t="str"/>
      <x:c r="D8" s="15" t="str"/>
      <x:c r="E8" s="15" t="str"/>
      <x:c r="F8" s="15" t="str"/>
    </x:row>
    <x:row r="9" ht="30" customHeight="1">
      <x:c r="A9" s="213" t="str">
        <x:v>ACCESS</x:v>
      </x:c>
      <x:c r="B9" s="213" t="str">
        <x:v>Confirm legal access / recorded easement</x:v>
      </x:c>
      <x:c r="C9" s="213" t="str"/>
      <x:c r="D9" s="213" t="str"/>
      <x:c r="E9" s="213" t="str"/>
      <x:c r="F9" s="213" t="str">
        <x:v>YES</x:v>
      </x:c>
    </x:row>
    <x:row r="10" ht="30" customHeight="1">
      <x:c r="A10" s="15" t="str">
        <x:v>ACCESS</x:v>
      </x:c>
      <x:c r="B10" s="15" t="str">
        <x:v>Verify physical road access and road condition</x:v>
      </x:c>
      <x:c r="C10" s="15" t="str"/>
      <x:c r="D10" s="15" t="str"/>
      <x:c r="E10" s="15" t="str"/>
      <x:c r="F10" s="15" t="str">
        <x:v>YES</x:v>
      </x:c>
    </x:row>
    <x:row r="11" ht="30" customHeight="1">
      <x:c r="A11" s="15" t="str">
        <x:v>ACCESS</x:v>
      </x:c>
      <x:c r="B11" s="15" t="str">
        <x:v>Check road maintenance responsibility</x:v>
      </x:c>
      <x:c r="C11" s="15" t="str"/>
      <x:c r="D11" s="15" t="str"/>
      <x:c r="E11" s="15" t="str"/>
      <x:c r="F11" s="15" t="str"/>
    </x:row>
    <x:row r="12" ht="30" customHeight="1">
      <x:c r="A12" s="213" t="str">
        <x:v>USE &amp; BUILDABILITY</x:v>
      </x:c>
      <x:c r="B12" s="213" t="str">
        <x:v>Verify zoning and permitted uses</x:v>
      </x:c>
      <x:c r="C12" s="213" t="str"/>
      <x:c r="D12" s="213" t="str"/>
      <x:c r="E12" s="213" t="str"/>
      <x:c r="F12" s="213" t="str">
        <x:v>YES</x:v>
      </x:c>
    </x:row>
    <x:row r="13" ht="30" customHeight="1">
      <x:c r="A13" s="15" t="str">
        <x:v>USE &amp; BUILDABILITY</x:v>
      </x:c>
      <x:c r="B13" s="15" t="str">
        <x:v>Check minimum lot size, setbacks and frontage rules</x:v>
      </x:c>
      <x:c r="C13" s="15" t="str"/>
      <x:c r="D13" s="15" t="str"/>
      <x:c r="E13" s="15" t="str"/>
      <x:c r="F13" s="15" t="str">
        <x:v>YES</x:v>
      </x:c>
    </x:row>
    <x:row r="14" ht="30" customHeight="1">
      <x:c r="A14" s="15" t="str">
        <x:v>USE &amp; BUILDABILITY</x:v>
      </x:c>
      <x:c r="B14" s="15" t="str">
        <x:v>Check camping / RV / mobile-home restrictions</x:v>
      </x:c>
      <x:c r="C14" s="15" t="str"/>
      <x:c r="D14" s="15" t="str"/>
      <x:c r="E14" s="15" t="str"/>
      <x:c r="F14" s="15" t="str"/>
    </x:row>
    <x:row r="15" ht="30" customHeight="1">
      <x:c r="A15" s="15" t="str">
        <x:v>USE &amp; BUILDABILITY</x:v>
      </x:c>
      <x:c r="B15" s="15" t="str">
        <x:v>Check HOA / POA / deed restrictions</x:v>
      </x:c>
      <x:c r="C15" s="15" t="str"/>
      <x:c r="D15" s="15" t="str"/>
      <x:c r="E15" s="15" t="str"/>
      <x:c r="F15" s="15" t="str"/>
    </x:row>
    <x:row r="16" ht="30" customHeight="1">
      <x:c r="A16" s="213" t="str">
        <x:v>UTILITIES &amp; LAND</x:v>
      </x:c>
      <x:c r="B16" s="213" t="str">
        <x:v>Verify water source / well feasibility</x:v>
      </x:c>
      <x:c r="C16" s="213" t="str"/>
      <x:c r="D16" s="213" t="str"/>
      <x:c r="E16" s="213" t="str"/>
      <x:c r="F16" s="213" t="str"/>
    </x:row>
    <x:row r="17" ht="30" customHeight="1">
      <x:c r="A17" s="15" t="str">
        <x:v>UTILITIES &amp; LAND</x:v>
      </x:c>
      <x:c r="B17" s="15" t="str">
        <x:v>Verify septic / perc requirements or sewer availability</x:v>
      </x:c>
      <x:c r="C17" s="15" t="str"/>
      <x:c r="D17" s="15" t="str"/>
      <x:c r="E17" s="15" t="str"/>
      <x:c r="F17" s="15" t="str"/>
    </x:row>
    <x:row r="18" ht="30" customHeight="1">
      <x:c r="A18" s="15" t="str">
        <x:v>UTILITIES &amp; LAND</x:v>
      </x:c>
      <x:c r="B18" s="15" t="str">
        <x:v>Verify electricity / utility availability and cost</x:v>
      </x:c>
      <x:c r="C18" s="15" t="str"/>
      <x:c r="D18" s="15" t="str"/>
      <x:c r="E18" s="15" t="str"/>
      <x:c r="F18" s="15" t="str"/>
    </x:row>
    <x:row r="19" ht="30" customHeight="1">
      <x:c r="A19" s="15" t="str">
        <x:v>UTILITIES &amp; LAND</x:v>
      </x:c>
      <x:c r="B19" s="15" t="str">
        <x:v>Review terrain, slope and drainage</x:v>
      </x:c>
      <x:c r="C19" s="15" t="str"/>
      <x:c r="D19" s="15" t="str"/>
      <x:c r="E19" s="15" t="str"/>
      <x:c r="F19" s="15" t="str"/>
    </x:row>
    <x:row r="20" ht="30" customHeight="1">
      <x:c r="A20" s="15" t="str">
        <x:v>UTILITIES &amp; LAND</x:v>
      </x:c>
      <x:c r="B20" s="15" t="str">
        <x:v>Check FEMA flood zone / wetlands indicators</x:v>
      </x:c>
      <x:c r="C20" s="15" t="str"/>
      <x:c r="D20" s="15" t="str"/>
      <x:c r="E20" s="15" t="str"/>
      <x:c r="F20" s="15" t="str">
        <x:v>YES</x:v>
      </x:c>
    </x:row>
    <x:row r="21" ht="30" customHeight="1">
      <x:c r="A21" s="213" t="str">
        <x:v>MONEY &amp; TITLE</x:v>
      </x:c>
      <x:c r="B21" s="213" t="str">
        <x:v>Verify current and delinquent property taxes</x:v>
      </x:c>
      <x:c r="C21" s="213" t="str"/>
      <x:c r="D21" s="213" t="str"/>
      <x:c r="E21" s="213" t="str"/>
      <x:c r="F21" s="213" t="str">
        <x:v>YES</x:v>
      </x:c>
    </x:row>
    <x:row r="22" ht="30" customHeight="1">
      <x:c r="A22" s="15" t="str">
        <x:v>MONEY &amp; TITLE</x:v>
      </x:c>
      <x:c r="B22" s="15" t="str">
        <x:v>Check liens, assessments and other balances</x:v>
      </x:c>
      <x:c r="C22" s="15" t="str"/>
      <x:c r="D22" s="15" t="str"/>
      <x:c r="E22" s="15" t="str"/>
      <x:c r="F22" s="15" t="str">
        <x:v>YES</x:v>
      </x:c>
    </x:row>
    <x:row r="23" ht="30" customHeight="1">
      <x:c r="A23" s="15" t="str">
        <x:v>MONEY &amp; TITLE</x:v>
      </x:c>
      <x:c r="B23" s="15" t="str">
        <x:v>Confirm ownership / title can transfer cleanly</x:v>
      </x:c>
      <x:c r="C23" s="15" t="str"/>
      <x:c r="D23" s="15" t="str"/>
      <x:c r="E23" s="15" t="str"/>
      <x:c r="F23" s="15" t="str">
        <x:v>YES</x:v>
      </x:c>
    </x:row>
    <x:row r="24" ht="30" customHeight="1">
      <x:c r="A24" s="15" t="str">
        <x:v>MONEY &amp; TITLE</x:v>
      </x:c>
      <x:c r="B24" s="15" t="str">
        <x:v>Estimate closing, recording and transfer costs</x:v>
      </x:c>
      <x:c r="C24" s="15" t="str"/>
      <x:c r="D24" s="15" t="str"/>
      <x:c r="E24" s="15" t="str"/>
      <x:c r="F24" s="15" t="str"/>
    </x:row>
    <x:row r="25" ht="30" customHeight="1">
      <x:c r="A25" s="213" t="str">
        <x:v>RESALE</x:v>
      </x:c>
      <x:c r="B25" s="213" t="str">
        <x:v>Find relevant recent sold comparables</x:v>
      </x:c>
      <x:c r="C25" s="213" t="str"/>
      <x:c r="D25" s="213" t="str"/>
      <x:c r="E25" s="213" t="str"/>
      <x:c r="F25" s="213" t="str">
        <x:v>YES</x:v>
      </x:c>
    </x:row>
    <x:row r="26" ht="30" customHeight="1">
      <x:c r="A26" s="15" t="str">
        <x:v>RESALE</x:v>
      </x:c>
      <x:c r="B26" s="15" t="str">
        <x:v>Compare active competing listings</x:v>
      </x:c>
      <x:c r="C26" s="15" t="str"/>
      <x:c r="D26" s="15" t="str"/>
      <x:c r="E26" s="15" t="str"/>
      <x:c r="F26" s="15" t="str"/>
    </x:row>
    <x:row r="27" ht="30" customHeight="1">
      <x:c r="A27" s="15" t="str">
        <x:v>RESALE</x:v>
      </x:c>
      <x:c r="B27" s="15" t="str">
        <x:v>Verify realistic buyer demand / likely buyer profile</x:v>
      </x:c>
      <x:c r="C27" s="15" t="str"/>
      <x:c r="D27" s="15" t="str"/>
      <x:c r="E27" s="15" t="str"/>
      <x:c r="F27" s="15" t="str">
        <x:v>YES</x:v>
      </x:c>
    </x:row>
    <x:row r="28" ht="30" customHeight="1">
      <x:c r="A28" s="15" t="str">
        <x:v>RESALE</x:v>
      </x:c>
      <x:c r="B28" s="15" t="str">
        <x:v>Set a conservative expected resale price</x:v>
      </x:c>
      <x:c r="C28" s="15" t="str"/>
      <x:c r="D28" s="15" t="str"/>
      <x:c r="E28" s="15" t="str"/>
      <x:c r="F28" s="15" t="str">
        <x:v>YES</x:v>
      </x:c>
    </x:row>
    <x:row r="30" ht="28" customHeight="1">
      <x:c r="A30" s="215" t="str">
        <x:v>BEFORE YOU BUY — DECISION CHECK</x:v>
      </x:c>
      <x:c r="B30" s="215"/>
      <x:c r="C30" s="215"/>
      <x:c r="D30" s="215"/>
      <x:c r="E30" s="215"/>
      <x:c r="F30" s="215"/>
    </x:row>
    <x:row r="31">
      <x:c r="A31" s="217" t="str">
        <x:v>Critical items not passed</x:v>
      </x:c>
      <x:c r="B31" s="217" t="str"/>
      <x:c r="C31" s="15" t="n">
        <x:f>COUNTIFS(F5:F28,"YES",C5:C28,"&lt;&gt;Pass")</x:f>
        <x:v>14</x:v>
      </x:c>
      <x:c r="D31" s="15"/>
      <x:c r="E31" s="15"/>
      <x:c r="F31" s="15"/>
    </x:row>
    <x:row r="32">
      <x:c r="A32" s="217" t="str">
        <x:v>All items reviewed</x:v>
      </x:c>
      <x:c r="B32" s="217" t="str"/>
      <x:c r="C32" s="15" t="n">
        <x:f>COUNTIF(C5:C28,"&lt;&gt;Not Checked")</x:f>
        <x:v>24</x:v>
      </x:c>
      <x:c r="D32" s="15"/>
      <x:c r="E32" s="15"/>
      <x:c r="F32" s="15"/>
    </x:row>
    <x:row r="33">
      <x:c r="A33" s="217" t="str">
        <x:v>Overall decision</x:v>
      </x:c>
      <x:c r="B33" s="217" t="str"/>
      <x:c r="C33" s="15" t="str">
        <x:f>IF(C31&gt;0,"STOP — VERIFY FIRST",IF(COUNTIF(C5:C28,"Fail")&gt;0,"STOP — ISSUE FOUND",IF(COUNTIF(C5:C28,"Concern")&gt;0,"REVIEW CONCERNS","READY FOR FINAL REVIEW")))</x:f>
        <x:v>STOP — VERIFY FIRST</x:v>
      </x:c>
      <x:c r="D33" s="15"/>
      <x:c r="E33" s="15"/>
      <x:c r="F33" s="15"/>
    </x:row>
    <x:row r="34">
      <x:c r="A34" s="217" t="str">
        <x:v>Rule</x:v>
      </x:c>
      <x:c r="B34" s="217" t="str"/>
      <x:c r="C34" s="15" t="str">
        <x:v>Do not purchase while critical items are Not Checked, Concern, or Fail. Independently verify county, title, access, tax, zoning and resale information.</x:v>
      </x:c>
      <x:c r="D34" s="15"/>
      <x:c r="E34" s="15"/>
      <x:c r="F34" s="15"/>
    </x:row>
  </x:sheetData>
  <x:mergeCells>
    <x:mergeCell ref="A1:F1"/>
    <x:mergeCell ref="A2:F2"/>
    <x:mergeCell ref="A30:F30"/>
    <x:mergeCell ref="C34:F34"/>
  </x:mergeCells>
  <x:conditionalFormatting sqref="C5:C28">
    <x:cfRule type="expression" dxfId="5" priority="1">
      <x:formula>C5="Pass"</x:formula>
    </x:cfRule>
    <x:cfRule type="expression" dxfId="6" priority="2">
      <x:formula>C5="Concern"</x:formula>
    </x:cfRule>
    <x:cfRule type="expression" dxfId="7" priority="3">
      <x:formula>C5="Fail"</x:formula>
    </x:cfRule>
  </x:conditionalFormatting>
  <x:dataValidations count="1">
    <x:dataValidation type="list" sqref="C5:C28">
      <x:formula1>"Not Checked,Pass,Concern,Fail"</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8" hidden="0" customWidth="1"/>
    <x:col min="2" max="2" width="15" hidden="0" customWidth="1"/>
    <x:col min="3" max="3" width="11" hidden="0" customWidth="1"/>
    <x:col min="4" max="4" width="14" hidden="0" customWidth="1"/>
    <x:col min="5" max="5" width="13" hidden="0" customWidth="1"/>
    <x:col min="6" max="6" width="13" hidden="0" customWidth="1"/>
    <x:col min="7" max="7" width="13" hidden="0" customWidth="1"/>
    <x:col min="8" max="8" width="13" hidden="0" customWidth="1"/>
    <x:col min="9" max="9" width="12" hidden="0" customWidth="1"/>
    <x:col min="10" max="10" width="28" hidden="0" customWidth="1"/>
    <x:col min="11" max="11" width="30" hidden="0" customWidth="1"/>
  </x:cols>
  <x:sheetData>
    <x:row r="1" ht="28" customHeight="1">
      <x:c r="A1" s="227" t="str">
        <x:v>SIMPLE INCOME TOOLS — SOLD COMPS &amp; RESALE VALUE</x:v>
      </x:c>
      <x:c r="B1" s="227"/>
      <x:c r="C1" s="227"/>
      <x:c r="D1" s="227"/>
      <x:c r="E1" s="227"/>
      <x:c r="F1" s="227"/>
      <x:c r="G1" s="227"/>
      <x:c r="H1" s="227"/>
      <x:c r="I1" s="227"/>
      <x:c r="J1" s="227"/>
      <x:c r="K1" s="227"/>
    </x:row>
    <x:row r="2" ht="34" customHeight="1">
      <x:c r="A2" s="231" t="str">
        <x:v>Use SOLD properties to estimate value. Active listings are competition—not proof of what buyers paid.</x:v>
      </x:c>
      <x:c r="B2" s="231"/>
      <x:c r="C2" s="231"/>
      <x:c r="D2" s="231"/>
      <x:c r="E2" s="231"/>
      <x:c r="F2" s="231"/>
      <x:c r="G2" s="231"/>
      <x:c r="H2" s="231"/>
      <x:c r="I2" s="231"/>
      <x:c r="J2" s="231"/>
      <x:c r="K2" s="231"/>
    </x:row>
    <x:row r="4">
      <x:c r="A4" s="233" t="str">
        <x:v>SUBJECT PROPERTY</x:v>
      </x:c>
      <x:c r="B4" s="233"/>
      <x:c r="C4" s="233"/>
    </x:row>
    <x:row r="5">
      <x:c r="A5" s="235" t="str">
        <x:v>County / State</x:v>
      </x:c>
      <x:c r="B5" s="236" t="str"/>
    </x:row>
    <x:row r="6">
      <x:c r="A6" s="235" t="str">
        <x:v>Subject Acreage</x:v>
      </x:c>
      <x:c r="B6" s="237" t="n">
        <x:v>1</x:v>
      </x:c>
    </x:row>
    <x:row r="7">
      <x:c r="A7" s="235" t="str">
        <x:v>Target Resale Price</x:v>
      </x:c>
      <x:c r="B7" s="238" t="str"/>
    </x:row>
    <x:row r="8">
      <x:c r="A8" s="235" t="str">
        <x:v>Research Date</x:v>
      </x:c>
      <x:c r="B8" s="236" t="str"/>
    </x:row>
    <x:row r="10">
      <x:c r="A10" s="241" t="str">
        <x:v>Comp</x:v>
      </x:c>
      <x:c r="B10" s="241" t="str">
        <x:v>Sold Price</x:v>
      </x:c>
      <x:c r="C10" s="241" t="str">
        <x:v>Acres</x:v>
      </x:c>
      <x:c r="D10" s="241" t="str">
        <x:v>$/Acre</x:v>
      </x:c>
      <x:c r="E10" s="241" t="str">
        <x:v>Sale Date</x:v>
      </x:c>
      <x:c r="F10" s="241" t="str">
        <x:v>Distance (mi)</x:v>
      </x:c>
      <x:c r="G10" s="241" t="str">
        <x:v>Access</x:v>
      </x:c>
      <x:c r="H10" s="241" t="str">
        <x:v>Utilities</x:v>
      </x:c>
      <x:c r="I10" s="241" t="str">
        <x:v>Similarity</x:v>
      </x:c>
      <x:c r="J10" s="241" t="str">
        <x:v>Source / URL</x:v>
      </x:c>
      <x:c r="K10" s="241" t="str">
        <x:v>Notes</x:v>
      </x:c>
    </x:row>
    <x:row r="11">
      <x:c r="A11" t="n">
        <x:v>1</x:v>
      </x:c>
      <x:c r="B11" s="245" t="str"/>
      <x:c r="C11" s="246" t="str"/>
      <x:c r="D11" s="245" t="str">
        <x:f>IFERROR(B11/C11,"")</x:f>
      </x:c>
      <x:c r="E11" s="247" t="str"/>
      <x:c r="F11" s="248" t="str"/>
      <x:c r="G11" s="249" t="str"/>
      <x:c r="H11" s="249" t="str"/>
      <x:c r="I11" s="249" t="str"/>
      <x:c r="J11" s="249" t="str"/>
      <x:c r="K11" s="249" t="str"/>
    </x:row>
    <x:row r="12">
      <x:c r="A12" t="n">
        <x:v>2</x:v>
      </x:c>
      <x:c r="B12" s="245" t="str"/>
      <x:c r="C12" s="246" t="str"/>
      <x:c r="D12" s="245" t="str">
        <x:f>IFERROR(B12/C12,"")</x:f>
      </x:c>
      <x:c r="E12" s="247" t="str"/>
      <x:c r="F12" s="248" t="str"/>
      <x:c r="G12" s="249" t="str"/>
      <x:c r="H12" s="249" t="str"/>
      <x:c r="I12" s="249" t="str"/>
      <x:c r="J12" s="249" t="str"/>
      <x:c r="K12" s="249" t="str"/>
    </x:row>
    <x:row r="13">
      <x:c r="A13" t="n">
        <x:v>3</x:v>
      </x:c>
      <x:c r="B13" s="245" t="str"/>
      <x:c r="C13" s="246" t="str"/>
      <x:c r="D13" s="245" t="str">
        <x:f>IFERROR(B13/C13,"")</x:f>
      </x:c>
      <x:c r="E13" s="247" t="str"/>
      <x:c r="F13" s="248" t="str"/>
      <x:c r="G13" s="249" t="str"/>
      <x:c r="H13" s="249" t="str"/>
      <x:c r="I13" s="249" t="str"/>
      <x:c r="J13" s="249" t="str"/>
      <x:c r="K13" s="249" t="str"/>
    </x:row>
    <x:row r="14">
      <x:c r="A14" t="n">
        <x:v>4</x:v>
      </x:c>
      <x:c r="B14" s="245" t="str"/>
      <x:c r="C14" s="246" t="str"/>
      <x:c r="D14" s="245" t="str">
        <x:f>IFERROR(B14/C14,"")</x:f>
      </x:c>
      <x:c r="E14" s="247" t="str"/>
      <x:c r="F14" s="248" t="str"/>
      <x:c r="G14" s="249" t="str"/>
      <x:c r="H14" s="249" t="str"/>
      <x:c r="I14" s="249" t="str"/>
      <x:c r="J14" s="249" t="str"/>
      <x:c r="K14" s="249" t="str"/>
    </x:row>
    <x:row r="15">
      <x:c r="A15" t="n">
        <x:v>5</x:v>
      </x:c>
      <x:c r="B15" s="245" t="str"/>
      <x:c r="C15" s="246" t="str"/>
      <x:c r="D15" s="245" t="str">
        <x:f>IFERROR(B15/C15,"")</x:f>
      </x:c>
      <x:c r="E15" s="247" t="str"/>
      <x:c r="F15" s="248" t="str"/>
      <x:c r="G15" s="249" t="str"/>
      <x:c r="H15" s="249" t="str"/>
      <x:c r="I15" s="249" t="str"/>
      <x:c r="J15" s="249" t="str"/>
      <x:c r="K15" s="249" t="str"/>
    </x:row>
    <x:row r="16">
      <x:c r="A16" t="n">
        <x:v>6</x:v>
      </x:c>
      <x:c r="B16" s="245" t="str"/>
      <x:c r="C16" s="246" t="str"/>
      <x:c r="D16" s="245" t="str">
        <x:f>IFERROR(B16/C16,"")</x:f>
      </x:c>
      <x:c r="E16" s="247" t="str"/>
      <x:c r="F16" s="248" t="str"/>
      <x:c r="G16" s="249" t="str"/>
      <x:c r="H16" s="249" t="str"/>
      <x:c r="I16" s="249" t="str"/>
      <x:c r="J16" s="249" t="str"/>
      <x:c r="K16" s="249" t="str"/>
    </x:row>
    <x:row r="17">
      <x:c r="A17" t="n">
        <x:v>7</x:v>
      </x:c>
      <x:c r="B17" s="245" t="str"/>
      <x:c r="C17" s="246" t="str"/>
      <x:c r="D17" s="245" t="str">
        <x:f>IFERROR(B17/C17,"")</x:f>
      </x:c>
      <x:c r="E17" s="247" t="str"/>
      <x:c r="F17" s="248" t="str"/>
      <x:c r="G17" s="249" t="str"/>
      <x:c r="H17" s="249" t="str"/>
      <x:c r="I17" s="249" t="str"/>
      <x:c r="J17" s="249" t="str"/>
      <x:c r="K17" s="249" t="str"/>
    </x:row>
    <x:row r="18">
      <x:c r="A18" t="n">
        <x:v>8</x:v>
      </x:c>
      <x:c r="B18" s="245" t="str"/>
      <x:c r="C18" s="246" t="str"/>
      <x:c r="D18" s="245" t="str">
        <x:f>IFERROR(B18/C18,"")</x:f>
      </x:c>
      <x:c r="E18" s="247" t="str"/>
      <x:c r="F18" s="248" t="str"/>
      <x:c r="G18" s="249" t="str"/>
      <x:c r="H18" s="249" t="str"/>
      <x:c r="I18" s="249" t="str"/>
      <x:c r="J18" s="249" t="str"/>
      <x:c r="K18" s="249" t="str"/>
    </x:row>
    <x:row r="19">
      <x:c r="A19" t="n">
        <x:v>9</x:v>
      </x:c>
      <x:c r="B19" s="245" t="str"/>
      <x:c r="C19" s="246" t="str"/>
      <x:c r="D19" s="245" t="str">
        <x:f>IFERROR(B19/C19,"")</x:f>
      </x:c>
      <x:c r="E19" s="247" t="str"/>
      <x:c r="F19" s="248" t="str"/>
      <x:c r="G19" s="249" t="str"/>
      <x:c r="H19" s="249" t="str"/>
      <x:c r="I19" s="249" t="str"/>
      <x:c r="J19" s="249" t="str"/>
      <x:c r="K19" s="249" t="str"/>
    </x:row>
    <x:row r="20">
      <x:c r="A20" t="n">
        <x:v>10</x:v>
      </x:c>
      <x:c r="B20" s="245" t="str"/>
      <x:c r="C20" s="246" t="str"/>
      <x:c r="D20" s="245" t="str">
        <x:f>IFERROR(B20/C20,"")</x:f>
      </x:c>
      <x:c r="E20" s="247" t="str"/>
      <x:c r="F20" s="248" t="str"/>
      <x:c r="G20" s="249" t="str"/>
      <x:c r="H20" s="249" t="str"/>
      <x:c r="I20" s="249" t="str"/>
      <x:c r="J20" s="249" t="str"/>
      <x:c r="K20" s="249" t="str"/>
    </x:row>
    <x:row r="22">
      <x:c r="A22" s="233" t="str">
        <x:v>RESALE VALUE SUMMARY</x:v>
      </x:c>
      <x:c r="B22" s="233"/>
      <x:c r="C22" s="233"/>
      <x:c r="D22" s="233"/>
    </x:row>
    <x:row r="23">
      <x:c r="A23" s="235" t="str">
        <x:v>Number of Sold Comps</x:v>
      </x:c>
      <x:c r="B23" s="250" t="n">
        <x:f>COUNT(B11:B20)</x:f>
        <x:v>0</x:v>
      </x:c>
      <x:c r="D23" s="254" t="str">
        <x:v>HOW TO USE THIS
1. Prefer recent SOLD land with similar acreage, location, access and use.
2. Do not treat asking prices as sold comps.
3. Investigate major differences before relying on a comp.
4. LOW confidence means research more before making an offer.
5. Enter the conservative resale estimate into the Max Offer Calculator and Deal Calculator.
Independent verification is required before purchasing property.</x:v>
      </x:c>
      <x:c r="E23" s="254"/>
      <x:c r="F23" s="254"/>
      <x:c r="G23" s="254"/>
      <x:c r="H23" s="254"/>
      <x:c r="I23" s="254"/>
      <x:c r="J23" s="254"/>
      <x:c r="K23" s="254"/>
    </x:row>
    <x:row r="24">
      <x:c r="A24" s="235" t="str">
        <x:v>Average Sold Price</x:v>
      </x:c>
      <x:c r="B24" s="251" t="n">
        <x:f>IFERROR(AVERAGE(B11:B20),0)</x:f>
        <x:v>0</x:v>
      </x:c>
      <x:c r="D24" s="254"/>
      <x:c r="E24" s="254"/>
      <x:c r="F24" s="254"/>
      <x:c r="G24" s="254"/>
      <x:c r="H24" s="254"/>
      <x:c r="I24" s="254"/>
      <x:c r="J24" s="254"/>
      <x:c r="K24" s="254"/>
    </x:row>
    <x:row r="25">
      <x:c r="A25" s="235" t="str">
        <x:v>Median Sold Price</x:v>
      </x:c>
      <x:c r="B25" s="251" t="n">
        <x:f>IFERROR(MEDIAN(B11:B20),0)</x:f>
        <x:v>0</x:v>
      </x:c>
      <x:c r="D25" s="254"/>
      <x:c r="E25" s="254"/>
      <x:c r="F25" s="254"/>
      <x:c r="G25" s="254"/>
      <x:c r="H25" s="254"/>
      <x:c r="I25" s="254"/>
      <x:c r="J25" s="254"/>
      <x:c r="K25" s="254"/>
    </x:row>
    <x:row r="26">
      <x:c r="A26" s="235" t="str">
        <x:v>Average $ / Acre</x:v>
      </x:c>
      <x:c r="B26" s="251" t="n">
        <x:f>IFERROR(AVERAGE(D11:D20),0)</x:f>
        <x:v>0</x:v>
      </x:c>
      <x:c r="D26" s="254"/>
      <x:c r="E26" s="254"/>
      <x:c r="F26" s="254"/>
      <x:c r="G26" s="254"/>
      <x:c r="H26" s="254"/>
      <x:c r="I26" s="254"/>
      <x:c r="J26" s="254"/>
      <x:c r="K26" s="254"/>
    </x:row>
    <x:row r="27">
      <x:c r="A27" s="235" t="str">
        <x:v>Median $ / Acre</x:v>
      </x:c>
      <x:c r="B27" s="251" t="n">
        <x:f>IFERROR(MEDIAN(D11:D20),0)</x:f>
        <x:v>0</x:v>
      </x:c>
      <x:c r="D27" s="254"/>
      <x:c r="E27" s="254"/>
      <x:c r="F27" s="254"/>
      <x:c r="G27" s="254"/>
      <x:c r="H27" s="254"/>
      <x:c r="I27" s="254"/>
      <x:c r="J27" s="254"/>
      <x:c r="K27" s="254"/>
    </x:row>
    <x:row r="28">
      <x:c r="A28" s="235" t="str">
        <x:v>Acreage-Based Value</x:v>
      </x:c>
      <x:c r="B28" s="251" t="n">
        <x:f>IFERROR(B6*B27,0)</x:f>
        <x:v>0</x:v>
      </x:c>
      <x:c r="D28" s="254"/>
      <x:c r="E28" s="254"/>
      <x:c r="F28" s="254"/>
      <x:c r="G28" s="254"/>
      <x:c r="H28" s="254"/>
      <x:c r="I28" s="254"/>
      <x:c r="J28" s="254"/>
      <x:c r="K28" s="254"/>
    </x:row>
    <x:row r="29">
      <x:c r="A29" s="235" t="str">
        <x:v>Conservative Resale Estimate</x:v>
      </x:c>
      <x:c r="B29" s="251" t="n">
        <x:f>IF(B23&lt;3,0,MIN(B25,B28))</x:f>
        <x:v>0</x:v>
      </x:c>
      <x:c r="D29" s="254"/>
      <x:c r="E29" s="254"/>
      <x:c r="F29" s="254"/>
      <x:c r="G29" s="254"/>
      <x:c r="H29" s="254"/>
      <x:c r="I29" s="254"/>
      <x:c r="J29" s="254"/>
      <x:c r="K29" s="254"/>
    </x:row>
    <x:row r="30">
      <x:c r="A30" s="235" t="str">
        <x:v>Comp Confidence</x:v>
      </x:c>
      <x:c r="B30" s="250" t="str">
        <x:f>IF(B23&gt;=5,"HIGH",IF(B23&gt;=3,"MEDIUM","LOW"))</x:f>
        <x:v>LOW</x:v>
      </x:c>
      <x:c r="D30" s="254"/>
      <x:c r="E30" s="254"/>
      <x:c r="F30" s="254"/>
      <x:c r="G30" s="254"/>
      <x:c r="H30" s="254"/>
      <x:c r="I30" s="254"/>
      <x:c r="J30" s="254"/>
      <x:c r="K30" s="254"/>
    </x:row>
  </x:sheetData>
  <x:mergeCells>
    <x:mergeCell ref="A1:K1"/>
    <x:mergeCell ref="A2:K2"/>
    <x:mergeCell ref="A4:C4"/>
    <x:mergeCell ref="A22:D22"/>
    <x:mergeCell ref="D23:K30"/>
  </x:mergeCells>
  <x:conditionalFormatting sqref="B30:B30">
    <x:cfRule type="expression" dxfId="8" priority="1">
      <x:formula>B30="HIGH"</x:formula>
    </x:cfRule>
    <x:cfRule type="expression" dxfId="9" priority="2">
      <x:formula>B30="MEDIUM"</x:formula>
    </x:cfRule>
    <x:cfRule type="expression" dxfId="10" priority="3">
      <x:formula>B30="LOW"</x:formula>
    </x:cfRule>
  </x:conditionalFormatting>
  <x:dataValidations count="3">
    <x:dataValidation type="list" sqref="G11:G20">
      <x:formula1>"Similar,Better,Worse,Unknown"</x:formula1>
    </x:dataValidation>
    <x:dataValidation type="list" sqref="H11:H20">
      <x:formula1>"Similar,Better,Worse,Unknown"</x:formula1>
    </x:dataValidation>
    <x:dataValidation type="list" sqref="I11:I20">
      <x:formula1>"High,Medium,Low"</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8" hidden="0" customWidth="1"/>
    <x:col min="2" max="2" width="9" hidden="0" customWidth="1"/>
    <x:col min="3" max="3" width="13" hidden="0" customWidth="1"/>
    <x:col min="4" max="4" width="15" hidden="0" customWidth="1"/>
    <x:col min="5" max="5" width="16" hidden="0" customWidth="1"/>
    <x:col min="6" max="6" width="16" hidden="0" customWidth="1"/>
    <x:col min="7" max="7" width="15" hidden="0" customWidth="1"/>
    <x:col min="8" max="8" width="16" hidden="0" customWidth="1"/>
    <x:col min="9" max="9" width="14" hidden="0" customWidth="1"/>
    <x:col min="10" max="10" width="18" hidden="0" customWidth="1"/>
    <x:col min="11" max="11" width="18" hidden="0" customWidth="1"/>
    <x:col min="12" max="12" width="15" hidden="0" customWidth="1"/>
    <x:col min="13" max="13" width="32" hidden="0" customWidth="1"/>
    <x:col min="14" max="14" width="13" hidden="0" customWidth="1"/>
    <x:col min="15" max="15" width="15" hidden="0" customWidth="1"/>
  </x:cols>
  <x:sheetData>
    <x:row r="1" ht="32" customHeight="1">
      <x:c r="A1" s="262" t="str">
        <x:v>COUNTY RESEARCH TRACKER</x:v>
      </x:c>
      <x:c r="B1" s="262"/>
      <x:c r="C1" s="262"/>
      <x:c r="D1" s="262"/>
      <x:c r="E1" s="262"/>
      <x:c r="F1" s="262"/>
      <x:c r="G1" s="262"/>
      <x:c r="H1" s="262"/>
      <x:c r="I1" s="262"/>
      <x:c r="J1" s="262"/>
      <x:c r="K1" s="262"/>
      <x:c r="L1" s="262"/>
      <x:c r="M1" s="262"/>
      <x:c r="N1" s="262"/>
      <x:c r="O1" s="262"/>
    </x:row>
    <x:row r="2" ht="34" customHeight="1">
      <x:c r="A2" s="266" t="str">
        <x:v>Compare counties side-by-side before spending time or money on individual parcels. Scores are research priorities—not predictions of profit.</x:v>
      </x:c>
      <x:c r="B2" s="266"/>
      <x:c r="C2" s="266"/>
      <x:c r="D2" s="266"/>
      <x:c r="E2" s="266"/>
      <x:c r="F2" s="266"/>
      <x:c r="G2" s="266"/>
      <x:c r="H2" s="266"/>
      <x:c r="I2" s="266"/>
      <x:c r="J2" s="266"/>
      <x:c r="K2" s="266"/>
      <x:c r="L2" s="266"/>
      <x:c r="M2" s="266"/>
      <x:c r="N2" s="266"/>
      <x:c r="O2" s="266"/>
    </x:row>
    <x:row r="4">
      <x:c r="A4" s="269" t="str">
        <x:v>RESEARCH DASHBOARD</x:v>
      </x:c>
      <x:c r="B4" s="269" t="str"/>
      <x:c r="C4" s="269" t="str"/>
      <x:c r="D4" s="269" t="str"/>
      <x:c r="E4" s="269" t="str"/>
      <x:c r="F4" s="269" t="str"/>
    </x:row>
    <x:row r="5">
      <x:c r="A5" s="271" t="str">
        <x:v>Counties Entered</x:v>
      </x:c>
      <x:c r="B5" s="272" t="n">
        <x:f>COUNTIF(A7:A26,"&lt;&gt;")</x:f>
        <x:v>1</x:v>
      </x:c>
      <x:c r="C5" s="271" t="str">
        <x:v>Average Priority</x:v>
      </x:c>
      <x:c r="D5" s="272" t="n">
        <x:f>IFERROR(AVERAGEIF(N7:N26,"&gt;0"),0)</x:f>
        <x:v>0</x:v>
      </x:c>
      <x:c r="E5" s="272" t="str">
        <x:v>Top Score</x:v>
      </x:c>
      <x:c r="F5" s="272" t="n">
        <x:f>IFERROR(MAX(N7:N26),0)</x:f>
        <x:v>0</x:v>
      </x:c>
    </x:row>
    <x:row r="7" ht="42" customHeight="1">
      <x:c r="A7" s="276" t="str">
        <x:v>County</x:v>
      </x:c>
      <x:c r="B7" s="276" t="str">
        <x:v>State</x:v>
      </x:c>
      <x:c r="C7" s="276" t="str">
        <x:v>Research Date</x:v>
      </x:c>
      <x:c r="D7" s="276" t="str">
        <x:v>Typical Lot Size (Ac)</x:v>
      </x:c>
      <x:c r="E7" s="276" t="str">
        <x:v>Typical Asking Price</x:v>
      </x:c>
      <x:c r="F7" s="276" t="str">
        <x:v>Recent Sold Activity</x:v>
      </x:c>
      <x:c r="G7" s="276" t="str">
        <x:v>Typical Sold Price</x:v>
      </x:c>
      <x:c r="H7" s="276" t="str">
        <x:v>Active Competition</x:v>
      </x:c>
      <x:c r="I7" s="276" t="str">
        <x:v>Buyer Demand</x:v>
      </x:c>
      <x:c r="J7" s="276" t="str">
        <x:v>Access / Buildability</x:v>
      </x:c>
      <x:c r="K7" s="276" t="str">
        <x:v>Growth / Recreation</x:v>
      </x:c>
      <x:c r="L7" s="276" t="str">
        <x:v>Carrying Costs</x:v>
      </x:c>
      <x:c r="M7" s="276" t="str">
        <x:v>Source / Notes</x:v>
      </x:c>
      <x:c r="N7" s="276" t="str">
        <x:v>Priority Score</x:v>
      </x:c>
      <x:c r="O7" s="276" t="str">
        <x:v>Research Priority</x:v>
      </x:c>
    </x:row>
    <x:row r="8">
      <x:c r="A8" s="281" t="str"/>
      <x:c r="B8" s="281" t="str"/>
      <x:c r="C8" s="284"/>
      <x:c r="D8" s="285"/>
      <x:c r="E8" s="286"/>
      <x:c r="F8" s="281" t="str"/>
      <x:c r="G8" s="286"/>
      <x:c r="H8" s="281" t="str"/>
      <x:c r="I8" s="281" t="str"/>
      <x:c r="J8" s="281" t="str"/>
      <x:c r="K8" s="281" t="str"/>
      <x:c r="L8" s="281" t="str"/>
      <x:c r="M8" s="281" t="str"/>
      <x:c r="N8" s="287" t="str">
        <x:f>IF(A8="","",ROUND(IF(F8="Very High",25,IF(F8="High",20,IF(F8="Moderate",15,IF(F8="Low",10,IF(F8="Very Low",5,0)))))+IF(E8="",0,IF(E8&lt;=5000,25,IF(E8&lt;=7500,20,IF(E8&lt;=10000,15,IF(E8&lt;=15000,10,5)))))+IF(I8="Very High",15,IF(I8="High",12,IF(I8="Moderate",9,IF(I8="Low",6,IF(I8="Very Low",3,0)))))+IF(H8="Very Low",10,IF(H8="Low",8,IF(H8="Moderate",6,IF(H8="High",4,IF(H8="Very High",2,0)))))+IF(J8="Strong",10,IF(J8="Good",8,IF(J8="Average",6,IF(J8="Weak",4,IF(J8="Poor",2,0)))))+IF(K8="Strong",10,IF(K8="Good",8,IF(K8="Moderate",6,IF(K8="Limited",4,IF(K8="Weak",2,0)))))+IF(L8="Very Low",5,IF(L8="Low",4,IF(L8="Moderate",3,IF(L8="Above Avg",2,IF(L8="High",1,0))))),0))</x:f>
      </x:c>
      <x:c r="O8" s="283" t="str">
        <x:f>IF(N8="","",IF(N8&gt;=80,"HIGH",IF(N8&gt;=65,"MEDIUM","LOW")))</x:f>
      </x:c>
    </x:row>
    <x:row r="9">
      <x:c r="A9" s="281" t="str"/>
      <x:c r="B9" s="281" t="str"/>
      <x:c r="C9" s="284"/>
      <x:c r="D9" s="285"/>
      <x:c r="E9" s="286"/>
      <x:c r="F9" s="281" t="str"/>
      <x:c r="G9" s="286"/>
      <x:c r="H9" s="281" t="str"/>
      <x:c r="I9" s="281" t="str"/>
      <x:c r="J9" s="281" t="str"/>
      <x:c r="K9" s="281" t="str"/>
      <x:c r="L9" s="281" t="str"/>
      <x:c r="M9" s="281" t="str"/>
      <x:c r="N9" s="287" t="str">
        <x:f>IF(A9="","",ROUND(IF(F9="Very High",25,IF(F9="High",20,IF(F9="Moderate",15,IF(F9="Low",10,IF(F9="Very Low",5,0)))))+IF(E9="",0,IF(E9&lt;=5000,25,IF(E9&lt;=7500,20,IF(E9&lt;=10000,15,IF(E9&lt;=15000,10,5)))))+IF(I9="Very High",15,IF(I9="High",12,IF(I9="Moderate",9,IF(I9="Low",6,IF(I9="Very Low",3,0)))))+IF(H9="Very Low",10,IF(H9="Low",8,IF(H9="Moderate",6,IF(H9="High",4,IF(H9="Very High",2,0)))))+IF(J9="Strong",10,IF(J9="Good",8,IF(J9="Average",6,IF(J9="Weak",4,IF(J9="Poor",2,0)))))+IF(K9="Strong",10,IF(K9="Good",8,IF(K9="Moderate",6,IF(K9="Limited",4,IF(K9="Weak",2,0)))))+IF(L9="Very Low",5,IF(L9="Low",4,IF(L9="Moderate",3,IF(L9="Above Avg",2,IF(L9="High",1,0))))),0))</x:f>
      </x:c>
      <x:c r="O9" s="283" t="str">
        <x:f>IF(N9="","",IF(N9&gt;=80,"HIGH",IF(N9&gt;=65,"MEDIUM","LOW")))</x:f>
      </x:c>
    </x:row>
    <x:row r="10">
      <x:c r="A10" s="281" t="str"/>
      <x:c r="B10" s="281" t="str"/>
      <x:c r="C10" s="284"/>
      <x:c r="D10" s="285"/>
      <x:c r="E10" s="286"/>
      <x:c r="F10" s="281" t="str"/>
      <x:c r="G10" s="286"/>
      <x:c r="H10" s="281" t="str"/>
      <x:c r="I10" s="281" t="str"/>
      <x:c r="J10" s="281" t="str"/>
      <x:c r="K10" s="281" t="str"/>
      <x:c r="L10" s="281" t="str"/>
      <x:c r="M10" s="281" t="str"/>
      <x:c r="N10" s="287" t="str">
        <x:f>IF(A10="","",ROUND(IF(F10="Very High",25,IF(F10="High",20,IF(F10="Moderate",15,IF(F10="Low",10,IF(F10="Very Low",5,0)))))+IF(E10="",0,IF(E10&lt;=5000,25,IF(E10&lt;=7500,20,IF(E10&lt;=10000,15,IF(E10&lt;=15000,10,5)))))+IF(I10="Very High",15,IF(I10="High",12,IF(I10="Moderate",9,IF(I10="Low",6,IF(I10="Very Low",3,0)))))+IF(H10="Very Low",10,IF(H10="Low",8,IF(H10="Moderate",6,IF(H10="High",4,IF(H10="Very High",2,0)))))+IF(J10="Strong",10,IF(J10="Good",8,IF(J10="Average",6,IF(J10="Weak",4,IF(J10="Poor",2,0)))))+IF(K10="Strong",10,IF(K10="Good",8,IF(K10="Moderate",6,IF(K10="Limited",4,IF(K10="Weak",2,0)))))+IF(L10="Very Low",5,IF(L10="Low",4,IF(L10="Moderate",3,IF(L10="Above Avg",2,IF(L10="High",1,0))))),0))</x:f>
      </x:c>
      <x:c r="O10" s="283" t="str">
        <x:f>IF(N10="","",IF(N10&gt;=80,"HIGH",IF(N10&gt;=65,"MEDIUM","LOW")))</x:f>
      </x:c>
    </x:row>
    <x:row r="11">
      <x:c r="A11" s="281" t="str"/>
      <x:c r="B11" s="281" t="str"/>
      <x:c r="C11" s="284"/>
      <x:c r="D11" s="285"/>
      <x:c r="E11" s="286"/>
      <x:c r="F11" s="281" t="str"/>
      <x:c r="G11" s="286"/>
      <x:c r="H11" s="281" t="str"/>
      <x:c r="I11" s="281" t="str"/>
      <x:c r="J11" s="281" t="str"/>
      <x:c r="K11" s="281" t="str"/>
      <x:c r="L11" s="281" t="str"/>
      <x:c r="M11" s="281" t="str"/>
      <x:c r="N11" s="287" t="str">
        <x:f>IF(A11="","",ROUND(IF(F11="Very High",25,IF(F11="High",20,IF(F11="Moderate",15,IF(F11="Low",10,IF(F11="Very Low",5,0)))))+IF(E11="",0,IF(E11&lt;=5000,25,IF(E11&lt;=7500,20,IF(E11&lt;=10000,15,IF(E11&lt;=15000,10,5)))))+IF(I11="Very High",15,IF(I11="High",12,IF(I11="Moderate",9,IF(I11="Low",6,IF(I11="Very Low",3,0)))))+IF(H11="Very Low",10,IF(H11="Low",8,IF(H11="Moderate",6,IF(H11="High",4,IF(H11="Very High",2,0)))))+IF(J11="Strong",10,IF(J11="Good",8,IF(J11="Average",6,IF(J11="Weak",4,IF(J11="Poor",2,0)))))+IF(K11="Strong",10,IF(K11="Good",8,IF(K11="Moderate",6,IF(K11="Limited",4,IF(K11="Weak",2,0)))))+IF(L11="Very Low",5,IF(L11="Low",4,IF(L11="Moderate",3,IF(L11="Above Avg",2,IF(L11="High",1,0))))),0))</x:f>
      </x:c>
      <x:c r="O11" s="283" t="str">
        <x:f>IF(N11="","",IF(N11&gt;=80,"HIGH",IF(N11&gt;=65,"MEDIUM","LOW")))</x:f>
      </x:c>
    </x:row>
    <x:row r="12">
      <x:c r="A12" s="281" t="str"/>
      <x:c r="B12" s="281" t="str"/>
      <x:c r="C12" s="284"/>
      <x:c r="D12" s="285"/>
      <x:c r="E12" s="286"/>
      <x:c r="F12" s="281" t="str"/>
      <x:c r="G12" s="286"/>
      <x:c r="H12" s="281" t="str"/>
      <x:c r="I12" s="281" t="str"/>
      <x:c r="J12" s="281" t="str"/>
      <x:c r="K12" s="281" t="str"/>
      <x:c r="L12" s="281" t="str"/>
      <x:c r="M12" s="281" t="str"/>
      <x:c r="N12" s="287" t="str">
        <x:f>IF(A12="","",ROUND(IF(F12="Very High",25,IF(F12="High",20,IF(F12="Moderate",15,IF(F12="Low",10,IF(F12="Very Low",5,0)))))+IF(E12="",0,IF(E12&lt;=5000,25,IF(E12&lt;=7500,20,IF(E12&lt;=10000,15,IF(E12&lt;=15000,10,5)))))+IF(I12="Very High",15,IF(I12="High",12,IF(I12="Moderate",9,IF(I12="Low",6,IF(I12="Very Low",3,0)))))+IF(H12="Very Low",10,IF(H12="Low",8,IF(H12="Moderate",6,IF(H12="High",4,IF(H12="Very High",2,0)))))+IF(J12="Strong",10,IF(J12="Good",8,IF(J12="Average",6,IF(J12="Weak",4,IF(J12="Poor",2,0)))))+IF(K12="Strong",10,IF(K12="Good",8,IF(K12="Moderate",6,IF(K12="Limited",4,IF(K12="Weak",2,0)))))+IF(L12="Very Low",5,IF(L12="Low",4,IF(L12="Moderate",3,IF(L12="Above Avg",2,IF(L12="High",1,0))))),0))</x:f>
      </x:c>
      <x:c r="O12" s="283" t="str">
        <x:f>IF(N12="","",IF(N12&gt;=80,"HIGH",IF(N12&gt;=65,"MEDIUM","LOW")))</x:f>
      </x:c>
    </x:row>
    <x:row r="13">
      <x:c r="A13" s="281" t="str"/>
      <x:c r="B13" s="281" t="str"/>
      <x:c r="C13" s="284"/>
      <x:c r="D13" s="285"/>
      <x:c r="E13" s="286"/>
      <x:c r="F13" s="281" t="str"/>
      <x:c r="G13" s="286"/>
      <x:c r="H13" s="281" t="str"/>
      <x:c r="I13" s="281" t="str"/>
      <x:c r="J13" s="281" t="str"/>
      <x:c r="K13" s="281" t="str"/>
      <x:c r="L13" s="281" t="str"/>
      <x:c r="M13" s="281" t="str"/>
      <x:c r="N13" s="287" t="str">
        <x:f>IF(A13="","",ROUND(IF(F13="Very High",25,IF(F13="High",20,IF(F13="Moderate",15,IF(F13="Low",10,IF(F13="Very Low",5,0)))))+IF(E13="",0,IF(E13&lt;=5000,25,IF(E13&lt;=7500,20,IF(E13&lt;=10000,15,IF(E13&lt;=15000,10,5)))))+IF(I13="Very High",15,IF(I13="High",12,IF(I13="Moderate",9,IF(I13="Low",6,IF(I13="Very Low",3,0)))))+IF(H13="Very Low",10,IF(H13="Low",8,IF(H13="Moderate",6,IF(H13="High",4,IF(H13="Very High",2,0)))))+IF(J13="Strong",10,IF(J13="Good",8,IF(J13="Average",6,IF(J13="Weak",4,IF(J13="Poor",2,0)))))+IF(K13="Strong",10,IF(K13="Good",8,IF(K13="Moderate",6,IF(K13="Limited",4,IF(K13="Weak",2,0)))))+IF(L13="Very Low",5,IF(L13="Low",4,IF(L13="Moderate",3,IF(L13="Above Avg",2,IF(L13="High",1,0))))),0))</x:f>
      </x:c>
      <x:c r="O13" s="283" t="str">
        <x:f>IF(N13="","",IF(N13&gt;=80,"HIGH",IF(N13&gt;=65,"MEDIUM","LOW")))</x:f>
      </x:c>
    </x:row>
    <x:row r="14">
      <x:c r="A14" s="281" t="str"/>
      <x:c r="B14" s="281" t="str"/>
      <x:c r="C14" s="284"/>
      <x:c r="D14" s="285"/>
      <x:c r="E14" s="286"/>
      <x:c r="F14" s="281" t="str"/>
      <x:c r="G14" s="286"/>
      <x:c r="H14" s="281" t="str"/>
      <x:c r="I14" s="281" t="str"/>
      <x:c r="J14" s="281" t="str"/>
      <x:c r="K14" s="281" t="str"/>
      <x:c r="L14" s="281" t="str"/>
      <x:c r="M14" s="281" t="str"/>
      <x:c r="N14" s="287" t="str">
        <x:f>IF(A14="","",ROUND(IF(F14="Very High",25,IF(F14="High",20,IF(F14="Moderate",15,IF(F14="Low",10,IF(F14="Very Low",5,0)))))+IF(E14="",0,IF(E14&lt;=5000,25,IF(E14&lt;=7500,20,IF(E14&lt;=10000,15,IF(E14&lt;=15000,10,5)))))+IF(I14="Very High",15,IF(I14="High",12,IF(I14="Moderate",9,IF(I14="Low",6,IF(I14="Very Low",3,0)))))+IF(H14="Very Low",10,IF(H14="Low",8,IF(H14="Moderate",6,IF(H14="High",4,IF(H14="Very High",2,0)))))+IF(J14="Strong",10,IF(J14="Good",8,IF(J14="Average",6,IF(J14="Weak",4,IF(J14="Poor",2,0)))))+IF(K14="Strong",10,IF(K14="Good",8,IF(K14="Moderate",6,IF(K14="Limited",4,IF(K14="Weak",2,0)))))+IF(L14="Very Low",5,IF(L14="Low",4,IF(L14="Moderate",3,IF(L14="Above Avg",2,IF(L14="High",1,0))))),0))</x:f>
      </x:c>
      <x:c r="O14" s="283" t="str">
        <x:f>IF(N14="","",IF(N14&gt;=80,"HIGH",IF(N14&gt;=65,"MEDIUM","LOW")))</x:f>
      </x:c>
    </x:row>
    <x:row r="15">
      <x:c r="A15" s="281" t="str"/>
      <x:c r="B15" s="281" t="str"/>
      <x:c r="C15" s="284"/>
      <x:c r="D15" s="285"/>
      <x:c r="E15" s="286"/>
      <x:c r="F15" s="281" t="str"/>
      <x:c r="G15" s="286"/>
      <x:c r="H15" s="281" t="str"/>
      <x:c r="I15" s="281" t="str"/>
      <x:c r="J15" s="281" t="str"/>
      <x:c r="K15" s="281" t="str"/>
      <x:c r="L15" s="281" t="str"/>
      <x:c r="M15" s="281" t="str"/>
      <x:c r="N15" s="287" t="str">
        <x:f>IF(A15="","",ROUND(IF(F15="Very High",25,IF(F15="High",20,IF(F15="Moderate",15,IF(F15="Low",10,IF(F15="Very Low",5,0)))))+IF(E15="",0,IF(E15&lt;=5000,25,IF(E15&lt;=7500,20,IF(E15&lt;=10000,15,IF(E15&lt;=15000,10,5)))))+IF(I15="Very High",15,IF(I15="High",12,IF(I15="Moderate",9,IF(I15="Low",6,IF(I15="Very Low",3,0)))))+IF(H15="Very Low",10,IF(H15="Low",8,IF(H15="Moderate",6,IF(H15="High",4,IF(H15="Very High",2,0)))))+IF(J15="Strong",10,IF(J15="Good",8,IF(J15="Average",6,IF(J15="Weak",4,IF(J15="Poor",2,0)))))+IF(K15="Strong",10,IF(K15="Good",8,IF(K15="Moderate",6,IF(K15="Limited",4,IF(K15="Weak",2,0)))))+IF(L15="Very Low",5,IF(L15="Low",4,IF(L15="Moderate",3,IF(L15="Above Avg",2,IF(L15="High",1,0))))),0))</x:f>
      </x:c>
      <x:c r="O15" s="283" t="str">
        <x:f>IF(N15="","",IF(N15&gt;=80,"HIGH",IF(N15&gt;=65,"MEDIUM","LOW")))</x:f>
      </x:c>
    </x:row>
    <x:row r="16">
      <x:c r="A16" s="281" t="str"/>
      <x:c r="B16" s="281" t="str"/>
      <x:c r="C16" s="284"/>
      <x:c r="D16" s="285"/>
      <x:c r="E16" s="286"/>
      <x:c r="F16" s="281" t="str"/>
      <x:c r="G16" s="286"/>
      <x:c r="H16" s="281" t="str"/>
      <x:c r="I16" s="281" t="str"/>
      <x:c r="J16" s="281" t="str"/>
      <x:c r="K16" s="281" t="str"/>
      <x:c r="L16" s="281" t="str"/>
      <x:c r="M16" s="281" t="str"/>
      <x:c r="N16" s="287" t="str">
        <x:f>IF(A16="","",ROUND(IF(F16="Very High",25,IF(F16="High",20,IF(F16="Moderate",15,IF(F16="Low",10,IF(F16="Very Low",5,0)))))+IF(E16="",0,IF(E16&lt;=5000,25,IF(E16&lt;=7500,20,IF(E16&lt;=10000,15,IF(E16&lt;=15000,10,5)))))+IF(I16="Very High",15,IF(I16="High",12,IF(I16="Moderate",9,IF(I16="Low",6,IF(I16="Very Low",3,0)))))+IF(H16="Very Low",10,IF(H16="Low",8,IF(H16="Moderate",6,IF(H16="High",4,IF(H16="Very High",2,0)))))+IF(J16="Strong",10,IF(J16="Good",8,IF(J16="Average",6,IF(J16="Weak",4,IF(J16="Poor",2,0)))))+IF(K16="Strong",10,IF(K16="Good",8,IF(K16="Moderate",6,IF(K16="Limited",4,IF(K16="Weak",2,0)))))+IF(L16="Very Low",5,IF(L16="Low",4,IF(L16="Moderate",3,IF(L16="Above Avg",2,IF(L16="High",1,0))))),0))</x:f>
      </x:c>
      <x:c r="O16" s="283" t="str">
        <x:f>IF(N16="","",IF(N16&gt;=80,"HIGH",IF(N16&gt;=65,"MEDIUM","LOW")))</x:f>
      </x:c>
    </x:row>
    <x:row r="17">
      <x:c r="A17" s="281" t="str"/>
      <x:c r="B17" s="281" t="str"/>
      <x:c r="C17" s="284"/>
      <x:c r="D17" s="285"/>
      <x:c r="E17" s="286"/>
      <x:c r="F17" s="281" t="str"/>
      <x:c r="G17" s="286"/>
      <x:c r="H17" s="281" t="str"/>
      <x:c r="I17" s="281" t="str"/>
      <x:c r="J17" s="281" t="str"/>
      <x:c r="K17" s="281" t="str"/>
      <x:c r="L17" s="281" t="str"/>
      <x:c r="M17" s="281" t="str"/>
      <x:c r="N17" s="287" t="str">
        <x:f>IF(A17="","",ROUND(IF(F17="Very High",25,IF(F17="High",20,IF(F17="Moderate",15,IF(F17="Low",10,IF(F17="Very Low",5,0)))))+IF(E17="",0,IF(E17&lt;=5000,25,IF(E17&lt;=7500,20,IF(E17&lt;=10000,15,IF(E17&lt;=15000,10,5)))))+IF(I17="Very High",15,IF(I17="High",12,IF(I17="Moderate",9,IF(I17="Low",6,IF(I17="Very Low",3,0)))))+IF(H17="Very Low",10,IF(H17="Low",8,IF(H17="Moderate",6,IF(H17="High",4,IF(H17="Very High",2,0)))))+IF(J17="Strong",10,IF(J17="Good",8,IF(J17="Average",6,IF(J17="Weak",4,IF(J17="Poor",2,0)))))+IF(K17="Strong",10,IF(K17="Good",8,IF(K17="Moderate",6,IF(K17="Limited",4,IF(K17="Weak",2,0)))))+IF(L17="Very Low",5,IF(L17="Low",4,IF(L17="Moderate",3,IF(L17="Above Avg",2,IF(L17="High",1,0))))),0))</x:f>
      </x:c>
      <x:c r="O17" s="283" t="str">
        <x:f>IF(N17="","",IF(N17&gt;=80,"HIGH",IF(N17&gt;=65,"MEDIUM","LOW")))</x:f>
      </x:c>
    </x:row>
    <x:row r="18">
      <x:c r="A18" s="281" t="str"/>
      <x:c r="B18" s="281" t="str"/>
      <x:c r="C18" s="284"/>
      <x:c r="D18" s="285"/>
      <x:c r="E18" s="286"/>
      <x:c r="F18" s="281" t="str"/>
      <x:c r="G18" s="286"/>
      <x:c r="H18" s="281" t="str"/>
      <x:c r="I18" s="281" t="str"/>
      <x:c r="J18" s="281" t="str"/>
      <x:c r="K18" s="281" t="str"/>
      <x:c r="L18" s="281" t="str"/>
      <x:c r="M18" s="281" t="str"/>
      <x:c r="N18" s="287" t="str">
        <x:f>IF(A18="","",ROUND(IF(F18="Very High",25,IF(F18="High",20,IF(F18="Moderate",15,IF(F18="Low",10,IF(F18="Very Low",5,0)))))+IF(E18="",0,IF(E18&lt;=5000,25,IF(E18&lt;=7500,20,IF(E18&lt;=10000,15,IF(E18&lt;=15000,10,5)))))+IF(I18="Very High",15,IF(I18="High",12,IF(I18="Moderate",9,IF(I18="Low",6,IF(I18="Very Low",3,0)))))+IF(H18="Very Low",10,IF(H18="Low",8,IF(H18="Moderate",6,IF(H18="High",4,IF(H18="Very High",2,0)))))+IF(J18="Strong",10,IF(J18="Good",8,IF(J18="Average",6,IF(J18="Weak",4,IF(J18="Poor",2,0)))))+IF(K18="Strong",10,IF(K18="Good",8,IF(K18="Moderate",6,IF(K18="Limited",4,IF(K18="Weak",2,0)))))+IF(L18="Very Low",5,IF(L18="Low",4,IF(L18="Moderate",3,IF(L18="Above Avg",2,IF(L18="High",1,0))))),0))</x:f>
      </x:c>
      <x:c r="O18" s="283" t="str">
        <x:f>IF(N18="","",IF(N18&gt;=80,"HIGH",IF(N18&gt;=65,"MEDIUM","LOW")))</x:f>
      </x:c>
    </x:row>
    <x:row r="19">
      <x:c r="A19" s="281" t="str"/>
      <x:c r="B19" s="281" t="str"/>
      <x:c r="C19" s="284"/>
      <x:c r="D19" s="285"/>
      <x:c r="E19" s="286"/>
      <x:c r="F19" s="281" t="str"/>
      <x:c r="G19" s="286"/>
      <x:c r="H19" s="281" t="str"/>
      <x:c r="I19" s="281" t="str"/>
      <x:c r="J19" s="281" t="str"/>
      <x:c r="K19" s="281" t="str"/>
      <x:c r="L19" s="281" t="str"/>
      <x:c r="M19" s="281" t="str"/>
      <x:c r="N19" s="287" t="str">
        <x:f>IF(A19="","",ROUND(IF(F19="Very High",25,IF(F19="High",20,IF(F19="Moderate",15,IF(F19="Low",10,IF(F19="Very Low",5,0)))))+IF(E19="",0,IF(E19&lt;=5000,25,IF(E19&lt;=7500,20,IF(E19&lt;=10000,15,IF(E19&lt;=15000,10,5)))))+IF(I19="Very High",15,IF(I19="High",12,IF(I19="Moderate",9,IF(I19="Low",6,IF(I19="Very Low",3,0)))))+IF(H19="Very Low",10,IF(H19="Low",8,IF(H19="Moderate",6,IF(H19="High",4,IF(H19="Very High",2,0)))))+IF(J19="Strong",10,IF(J19="Good",8,IF(J19="Average",6,IF(J19="Weak",4,IF(J19="Poor",2,0)))))+IF(K19="Strong",10,IF(K19="Good",8,IF(K19="Moderate",6,IF(K19="Limited",4,IF(K19="Weak",2,0)))))+IF(L19="Very Low",5,IF(L19="Low",4,IF(L19="Moderate",3,IF(L19="Above Avg",2,IF(L19="High",1,0))))),0))</x:f>
      </x:c>
      <x:c r="O19" s="283" t="str">
        <x:f>IF(N19="","",IF(N19&gt;=80,"HIGH",IF(N19&gt;=65,"MEDIUM","LOW")))</x:f>
      </x:c>
    </x:row>
    <x:row r="20">
      <x:c r="A20" s="281" t="str"/>
      <x:c r="B20" s="281" t="str"/>
      <x:c r="C20" s="284"/>
      <x:c r="D20" s="285"/>
      <x:c r="E20" s="286"/>
      <x:c r="F20" s="281" t="str"/>
      <x:c r="G20" s="286"/>
      <x:c r="H20" s="281" t="str"/>
      <x:c r="I20" s="281" t="str"/>
      <x:c r="J20" s="281" t="str"/>
      <x:c r="K20" s="281" t="str"/>
      <x:c r="L20" s="281" t="str"/>
      <x:c r="M20" s="281" t="str"/>
      <x:c r="N20" s="287" t="str">
        <x:f>IF(A20="","",ROUND(IF(F20="Very High",25,IF(F20="High",20,IF(F20="Moderate",15,IF(F20="Low",10,IF(F20="Very Low",5,0)))))+IF(E20="",0,IF(E20&lt;=5000,25,IF(E20&lt;=7500,20,IF(E20&lt;=10000,15,IF(E20&lt;=15000,10,5)))))+IF(I20="Very High",15,IF(I20="High",12,IF(I20="Moderate",9,IF(I20="Low",6,IF(I20="Very Low",3,0)))))+IF(H20="Very Low",10,IF(H20="Low",8,IF(H20="Moderate",6,IF(H20="High",4,IF(H20="Very High",2,0)))))+IF(J20="Strong",10,IF(J20="Good",8,IF(J20="Average",6,IF(J20="Weak",4,IF(J20="Poor",2,0)))))+IF(K20="Strong",10,IF(K20="Good",8,IF(K20="Moderate",6,IF(K20="Limited",4,IF(K20="Weak",2,0)))))+IF(L20="Very Low",5,IF(L20="Low",4,IF(L20="Moderate",3,IF(L20="Above Avg",2,IF(L20="High",1,0))))),0))</x:f>
      </x:c>
      <x:c r="O20" s="283" t="str">
        <x:f>IF(N20="","",IF(N20&gt;=80,"HIGH",IF(N20&gt;=65,"MEDIUM","LOW")))</x:f>
      </x:c>
    </x:row>
    <x:row r="21">
      <x:c r="A21" s="281" t="str"/>
      <x:c r="B21" s="281" t="str"/>
      <x:c r="C21" s="284"/>
      <x:c r="D21" s="285"/>
      <x:c r="E21" s="286"/>
      <x:c r="F21" s="281" t="str"/>
      <x:c r="G21" s="286"/>
      <x:c r="H21" s="281" t="str"/>
      <x:c r="I21" s="281" t="str"/>
      <x:c r="J21" s="281" t="str"/>
      <x:c r="K21" s="281" t="str"/>
      <x:c r="L21" s="281" t="str"/>
      <x:c r="M21" s="281" t="str"/>
      <x:c r="N21" s="287" t="str">
        <x:f>IF(A21="","",ROUND(IF(F21="Very High",25,IF(F21="High",20,IF(F21="Moderate",15,IF(F21="Low",10,IF(F21="Very Low",5,0)))))+IF(E21="",0,IF(E21&lt;=5000,25,IF(E21&lt;=7500,20,IF(E21&lt;=10000,15,IF(E21&lt;=15000,10,5)))))+IF(I21="Very High",15,IF(I21="High",12,IF(I21="Moderate",9,IF(I21="Low",6,IF(I21="Very Low",3,0)))))+IF(H21="Very Low",10,IF(H21="Low",8,IF(H21="Moderate",6,IF(H21="High",4,IF(H21="Very High",2,0)))))+IF(J21="Strong",10,IF(J21="Good",8,IF(J21="Average",6,IF(J21="Weak",4,IF(J21="Poor",2,0)))))+IF(K21="Strong",10,IF(K21="Good",8,IF(K21="Moderate",6,IF(K21="Limited",4,IF(K21="Weak",2,0)))))+IF(L21="Very Low",5,IF(L21="Low",4,IF(L21="Moderate",3,IF(L21="Above Avg",2,IF(L21="High",1,0))))),0))</x:f>
      </x:c>
      <x:c r="O21" s="283" t="str">
        <x:f>IF(N21="","",IF(N21&gt;=80,"HIGH",IF(N21&gt;=65,"MEDIUM","LOW")))</x:f>
      </x:c>
    </x:row>
    <x:row r="22">
      <x:c r="A22" s="281" t="str"/>
      <x:c r="B22" s="281" t="str"/>
      <x:c r="C22" s="284"/>
      <x:c r="D22" s="285"/>
      <x:c r="E22" s="286"/>
      <x:c r="F22" s="281" t="str"/>
      <x:c r="G22" s="286"/>
      <x:c r="H22" s="281" t="str"/>
      <x:c r="I22" s="281" t="str"/>
      <x:c r="J22" s="281" t="str"/>
      <x:c r="K22" s="281" t="str"/>
      <x:c r="L22" s="281" t="str"/>
      <x:c r="M22" s="281" t="str"/>
      <x:c r="N22" s="287" t="str">
        <x:f>IF(A22="","",ROUND(IF(F22="Very High",25,IF(F22="High",20,IF(F22="Moderate",15,IF(F22="Low",10,IF(F22="Very Low",5,0)))))+IF(E22="",0,IF(E22&lt;=5000,25,IF(E22&lt;=7500,20,IF(E22&lt;=10000,15,IF(E22&lt;=15000,10,5)))))+IF(I22="Very High",15,IF(I22="High",12,IF(I22="Moderate",9,IF(I22="Low",6,IF(I22="Very Low",3,0)))))+IF(H22="Very Low",10,IF(H22="Low",8,IF(H22="Moderate",6,IF(H22="High",4,IF(H22="Very High",2,0)))))+IF(J22="Strong",10,IF(J22="Good",8,IF(J22="Average",6,IF(J22="Weak",4,IF(J22="Poor",2,0)))))+IF(K22="Strong",10,IF(K22="Good",8,IF(K22="Moderate",6,IF(K22="Limited",4,IF(K22="Weak",2,0)))))+IF(L22="Very Low",5,IF(L22="Low",4,IF(L22="Moderate",3,IF(L22="Above Avg",2,IF(L22="High",1,0))))),0))</x:f>
      </x:c>
      <x:c r="O22" s="283" t="str">
        <x:f>IF(N22="","",IF(N22&gt;=80,"HIGH",IF(N22&gt;=65,"MEDIUM","LOW")))</x:f>
      </x:c>
    </x:row>
    <x:row r="23">
      <x:c r="A23" s="281" t="str"/>
      <x:c r="B23" s="281" t="str"/>
      <x:c r="C23" s="284"/>
      <x:c r="D23" s="285"/>
      <x:c r="E23" s="286"/>
      <x:c r="F23" s="281" t="str"/>
      <x:c r="G23" s="286"/>
      <x:c r="H23" s="281" t="str"/>
      <x:c r="I23" s="281" t="str"/>
      <x:c r="J23" s="281" t="str"/>
      <x:c r="K23" s="281" t="str"/>
      <x:c r="L23" s="281" t="str"/>
      <x:c r="M23" s="281" t="str"/>
      <x:c r="N23" s="287" t="str">
        <x:f>IF(A23="","",ROUND(IF(F23="Very High",25,IF(F23="High",20,IF(F23="Moderate",15,IF(F23="Low",10,IF(F23="Very Low",5,0)))))+IF(E23="",0,IF(E23&lt;=5000,25,IF(E23&lt;=7500,20,IF(E23&lt;=10000,15,IF(E23&lt;=15000,10,5)))))+IF(I23="Very High",15,IF(I23="High",12,IF(I23="Moderate",9,IF(I23="Low",6,IF(I23="Very Low",3,0)))))+IF(H23="Very Low",10,IF(H23="Low",8,IF(H23="Moderate",6,IF(H23="High",4,IF(H23="Very High",2,0)))))+IF(J23="Strong",10,IF(J23="Good",8,IF(J23="Average",6,IF(J23="Weak",4,IF(J23="Poor",2,0)))))+IF(K23="Strong",10,IF(K23="Good",8,IF(K23="Moderate",6,IF(K23="Limited",4,IF(K23="Weak",2,0)))))+IF(L23="Very Low",5,IF(L23="Low",4,IF(L23="Moderate",3,IF(L23="Above Avg",2,IF(L23="High",1,0))))),0))</x:f>
      </x:c>
      <x:c r="O23" s="283" t="str">
        <x:f>IF(N23="","",IF(N23&gt;=80,"HIGH",IF(N23&gt;=65,"MEDIUM","LOW")))</x:f>
      </x:c>
    </x:row>
    <x:row r="24">
      <x:c r="A24" s="281" t="str"/>
      <x:c r="B24" s="281" t="str"/>
      <x:c r="C24" s="284"/>
      <x:c r="D24" s="285"/>
      <x:c r="E24" s="286"/>
      <x:c r="F24" s="281" t="str"/>
      <x:c r="G24" s="286"/>
      <x:c r="H24" s="281" t="str"/>
      <x:c r="I24" s="281" t="str"/>
      <x:c r="J24" s="281" t="str"/>
      <x:c r="K24" s="281" t="str"/>
      <x:c r="L24" s="281" t="str"/>
      <x:c r="M24" s="281" t="str"/>
      <x:c r="N24" s="287" t="str">
        <x:f>IF(A24="","",ROUND(IF(F24="Very High",25,IF(F24="High",20,IF(F24="Moderate",15,IF(F24="Low",10,IF(F24="Very Low",5,0)))))+IF(E24="",0,IF(E24&lt;=5000,25,IF(E24&lt;=7500,20,IF(E24&lt;=10000,15,IF(E24&lt;=15000,10,5)))))+IF(I24="Very High",15,IF(I24="High",12,IF(I24="Moderate",9,IF(I24="Low",6,IF(I24="Very Low",3,0)))))+IF(H24="Very Low",10,IF(H24="Low",8,IF(H24="Moderate",6,IF(H24="High",4,IF(H24="Very High",2,0)))))+IF(J24="Strong",10,IF(J24="Good",8,IF(J24="Average",6,IF(J24="Weak",4,IF(J24="Poor",2,0)))))+IF(K24="Strong",10,IF(K24="Good",8,IF(K24="Moderate",6,IF(K24="Limited",4,IF(K24="Weak",2,0)))))+IF(L24="Very Low",5,IF(L24="Low",4,IF(L24="Moderate",3,IF(L24="Above Avg",2,IF(L24="High",1,0))))),0))</x:f>
      </x:c>
      <x:c r="O24" s="283" t="str">
        <x:f>IF(N24="","",IF(N24&gt;=80,"HIGH",IF(N24&gt;=65,"MEDIUM","LOW")))</x:f>
      </x:c>
    </x:row>
    <x:row r="25">
      <x:c r="A25" s="281" t="str"/>
      <x:c r="B25" s="281" t="str"/>
      <x:c r="C25" s="284"/>
      <x:c r="D25" s="285"/>
      <x:c r="E25" s="286"/>
      <x:c r="F25" s="281" t="str"/>
      <x:c r="G25" s="286"/>
      <x:c r="H25" s="281" t="str"/>
      <x:c r="I25" s="281" t="str"/>
      <x:c r="J25" s="281" t="str"/>
      <x:c r="K25" s="281" t="str"/>
      <x:c r="L25" s="281" t="str"/>
      <x:c r="M25" s="281" t="str"/>
      <x:c r="N25" s="287" t="str">
        <x:f>IF(A25="","",ROUND(IF(F25="Very High",25,IF(F25="High",20,IF(F25="Moderate",15,IF(F25="Low",10,IF(F25="Very Low",5,0)))))+IF(E25="",0,IF(E25&lt;=5000,25,IF(E25&lt;=7500,20,IF(E25&lt;=10000,15,IF(E25&lt;=15000,10,5)))))+IF(I25="Very High",15,IF(I25="High",12,IF(I25="Moderate",9,IF(I25="Low",6,IF(I25="Very Low",3,0)))))+IF(H25="Very Low",10,IF(H25="Low",8,IF(H25="Moderate",6,IF(H25="High",4,IF(H25="Very High",2,0)))))+IF(J25="Strong",10,IF(J25="Good",8,IF(J25="Average",6,IF(J25="Weak",4,IF(J25="Poor",2,0)))))+IF(K25="Strong",10,IF(K25="Good",8,IF(K25="Moderate",6,IF(K25="Limited",4,IF(K25="Weak",2,0)))))+IF(L25="Very Low",5,IF(L25="Low",4,IF(L25="Moderate",3,IF(L25="Above Avg",2,IF(L25="High",1,0))))),0))</x:f>
      </x:c>
      <x:c r="O25" s="283" t="str">
        <x:f>IF(N25="","",IF(N25&gt;=80,"HIGH",IF(N25&gt;=65,"MEDIUM","LOW")))</x:f>
      </x:c>
    </x:row>
    <x:row r="26">
      <x:c r="A26" s="281" t="str"/>
      <x:c r="B26" s="281" t="str"/>
      <x:c r="C26" s="284"/>
      <x:c r="D26" s="285"/>
      <x:c r="E26" s="286"/>
      <x:c r="F26" s="281" t="str"/>
      <x:c r="G26" s="286"/>
      <x:c r="H26" s="281" t="str"/>
      <x:c r="I26" s="281" t="str"/>
      <x:c r="J26" s="281" t="str"/>
      <x:c r="K26" s="281" t="str"/>
      <x:c r="L26" s="281" t="str"/>
      <x:c r="M26" s="281" t="str"/>
      <x:c r="N26" s="287" t="str">
        <x:f>IF(A26="","",ROUND(IF(F26="Very High",25,IF(F26="High",20,IF(F26="Moderate",15,IF(F26="Low",10,IF(F26="Very Low",5,0)))))+IF(E26="",0,IF(E26&lt;=5000,25,IF(E26&lt;=7500,20,IF(E26&lt;=10000,15,IF(E26&lt;=15000,10,5)))))+IF(I26="Very High",15,IF(I26="High",12,IF(I26="Moderate",9,IF(I26="Low",6,IF(I26="Very Low",3,0)))))+IF(H26="Very Low",10,IF(H26="Low",8,IF(H26="Moderate",6,IF(H26="High",4,IF(H26="Very High",2,0)))))+IF(J26="Strong",10,IF(J26="Good",8,IF(J26="Average",6,IF(J26="Weak",4,IF(J26="Poor",2,0)))))+IF(K26="Strong",10,IF(K26="Good",8,IF(K26="Moderate",6,IF(K26="Limited",4,IF(K26="Weak",2,0)))))+IF(L26="Very Low",5,IF(L26="Low",4,IF(L26="Moderate",3,IF(L26="Above Avg",2,IF(L26="High",1,0))))),0))</x:f>
      </x:c>
      <x:c r="O26" s="283" t="str">
        <x:f>IF(N26="","",IF(N26&gt;=80,"HIGH",IF(N26&gt;=65,"MEDIUM","LOW")))</x:f>
      </x:c>
    </x:row>
    <x:row r="27">
      <x:c r="A27" s="281" t="str"/>
      <x:c r="B27" s="281" t="str"/>
      <x:c r="C27" s="284"/>
      <x:c r="D27" s="285"/>
      <x:c r="E27" s="286"/>
      <x:c r="F27" s="281" t="str"/>
      <x:c r="G27" s="286"/>
      <x:c r="H27" s="281" t="str"/>
      <x:c r="I27" s="281" t="str"/>
      <x:c r="J27" s="281" t="str"/>
      <x:c r="K27" s="281" t="str"/>
      <x:c r="L27" s="281" t="str"/>
      <x:c r="M27" s="281" t="str"/>
      <x:c r="N27" s="287" t="str">
        <x:f>IF(A27="","",ROUND(IF(F27="Very High",25,IF(F27="High",20,IF(F27="Moderate",15,IF(F27="Low",10,IF(F27="Very Low",5,0)))))+IF(E27="",0,IF(E27&lt;=5000,25,IF(E27&lt;=7500,20,IF(E27&lt;=10000,15,IF(E27&lt;=15000,10,5)))))+IF(I27="Very High",15,IF(I27="High",12,IF(I27="Moderate",9,IF(I27="Low",6,IF(I27="Very Low",3,0)))))+IF(H27="Very Low",10,IF(H27="Low",8,IF(H27="Moderate",6,IF(H27="High",4,IF(H27="Very High",2,0)))))+IF(J27="Strong",10,IF(J27="Good",8,IF(J27="Average",6,IF(J27="Weak",4,IF(J27="Poor",2,0)))))+IF(K27="Strong",10,IF(K27="Good",8,IF(K27="Moderate",6,IF(K27="Limited",4,IF(K27="Weak",2,0)))))+IF(L27="Very Low",5,IF(L27="Low",4,IF(L27="Moderate",3,IF(L27="Above Avg",2,IF(L27="High",1,0))))),0))</x:f>
      </x:c>
      <x:c r="O27" s="283" t="str">
        <x:f>IF(N27="","",IF(N27&gt;=80,"HIGH",IF(N27&gt;=65,"MEDIUM","LOW")))</x:f>
      </x:c>
    </x:row>
    <x:row r="30">
      <x:c r="A30" s="269" t="str">
        <x:v>HOW THE 100-POINT RESEARCH PRIORITY SCORE WORKS</x:v>
      </x:c>
      <x:c r="B30" s="269"/>
      <x:c r="C30" s="269"/>
      <x:c r="D30" s="269"/>
      <x:c r="E30" s="269"/>
      <x:c r="F30" s="269"/>
      <x:c r="G30" s="269"/>
      <x:c r="H30" s="269"/>
      <x:c r="I30" s="269"/>
      <x:c r="J30" s="269"/>
      <x:c r="K30" s="269"/>
      <x:c r="L30" s="269"/>
      <x:c r="M30" s="269"/>
      <x:c r="N30" s="269"/>
      <x:c r="O30" s="269"/>
    </x:row>
    <x:row r="31">
      <x:c r="A31" s="288" t="str">
        <x:v>Factor</x:v>
      </x:c>
      <x:c r="B31" s="288" t="str">
        <x:v>Weight</x:v>
      </x:c>
      <x:c r="C31" s="288" t="str">
        <x:v>What to look for</x:v>
      </x:c>
      <x:c r="E31" s="294" t="str">
        <x:v>IMPORTANT: This tracker is a screening tool, not investment advice or a prediction of profit. Verify sold comps, parcel-level access, zoning, taxes, title, utilities, flood/wetland issues and other material facts independently before making an offer. A county can score well while individual parcels are poor deals.</x:v>
      </x:c>
      <x:c r="F31" s="294"/>
      <x:c r="G31" s="294"/>
      <x:c r="H31" s="294"/>
      <x:c r="I31" s="294"/>
      <x:c r="J31" s="294"/>
      <x:c r="K31" s="294"/>
      <x:c r="L31" s="294"/>
      <x:c r="M31" s="294"/>
      <x:c r="N31" s="294"/>
      <x:c r="O31" s="294"/>
    </x:row>
    <x:row r="32">
      <x:c r="A32" s="290" t="str">
        <x:v>Recent sold activity / liquidity</x:v>
      </x:c>
      <x:c r="B32" s="290" t="str">
        <x:v>25</x:v>
      </x:c>
      <x:c r="C32" s="290" t="str">
        <x:v>More evidence that land actually changes hands.</x:v>
      </x:c>
      <x:c r="E32" s="294"/>
      <x:c r="F32" s="294"/>
      <x:c r="G32" s="294"/>
      <x:c r="H32" s="294"/>
      <x:c r="I32" s="294"/>
      <x:c r="J32" s="294"/>
      <x:c r="K32" s="294"/>
      <x:c r="L32" s="294"/>
      <x:c r="M32" s="294"/>
      <x:c r="N32" s="294"/>
      <x:c r="O32" s="294"/>
    </x:row>
    <x:row r="33">
      <x:c r="A33" s="290" t="str">
        <x:v>Affordable acquisition potential</x:v>
      </x:c>
      <x:c r="B33" s="290" t="str">
        <x:v>25</x:v>
      </x:c>
      <x:c r="C33" s="290" t="str">
        <x:v>Lower asking prices can improve research fit, but asking is not sold value.</x:v>
      </x:c>
      <x:c r="E33" s="294"/>
      <x:c r="F33" s="294"/>
      <x:c r="G33" s="294"/>
      <x:c r="H33" s="294"/>
      <x:c r="I33" s="294"/>
      <x:c r="J33" s="294"/>
      <x:c r="K33" s="294"/>
      <x:c r="L33" s="294"/>
      <x:c r="M33" s="294"/>
      <x:c r="N33" s="294"/>
      <x:c r="O33" s="294"/>
    </x:row>
    <x:row r="34">
      <x:c r="A34" s="290" t="str">
        <x:v>Buyer demand</x:v>
      </x:c>
      <x:c r="B34" s="290" t="str">
        <x:v>15</x:v>
      </x:c>
      <x:c r="C34" s="290" t="str">
        <x:v>Signs of real buyer interest—not just listings.</x:v>
      </x:c>
      <x:c r="E34" s="294"/>
      <x:c r="F34" s="294"/>
      <x:c r="G34" s="294"/>
      <x:c r="H34" s="294"/>
      <x:c r="I34" s="294"/>
      <x:c r="J34" s="294"/>
      <x:c r="K34" s="294"/>
      <x:c r="L34" s="294"/>
      <x:c r="M34" s="294"/>
      <x:c r="N34" s="294"/>
      <x:c r="O34" s="294"/>
    </x:row>
    <x:row r="35">
      <x:c r="A35" s="290" t="str">
        <x:v>Competition</x:v>
      </x:c>
      <x:c r="B35" s="290" t="str">
        <x:v>10</x:v>
      </x:c>
      <x:c r="C35" s="290" t="str">
        <x:v>Lower competing inventory is generally preferable.</x:v>
      </x:c>
      <x:c r="E35" s="294"/>
      <x:c r="F35" s="294"/>
      <x:c r="G35" s="294"/>
      <x:c r="H35" s="294"/>
      <x:c r="I35" s="294"/>
      <x:c r="J35" s="294"/>
      <x:c r="K35" s="294"/>
      <x:c r="L35" s="294"/>
      <x:c r="M35" s="294"/>
      <x:c r="N35" s="294"/>
      <x:c r="O35" s="294"/>
    </x:row>
    <x:row r="36">
      <x:c r="A36" s="290" t="str">
        <x:v>Access / buildability</x:v>
      </x:c>
      <x:c r="B36" s="290" t="str">
        <x:v>10</x:v>
      </x:c>
      <x:c r="C36" s="290" t="str">
        <x:v>Legal/physical access and usable property characteristics.</x:v>
      </x:c>
      <x:c r="E36" s="294"/>
      <x:c r="F36" s="294"/>
      <x:c r="G36" s="294"/>
      <x:c r="H36" s="294"/>
      <x:c r="I36" s="294"/>
      <x:c r="J36" s="294"/>
      <x:c r="K36" s="294"/>
      <x:c r="L36" s="294"/>
      <x:c r="M36" s="294"/>
      <x:c r="N36" s="294"/>
      <x:c r="O36" s="294"/>
    </x:row>
    <x:row r="37">
      <x:c r="A37" s="290" t="str">
        <x:v>Growth / recreation drivers</x:v>
      </x:c>
      <x:c r="B37" s="290" t="str">
        <x:v>10</x:v>
      </x:c>
      <x:c r="C37" s="290" t="str">
        <x:v>Reasons buyers may want land in the area.</x:v>
      </x:c>
      <x:c r="E37" s="294"/>
      <x:c r="F37" s="294"/>
      <x:c r="G37" s="294"/>
      <x:c r="H37" s="294"/>
      <x:c r="I37" s="294"/>
      <x:c r="J37" s="294"/>
      <x:c r="K37" s="294"/>
      <x:c r="L37" s="294"/>
      <x:c r="M37" s="294"/>
      <x:c r="N37" s="294"/>
      <x:c r="O37" s="294"/>
    </x:row>
    <x:row r="38">
      <x:c r="A38" s="290" t="str">
        <x:v>Carrying costs</x:v>
      </x:c>
      <x:c r="B38" s="290" t="str">
        <x:v>5</x:v>
      </x:c>
      <x:c r="C38" s="290" t="str">
        <x:v>Taxes, HOA/POA, assessments and other holding expenses.</x:v>
      </x:c>
      <x:c r="E38" s="294"/>
      <x:c r="F38" s="294"/>
      <x:c r="G38" s="294"/>
      <x:c r="H38" s="294"/>
      <x:c r="I38" s="294"/>
      <x:c r="J38" s="294"/>
      <x:c r="K38" s="294"/>
      <x:c r="L38" s="294"/>
      <x:c r="M38" s="294"/>
      <x:c r="N38" s="294"/>
      <x:c r="O38" s="294"/>
    </x:row>
  </x:sheetData>
  <x:mergeCells>
    <x:mergeCell ref="A1:O1"/>
    <x:mergeCell ref="A2:O2"/>
    <x:mergeCell ref="A30:O30"/>
    <x:mergeCell ref="E31:O38"/>
  </x:mergeCells>
  <x:conditionalFormatting sqref="N8:N27">
    <x:cfRule type="colorScale" priority="1">
      <x:colorScale>
        <x:cfvo type="min"/>
        <x:cfvo type="percentile" val="50"/>
        <x:cfvo type="max"/>
        <x:color rgb="FFF4CCCC"/>
        <x:color rgb="FFFFF2CC"/>
        <x:color rgb="FFD9EAD3"/>
      </x:colorScale>
    </x:cfRule>
  </x:conditionalFormatting>
  <x:conditionalFormatting sqref="O8:O27">
    <x:cfRule type="expression" dxfId="11" priority="2">
      <x:formula>O8="HIGH"</x:formula>
    </x:cfRule>
    <x:cfRule type="expression" dxfId="12" priority="3">
      <x:formula>O8="MEDIUM"</x:formula>
    </x:cfRule>
    <x:cfRule type="expression" dxfId="13" priority="4">
      <x:formula>O8="LOW"</x:formula>
    </x:cfRule>
  </x:conditionalFormatting>
  <x:dataValidations count="6">
    <x:dataValidation type="list" sqref="F8:F27">
      <x:formula1>"Very Low,Low,Moderate,High,Very High"</x:formula1>
    </x:dataValidation>
    <x:dataValidation type="list" sqref="H8:H27">
      <x:formula1>"Very High,High,Moderate,Low,Very Low"</x:formula1>
    </x:dataValidation>
    <x:dataValidation type="list" sqref="I8:I27">
      <x:formula1>"Very Low,Low,Moderate,High,Very High"</x:formula1>
    </x:dataValidation>
    <x:dataValidation type="list" sqref="J8:J27">
      <x:formula1>"Poor,Weak,Average,Good,Strong"</x:formula1>
    </x:dataValidation>
    <x:dataValidation type="list" sqref="K8:K27">
      <x:formula1>"Weak,Limited,Moderate,Good,Strong"</x:formula1>
    </x:dataValidation>
    <x:dataValidation type="list" sqref="L8:L27">
      <x:formula1>"High,Above Avg,Moderate,Low,Very Low"</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20" hidden="0" customWidth="1"/>
    <x:col min="2" max="2" width="18" hidden="0" customWidth="1"/>
    <x:col min="3" max="3" width="22" hidden="0" customWidth="1"/>
    <x:col min="4" max="4" width="16" hidden="0" customWidth="1"/>
    <x:col min="5" max="5" width="12" hidden="0" customWidth="1"/>
    <x:col min="6" max="6" width="12" hidden="0" customWidth="1"/>
    <x:col min="7" max="7" width="14" hidden="0" customWidth="1"/>
    <x:col min="8" max="8" width="14" hidden="0" customWidth="1"/>
    <x:col min="9" max="9" width="15" hidden="0" customWidth="1"/>
    <x:col min="10" max="10" width="15" hidden="0" customWidth="1"/>
    <x:col min="11" max="11" width="14" hidden="0" customWidth="1"/>
    <x:col min="12" max="12" width="16" hidden="0" customWidth="1"/>
    <x:col min="13" max="13" width="15" hidden="0" customWidth="1"/>
    <x:col min="14" max="14" width="14" hidden="0" customWidth="1"/>
    <x:col min="15" max="15" width="11" hidden="0" customWidth="1"/>
    <x:col min="16" max="16" width="11" hidden="0" customWidth="1"/>
    <x:col min="17" max="17" width="30" hidden="0" customWidth="1"/>
    <x:col min="18" max="18" width="15" hidden="0" customWidth="1"/>
  </x:cols>
  <x:sheetData>
    <x:row r="1" ht="32" customHeight="1">
      <x:c r="A1" s="314" t="str">
        <x:v>DEAL PIPELINE TRACKER</x:v>
      </x:c>
      <x:c r="B1" s="314"/>
      <x:c r="C1" s="314"/>
      <x:c r="D1" s="314"/>
      <x:c r="E1" s="314"/>
      <x:c r="F1" s="314"/>
      <x:c r="G1" s="314"/>
      <x:c r="H1" s="314"/>
      <x:c r="I1" s="314"/>
      <x:c r="J1" s="314"/>
      <x:c r="K1" s="314"/>
      <x:c r="L1" s="314"/>
      <x:c r="M1" s="314"/>
      <x:c r="N1" s="314"/>
      <x:c r="O1" s="314"/>
      <x:c r="P1" s="314"/>
      <x:c r="Q1" s="314"/>
      <x:c r="R1" s="314"/>
    </x:row>
    <x:row r="2">
      <x:c r="A2" s="317" t="str">
        <x:v>Track each land opportunity from first research through sale. Keep the Next Action column current so every deal has a clear next step.</x:v>
      </x:c>
      <x:c r="B2" s="317"/>
      <x:c r="C2" s="317"/>
      <x:c r="D2" s="317"/>
      <x:c r="E2" s="317"/>
      <x:c r="F2" s="317"/>
      <x:c r="G2" s="317"/>
      <x:c r="H2" s="317"/>
      <x:c r="I2" s="317"/>
      <x:c r="J2" s="317"/>
      <x:c r="K2" s="317"/>
      <x:c r="L2" s="317"/>
      <x:c r="M2" s="317"/>
      <x:c r="N2" s="317"/>
      <x:c r="O2" s="317"/>
      <x:c r="P2" s="317"/>
      <x:c r="Q2" s="317"/>
      <x:c r="R2" s="317"/>
    </x:row>
    <x:row r="4">
      <x:c r="A4" s="320" t="str">
        <x:v>PIPELINE DASHBOARD</x:v>
      </x:c>
      <x:c r="B4" s="320" t="str"/>
      <x:c r="C4" s="320" t="str"/>
      <x:c r="D4" s="320" t="str"/>
      <x:c r="E4" s="320" t="str"/>
      <x:c r="F4" s="320" t="str"/>
      <x:c r="G4" s="320" t="str"/>
      <x:c r="H4" s="320" t="str"/>
    </x:row>
    <x:row r="5">
      <x:c r="A5" s="322" t="str">
        <x:v>Active Deals</x:v>
      </x:c>
      <x:c r="B5" s="322" t="n">
        <x:f>COUNTIFS(D8:D37,"&lt;&gt;Sold",D8:D37,"&lt;&gt;Passed",A8:A37,"&lt;&gt;")</x:f>
        <x:v>30</x:v>
      </x:c>
      <x:c r="C5" s="322" t="str">
        <x:v>Under Contract</x:v>
      </x:c>
      <x:c r="D5" s="322" t="n">
        <x:f>COUNTIF(D8:D37,"Under Contract")</x:f>
        <x:v>0</x:v>
      </x:c>
      <x:c r="E5" s="322" t="str">
        <x:v>Projected Profit</x:v>
      </x:c>
      <x:c r="F5" s="323" t="n">
        <x:f>SUM(M8:M37)</x:f>
        <x:v>0</x:v>
      </x:c>
      <x:c r="G5" s="323" t="str">
        <x:v>Actual Profit</x:v>
      </x:c>
      <x:c r="H5" s="323" t="n">
        <x:f>SUM(N8:N37)</x:f>
        <x:v>0</x:v>
      </x:c>
    </x:row>
    <x:row r="7" ht="42" customHeight="1">
      <x:c r="A7" s="327" t="str">
        <x:v>Deal / Parcel</x:v>
      </x:c>
      <x:c r="B7" s="327" t="str">
        <x:v>County, State</x:v>
      </x:c>
      <x:c r="C7" s="327" t="str">
        <x:v>APN / Link</x:v>
      </x:c>
      <x:c r="D7" s="327" t="str">
        <x:v>Stage</x:v>
      </x:c>
      <x:c r="E7" s="327" t="str">
        <x:v>Lead Date</x:v>
      </x:c>
      <x:c r="F7" s="327" t="str">
        <x:v>Offer Date</x:v>
      </x:c>
      <x:c r="G7" s="327" t="str">
        <x:v>Offer Price</x:v>
      </x:c>
      <x:c r="H7" s="327" t="str">
        <x:v>Purchase Price</x:v>
      </x:c>
      <x:c r="I7" s="327" t="str">
        <x:v>Expected Resale</x:v>
      </x:c>
      <x:c r="J7" s="327" t="str">
        <x:v>Actual Sale Price</x:v>
      </x:c>
      <x:c r="K7" s="327" t="str">
        <x:v>Total Costs</x:v>
      </x:c>
      <x:c r="L7" s="327" t="str">
        <x:v>Projected Net Proceeds</x:v>
      </x:c>
      <x:c r="M7" s="327" t="str">
        <x:v>Projected Profit</x:v>
      </x:c>
      <x:c r="N7" s="327" t="str">
        <x:v>Actual Profit</x:v>
      </x:c>
      <x:c r="O7" s="327" t="str">
        <x:v>ROI</x:v>
      </x:c>
      <x:c r="P7" s="327" t="str">
        <x:v>Priority</x:v>
      </x:c>
      <x:c r="Q7" s="327" t="str">
        <x:v>Next Action</x:v>
      </x:c>
      <x:c r="R7" s="327" t="str">
        <x:v>Next Action Date</x:v>
      </x:c>
    </x:row>
    <x:row r="8">
      <x:c r="A8" s="331" t="str"/>
      <x:c r="B8" s="331" t="str"/>
      <x:c r="C8" s="331" t="str"/>
      <x:c r="D8" s="331" t="str"/>
      <x:c r="E8" s="334"/>
      <x:c r="F8" s="334"/>
      <x:c r="G8" s="335"/>
      <x:c r="H8" s="335"/>
      <x:c r="I8" s="335"/>
      <x:c r="J8" s="335"/>
      <x:c r="K8" s="335"/>
      <x:c r="L8" s="336" t="str">
        <x:f>IF(A8="","",IF(I8="","",I8-IF(K8="",0,K8)))</x:f>
      </x:c>
      <x:c r="M8" s="336" t="str">
        <x:f>IF(A8="","",IF(OR(L8="",H8=""),"",L8-H8))</x:f>
      </x:c>
      <x:c r="N8" s="336" t="str">
        <x:f>IF(A8="","",IF(OR(J8="",H8=""),"",J8-H8-IF(K8="",0,K8)))</x:f>
      </x:c>
      <x:c r="O8" s="337" t="str">
        <x:f>IF(A8="","",IF(H8&gt;0,IF(D8="Sold",N8/H8,M8/H8),""))</x:f>
      </x:c>
      <x:c r="P8" s="331" t="str"/>
      <x:c r="Q8" s="331" t="str"/>
      <x:c r="R8" s="334"/>
    </x:row>
    <x:row r="9">
      <x:c r="A9" s="331" t="str"/>
      <x:c r="B9" s="331" t="str"/>
      <x:c r="C9" s="331" t="str"/>
      <x:c r="D9" s="331" t="str"/>
      <x:c r="E9" s="334"/>
      <x:c r="F9" s="334"/>
      <x:c r="G9" s="335"/>
      <x:c r="H9" s="335"/>
      <x:c r="I9" s="335"/>
      <x:c r="J9" s="335"/>
      <x:c r="K9" s="335"/>
      <x:c r="L9" s="336" t="str">
        <x:f>IF(A9="","",IF(I9="","",I9-IF(K9="",0,K9)))</x:f>
      </x:c>
      <x:c r="M9" s="336" t="str">
        <x:f>IF(A9="","",IF(OR(L9="",H9=""),"",L9-H9))</x:f>
      </x:c>
      <x:c r="N9" s="336" t="str">
        <x:f>IF(A9="","",IF(OR(J9="",H9=""),"",J9-H9-IF(K9="",0,K9)))</x:f>
      </x:c>
      <x:c r="O9" s="337" t="str">
        <x:f>IF(A9="","",IF(H9&gt;0,IF(D9="Sold",N9/H9,M9/H9),""))</x:f>
      </x:c>
      <x:c r="P9" s="331" t="str"/>
      <x:c r="Q9" s="331" t="str"/>
      <x:c r="R9" s="334"/>
    </x:row>
    <x:row r="10">
      <x:c r="A10" s="331" t="str"/>
      <x:c r="B10" s="331" t="str"/>
      <x:c r="C10" s="331" t="str"/>
      <x:c r="D10" s="331" t="str"/>
      <x:c r="E10" s="334"/>
      <x:c r="F10" s="334"/>
      <x:c r="G10" s="335"/>
      <x:c r="H10" s="335"/>
      <x:c r="I10" s="335"/>
      <x:c r="J10" s="335"/>
      <x:c r="K10" s="335"/>
      <x:c r="L10" s="336" t="str">
        <x:f>IF(A10="","",IF(I10="","",I10-IF(K10="",0,K10)))</x:f>
      </x:c>
      <x:c r="M10" s="336" t="str">
        <x:f>IF(A10="","",IF(OR(L10="",H10=""),"",L10-H10))</x:f>
      </x:c>
      <x:c r="N10" s="336" t="str">
        <x:f>IF(A10="","",IF(OR(J10="",H10=""),"",J10-H10-IF(K10="",0,K10)))</x:f>
      </x:c>
      <x:c r="O10" s="337" t="str">
        <x:f>IF(A10="","",IF(H10&gt;0,IF(D10="Sold",N10/H10,M10/H10),""))</x:f>
      </x:c>
      <x:c r="P10" s="331" t="str"/>
      <x:c r="Q10" s="331" t="str"/>
      <x:c r="R10" s="334"/>
    </x:row>
    <x:row r="11">
      <x:c r="A11" s="331" t="str"/>
      <x:c r="B11" s="331" t="str"/>
      <x:c r="C11" s="331" t="str"/>
      <x:c r="D11" s="331" t="str"/>
      <x:c r="E11" s="334"/>
      <x:c r="F11" s="334"/>
      <x:c r="G11" s="335"/>
      <x:c r="H11" s="335"/>
      <x:c r="I11" s="335"/>
      <x:c r="J11" s="335"/>
      <x:c r="K11" s="335"/>
      <x:c r="L11" s="336" t="str">
        <x:f>IF(A11="","",IF(I11="","",I11-IF(K11="",0,K11)))</x:f>
      </x:c>
      <x:c r="M11" s="336" t="str">
        <x:f>IF(A11="","",IF(OR(L11="",H11=""),"",L11-H11))</x:f>
      </x:c>
      <x:c r="N11" s="336" t="str">
        <x:f>IF(A11="","",IF(OR(J11="",H11=""),"",J11-H11-IF(K11="",0,K11)))</x:f>
      </x:c>
      <x:c r="O11" s="337" t="str">
        <x:f>IF(A11="","",IF(H11&gt;0,IF(D11="Sold",N11/H11,M11/H11),""))</x:f>
      </x:c>
      <x:c r="P11" s="331" t="str"/>
      <x:c r="Q11" s="331" t="str"/>
      <x:c r="R11" s="334"/>
    </x:row>
    <x:row r="12">
      <x:c r="A12" s="331" t="str"/>
      <x:c r="B12" s="331" t="str"/>
      <x:c r="C12" s="331" t="str"/>
      <x:c r="D12" s="331" t="str"/>
      <x:c r="E12" s="334"/>
      <x:c r="F12" s="334"/>
      <x:c r="G12" s="335"/>
      <x:c r="H12" s="335"/>
      <x:c r="I12" s="335"/>
      <x:c r="J12" s="335"/>
      <x:c r="K12" s="335"/>
      <x:c r="L12" s="336" t="str">
        <x:f>IF(A12="","",IF(I12="","",I12-IF(K12="",0,K12)))</x:f>
      </x:c>
      <x:c r="M12" s="336" t="str">
        <x:f>IF(A12="","",IF(OR(L12="",H12=""),"",L12-H12))</x:f>
      </x:c>
      <x:c r="N12" s="336" t="str">
        <x:f>IF(A12="","",IF(OR(J12="",H12=""),"",J12-H12-IF(K12="",0,K12)))</x:f>
      </x:c>
      <x:c r="O12" s="337" t="str">
        <x:f>IF(A12="","",IF(H12&gt;0,IF(D12="Sold",N12/H12,M12/H12),""))</x:f>
      </x:c>
      <x:c r="P12" s="331" t="str"/>
      <x:c r="Q12" s="331" t="str"/>
      <x:c r="R12" s="334"/>
    </x:row>
    <x:row r="13">
      <x:c r="A13" s="331" t="str"/>
      <x:c r="B13" s="331" t="str"/>
      <x:c r="C13" s="331" t="str"/>
      <x:c r="D13" s="331" t="str"/>
      <x:c r="E13" s="334"/>
      <x:c r="F13" s="334"/>
      <x:c r="G13" s="335"/>
      <x:c r="H13" s="335"/>
      <x:c r="I13" s="335"/>
      <x:c r="J13" s="335"/>
      <x:c r="K13" s="335"/>
      <x:c r="L13" s="336" t="str">
        <x:f>IF(A13="","",IF(I13="","",I13-IF(K13="",0,K13)))</x:f>
      </x:c>
      <x:c r="M13" s="336" t="str">
        <x:f>IF(A13="","",IF(OR(L13="",H13=""),"",L13-H13))</x:f>
      </x:c>
      <x:c r="N13" s="336" t="str">
        <x:f>IF(A13="","",IF(OR(J13="",H13=""),"",J13-H13-IF(K13="",0,K13)))</x:f>
      </x:c>
      <x:c r="O13" s="337" t="str">
        <x:f>IF(A13="","",IF(H13&gt;0,IF(D13="Sold",N13/H13,M13/H13),""))</x:f>
      </x:c>
      <x:c r="P13" s="331" t="str"/>
      <x:c r="Q13" s="331" t="str"/>
      <x:c r="R13" s="334"/>
    </x:row>
    <x:row r="14">
      <x:c r="A14" s="331" t="str"/>
      <x:c r="B14" s="331" t="str"/>
      <x:c r="C14" s="331" t="str"/>
      <x:c r="D14" s="331" t="str"/>
      <x:c r="E14" s="334"/>
      <x:c r="F14" s="334"/>
      <x:c r="G14" s="335"/>
      <x:c r="H14" s="335"/>
      <x:c r="I14" s="335"/>
      <x:c r="J14" s="335"/>
      <x:c r="K14" s="335"/>
      <x:c r="L14" s="336" t="str">
        <x:f>IF(A14="","",IF(I14="","",I14-IF(K14="",0,K14)))</x:f>
      </x:c>
      <x:c r="M14" s="336" t="str">
        <x:f>IF(A14="","",IF(OR(L14="",H14=""),"",L14-H14))</x:f>
      </x:c>
      <x:c r="N14" s="336" t="str">
        <x:f>IF(A14="","",IF(OR(J14="",H14=""),"",J14-H14-IF(K14="",0,K14)))</x:f>
      </x:c>
      <x:c r="O14" s="337" t="str">
        <x:f>IF(A14="","",IF(H14&gt;0,IF(D14="Sold",N14/H14,M14/H14),""))</x:f>
      </x:c>
      <x:c r="P14" s="331" t="str"/>
      <x:c r="Q14" s="331" t="str"/>
      <x:c r="R14" s="334"/>
    </x:row>
    <x:row r="15">
      <x:c r="A15" s="331" t="str"/>
      <x:c r="B15" s="331" t="str"/>
      <x:c r="C15" s="331" t="str"/>
      <x:c r="D15" s="331" t="str"/>
      <x:c r="E15" s="334"/>
      <x:c r="F15" s="334"/>
      <x:c r="G15" s="335"/>
      <x:c r="H15" s="335"/>
      <x:c r="I15" s="335"/>
      <x:c r="J15" s="335"/>
      <x:c r="K15" s="335"/>
      <x:c r="L15" s="336" t="str">
        <x:f>IF(A15="","",IF(I15="","",I15-IF(K15="",0,K15)))</x:f>
      </x:c>
      <x:c r="M15" s="336" t="str">
        <x:f>IF(A15="","",IF(OR(L15="",H15=""),"",L15-H15))</x:f>
      </x:c>
      <x:c r="N15" s="336" t="str">
        <x:f>IF(A15="","",IF(OR(J15="",H15=""),"",J15-H15-IF(K15="",0,K15)))</x:f>
      </x:c>
      <x:c r="O15" s="337" t="str">
        <x:f>IF(A15="","",IF(H15&gt;0,IF(D15="Sold",N15/H15,M15/H15),""))</x:f>
      </x:c>
      <x:c r="P15" s="331" t="str"/>
      <x:c r="Q15" s="331" t="str"/>
      <x:c r="R15" s="334"/>
    </x:row>
    <x:row r="16">
      <x:c r="A16" s="331" t="str"/>
      <x:c r="B16" s="331" t="str"/>
      <x:c r="C16" s="331" t="str"/>
      <x:c r="D16" s="331" t="str"/>
      <x:c r="E16" s="334"/>
      <x:c r="F16" s="334"/>
      <x:c r="G16" s="335"/>
      <x:c r="H16" s="335"/>
      <x:c r="I16" s="335"/>
      <x:c r="J16" s="335"/>
      <x:c r="K16" s="335"/>
      <x:c r="L16" s="336" t="str">
        <x:f>IF(A16="","",IF(I16="","",I16-IF(K16="",0,K16)))</x:f>
      </x:c>
      <x:c r="M16" s="336" t="str">
        <x:f>IF(A16="","",IF(OR(L16="",H16=""),"",L16-H16))</x:f>
      </x:c>
      <x:c r="N16" s="336" t="str">
        <x:f>IF(A16="","",IF(OR(J16="",H16=""),"",J16-H16-IF(K16="",0,K16)))</x:f>
      </x:c>
      <x:c r="O16" s="337" t="str">
        <x:f>IF(A16="","",IF(H16&gt;0,IF(D16="Sold",N16/H16,M16/H16),""))</x:f>
      </x:c>
      <x:c r="P16" s="331" t="str"/>
      <x:c r="Q16" s="331" t="str"/>
      <x:c r="R16" s="334"/>
    </x:row>
    <x:row r="17">
      <x:c r="A17" s="331" t="str"/>
      <x:c r="B17" s="331" t="str"/>
      <x:c r="C17" s="331" t="str"/>
      <x:c r="D17" s="331" t="str"/>
      <x:c r="E17" s="334"/>
      <x:c r="F17" s="334"/>
      <x:c r="G17" s="335"/>
      <x:c r="H17" s="335"/>
      <x:c r="I17" s="335"/>
      <x:c r="J17" s="335"/>
      <x:c r="K17" s="335"/>
      <x:c r="L17" s="336" t="str">
        <x:f>IF(A17="","",IF(I17="","",I17-IF(K17="",0,K17)))</x:f>
      </x:c>
      <x:c r="M17" s="336" t="str">
        <x:f>IF(A17="","",IF(OR(L17="",H17=""),"",L17-H17))</x:f>
      </x:c>
      <x:c r="N17" s="336" t="str">
        <x:f>IF(A17="","",IF(OR(J17="",H17=""),"",J17-H17-IF(K17="",0,K17)))</x:f>
      </x:c>
      <x:c r="O17" s="337" t="str">
        <x:f>IF(A17="","",IF(H17&gt;0,IF(D17="Sold",N17/H17,M17/H17),""))</x:f>
      </x:c>
      <x:c r="P17" s="331" t="str"/>
      <x:c r="Q17" s="331" t="str"/>
      <x:c r="R17" s="334"/>
    </x:row>
    <x:row r="18">
      <x:c r="A18" s="331" t="str"/>
      <x:c r="B18" s="331" t="str"/>
      <x:c r="C18" s="331" t="str"/>
      <x:c r="D18" s="331" t="str"/>
      <x:c r="E18" s="334"/>
      <x:c r="F18" s="334"/>
      <x:c r="G18" s="335"/>
      <x:c r="H18" s="335"/>
      <x:c r="I18" s="335"/>
      <x:c r="J18" s="335"/>
      <x:c r="K18" s="335"/>
      <x:c r="L18" s="336" t="str">
        <x:f>IF(A18="","",IF(I18="","",I18-IF(K18="",0,K18)))</x:f>
      </x:c>
      <x:c r="M18" s="336" t="str">
        <x:f>IF(A18="","",IF(OR(L18="",H18=""),"",L18-H18))</x:f>
      </x:c>
      <x:c r="N18" s="336" t="str">
        <x:f>IF(A18="","",IF(OR(J18="",H18=""),"",J18-H18-IF(K18="",0,K18)))</x:f>
      </x:c>
      <x:c r="O18" s="337" t="str">
        <x:f>IF(A18="","",IF(H18&gt;0,IF(D18="Sold",N18/H18,M18/H18),""))</x:f>
      </x:c>
      <x:c r="P18" s="331" t="str"/>
      <x:c r="Q18" s="331" t="str"/>
      <x:c r="R18" s="334"/>
    </x:row>
    <x:row r="19">
      <x:c r="A19" s="331" t="str"/>
      <x:c r="B19" s="331" t="str"/>
      <x:c r="C19" s="331" t="str"/>
      <x:c r="D19" s="331" t="str"/>
      <x:c r="E19" s="334"/>
      <x:c r="F19" s="334"/>
      <x:c r="G19" s="335"/>
      <x:c r="H19" s="335"/>
      <x:c r="I19" s="335"/>
      <x:c r="J19" s="335"/>
      <x:c r="K19" s="335"/>
      <x:c r="L19" s="336" t="str">
        <x:f>IF(A19="","",IF(I19="","",I19-IF(K19="",0,K19)))</x:f>
      </x:c>
      <x:c r="M19" s="336" t="str">
        <x:f>IF(A19="","",IF(OR(L19="",H19=""),"",L19-H19))</x:f>
      </x:c>
      <x:c r="N19" s="336" t="str">
        <x:f>IF(A19="","",IF(OR(J19="",H19=""),"",J19-H19-IF(K19="",0,K19)))</x:f>
      </x:c>
      <x:c r="O19" s="337" t="str">
        <x:f>IF(A19="","",IF(H19&gt;0,IF(D19="Sold",N19/H19,M19/H19),""))</x:f>
      </x:c>
      <x:c r="P19" s="331" t="str"/>
      <x:c r="Q19" s="331" t="str"/>
      <x:c r="R19" s="334"/>
    </x:row>
    <x:row r="20">
      <x:c r="A20" s="331" t="str"/>
      <x:c r="B20" s="331" t="str"/>
      <x:c r="C20" s="331" t="str"/>
      <x:c r="D20" s="331" t="str"/>
      <x:c r="E20" s="334"/>
      <x:c r="F20" s="334"/>
      <x:c r="G20" s="335"/>
      <x:c r="H20" s="335"/>
      <x:c r="I20" s="335"/>
      <x:c r="J20" s="335"/>
      <x:c r="K20" s="335"/>
      <x:c r="L20" s="336" t="str">
        <x:f>IF(A20="","",IF(I20="","",I20-IF(K20="",0,K20)))</x:f>
      </x:c>
      <x:c r="M20" s="336" t="str">
        <x:f>IF(A20="","",IF(OR(L20="",H20=""),"",L20-H20))</x:f>
      </x:c>
      <x:c r="N20" s="336" t="str">
        <x:f>IF(A20="","",IF(OR(J20="",H20=""),"",J20-H20-IF(K20="",0,K20)))</x:f>
      </x:c>
      <x:c r="O20" s="337" t="str">
        <x:f>IF(A20="","",IF(H20&gt;0,IF(D20="Sold",N20/H20,M20/H20),""))</x:f>
      </x:c>
      <x:c r="P20" s="331" t="str"/>
      <x:c r="Q20" s="331" t="str"/>
      <x:c r="R20" s="334"/>
    </x:row>
    <x:row r="21">
      <x:c r="A21" s="331" t="str"/>
      <x:c r="B21" s="331" t="str"/>
      <x:c r="C21" s="331" t="str"/>
      <x:c r="D21" s="331" t="str"/>
      <x:c r="E21" s="334"/>
      <x:c r="F21" s="334"/>
      <x:c r="G21" s="335"/>
      <x:c r="H21" s="335"/>
      <x:c r="I21" s="335"/>
      <x:c r="J21" s="335"/>
      <x:c r="K21" s="335"/>
      <x:c r="L21" s="336" t="str">
        <x:f>IF(A21="","",IF(I21="","",I21-IF(K21="",0,K21)))</x:f>
      </x:c>
      <x:c r="M21" s="336" t="str">
        <x:f>IF(A21="","",IF(OR(L21="",H21=""),"",L21-H21))</x:f>
      </x:c>
      <x:c r="N21" s="336" t="str">
        <x:f>IF(A21="","",IF(OR(J21="",H21=""),"",J21-H21-IF(K21="",0,K21)))</x:f>
      </x:c>
      <x:c r="O21" s="337" t="str">
        <x:f>IF(A21="","",IF(H21&gt;0,IF(D21="Sold",N21/H21,M21/H21),""))</x:f>
      </x:c>
      <x:c r="P21" s="331" t="str"/>
      <x:c r="Q21" s="331" t="str"/>
      <x:c r="R21" s="334"/>
    </x:row>
    <x:row r="22">
      <x:c r="A22" s="331" t="str"/>
      <x:c r="B22" s="331" t="str"/>
      <x:c r="C22" s="331" t="str"/>
      <x:c r="D22" s="331" t="str"/>
      <x:c r="E22" s="334"/>
      <x:c r="F22" s="334"/>
      <x:c r="G22" s="335"/>
      <x:c r="H22" s="335"/>
      <x:c r="I22" s="335"/>
      <x:c r="J22" s="335"/>
      <x:c r="K22" s="335"/>
      <x:c r="L22" s="336" t="str">
        <x:f>IF(A22="","",IF(I22="","",I22-IF(K22="",0,K22)))</x:f>
      </x:c>
      <x:c r="M22" s="336" t="str">
        <x:f>IF(A22="","",IF(OR(L22="",H22=""),"",L22-H22))</x:f>
      </x:c>
      <x:c r="N22" s="336" t="str">
        <x:f>IF(A22="","",IF(OR(J22="",H22=""),"",J22-H22-IF(K22="",0,K22)))</x:f>
      </x:c>
      <x:c r="O22" s="337" t="str">
        <x:f>IF(A22="","",IF(H22&gt;0,IF(D22="Sold",N22/H22,M22/H22),""))</x:f>
      </x:c>
      <x:c r="P22" s="331" t="str"/>
      <x:c r="Q22" s="331" t="str"/>
      <x:c r="R22" s="334"/>
    </x:row>
    <x:row r="23">
      <x:c r="A23" s="331" t="str"/>
      <x:c r="B23" s="331" t="str"/>
      <x:c r="C23" s="331" t="str"/>
      <x:c r="D23" s="331" t="str"/>
      <x:c r="E23" s="334"/>
      <x:c r="F23" s="334"/>
      <x:c r="G23" s="335"/>
      <x:c r="H23" s="335"/>
      <x:c r="I23" s="335"/>
      <x:c r="J23" s="335"/>
      <x:c r="K23" s="335"/>
      <x:c r="L23" s="336" t="str">
        <x:f>IF(A23="","",IF(I23="","",I23-IF(K23="",0,K23)))</x:f>
      </x:c>
      <x:c r="M23" s="336" t="str">
        <x:f>IF(A23="","",IF(OR(L23="",H23=""),"",L23-H23))</x:f>
      </x:c>
      <x:c r="N23" s="336" t="str">
        <x:f>IF(A23="","",IF(OR(J23="",H23=""),"",J23-H23-IF(K23="",0,K23)))</x:f>
      </x:c>
      <x:c r="O23" s="337" t="str">
        <x:f>IF(A23="","",IF(H23&gt;0,IF(D23="Sold",N23/H23,M23/H23),""))</x:f>
      </x:c>
      <x:c r="P23" s="331" t="str"/>
      <x:c r="Q23" s="331" t="str"/>
      <x:c r="R23" s="334"/>
    </x:row>
    <x:row r="24">
      <x:c r="A24" s="331" t="str"/>
      <x:c r="B24" s="331" t="str"/>
      <x:c r="C24" s="331" t="str"/>
      <x:c r="D24" s="331" t="str"/>
      <x:c r="E24" s="334"/>
      <x:c r="F24" s="334"/>
      <x:c r="G24" s="335"/>
      <x:c r="H24" s="335"/>
      <x:c r="I24" s="335"/>
      <x:c r="J24" s="335"/>
      <x:c r="K24" s="335"/>
      <x:c r="L24" s="336" t="str">
        <x:f>IF(A24="","",IF(I24="","",I24-IF(K24="",0,K24)))</x:f>
      </x:c>
      <x:c r="M24" s="336" t="str">
        <x:f>IF(A24="","",IF(OR(L24="",H24=""),"",L24-H24))</x:f>
      </x:c>
      <x:c r="N24" s="336" t="str">
        <x:f>IF(A24="","",IF(OR(J24="",H24=""),"",J24-H24-IF(K24="",0,K24)))</x:f>
      </x:c>
      <x:c r="O24" s="337" t="str">
        <x:f>IF(A24="","",IF(H24&gt;0,IF(D24="Sold",N24/H24,M24/H24),""))</x:f>
      </x:c>
      <x:c r="P24" s="331" t="str"/>
      <x:c r="Q24" s="331" t="str"/>
      <x:c r="R24" s="334"/>
    </x:row>
    <x:row r="25">
      <x:c r="A25" s="331" t="str"/>
      <x:c r="B25" s="331" t="str"/>
      <x:c r="C25" s="331" t="str"/>
      <x:c r="D25" s="331" t="str"/>
      <x:c r="E25" s="334"/>
      <x:c r="F25" s="334"/>
      <x:c r="G25" s="335"/>
      <x:c r="H25" s="335"/>
      <x:c r="I25" s="335"/>
      <x:c r="J25" s="335"/>
      <x:c r="K25" s="335"/>
      <x:c r="L25" s="336" t="str">
        <x:f>IF(A25="","",IF(I25="","",I25-IF(K25="",0,K25)))</x:f>
      </x:c>
      <x:c r="M25" s="336" t="str">
        <x:f>IF(A25="","",IF(OR(L25="",H25=""),"",L25-H25))</x:f>
      </x:c>
      <x:c r="N25" s="336" t="str">
        <x:f>IF(A25="","",IF(OR(J25="",H25=""),"",J25-H25-IF(K25="",0,K25)))</x:f>
      </x:c>
      <x:c r="O25" s="337" t="str">
        <x:f>IF(A25="","",IF(H25&gt;0,IF(D25="Sold",N25/H25,M25/H25),""))</x:f>
      </x:c>
      <x:c r="P25" s="331" t="str"/>
      <x:c r="Q25" s="331" t="str"/>
      <x:c r="R25" s="334"/>
    </x:row>
    <x:row r="26">
      <x:c r="A26" s="331" t="str"/>
      <x:c r="B26" s="331" t="str"/>
      <x:c r="C26" s="331" t="str"/>
      <x:c r="D26" s="331" t="str"/>
      <x:c r="E26" s="334"/>
      <x:c r="F26" s="334"/>
      <x:c r="G26" s="335"/>
      <x:c r="H26" s="335"/>
      <x:c r="I26" s="335"/>
      <x:c r="J26" s="335"/>
      <x:c r="K26" s="335"/>
      <x:c r="L26" s="336" t="str">
        <x:f>IF(A26="","",IF(I26="","",I26-IF(K26="",0,K26)))</x:f>
      </x:c>
      <x:c r="M26" s="336" t="str">
        <x:f>IF(A26="","",IF(OR(L26="",H26=""),"",L26-H26))</x:f>
      </x:c>
      <x:c r="N26" s="336" t="str">
        <x:f>IF(A26="","",IF(OR(J26="",H26=""),"",J26-H26-IF(K26="",0,K26)))</x:f>
      </x:c>
      <x:c r="O26" s="337" t="str">
        <x:f>IF(A26="","",IF(H26&gt;0,IF(D26="Sold",N26/H26,M26/H26),""))</x:f>
      </x:c>
      <x:c r="P26" s="331" t="str"/>
      <x:c r="Q26" s="331" t="str"/>
      <x:c r="R26" s="334"/>
    </x:row>
    <x:row r="27">
      <x:c r="A27" s="331" t="str"/>
      <x:c r="B27" s="331" t="str"/>
      <x:c r="C27" s="331" t="str"/>
      <x:c r="D27" s="331" t="str"/>
      <x:c r="E27" s="334"/>
      <x:c r="F27" s="334"/>
      <x:c r="G27" s="335"/>
      <x:c r="H27" s="335"/>
      <x:c r="I27" s="335"/>
      <x:c r="J27" s="335"/>
      <x:c r="K27" s="335"/>
      <x:c r="L27" s="336" t="str">
        <x:f>IF(A27="","",IF(I27="","",I27-IF(K27="",0,K27)))</x:f>
      </x:c>
      <x:c r="M27" s="336" t="str">
        <x:f>IF(A27="","",IF(OR(L27="",H27=""),"",L27-H27))</x:f>
      </x:c>
      <x:c r="N27" s="336" t="str">
        <x:f>IF(A27="","",IF(OR(J27="",H27=""),"",J27-H27-IF(K27="",0,K27)))</x:f>
      </x:c>
      <x:c r="O27" s="337" t="str">
        <x:f>IF(A27="","",IF(H27&gt;0,IF(D27="Sold",N27/H27,M27/H27),""))</x:f>
      </x:c>
      <x:c r="P27" s="331" t="str"/>
      <x:c r="Q27" s="331" t="str"/>
      <x:c r="R27" s="334"/>
    </x:row>
    <x:row r="28">
      <x:c r="A28" s="331" t="str"/>
      <x:c r="B28" s="331" t="str"/>
      <x:c r="C28" s="331" t="str"/>
      <x:c r="D28" s="331" t="str"/>
      <x:c r="E28" s="334"/>
      <x:c r="F28" s="334"/>
      <x:c r="G28" s="335"/>
      <x:c r="H28" s="335"/>
      <x:c r="I28" s="335"/>
      <x:c r="J28" s="335"/>
      <x:c r="K28" s="335"/>
      <x:c r="L28" s="336" t="str">
        <x:f>IF(A28="","",IF(I28="","",I28-IF(K28="",0,K28)))</x:f>
      </x:c>
      <x:c r="M28" s="336" t="str">
        <x:f>IF(A28="","",IF(OR(L28="",H28=""),"",L28-H28))</x:f>
      </x:c>
      <x:c r="N28" s="336" t="str">
        <x:f>IF(A28="","",IF(OR(J28="",H28=""),"",J28-H28-IF(K28="",0,K28)))</x:f>
      </x:c>
      <x:c r="O28" s="337" t="str">
        <x:f>IF(A28="","",IF(H28&gt;0,IF(D28="Sold",N28/H28,M28/H28),""))</x:f>
      </x:c>
      <x:c r="P28" s="331" t="str"/>
      <x:c r="Q28" s="331" t="str"/>
      <x:c r="R28" s="334"/>
    </x:row>
    <x:row r="29">
      <x:c r="A29" s="331" t="str"/>
      <x:c r="B29" s="331" t="str"/>
      <x:c r="C29" s="331" t="str"/>
      <x:c r="D29" s="331" t="str"/>
      <x:c r="E29" s="334"/>
      <x:c r="F29" s="334"/>
      <x:c r="G29" s="335"/>
      <x:c r="H29" s="335"/>
      <x:c r="I29" s="335"/>
      <x:c r="J29" s="335"/>
      <x:c r="K29" s="335"/>
      <x:c r="L29" s="336" t="str">
        <x:f>IF(A29="","",IF(I29="","",I29-IF(K29="",0,K29)))</x:f>
      </x:c>
      <x:c r="M29" s="336" t="str">
        <x:f>IF(A29="","",IF(OR(L29="",H29=""),"",L29-H29))</x:f>
      </x:c>
      <x:c r="N29" s="336" t="str">
        <x:f>IF(A29="","",IF(OR(J29="",H29=""),"",J29-H29-IF(K29="",0,K29)))</x:f>
      </x:c>
      <x:c r="O29" s="337" t="str">
        <x:f>IF(A29="","",IF(H29&gt;0,IF(D29="Sold",N29/H29,M29/H29),""))</x:f>
      </x:c>
      <x:c r="P29" s="331" t="str"/>
      <x:c r="Q29" s="331" t="str"/>
      <x:c r="R29" s="334"/>
    </x:row>
    <x:row r="30">
      <x:c r="A30" s="331" t="str"/>
      <x:c r="B30" s="331" t="str"/>
      <x:c r="C30" s="331" t="str"/>
      <x:c r="D30" s="331" t="str"/>
      <x:c r="E30" s="334"/>
      <x:c r="F30" s="334"/>
      <x:c r="G30" s="335"/>
      <x:c r="H30" s="335"/>
      <x:c r="I30" s="335"/>
      <x:c r="J30" s="335"/>
      <x:c r="K30" s="335"/>
      <x:c r="L30" s="336" t="str">
        <x:f>IF(A30="","",IF(I30="","",I30-IF(K30="",0,K30)))</x:f>
      </x:c>
      <x:c r="M30" s="336" t="str">
        <x:f>IF(A30="","",IF(OR(L30="",H30=""),"",L30-H30))</x:f>
      </x:c>
      <x:c r="N30" s="336" t="str">
        <x:f>IF(A30="","",IF(OR(J30="",H30=""),"",J30-H30-IF(K30="",0,K30)))</x:f>
      </x:c>
      <x:c r="O30" s="337" t="str">
        <x:f>IF(A30="","",IF(H30&gt;0,IF(D30="Sold",N30/H30,M30/H30),""))</x:f>
      </x:c>
      <x:c r="P30" s="331" t="str"/>
      <x:c r="Q30" s="331" t="str"/>
      <x:c r="R30" s="334"/>
    </x:row>
    <x:row r="31">
      <x:c r="A31" s="331" t="str"/>
      <x:c r="B31" s="331" t="str"/>
      <x:c r="C31" s="331" t="str"/>
      <x:c r="D31" s="331" t="str"/>
      <x:c r="E31" s="334"/>
      <x:c r="F31" s="334"/>
      <x:c r="G31" s="335"/>
      <x:c r="H31" s="335"/>
      <x:c r="I31" s="335"/>
      <x:c r="J31" s="335"/>
      <x:c r="K31" s="335"/>
      <x:c r="L31" s="336" t="str">
        <x:f>IF(A31="","",IF(I31="","",I31-IF(K31="",0,K31)))</x:f>
      </x:c>
      <x:c r="M31" s="336" t="str">
        <x:f>IF(A31="","",IF(OR(L31="",H31=""),"",L31-H31))</x:f>
      </x:c>
      <x:c r="N31" s="336" t="str">
        <x:f>IF(A31="","",IF(OR(J31="",H31=""),"",J31-H31-IF(K31="",0,K31)))</x:f>
      </x:c>
      <x:c r="O31" s="337" t="str">
        <x:f>IF(A31="","",IF(H31&gt;0,IF(D31="Sold",N31/H31,M31/H31),""))</x:f>
      </x:c>
      <x:c r="P31" s="331" t="str"/>
      <x:c r="Q31" s="331" t="str"/>
      <x:c r="R31" s="334"/>
    </x:row>
    <x:row r="32">
      <x:c r="A32" s="331" t="str"/>
      <x:c r="B32" s="331" t="str"/>
      <x:c r="C32" s="331" t="str"/>
      <x:c r="D32" s="331" t="str"/>
      <x:c r="E32" s="334"/>
      <x:c r="F32" s="334"/>
      <x:c r="G32" s="335"/>
      <x:c r="H32" s="335"/>
      <x:c r="I32" s="335"/>
      <x:c r="J32" s="335"/>
      <x:c r="K32" s="335"/>
      <x:c r="L32" s="336" t="str">
        <x:f>IF(A32="","",IF(I32="","",I32-IF(K32="",0,K32)))</x:f>
      </x:c>
      <x:c r="M32" s="336" t="str">
        <x:f>IF(A32="","",IF(OR(L32="",H32=""),"",L32-H32))</x:f>
      </x:c>
      <x:c r="N32" s="336" t="str">
        <x:f>IF(A32="","",IF(OR(J32="",H32=""),"",J32-H32-IF(K32="",0,K32)))</x:f>
      </x:c>
      <x:c r="O32" s="337" t="str">
        <x:f>IF(A32="","",IF(H32&gt;0,IF(D32="Sold",N32/H32,M32/H32),""))</x:f>
      </x:c>
      <x:c r="P32" s="331" t="str"/>
      <x:c r="Q32" s="331" t="str"/>
      <x:c r="R32" s="334"/>
    </x:row>
    <x:row r="33">
      <x:c r="A33" s="331" t="str"/>
      <x:c r="B33" s="331" t="str"/>
      <x:c r="C33" s="331" t="str"/>
      <x:c r="D33" s="331" t="str"/>
      <x:c r="E33" s="334"/>
      <x:c r="F33" s="334"/>
      <x:c r="G33" s="335"/>
      <x:c r="H33" s="335"/>
      <x:c r="I33" s="335"/>
      <x:c r="J33" s="335"/>
      <x:c r="K33" s="335"/>
      <x:c r="L33" s="336" t="str">
        <x:f>IF(A33="","",IF(I33="","",I33-IF(K33="",0,K33)))</x:f>
      </x:c>
      <x:c r="M33" s="336" t="str">
        <x:f>IF(A33="","",IF(OR(L33="",H33=""),"",L33-H33))</x:f>
      </x:c>
      <x:c r="N33" s="336" t="str">
        <x:f>IF(A33="","",IF(OR(J33="",H33=""),"",J33-H33-IF(K33="",0,K33)))</x:f>
      </x:c>
      <x:c r="O33" s="337" t="str">
        <x:f>IF(A33="","",IF(H33&gt;0,IF(D33="Sold",N33/H33,M33/H33),""))</x:f>
      </x:c>
      <x:c r="P33" s="331" t="str"/>
      <x:c r="Q33" s="331" t="str"/>
      <x:c r="R33" s="334"/>
    </x:row>
    <x:row r="34">
      <x:c r="A34" s="331" t="str"/>
      <x:c r="B34" s="331" t="str"/>
      <x:c r="C34" s="331" t="str"/>
      <x:c r="D34" s="331" t="str"/>
      <x:c r="E34" s="334"/>
      <x:c r="F34" s="334"/>
      <x:c r="G34" s="335"/>
      <x:c r="H34" s="335"/>
      <x:c r="I34" s="335"/>
      <x:c r="J34" s="335"/>
      <x:c r="K34" s="335"/>
      <x:c r="L34" s="336" t="str">
        <x:f>IF(A34="","",IF(I34="","",I34-IF(K34="",0,K34)))</x:f>
      </x:c>
      <x:c r="M34" s="336" t="str">
        <x:f>IF(A34="","",IF(OR(L34="",H34=""),"",L34-H34))</x:f>
      </x:c>
      <x:c r="N34" s="336" t="str">
        <x:f>IF(A34="","",IF(OR(J34="",H34=""),"",J34-H34-IF(K34="",0,K34)))</x:f>
      </x:c>
      <x:c r="O34" s="337" t="str">
        <x:f>IF(A34="","",IF(H34&gt;0,IF(D34="Sold",N34/H34,M34/H34),""))</x:f>
      </x:c>
      <x:c r="P34" s="331" t="str"/>
      <x:c r="Q34" s="331" t="str"/>
      <x:c r="R34" s="334"/>
    </x:row>
    <x:row r="35">
      <x:c r="A35" s="331" t="str"/>
      <x:c r="B35" s="331" t="str"/>
      <x:c r="C35" s="331" t="str"/>
      <x:c r="D35" s="331" t="str"/>
      <x:c r="E35" s="334"/>
      <x:c r="F35" s="334"/>
      <x:c r="G35" s="335"/>
      <x:c r="H35" s="335"/>
      <x:c r="I35" s="335"/>
      <x:c r="J35" s="335"/>
      <x:c r="K35" s="335"/>
      <x:c r="L35" s="336" t="str">
        <x:f>IF(A35="","",IF(I35="","",I35-IF(K35="",0,K35)))</x:f>
      </x:c>
      <x:c r="M35" s="336" t="str">
        <x:f>IF(A35="","",IF(OR(L35="",H35=""),"",L35-H35))</x:f>
      </x:c>
      <x:c r="N35" s="336" t="str">
        <x:f>IF(A35="","",IF(OR(J35="",H35=""),"",J35-H35-IF(K35="",0,K35)))</x:f>
      </x:c>
      <x:c r="O35" s="337" t="str">
        <x:f>IF(A35="","",IF(H35&gt;0,IF(D35="Sold",N35/H35,M35/H35),""))</x:f>
      </x:c>
      <x:c r="P35" s="331" t="str"/>
      <x:c r="Q35" s="331" t="str"/>
      <x:c r="R35" s="334"/>
    </x:row>
    <x:row r="36">
      <x:c r="A36" s="331" t="str"/>
      <x:c r="B36" s="331" t="str"/>
      <x:c r="C36" s="331" t="str"/>
      <x:c r="D36" s="331" t="str"/>
      <x:c r="E36" s="334"/>
      <x:c r="F36" s="334"/>
      <x:c r="G36" s="335"/>
      <x:c r="H36" s="335"/>
      <x:c r="I36" s="335"/>
      <x:c r="J36" s="335"/>
      <x:c r="K36" s="335"/>
      <x:c r="L36" s="336" t="str">
        <x:f>IF(A36="","",IF(I36="","",I36-IF(K36="",0,K36)))</x:f>
      </x:c>
      <x:c r="M36" s="336" t="str">
        <x:f>IF(A36="","",IF(OR(L36="",H36=""),"",L36-H36))</x:f>
      </x:c>
      <x:c r="N36" s="336" t="str">
        <x:f>IF(A36="","",IF(OR(J36="",H36=""),"",J36-H36-IF(K36="",0,K36)))</x:f>
      </x:c>
      <x:c r="O36" s="337" t="str">
        <x:f>IF(A36="","",IF(H36&gt;0,IF(D36="Sold",N36/H36,M36/H36),""))</x:f>
      </x:c>
      <x:c r="P36" s="331" t="str"/>
      <x:c r="Q36" s="331" t="str"/>
      <x:c r="R36" s="334"/>
    </x:row>
    <x:row r="37">
      <x:c r="A37" s="331" t="str"/>
      <x:c r="B37" s="331" t="str"/>
      <x:c r="C37" s="331" t="str"/>
      <x:c r="D37" s="331" t="str"/>
      <x:c r="E37" s="334"/>
      <x:c r="F37" s="334"/>
      <x:c r="G37" s="335"/>
      <x:c r="H37" s="335"/>
      <x:c r="I37" s="335"/>
      <x:c r="J37" s="335"/>
      <x:c r="K37" s="335"/>
      <x:c r="L37" s="336" t="str">
        <x:f>IF(A37="","",IF(I37="","",I37-IF(K37="",0,K37)))</x:f>
      </x:c>
      <x:c r="M37" s="336" t="str">
        <x:f>IF(A37="","",IF(OR(L37="",H37=""),"",L37-H37))</x:f>
      </x:c>
      <x:c r="N37" s="336" t="str">
        <x:f>IF(A37="","",IF(OR(J37="",H37=""),"",J37-H37-IF(K37="",0,K37)))</x:f>
      </x:c>
      <x:c r="O37" s="337" t="str">
        <x:f>IF(A37="","",IF(H37&gt;0,IF(D37="Sold",N37/H37,M37/H37),""))</x:f>
      </x:c>
      <x:c r="P37" s="331" t="str"/>
      <x:c r="Q37" s="331" t="str"/>
      <x:c r="R37" s="334"/>
    </x:row>
    <x:row r="40">
      <x:c r="A40" s="320" t="str">
        <x:v>HOW TO USE THE PIPELINE</x:v>
      </x:c>
      <x:c r="B40" s="320"/>
      <x:c r="C40" s="320"/>
      <x:c r="D40" s="320"/>
      <x:c r="E40" s="320"/>
      <x:c r="F40" s="320"/>
      <x:c r="G40" s="320"/>
      <x:c r="H40" s="320"/>
      <x:c r="I40" s="320"/>
      <x:c r="J40" s="320"/>
      <x:c r="K40" s="320"/>
      <x:c r="L40" s="320"/>
      <x:c r="M40" s="320"/>
      <x:c r="N40" s="320"/>
      <x:c r="O40" s="320"/>
      <x:c r="P40" s="320"/>
      <x:c r="Q40" s="320"/>
      <x:c r="R40" s="320"/>
    </x:row>
    <x:row r="41">
      <x:c r="A41" s="340" t="str">
        <x:v>Use one row per opportunity. Update Stage as the deal progresses. Enter Purchase Price only when known; enter Total Costs as your current estimate of closing, holding, improvement and selling costs. Projected Profit uses Expected Resale; Actual Profit uses Actual Sale Price. A spreadsheet is a planning tool—verify closing statements, taxes, title, access, zoning and all deal facts independently.</x:v>
      </x:c>
      <x:c r="B41" s="340"/>
      <x:c r="C41" s="340"/>
      <x:c r="D41" s="340"/>
      <x:c r="E41" s="340"/>
      <x:c r="F41" s="340"/>
      <x:c r="G41" s="340"/>
      <x:c r="H41" s="340"/>
      <x:c r="I41" s="340"/>
      <x:c r="J41" s="340"/>
      <x:c r="K41" s="340"/>
      <x:c r="L41" s="340"/>
      <x:c r="M41" s="340"/>
      <x:c r="N41" s="340"/>
      <x:c r="O41" s="340"/>
      <x:c r="P41" s="340"/>
      <x:c r="Q41" s="340"/>
      <x:c r="R41" s="340"/>
    </x:row>
    <x:row r="42">
      <x:c r="A42" s="340"/>
      <x:c r="B42" s="340"/>
      <x:c r="C42" s="340"/>
      <x:c r="D42" s="340"/>
      <x:c r="E42" s="340"/>
      <x:c r="F42" s="340"/>
      <x:c r="G42" s="340"/>
      <x:c r="H42" s="340"/>
      <x:c r="I42" s="340"/>
      <x:c r="J42" s="340"/>
      <x:c r="K42" s="340"/>
      <x:c r="L42" s="340"/>
      <x:c r="M42" s="340"/>
      <x:c r="N42" s="340"/>
      <x:c r="O42" s="340"/>
      <x:c r="P42" s="340"/>
      <x:c r="Q42" s="340"/>
      <x:c r="R42" s="340"/>
    </x:row>
    <x:row r="43">
      <x:c r="A43" s="340"/>
      <x:c r="B43" s="340"/>
      <x:c r="C43" s="340"/>
      <x:c r="D43" s="340"/>
      <x:c r="E43" s="340"/>
      <x:c r="F43" s="340"/>
      <x:c r="G43" s="340"/>
      <x:c r="H43" s="340"/>
      <x:c r="I43" s="340"/>
      <x:c r="J43" s="340"/>
      <x:c r="K43" s="340"/>
      <x:c r="L43" s="340"/>
      <x:c r="M43" s="340"/>
      <x:c r="N43" s="340"/>
      <x:c r="O43" s="340"/>
      <x:c r="P43" s="340"/>
      <x:c r="Q43" s="340"/>
      <x:c r="R43" s="340"/>
    </x:row>
    <x:row r="44">
      <x:c r="A44" s="340"/>
      <x:c r="B44" s="340"/>
      <x:c r="C44" s="340"/>
      <x:c r="D44" s="340"/>
      <x:c r="E44" s="340"/>
      <x:c r="F44" s="340"/>
      <x:c r="G44" s="340"/>
      <x:c r="H44" s="340"/>
      <x:c r="I44" s="340"/>
      <x:c r="J44" s="340"/>
      <x:c r="K44" s="340"/>
      <x:c r="L44" s="340"/>
      <x:c r="M44" s="340"/>
      <x:c r="N44" s="340"/>
      <x:c r="O44" s="340"/>
      <x:c r="P44" s="340"/>
      <x:c r="Q44" s="340"/>
      <x:c r="R44" s="340"/>
    </x:row>
  </x:sheetData>
  <x:mergeCells>
    <x:mergeCell ref="A1:R1"/>
    <x:mergeCell ref="A2:R2"/>
    <x:mergeCell ref="A40:R40"/>
    <x:mergeCell ref="A41:R44"/>
  </x:mergeCells>
  <x:conditionalFormatting sqref="D8:D37">
    <x:cfRule type="expression" dxfId="14" priority="1">
      <x:formula>D8="Sold"</x:formula>
    </x:cfRule>
    <x:cfRule type="expression" dxfId="15" priority="2">
      <x:formula>D8="Passed"</x:formula>
    </x:cfRule>
    <x:cfRule type="expression" dxfId="16" priority="3">
      <x:formula>D8="Under Contract"</x:formula>
    </x:cfRule>
  </x:conditionalFormatting>
  <x:conditionalFormatting sqref="P8:P37">
    <x:cfRule type="expression" dxfId="17" priority="4">
      <x:formula>P8="High"</x:formula>
    </x:cfRule>
    <x:cfRule type="expression" dxfId="18" priority="5">
      <x:formula>P8="Medium"</x:formula>
    </x:cfRule>
    <x:cfRule type="expression" dxfId="19" priority="6">
      <x:formula>P8="Low"</x:formula>
    </x:cfRule>
  </x:conditionalFormatting>
  <x:conditionalFormatting sqref="M8:N37">
    <x:cfRule type="cellIs" dxfId="20" priority="7" operator="lessThan">
      <x:formula>0</x:formula>
    </x:cfRule>
  </x:conditionalFormatting>
  <x:conditionalFormatting sqref="R8:R37">
    <x:cfRule type="expression" dxfId="21" priority="8">
      <x:formula>AND(R8&lt;TODAY(),R8&lt;&gt;"",D8&lt;&gt;"Sold",D8&lt;&gt;"Passed")</x:formula>
    </x:cfRule>
  </x:conditionalFormatting>
  <x:dataValidations count="2">
    <x:dataValidation type="list" sqref="D8:D37">
      <x:formula1>"Lead,Researching,Offer Planned,Offer Sent,Negotiating,Due Diligence,Under Contract,Purchased,Listed,Sold,Passed"</x:formula1>
    </x:dataValidation>
    <x:dataValidation type="list" sqref="P8:P37">
      <x:formula1>"High,Medium,Low"</x:formula1>
    </x:dataValidation>
  </x:dataValidations>
  <x:pageMargins left="0.7" right="0.7" top="0.75" bottom="0.75" header="0.3" footer="0.3"/>
</x:worksheet>
</file>