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Flooring" sheetId="2" r:id="rId6"/>
    <sheet state="visible" name="Walls &amp; Paint" sheetId="3" r:id="rId7"/>
    <sheet state="visible" name="Tile &amp; Backsplash" sheetId="4" r:id="rId8"/>
    <sheet state="visible" name="Summary" sheetId="5" r:id="rId9"/>
    <sheet state="visible" name="Reference" sheetId="6" r:id="rId10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4">
      <text>
        <t xml:space="preserve">Replace with your brand name, logo text, and contact link before sending.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6">
      <text>
        <t xml:space="preserve">Find this on the product box or spec sheet. 20 is a common example only.</t>
      </text>
    </comment>
    <comment authorId="0" ref="B5">
      <text>
        <t xml:space="preserve">10% suits straight-lay layouts. Use 15% for diagonal or herringbone, 5% for large open rooms.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9">
      <text>
        <t xml:space="preserve">A typical window is about 15 sq ft. Adjust for large windows.</t>
      </text>
    </comment>
    <comment authorId="0" ref="B8">
      <text>
        <t xml:space="preserve">A standard door is about 20 sq ft (3 ft x 6.7 ft).</t>
      </text>
    </comment>
    <comment authorId="0" ref="B7">
      <text>
        <t xml:space="preserve">Most paint covers about 350-400 sq ft per gallon on smooth, primed walls. Check your can's label.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8">
      <text>
        <t xml:space="preserve">Check the box label - coverage per box varies by tile.</t>
      </text>
    </comment>
    <comment authorId="0" ref="B7">
      <text>
        <t xml:space="preserve">Use 10% for simple straight layouts, 15% for diagonal or patterned, 20%+ for mosaics or very small rooms.</t>
      </text>
    </comment>
  </commentList>
</comments>
</file>

<file path=xl/sharedStrings.xml><?xml version="1.0" encoding="utf-8"?>
<sst xmlns="http://schemas.openxmlformats.org/spreadsheetml/2006/main" count="161" uniqueCount="138">
  <si>
    <t>Walls &amp; Paint Calculator</t>
  </si>
  <si>
    <t>Tile &amp; Backsplash Calculator</t>
  </si>
  <si>
    <t>Flooring Calculator</t>
  </si>
  <si>
    <t>Estimate paintable wall (and optional ceiling) area and the gallons you need.</t>
  </si>
  <si>
    <t>For backsplashes, shower walls, tub surrounds, and tile floors. Enter each surface's width and height.</t>
  </si>
  <si>
    <t>SETTINGS</t>
  </si>
  <si>
    <t>Enter each room's length and width. Works for hardwood, laminate, vinyl plank, carpet, and tile floors.</t>
  </si>
  <si>
    <t>RESULTS</t>
  </si>
  <si>
    <t>Tile width (in)</t>
  </si>
  <si>
    <t>Ceiling height (ft)</t>
  </si>
  <si>
    <t>Renovation Material Calculator</t>
  </si>
  <si>
    <t>Waste factor</t>
  </si>
  <si>
    <t>Paintable area (sq ft)</t>
  </si>
  <si>
    <t>Net surface area (sq ft)</t>
  </si>
  <si>
    <t>Know exactly how much to buy before you shop - and avoid paying for too much (or running short).</t>
  </si>
  <si>
    <t>Room area (sq ft)</t>
  </si>
  <si>
    <t>Brought to you by:</t>
  </si>
  <si>
    <t>Wingman Handyman Services</t>
  </si>
  <si>
    <t>mike@wingmanhandymanservices.com</t>
  </si>
  <si>
    <t>HOW TO USE THIS CALCULATOR</t>
  </si>
  <si>
    <t>1. Pick a tab</t>
  </si>
  <si>
    <t>Flooring, Walls &amp; Paint, or Tile &amp; Backsplash - use only the ones your project needs.</t>
  </si>
  <si>
    <t>2. Fill in the yellow cells</t>
  </si>
  <si>
    <t>Enter your measurements in feet (use decimals: 12 ft 6 in = 12.5). Sample rows are pre-filled - overwrite them.</t>
  </si>
  <si>
    <t>Number of coats</t>
  </si>
  <si>
    <t>Tile height (in)</t>
  </si>
  <si>
    <t>3. Check the green results</t>
  </si>
  <si>
    <t>Each tab shows how much to buy, including waste, plus an optional cost estimate.</t>
  </si>
  <si>
    <t>4. See the Summary tab</t>
  </si>
  <si>
    <t>Buy this many sq ft</t>
  </si>
  <si>
    <t>All your materials and your estimated total in one shopping list you can print.</t>
  </si>
  <si>
    <t>COLOR KEY</t>
  </si>
  <si>
    <t>Gallons (exact)</t>
  </si>
  <si>
    <t>Coverage per box (sq ft)</t>
  </si>
  <si>
    <t>Blue text, yellow fill</t>
  </si>
  <si>
    <t>Cells you can change</t>
  </si>
  <si>
    <t>Grey cells</t>
  </si>
  <si>
    <t>Automatic calculations (locked so you don't overwrite formulas)</t>
  </si>
  <si>
    <t>Green cells</t>
  </si>
  <si>
    <t>Your results - what to buy</t>
  </si>
  <si>
    <t>GOOD TO KNOW</t>
  </si>
  <si>
    <t>Coverage per gallon (sq ft)</t>
  </si>
  <si>
    <t>Price per sq ft (optional)</t>
  </si>
  <si>
    <t>•</t>
  </si>
  <si>
    <t>Tiles needed</t>
  </si>
  <si>
    <t>Gallons to buy</t>
  </si>
  <si>
    <t>Boxes to buy</t>
  </si>
  <si>
    <t>Waste factors are built in because every project loses material to cuts, mistakes, and defects. Defaults are on the Reference tab.</t>
  </si>
  <si>
    <t>Buy one extra box of flooring or tile from the same lot - discontinued styles and color differences make later repairs hard.</t>
  </si>
  <si>
    <t>Results are planning estimates. Always confirm quantities with your supplier or installer before ordering.</t>
  </si>
  <si>
    <t>Deduct per door (sq ft)</t>
  </si>
  <si>
    <t>Estimated cost</t>
  </si>
  <si>
    <t>Tiles per box</t>
  </si>
  <si>
    <t>Deduct per window (sq ft)</t>
  </si>
  <si>
    <t>Price per gallon (optional)</t>
  </si>
  <si>
    <t>ROOMS</t>
  </si>
  <si>
    <t>Room</t>
  </si>
  <si>
    <t>Room / area</t>
  </si>
  <si>
    <t>Length (ft)</t>
  </si>
  <si>
    <t>Width (ft)</t>
  </si>
  <si>
    <t>Doors</t>
  </si>
  <si>
    <t>Windows</t>
  </si>
  <si>
    <t>Paint ceiling?</t>
  </si>
  <si>
    <t>Wall area (sq ft)</t>
  </si>
  <si>
    <t>Area (sq ft)</t>
  </si>
  <si>
    <t>Ceiling area (sq ft)</t>
  </si>
  <si>
    <t>Living room</t>
  </si>
  <si>
    <t>No</t>
  </si>
  <si>
    <t>SURFACES</t>
  </si>
  <si>
    <t>Surface</t>
  </si>
  <si>
    <t>Height (ft)</t>
  </si>
  <si>
    <t>Deduct (sq ft)</t>
  </si>
  <si>
    <t>Net area (sq ft)</t>
  </si>
  <si>
    <t>Kitchen backsplash</t>
  </si>
  <si>
    <t>Hallway</t>
  </si>
  <si>
    <t>Shower wall</t>
  </si>
  <si>
    <t>Total</t>
  </si>
  <si>
    <t>Bedroom</t>
  </si>
  <si>
    <t>Yes</t>
  </si>
  <si>
    <t>Sample rows (blue) are examples - overwrite them. Odd-shaped room? Split it into rectangles and add each as its own row.</t>
  </si>
  <si>
    <t>Deduct = area you won't tile, like a window, niche, or outlet cutout. Tile count is rounded up to whole tiles, then whole boxes.</t>
  </si>
  <si>
    <t>Wall area = perimeter x ceiling height, minus doors and windows. Doesn't include trim, closets, or primer - add extra if needed.</t>
  </si>
  <si>
    <t>Your Shopping Summary</t>
  </si>
  <si>
    <t>Pulled automatically from the other tabs. Print this and take it to the store.</t>
  </si>
  <si>
    <t>Material</t>
  </si>
  <si>
    <t>Quantity to buy</t>
  </si>
  <si>
    <t>Unit</t>
  </si>
  <si>
    <t>Est. cost</t>
  </si>
  <si>
    <t>Flooring (incl. waste)</t>
  </si>
  <si>
    <t>sq ft</t>
  </si>
  <si>
    <t>Flooring boxes</t>
  </si>
  <si>
    <t>boxes</t>
  </si>
  <si>
    <t>Paint</t>
  </si>
  <si>
    <t>gallons</t>
  </si>
  <si>
    <t>Tile (incl. waste)</t>
  </si>
  <si>
    <t>Tile pieces</t>
  </si>
  <si>
    <t>tiles</t>
  </si>
  <si>
    <t>Tile boxes</t>
  </si>
  <si>
    <t>Estimated materials total</t>
  </si>
  <si>
    <t>Costs show only where you entered a price on that tab. Materials only - labor, adhesive, grout, underlayment, tax, and delivery are not included.</t>
  </si>
  <si>
    <t>Pro tip: round up to full boxes and keep one spare box for future repairs.</t>
  </si>
  <si>
    <t>Reference Guide</t>
  </si>
  <si>
    <t>General rules of thumb used for the default settings. Always confirm with your product's label or installer.</t>
  </si>
  <si>
    <t>Project type</t>
  </si>
  <si>
    <t>Typical waste</t>
  </si>
  <si>
    <t>Notes</t>
  </si>
  <si>
    <t>Flooring - straight layout, simple room</t>
  </si>
  <si>
    <t>5-10%</t>
  </si>
  <si>
    <t>Cuts at walls and defects</t>
  </si>
  <si>
    <t>Flooring - diagonal or herringbone</t>
  </si>
  <si>
    <t>15%</t>
  </si>
  <si>
    <t>More angled cuts</t>
  </si>
  <si>
    <t>Flooring - small or many-cornered rooms</t>
  </si>
  <si>
    <t>10-15%</t>
  </si>
  <si>
    <t>More cuts per area</t>
  </si>
  <si>
    <t>Tile - straight layout</t>
  </si>
  <si>
    <t>10%</t>
  </si>
  <si>
    <t>Rounded up to whole boxes</t>
  </si>
  <si>
    <t>Tile - diagonal or patterned</t>
  </si>
  <si>
    <t>Larger tile or complex pattern: up to 20%</t>
  </si>
  <si>
    <t>Tile - mosaics or small spaces</t>
  </si>
  <si>
    <t>15-20%</t>
  </si>
  <si>
    <t>Sheets break at edges</t>
  </si>
  <si>
    <t>Paint - smooth, primed wall</t>
  </si>
  <si>
    <t>350-400 sq ft/gal</t>
  </si>
  <si>
    <t>Rough or unprimed surfaces: 250-300</t>
  </si>
  <si>
    <t>Paint - coats</t>
  </si>
  <si>
    <t>2 coats</t>
  </si>
  <si>
    <t>Dark-to-light color changes may need 3 or primer</t>
  </si>
  <si>
    <t>Source: common industry rules of thumb compiled as default planning values - not a substitute for manufacturer guidance.</t>
  </si>
  <si>
    <t>Quick conversions</t>
  </si>
  <si>
    <t>1 sq yard</t>
  </si>
  <si>
    <t>9 sq ft</t>
  </si>
  <si>
    <t>1 sq meter</t>
  </si>
  <si>
    <t>10.76 sq ft</t>
  </si>
  <si>
    <t>Inches to decimal feet</t>
  </si>
  <si>
    <t>divide by 12</t>
  </si>
  <si>
    <t>6 in = 0.5 ft, 9 in = 0.75 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</si>
</sst>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"/>
    <numFmt numFmtId="165" formatCode="\$#,##0.00"/>
    <numFmt numFmtId="166" formatCode="\$#,##0"/>
  </numFmts>
  <fonts count="17">
    <font>
      <sz val="11.0"/>
      <color theme="1"/>
      <name val="Calibri"/>
      <scheme val="minor"/>
    </font>
    <font>
      <b/>
      <sz val="18.0"/>
      <color rgb="FF1F3A4D"/>
      <name val="Arial"/>
    </font>
    <font>
      <color theme="1"/>
      <name val="Calibri"/>
      <scheme val="minor"/>
    </font>
    <font>
      <i/>
      <sz val="10.0"/>
      <color rgb="FF5A6B76"/>
      <name val="Arial"/>
    </font>
    <font>
      <b/>
      <sz val="11.0"/>
      <color rgb="FFFF5F1F"/>
      <name val="Arial"/>
    </font>
    <font>
      <sz val="10.0"/>
      <color theme="1"/>
      <name val="Arial"/>
    </font>
    <font>
      <sz val="10.0"/>
      <color rgb="FF0000FF"/>
      <name val="Arial"/>
    </font>
    <font>
      <b/>
      <sz val="10.0"/>
      <color rgb="FF1F3A4D"/>
      <name val="Arial"/>
    </font>
    <font/>
    <font>
      <b/>
      <sz val="10.0"/>
      <color theme="1"/>
      <name val="Arial"/>
    </font>
    <font>
      <b/>
      <sz val="10.0"/>
      <color rgb="FF0000FF"/>
      <name val="Arial"/>
    </font>
    <font>
      <b/>
      <sz val="10.0"/>
      <color rgb="FF000000"/>
      <name val="Arial"/>
    </font>
    <font>
      <b/>
      <sz val="11.0"/>
      <color rgb="FF1F3A4D"/>
      <name val="Arial"/>
    </font>
    <font>
      <sz val="11.0"/>
      <color theme="1"/>
      <name val="Calibri"/>
    </font>
    <font>
      <b/>
      <sz val="10.0"/>
      <color rgb="FFFFFFFF"/>
      <name val="Arial"/>
    </font>
    <font>
      <i/>
      <sz val="9.0"/>
      <color rgb="FF5A6B76"/>
      <name val="Arial"/>
    </font>
    <font>
      <sz val="10.0"/>
      <color rgb="FF008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5F1F"/>
        <bgColor rgb="FFFF5F1F"/>
      </patternFill>
    </fill>
    <fill>
      <patternFill patternType="solid">
        <fgColor rgb="FFFFF8E1"/>
        <bgColor rgb="FFFFF8E1"/>
      </patternFill>
    </fill>
    <fill>
      <patternFill patternType="solid">
        <fgColor rgb="FFE6F2EA"/>
        <bgColor rgb="FFE6F2EA"/>
      </patternFill>
    </fill>
    <fill>
      <patternFill patternType="solid">
        <fgColor rgb="FFF3F6F8"/>
        <bgColor rgb="FFF3F6F8"/>
      </patternFill>
    </fill>
    <fill>
      <patternFill patternType="solid">
        <fgColor rgb="FF1F3A4D"/>
        <bgColor rgb="FF1F3A4D"/>
      </patternFill>
    </fill>
  </fills>
  <borders count="6">
    <border/>
    <border>
      <left style="thin">
        <color rgb="FFC9D1D6"/>
      </left>
      <right style="thin">
        <color rgb="FFC9D1D6"/>
      </right>
      <top style="thin">
        <color rgb="FFC9D1D6"/>
      </top>
      <bottom style="thin">
        <color rgb="FFC9D1D6"/>
      </bottom>
    </border>
    <border>
      <left style="thin">
        <color rgb="FFC9D1D6"/>
      </left>
      <top style="thin">
        <color rgb="FFC9D1D6"/>
      </top>
      <bottom style="thin">
        <color rgb="FFC9D1D6"/>
      </bottom>
    </border>
    <border>
      <top style="thin">
        <color rgb="FFC9D1D6"/>
      </top>
      <bottom style="thin">
        <color rgb="FFC9D1D6"/>
      </bottom>
    </border>
    <border>
      <right style="thin">
        <color rgb="FFC9D1D6"/>
      </right>
      <top style="thin">
        <color rgb="FFC9D1D6"/>
      </top>
      <bottom style="thin">
        <color rgb="FFC9D1D6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Fill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horizontal="left" shrinkToFit="0" vertical="bottom" wrapText="0"/>
    </xf>
    <xf borderId="1" fillId="3" fontId="6" numFmtId="164" xfId="0" applyAlignment="1" applyBorder="1" applyFill="1" applyFont="1" applyNumberFormat="1">
      <alignment horizontal="center" shrinkToFit="0" vertical="bottom" wrapText="0"/>
    </xf>
    <xf borderId="2" fillId="4" fontId="7" numFmtId="0" xfId="0" applyAlignment="1" applyBorder="1" applyFill="1" applyFont="1">
      <alignment shrinkToFit="0" vertical="bottom" wrapText="0"/>
    </xf>
    <xf borderId="1" fillId="3" fontId="6" numFmtId="9" xfId="0" applyAlignment="1" applyBorder="1" applyFill="1" applyFont="1" applyNumberFormat="1">
      <alignment horizontal="center" shrinkToFit="0" vertical="bottom" wrapText="0"/>
    </xf>
    <xf borderId="3" fillId="0" fontId="8" numFmtId="0" xfId="0" applyBorder="1" applyFont="1"/>
    <xf borderId="4" fillId="0" fontId="8" numFmtId="0" xfId="0" applyBorder="1" applyFont="1"/>
    <xf borderId="0" fillId="0" fontId="9" numFmtId="0" xfId="0" applyAlignment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5" fillId="0" fontId="11" numFmtId="0" xfId="0" applyAlignment="1" applyBorder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7" numFmtId="0" xfId="0" applyAlignment="1" applyFont="1">
      <alignment shrinkToFit="0" vertical="bottom" wrapText="0"/>
    </xf>
    <xf borderId="0" fillId="0" fontId="5" numFmtId="0" xfId="0" applyAlignment="1" applyFont="1">
      <alignment shrinkToFit="0" vertical="top" wrapText="1"/>
    </xf>
    <xf borderId="1" fillId="4" fontId="12" numFmtId="3" xfId="0" applyAlignment="1" applyBorder="1" applyFill="1" applyFont="1" applyNumberFormat="1">
      <alignment horizontal="center" shrinkToFit="0" vertical="bottom" wrapText="0"/>
    </xf>
    <xf borderId="1" fillId="4" fontId="12" numFmtId="164" xfId="0" applyAlignment="1" applyBorder="1" applyFill="1" applyFont="1" applyNumberFormat="1">
      <alignment horizontal="center" shrinkToFit="0" vertical="bottom" wrapText="0"/>
    </xf>
    <xf borderId="1" fillId="3" fontId="6" numFmtId="1" xfId="0" applyAlignment="1" applyBorder="1" applyFill="1" applyFont="1" applyNumberFormat="1">
      <alignment horizontal="center" shrinkToFit="0" vertical="bottom" wrapText="0"/>
    </xf>
    <xf borderId="1" fillId="3" fontId="6" numFmtId="0" xfId="0" applyAlignment="1" applyBorder="1" applyFill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1" fillId="5" fontId="5" numFmtId="0" xfId="0" applyAlignment="1" applyBorder="1" applyFill="1" applyFont="1">
      <alignment horizontal="left" shrinkToFit="0" vertical="bottom" wrapText="0"/>
    </xf>
    <xf borderId="1" fillId="4" fontId="7" numFmtId="0" xfId="0" applyAlignment="1" applyBorder="1" applyFill="1" applyFont="1">
      <alignment shrinkToFit="0" vertical="bottom" wrapText="0"/>
    </xf>
    <xf borderId="0" fillId="0" fontId="13" numFmtId="0" xfId="0" applyAlignment="1" applyFont="1">
      <alignment horizontal="right" shrinkToFit="0" vertical="top" wrapText="0"/>
    </xf>
    <xf borderId="1" fillId="3" fontId="6" numFmtId="3" xfId="0" applyAlignment="1" applyBorder="1" applyFill="1" applyFont="1" applyNumberFormat="1">
      <alignment horizontal="center" shrinkToFit="0" vertical="bottom" wrapText="0"/>
    </xf>
    <xf borderId="1" fillId="3" fontId="6" numFmtId="165" xfId="0" applyAlignment="1" applyBorder="1" applyFill="1" applyFont="1" applyNumberFormat="1">
      <alignment horizontal="center" shrinkToFit="0" vertical="bottom" wrapText="0"/>
    </xf>
    <xf borderId="5" fillId="0" fontId="10" numFmtId="0" xfId="0" applyAlignment="1" applyBorder="1" applyFont="1">
      <alignment shrinkToFit="0" vertical="bottom" wrapText="0"/>
    </xf>
    <xf borderId="1" fillId="4" fontId="12" numFmtId="166" xfId="0" applyAlignment="1" applyBorder="1" applyFill="1" applyFont="1" applyNumberFormat="1">
      <alignment horizontal="center" shrinkToFit="0" vertical="bottom" wrapText="0"/>
    </xf>
    <xf borderId="1" fillId="6" fontId="14" numFmtId="0" xfId="0" applyAlignment="1" applyBorder="1" applyFill="1" applyFont="1">
      <alignment horizontal="center" shrinkToFit="0" vertical="center" wrapText="1"/>
    </xf>
    <xf borderId="1" fillId="5" fontId="5" numFmtId="164" xfId="0" applyAlignment="1" applyBorder="1" applyFill="1" applyFont="1" applyNumberFormat="1">
      <alignment horizontal="center" shrinkToFit="0" vertical="bottom" wrapText="0"/>
    </xf>
    <xf borderId="1" fillId="5" fontId="5" numFmtId="3" xfId="0" applyAlignment="1" applyBorder="1" applyFill="1" applyFont="1" applyNumberFormat="1">
      <alignment horizontal="center" shrinkToFit="0" vertical="bottom" wrapText="0"/>
    </xf>
    <xf borderId="1" fillId="5" fontId="9" numFmtId="164" xfId="0" applyAlignment="1" applyBorder="1" applyFill="1" applyFont="1" applyNumberFormat="1">
      <alignment horizontal="center" shrinkToFit="0" vertical="bottom" wrapText="0"/>
    </xf>
    <xf borderId="0" fillId="0" fontId="15" numFmtId="0" xfId="0" applyAlignment="1" applyFont="1">
      <alignment shrinkToFit="0" vertical="bottom" wrapText="0"/>
    </xf>
    <xf borderId="1" fillId="5" fontId="9" numFmtId="3" xfId="0" applyAlignment="1" applyBorder="1" applyFill="1" applyFont="1" applyNumberFormat="1">
      <alignment horizontal="center" shrinkToFit="0" vertical="bottom" wrapText="0"/>
    </xf>
    <xf borderId="1" fillId="0" fontId="7" numFmtId="0" xfId="0" applyAlignment="1" applyBorder="1" applyFont="1">
      <alignment shrinkToFit="0" vertical="bottom" wrapText="0"/>
    </xf>
    <xf borderId="1" fillId="0" fontId="16" numFmtId="164" xfId="0" applyAlignment="1" applyBorder="1" applyFont="1" applyNumberFormat="1">
      <alignment horizontal="center" shrinkToFit="0" vertical="bottom" wrapText="0"/>
    </xf>
    <xf borderId="1" fillId="0" fontId="5" numFmtId="0" xfId="0" applyAlignment="1" applyBorder="1" applyFont="1">
      <alignment horizontal="center" shrinkToFit="0" vertical="bottom" wrapText="0"/>
    </xf>
    <xf borderId="1" fillId="0" fontId="16" numFmtId="166" xfId="0" applyAlignment="1" applyBorder="1" applyFont="1" applyNumberFormat="1">
      <alignment horizontal="center" shrinkToFit="0" vertical="bottom" wrapText="0"/>
    </xf>
    <xf borderId="1" fillId="0" fontId="16" numFmtId="3" xfId="0" applyAlignment="1" applyBorder="1" applyFont="1" applyNumberFormat="1">
      <alignment horizontal="center" shrinkToFit="0" vertical="bottom" wrapText="0"/>
    </xf>
    <xf borderId="1" fillId="4" fontId="13" numFmtId="0" xfId="0" applyAlignment="1" applyBorder="1" applyFill="1" applyFont="1">
      <alignment shrinkToFit="0" vertical="bottom" wrapText="0"/>
    </xf>
    <xf borderId="1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3076575</xdr:colOff>
      <xdr:row>2</xdr:row>
      <xdr:rowOff>180975</xdr:rowOff>
    </xdr:from>
    <xdr:ext cx="1514475" cy="4000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28.0"/>
    <col customWidth="1" min="3" max="3" width="70.0"/>
    <col customWidth="1" min="4" max="26" width="8.71"/>
  </cols>
  <sheetData>
    <row r="1" ht="40.5" customHeight="1">
      <c r="A1" s="1" t="s">
        <v>10</v>
      </c>
      <c r="B1" s="2"/>
      <c r="C1" s="2"/>
      <c r="D1" s="2"/>
      <c r="E1" s="2"/>
      <c r="F1" s="2"/>
      <c r="G1" s="2"/>
      <c r="H1" s="2"/>
    </row>
    <row r="2">
      <c r="A2" s="3" t="s">
        <v>14</v>
      </c>
    </row>
    <row r="3">
      <c r="B3" s="11"/>
      <c r="C3" s="12"/>
    </row>
    <row r="4">
      <c r="B4" s="11" t="s">
        <v>16</v>
      </c>
      <c r="C4" s="13" t="s">
        <v>17</v>
      </c>
    </row>
    <row r="5">
      <c r="C5" s="14" t="s">
        <v>18</v>
      </c>
    </row>
    <row r="7">
      <c r="B7" s="4" t="s">
        <v>19</v>
      </c>
    </row>
    <row r="8" ht="30.0" customHeight="1">
      <c r="B8" s="15" t="s">
        <v>20</v>
      </c>
      <c r="C8" s="16" t="s">
        <v>21</v>
      </c>
    </row>
    <row r="9" ht="30.0" customHeight="1">
      <c r="B9" s="15" t="s">
        <v>22</v>
      </c>
      <c r="C9" s="16" t="s">
        <v>23</v>
      </c>
    </row>
    <row r="10" ht="30.0" customHeight="1">
      <c r="B10" s="15" t="s">
        <v>26</v>
      </c>
      <c r="C10" s="16" t="s">
        <v>27</v>
      </c>
    </row>
    <row r="11" ht="30.0" customHeight="1">
      <c r="B11" s="15" t="s">
        <v>28</v>
      </c>
      <c r="C11" s="16" t="s">
        <v>30</v>
      </c>
    </row>
    <row r="13">
      <c r="B13" s="4" t="s">
        <v>31</v>
      </c>
    </row>
    <row r="14">
      <c r="B14" s="20" t="s">
        <v>34</v>
      </c>
      <c r="C14" s="21" t="s">
        <v>35</v>
      </c>
    </row>
    <row r="15">
      <c r="B15" s="22" t="s">
        <v>36</v>
      </c>
      <c r="C15" s="21" t="s">
        <v>37</v>
      </c>
    </row>
    <row r="16">
      <c r="B16" s="23" t="s">
        <v>38</v>
      </c>
      <c r="C16" s="21" t="s">
        <v>39</v>
      </c>
    </row>
    <row r="18">
      <c r="B18" s="4" t="s">
        <v>40</v>
      </c>
    </row>
    <row r="19" ht="30.0" customHeight="1">
      <c r="B19" s="24" t="s">
        <v>43</v>
      </c>
      <c r="C19" s="16" t="s">
        <v>47</v>
      </c>
    </row>
    <row r="20" ht="30.0" customHeight="1">
      <c r="B20" s="24" t="s">
        <v>43</v>
      </c>
      <c r="C20" s="16" t="s">
        <v>48</v>
      </c>
    </row>
    <row r="21" ht="30.0" customHeight="1">
      <c r="B21" s="24" t="s">
        <v>43</v>
      </c>
      <c r="C21" s="16" t="s">
        <v>49</v>
      </c>
    </row>
    <row r="23" ht="15.75" customHeight="1">
      <c r="B23" s="15"/>
      <c r="C23" s="2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rintOptions/>
  <pageMargins bottom="1.0" footer="0.0" header="0.0" left="0.75" right="0.75" top="1.0"/>
  <pageSetup fitToHeight="0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1.0" topLeftCell="A12" activePane="bottomLeft" state="frozen"/>
      <selection activeCell="B13" sqref="B13" pane="bottomLeft"/>
    </sheetView>
  </sheetViews>
  <sheetFormatPr customHeight="1" defaultColWidth="14.43" defaultRowHeight="15.0"/>
  <cols>
    <col customWidth="1" min="1" max="1" width="26.0"/>
    <col customWidth="1" min="2" max="3" width="14.0"/>
    <col customWidth="1" min="4" max="4" width="16.0"/>
    <col customWidth="1" min="5" max="5" width="30.0"/>
    <col customWidth="1" min="6" max="6" width="16.0"/>
    <col customWidth="1" min="7" max="26" width="8.71"/>
  </cols>
  <sheetData>
    <row r="1" ht="34.5" customHeight="1">
      <c r="A1" s="1" t="s">
        <v>2</v>
      </c>
      <c r="B1" s="2"/>
      <c r="C1" s="2"/>
      <c r="D1" s="2"/>
      <c r="E1" s="2"/>
      <c r="F1" s="2"/>
      <c r="G1" s="2"/>
      <c r="H1" s="2"/>
    </row>
    <row r="2">
      <c r="A2" s="3" t="s">
        <v>6</v>
      </c>
    </row>
    <row r="4">
      <c r="A4" s="4" t="s">
        <v>5</v>
      </c>
      <c r="D4" s="4" t="s">
        <v>7</v>
      </c>
    </row>
    <row r="5">
      <c r="A5" s="5" t="s">
        <v>11</v>
      </c>
      <c r="B5" s="8">
        <v>0.1</v>
      </c>
      <c r="D5" s="7" t="s">
        <v>15</v>
      </c>
      <c r="E5" s="10"/>
      <c r="F5" s="18">
        <f>SUM(D12:D26)</f>
        <v>300</v>
      </c>
    </row>
    <row r="6">
      <c r="A6" s="5" t="s">
        <v>33</v>
      </c>
      <c r="B6" s="6">
        <v>20.0</v>
      </c>
      <c r="D6" s="7" t="s">
        <v>29</v>
      </c>
      <c r="E6" s="10"/>
      <c r="F6" s="18">
        <f>F5*(1+B5)</f>
        <v>330</v>
      </c>
    </row>
    <row r="7">
      <c r="A7" s="5" t="s">
        <v>42</v>
      </c>
      <c r="B7" s="26"/>
      <c r="D7" s="7" t="s">
        <v>46</v>
      </c>
      <c r="E7" s="10"/>
      <c r="F7" s="17">
        <f>IF(B6&gt;0,ROUNDUP(F6/B6,0),0)</f>
        <v>17</v>
      </c>
    </row>
    <row r="8">
      <c r="D8" s="7" t="s">
        <v>51</v>
      </c>
      <c r="E8" s="10"/>
      <c r="F8" s="28">
        <f>IF(B7&gt;0,F6*B7,0)</f>
        <v>0</v>
      </c>
    </row>
    <row r="10">
      <c r="A10" s="4" t="s">
        <v>55</v>
      </c>
    </row>
    <row r="11" ht="31.5" customHeight="1">
      <c r="A11" s="29" t="s">
        <v>57</v>
      </c>
      <c r="B11" s="29" t="s">
        <v>58</v>
      </c>
      <c r="C11" s="29" t="s">
        <v>59</v>
      </c>
      <c r="D11" s="29" t="s">
        <v>64</v>
      </c>
    </row>
    <row r="12">
      <c r="A12" s="20" t="s">
        <v>66</v>
      </c>
      <c r="B12" s="6">
        <v>18.0</v>
      </c>
      <c r="C12" s="6">
        <v>14.0</v>
      </c>
      <c r="D12" s="30">
        <f t="shared" ref="D12:D26" si="1">IF(OR(B12="",C12=""),0,B12*C12)</f>
        <v>252</v>
      </c>
    </row>
    <row r="13">
      <c r="A13" s="20" t="s">
        <v>74</v>
      </c>
      <c r="B13" s="6">
        <v>12.0</v>
      </c>
      <c r="C13" s="6">
        <v>4.0</v>
      </c>
      <c r="D13" s="30">
        <f t="shared" si="1"/>
        <v>48</v>
      </c>
    </row>
    <row r="14">
      <c r="A14" s="20"/>
      <c r="B14" s="6"/>
      <c r="C14" s="6"/>
      <c r="D14" s="30">
        <f t="shared" si="1"/>
        <v>0</v>
      </c>
    </row>
    <row r="15">
      <c r="A15" s="20"/>
      <c r="B15" s="6"/>
      <c r="C15" s="6"/>
      <c r="D15" s="30">
        <f t="shared" si="1"/>
        <v>0</v>
      </c>
    </row>
    <row r="16">
      <c r="A16" s="20"/>
      <c r="B16" s="6"/>
      <c r="C16" s="6"/>
      <c r="D16" s="30">
        <f t="shared" si="1"/>
        <v>0</v>
      </c>
    </row>
    <row r="17">
      <c r="A17" s="20"/>
      <c r="B17" s="6"/>
      <c r="C17" s="6"/>
      <c r="D17" s="30">
        <f t="shared" si="1"/>
        <v>0</v>
      </c>
    </row>
    <row r="18">
      <c r="A18" s="20"/>
      <c r="B18" s="6"/>
      <c r="C18" s="6"/>
      <c r="D18" s="30">
        <f t="shared" si="1"/>
        <v>0</v>
      </c>
    </row>
    <row r="19">
      <c r="A19" s="20"/>
      <c r="B19" s="6"/>
      <c r="C19" s="6"/>
      <c r="D19" s="30">
        <f t="shared" si="1"/>
        <v>0</v>
      </c>
    </row>
    <row r="20">
      <c r="A20" s="20"/>
      <c r="B20" s="6"/>
      <c r="C20" s="6"/>
      <c r="D20" s="30">
        <f t="shared" si="1"/>
        <v>0</v>
      </c>
    </row>
    <row r="21" ht="15.75" customHeight="1">
      <c r="A21" s="20"/>
      <c r="B21" s="6"/>
      <c r="C21" s="6"/>
      <c r="D21" s="30">
        <f t="shared" si="1"/>
        <v>0</v>
      </c>
    </row>
    <row r="22" ht="15.75" customHeight="1">
      <c r="A22" s="20"/>
      <c r="B22" s="6"/>
      <c r="C22" s="6"/>
      <c r="D22" s="30">
        <f t="shared" si="1"/>
        <v>0</v>
      </c>
    </row>
    <row r="23" ht="15.75" customHeight="1">
      <c r="A23" s="20"/>
      <c r="B23" s="6"/>
      <c r="C23" s="6"/>
      <c r="D23" s="30">
        <f t="shared" si="1"/>
        <v>0</v>
      </c>
    </row>
    <row r="24" ht="15.75" customHeight="1">
      <c r="A24" s="20"/>
      <c r="B24" s="6"/>
      <c r="C24" s="6"/>
      <c r="D24" s="30">
        <f t="shared" si="1"/>
        <v>0</v>
      </c>
    </row>
    <row r="25" ht="15.75" customHeight="1">
      <c r="A25" s="20"/>
      <c r="B25" s="6"/>
      <c r="C25" s="6"/>
      <c r="D25" s="30">
        <f t="shared" si="1"/>
        <v>0</v>
      </c>
    </row>
    <row r="26" ht="15.75" customHeight="1">
      <c r="A26" s="20"/>
      <c r="B26" s="6"/>
      <c r="C26" s="6"/>
      <c r="D26" s="30">
        <f t="shared" si="1"/>
        <v>0</v>
      </c>
    </row>
    <row r="27" ht="15.75" customHeight="1">
      <c r="A27" s="11" t="s">
        <v>76</v>
      </c>
      <c r="D27" s="32">
        <f>SUM(D12:D26)</f>
        <v>300</v>
      </c>
    </row>
    <row r="28" ht="15.75" customHeight="1">
      <c r="A28" s="33" t="s">
        <v>79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D5:E5"/>
    <mergeCell ref="D6:E6"/>
    <mergeCell ref="D7:E7"/>
    <mergeCell ref="D8:E8"/>
  </mergeCells>
  <printOptions/>
  <pageMargins bottom="1.0" footer="0.0" header="0.0" left="0.75" right="0.75" top="1.0"/>
  <pageSetup fitToHeight="0"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3.0" topLeftCell="A14" activePane="bottomLeft" state="frozen"/>
      <selection activeCell="B15" sqref="B15" pane="bottomLeft"/>
    </sheetView>
  </sheetViews>
  <sheetFormatPr customHeight="1" defaultColWidth="14.43" defaultRowHeight="15.0"/>
  <cols>
    <col customWidth="1" min="1" max="1" width="26.0"/>
    <col customWidth="1" min="2" max="3" width="12.0"/>
    <col customWidth="1" min="4" max="5" width="10.0"/>
    <col customWidth="1" min="6" max="8" width="13.0"/>
    <col customWidth="1" min="9" max="9" width="15.0"/>
    <col customWidth="1" min="10" max="26" width="8.71"/>
  </cols>
  <sheetData>
    <row r="1" ht="35.2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>
      <c r="A2" s="3" t="s">
        <v>3</v>
      </c>
    </row>
    <row r="4">
      <c r="A4" s="4" t="s">
        <v>5</v>
      </c>
      <c r="D4" s="4" t="s">
        <v>7</v>
      </c>
    </row>
    <row r="5">
      <c r="A5" s="5" t="s">
        <v>9</v>
      </c>
      <c r="B5" s="6">
        <v>8.0</v>
      </c>
      <c r="D5" s="7" t="s">
        <v>12</v>
      </c>
      <c r="E5" s="9"/>
      <c r="F5" s="10"/>
      <c r="G5" s="17">
        <f>SUM(I14:I28)</f>
        <v>905</v>
      </c>
    </row>
    <row r="6">
      <c r="A6" s="5" t="s">
        <v>24</v>
      </c>
      <c r="B6" s="19">
        <v>2.0</v>
      </c>
      <c r="D6" s="7" t="s">
        <v>32</v>
      </c>
      <c r="E6" s="9"/>
      <c r="F6" s="10"/>
      <c r="G6" s="18">
        <f>IF(B7&gt;0,G5*B6/B7,0)</f>
        <v>5.171428571</v>
      </c>
    </row>
    <row r="7">
      <c r="A7" s="5" t="s">
        <v>41</v>
      </c>
      <c r="B7" s="25">
        <v>350.0</v>
      </c>
      <c r="D7" s="7" t="s">
        <v>45</v>
      </c>
      <c r="E7" s="9"/>
      <c r="F7" s="10"/>
      <c r="G7" s="17">
        <f>ROUNDUP(G6,0)</f>
        <v>6</v>
      </c>
    </row>
    <row r="8">
      <c r="A8" s="5" t="s">
        <v>50</v>
      </c>
      <c r="B8" s="25">
        <v>20.0</v>
      </c>
      <c r="D8" s="7" t="s">
        <v>51</v>
      </c>
      <c r="E8" s="9"/>
      <c r="F8" s="10"/>
      <c r="G8" s="28">
        <f>IF(B10&gt;0,G7*B10,0)</f>
        <v>0</v>
      </c>
    </row>
    <row r="9">
      <c r="A9" s="5" t="s">
        <v>53</v>
      </c>
      <c r="B9" s="25">
        <v>15.0</v>
      </c>
    </row>
    <row r="10">
      <c r="A10" s="5" t="s">
        <v>54</v>
      </c>
      <c r="B10" s="26"/>
    </row>
    <row r="12">
      <c r="A12" s="4" t="s">
        <v>55</v>
      </c>
    </row>
    <row r="13" ht="31.5" customHeight="1">
      <c r="A13" s="29" t="s">
        <v>56</v>
      </c>
      <c r="B13" s="29" t="s">
        <v>58</v>
      </c>
      <c r="C13" s="29" t="s">
        <v>59</v>
      </c>
      <c r="D13" s="29" t="s">
        <v>60</v>
      </c>
      <c r="E13" s="29" t="s">
        <v>61</v>
      </c>
      <c r="F13" s="29" t="s">
        <v>62</v>
      </c>
      <c r="G13" s="29" t="s">
        <v>63</v>
      </c>
      <c r="H13" s="29" t="s">
        <v>65</v>
      </c>
      <c r="I13" s="29" t="s">
        <v>12</v>
      </c>
    </row>
    <row r="14">
      <c r="A14" s="20" t="s">
        <v>66</v>
      </c>
      <c r="B14" s="6">
        <v>18.0</v>
      </c>
      <c r="C14" s="6">
        <v>14.0</v>
      </c>
      <c r="D14" s="19">
        <v>2.0</v>
      </c>
      <c r="E14" s="19">
        <v>3.0</v>
      </c>
      <c r="F14" s="19" t="s">
        <v>67</v>
      </c>
      <c r="G14" s="31">
        <f t="shared" ref="G14:G28" si="1">IF(OR(B14="",C14=""),0,MAX(0,2*(B14+C14)*$B$5-N(D14)*$B$8-N(E14)*$B$9))</f>
        <v>427</v>
      </c>
      <c r="H14" s="31">
        <f t="shared" ref="H14:H28" si="2">IF(AND(F14="Yes",B14&lt;&gt;"",C14&lt;&gt;""),B14*C14,0)</f>
        <v>0</v>
      </c>
      <c r="I14" s="31">
        <f t="shared" ref="I14:I28" si="3">G14+H14</f>
        <v>427</v>
      </c>
    </row>
    <row r="15">
      <c r="A15" s="20" t="s">
        <v>77</v>
      </c>
      <c r="B15" s="6">
        <v>12.0</v>
      </c>
      <c r="C15" s="6">
        <v>12.0</v>
      </c>
      <c r="D15" s="19">
        <v>1.0</v>
      </c>
      <c r="E15" s="19">
        <v>2.0</v>
      </c>
      <c r="F15" s="19" t="s">
        <v>78</v>
      </c>
      <c r="G15" s="31">
        <f t="shared" si="1"/>
        <v>334</v>
      </c>
      <c r="H15" s="31">
        <f t="shared" si="2"/>
        <v>144</v>
      </c>
      <c r="I15" s="31">
        <f t="shared" si="3"/>
        <v>478</v>
      </c>
    </row>
    <row r="16">
      <c r="A16" s="20"/>
      <c r="B16" s="6"/>
      <c r="C16" s="6"/>
      <c r="D16" s="19"/>
      <c r="E16" s="19"/>
      <c r="F16" s="19"/>
      <c r="G16" s="31">
        <f t="shared" si="1"/>
        <v>0</v>
      </c>
      <c r="H16" s="31">
        <f t="shared" si="2"/>
        <v>0</v>
      </c>
      <c r="I16" s="31">
        <f t="shared" si="3"/>
        <v>0</v>
      </c>
    </row>
    <row r="17">
      <c r="A17" s="20"/>
      <c r="B17" s="6"/>
      <c r="C17" s="6"/>
      <c r="D17" s="19"/>
      <c r="E17" s="19"/>
      <c r="F17" s="19"/>
      <c r="G17" s="31">
        <f t="shared" si="1"/>
        <v>0</v>
      </c>
      <c r="H17" s="31">
        <f t="shared" si="2"/>
        <v>0</v>
      </c>
      <c r="I17" s="31">
        <f t="shared" si="3"/>
        <v>0</v>
      </c>
    </row>
    <row r="18">
      <c r="A18" s="20"/>
      <c r="B18" s="6"/>
      <c r="C18" s="6"/>
      <c r="D18" s="19"/>
      <c r="E18" s="19"/>
      <c r="F18" s="19"/>
      <c r="G18" s="31">
        <f t="shared" si="1"/>
        <v>0</v>
      </c>
      <c r="H18" s="31">
        <f t="shared" si="2"/>
        <v>0</v>
      </c>
      <c r="I18" s="31">
        <f t="shared" si="3"/>
        <v>0</v>
      </c>
    </row>
    <row r="19">
      <c r="A19" s="20"/>
      <c r="B19" s="6"/>
      <c r="C19" s="6"/>
      <c r="D19" s="19"/>
      <c r="E19" s="19"/>
      <c r="F19" s="19"/>
      <c r="G19" s="31">
        <f t="shared" si="1"/>
        <v>0</v>
      </c>
      <c r="H19" s="31">
        <f t="shared" si="2"/>
        <v>0</v>
      </c>
      <c r="I19" s="31">
        <f t="shared" si="3"/>
        <v>0</v>
      </c>
    </row>
    <row r="20">
      <c r="A20" s="20"/>
      <c r="B20" s="6"/>
      <c r="C20" s="6"/>
      <c r="D20" s="19"/>
      <c r="E20" s="19"/>
      <c r="F20" s="19"/>
      <c r="G20" s="31">
        <f t="shared" si="1"/>
        <v>0</v>
      </c>
      <c r="H20" s="31">
        <f t="shared" si="2"/>
        <v>0</v>
      </c>
      <c r="I20" s="31">
        <f t="shared" si="3"/>
        <v>0</v>
      </c>
    </row>
    <row r="21" ht="15.75" customHeight="1">
      <c r="A21" s="20"/>
      <c r="B21" s="6"/>
      <c r="C21" s="6"/>
      <c r="D21" s="19"/>
      <c r="E21" s="19"/>
      <c r="F21" s="19"/>
      <c r="G21" s="31">
        <f t="shared" si="1"/>
        <v>0</v>
      </c>
      <c r="H21" s="31">
        <f t="shared" si="2"/>
        <v>0</v>
      </c>
      <c r="I21" s="31">
        <f t="shared" si="3"/>
        <v>0</v>
      </c>
    </row>
    <row r="22" ht="15.75" customHeight="1">
      <c r="A22" s="20"/>
      <c r="B22" s="6"/>
      <c r="C22" s="6"/>
      <c r="D22" s="19"/>
      <c r="E22" s="19"/>
      <c r="F22" s="19"/>
      <c r="G22" s="31">
        <f t="shared" si="1"/>
        <v>0</v>
      </c>
      <c r="H22" s="31">
        <f t="shared" si="2"/>
        <v>0</v>
      </c>
      <c r="I22" s="31">
        <f t="shared" si="3"/>
        <v>0</v>
      </c>
    </row>
    <row r="23" ht="15.75" customHeight="1">
      <c r="A23" s="20"/>
      <c r="B23" s="6"/>
      <c r="C23" s="6"/>
      <c r="D23" s="19"/>
      <c r="E23" s="19"/>
      <c r="F23" s="19"/>
      <c r="G23" s="31">
        <f t="shared" si="1"/>
        <v>0</v>
      </c>
      <c r="H23" s="31">
        <f t="shared" si="2"/>
        <v>0</v>
      </c>
      <c r="I23" s="31">
        <f t="shared" si="3"/>
        <v>0</v>
      </c>
    </row>
    <row r="24" ht="15.75" customHeight="1">
      <c r="A24" s="20"/>
      <c r="B24" s="6"/>
      <c r="C24" s="6"/>
      <c r="D24" s="19"/>
      <c r="E24" s="19"/>
      <c r="F24" s="19"/>
      <c r="G24" s="31">
        <f t="shared" si="1"/>
        <v>0</v>
      </c>
      <c r="H24" s="31">
        <f t="shared" si="2"/>
        <v>0</v>
      </c>
      <c r="I24" s="31">
        <f t="shared" si="3"/>
        <v>0</v>
      </c>
    </row>
    <row r="25" ht="15.75" customHeight="1">
      <c r="A25" s="20"/>
      <c r="B25" s="6"/>
      <c r="C25" s="6"/>
      <c r="D25" s="19"/>
      <c r="E25" s="19"/>
      <c r="F25" s="19"/>
      <c r="G25" s="31">
        <f t="shared" si="1"/>
        <v>0</v>
      </c>
      <c r="H25" s="31">
        <f t="shared" si="2"/>
        <v>0</v>
      </c>
      <c r="I25" s="31">
        <f t="shared" si="3"/>
        <v>0</v>
      </c>
    </row>
    <row r="26" ht="15.75" customHeight="1">
      <c r="A26" s="20"/>
      <c r="B26" s="6"/>
      <c r="C26" s="6"/>
      <c r="D26" s="19"/>
      <c r="E26" s="19"/>
      <c r="F26" s="19"/>
      <c r="G26" s="31">
        <f t="shared" si="1"/>
        <v>0</v>
      </c>
      <c r="H26" s="31">
        <f t="shared" si="2"/>
        <v>0</v>
      </c>
      <c r="I26" s="31">
        <f t="shared" si="3"/>
        <v>0</v>
      </c>
    </row>
    <row r="27" ht="15.75" customHeight="1">
      <c r="A27" s="20"/>
      <c r="B27" s="6"/>
      <c r="C27" s="6"/>
      <c r="D27" s="19"/>
      <c r="E27" s="19"/>
      <c r="F27" s="19"/>
      <c r="G27" s="31">
        <f t="shared" si="1"/>
        <v>0</v>
      </c>
      <c r="H27" s="31">
        <f t="shared" si="2"/>
        <v>0</v>
      </c>
      <c r="I27" s="31">
        <f t="shared" si="3"/>
        <v>0</v>
      </c>
    </row>
    <row r="28" ht="15.75" customHeight="1">
      <c r="A28" s="20"/>
      <c r="B28" s="6"/>
      <c r="C28" s="6"/>
      <c r="D28" s="19"/>
      <c r="E28" s="19"/>
      <c r="F28" s="19"/>
      <c r="G28" s="31">
        <f t="shared" si="1"/>
        <v>0</v>
      </c>
      <c r="H28" s="31">
        <f t="shared" si="2"/>
        <v>0</v>
      </c>
      <c r="I28" s="31">
        <f t="shared" si="3"/>
        <v>0</v>
      </c>
    </row>
    <row r="29" ht="15.75" customHeight="1">
      <c r="A29" s="11" t="s">
        <v>76</v>
      </c>
      <c r="G29" s="34">
        <f t="shared" ref="G29:I29" si="4">SUM(G14:G28)</f>
        <v>761</v>
      </c>
      <c r="H29" s="34">
        <f t="shared" si="4"/>
        <v>144</v>
      </c>
      <c r="I29" s="34">
        <f t="shared" si="4"/>
        <v>905</v>
      </c>
    </row>
    <row r="30" ht="15.75" customHeight="1">
      <c r="A30" s="33" t="s">
        <v>81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D5:F5"/>
    <mergeCell ref="D6:F6"/>
    <mergeCell ref="D7:F7"/>
    <mergeCell ref="D8:F8"/>
  </mergeCells>
  <dataValidations>
    <dataValidation type="list" allowBlank="1" sqref="F14:F28">
      <formula1>"Yes,No"</formula1>
    </dataValidation>
  </dataValidations>
  <printOptions/>
  <pageMargins bottom="1.0" footer="0.0" header="0.0" left="0.75" right="0.75" top="1.0"/>
  <pageSetup fitToHeight="0"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3.0" topLeftCell="A14" activePane="bottomLeft" state="frozen"/>
      <selection activeCell="B15" sqref="B15" pane="bottomLeft"/>
    </sheetView>
  </sheetViews>
  <sheetFormatPr customHeight="1" defaultColWidth="14.43" defaultRowHeight="15.0"/>
  <cols>
    <col customWidth="1" min="1" max="1" width="26.0"/>
    <col customWidth="1" min="2" max="3" width="12.0"/>
    <col customWidth="1" min="4" max="5" width="16.0"/>
    <col customWidth="1" min="6" max="6" width="30.0"/>
    <col customWidth="1" min="7" max="7" width="16.0"/>
    <col customWidth="1" min="8" max="26" width="8.71"/>
  </cols>
  <sheetData>
    <row r="1" ht="36.0" customHeight="1">
      <c r="A1" s="1" t="s">
        <v>1</v>
      </c>
      <c r="B1" s="2"/>
      <c r="C1" s="2"/>
      <c r="D1" s="2"/>
      <c r="E1" s="2"/>
      <c r="F1" s="2"/>
      <c r="G1" s="2"/>
    </row>
    <row r="2">
      <c r="A2" s="3" t="s">
        <v>4</v>
      </c>
    </row>
    <row r="4">
      <c r="A4" s="4" t="s">
        <v>5</v>
      </c>
      <c r="D4" s="4" t="s">
        <v>7</v>
      </c>
    </row>
    <row r="5">
      <c r="A5" s="5" t="s">
        <v>8</v>
      </c>
      <c r="B5" s="6">
        <v>12.0</v>
      </c>
      <c r="D5" s="7" t="s">
        <v>13</v>
      </c>
      <c r="E5" s="9"/>
      <c r="F5" s="10"/>
      <c r="G5" s="18">
        <f>SUM(E14:E28)</f>
        <v>46</v>
      </c>
    </row>
    <row r="6">
      <c r="A6" s="5" t="s">
        <v>25</v>
      </c>
      <c r="B6" s="6">
        <v>12.0</v>
      </c>
      <c r="D6" s="7" t="s">
        <v>29</v>
      </c>
      <c r="E6" s="9"/>
      <c r="F6" s="10"/>
      <c r="G6" s="18">
        <f>G5*(1+B7)</f>
        <v>52.9</v>
      </c>
    </row>
    <row r="7">
      <c r="A7" s="5" t="s">
        <v>11</v>
      </c>
      <c r="B7" s="8">
        <v>0.15</v>
      </c>
      <c r="D7" s="7" t="s">
        <v>44</v>
      </c>
      <c r="E7" s="9"/>
      <c r="F7" s="10"/>
      <c r="G7" s="17">
        <f>IF(AND(B5&gt;0,B6&gt;0),ROUNDUP(G6*144/(B5*B6),0),0)</f>
        <v>53</v>
      </c>
    </row>
    <row r="8">
      <c r="A8" s="5" t="s">
        <v>52</v>
      </c>
      <c r="B8" s="25">
        <v>11.0</v>
      </c>
      <c r="D8" s="7" t="s">
        <v>46</v>
      </c>
      <c r="E8" s="9"/>
      <c r="F8" s="10"/>
      <c r="G8" s="17">
        <f>IF(B8&gt;0,ROUNDUP(G7/B8,0),0)</f>
        <v>5</v>
      </c>
    </row>
    <row r="9">
      <c r="A9" s="5" t="s">
        <v>42</v>
      </c>
      <c r="B9" s="26"/>
      <c r="D9" s="7" t="s">
        <v>51</v>
      </c>
      <c r="E9" s="9"/>
      <c r="F9" s="10"/>
      <c r="G9" s="28">
        <f>IF(B9&gt;0,G6*B9,0)</f>
        <v>0</v>
      </c>
    </row>
    <row r="12">
      <c r="A12" s="4" t="s">
        <v>68</v>
      </c>
    </row>
    <row r="13" ht="31.5" customHeight="1">
      <c r="A13" s="29" t="s">
        <v>69</v>
      </c>
      <c r="B13" s="29" t="s">
        <v>59</v>
      </c>
      <c r="C13" s="29" t="s">
        <v>70</v>
      </c>
      <c r="D13" s="29" t="s">
        <v>71</v>
      </c>
      <c r="E13" s="29" t="s">
        <v>72</v>
      </c>
    </row>
    <row r="14">
      <c r="A14" s="20" t="s">
        <v>73</v>
      </c>
      <c r="B14" s="6">
        <v>10.0</v>
      </c>
      <c r="C14" s="6">
        <v>1.5</v>
      </c>
      <c r="D14" s="6">
        <v>4.0</v>
      </c>
      <c r="E14" s="30">
        <f t="shared" ref="E14:E28" si="1">IF(OR(B14="",C14=""),0,MAX(0,B14*C14-N(D14)))</f>
        <v>11</v>
      </c>
    </row>
    <row r="15">
      <c r="A15" s="20" t="s">
        <v>75</v>
      </c>
      <c r="B15" s="6">
        <v>5.0</v>
      </c>
      <c r="C15" s="6">
        <v>7.0</v>
      </c>
      <c r="D15" s="6">
        <v>0.0</v>
      </c>
      <c r="E15" s="30">
        <f t="shared" si="1"/>
        <v>35</v>
      </c>
    </row>
    <row r="16">
      <c r="A16" s="20"/>
      <c r="B16" s="6"/>
      <c r="C16" s="6"/>
      <c r="D16" s="6"/>
      <c r="E16" s="30">
        <f t="shared" si="1"/>
        <v>0</v>
      </c>
    </row>
    <row r="17">
      <c r="A17" s="20"/>
      <c r="B17" s="6"/>
      <c r="C17" s="6"/>
      <c r="D17" s="6"/>
      <c r="E17" s="30">
        <f t="shared" si="1"/>
        <v>0</v>
      </c>
    </row>
    <row r="18">
      <c r="A18" s="20"/>
      <c r="B18" s="6"/>
      <c r="C18" s="6"/>
      <c r="D18" s="6"/>
      <c r="E18" s="30">
        <f t="shared" si="1"/>
        <v>0</v>
      </c>
    </row>
    <row r="19">
      <c r="A19" s="20"/>
      <c r="B19" s="6"/>
      <c r="C19" s="6"/>
      <c r="D19" s="6"/>
      <c r="E19" s="30">
        <f t="shared" si="1"/>
        <v>0</v>
      </c>
    </row>
    <row r="20">
      <c r="A20" s="20"/>
      <c r="B20" s="6"/>
      <c r="C20" s="6"/>
      <c r="D20" s="6"/>
      <c r="E20" s="30">
        <f t="shared" si="1"/>
        <v>0</v>
      </c>
    </row>
    <row r="21" ht="15.75" customHeight="1">
      <c r="A21" s="20"/>
      <c r="B21" s="6"/>
      <c r="C21" s="6"/>
      <c r="D21" s="6"/>
      <c r="E21" s="30">
        <f t="shared" si="1"/>
        <v>0</v>
      </c>
    </row>
    <row r="22" ht="15.75" customHeight="1">
      <c r="A22" s="20"/>
      <c r="B22" s="6"/>
      <c r="C22" s="6"/>
      <c r="D22" s="6"/>
      <c r="E22" s="30">
        <f t="shared" si="1"/>
        <v>0</v>
      </c>
    </row>
    <row r="23" ht="15.75" customHeight="1">
      <c r="A23" s="20"/>
      <c r="B23" s="6"/>
      <c r="C23" s="6"/>
      <c r="D23" s="6"/>
      <c r="E23" s="30">
        <f t="shared" si="1"/>
        <v>0</v>
      </c>
    </row>
    <row r="24" ht="15.75" customHeight="1">
      <c r="A24" s="20"/>
      <c r="B24" s="6"/>
      <c r="C24" s="6"/>
      <c r="D24" s="6"/>
      <c r="E24" s="30">
        <f t="shared" si="1"/>
        <v>0</v>
      </c>
    </row>
    <row r="25" ht="15.75" customHeight="1">
      <c r="A25" s="20"/>
      <c r="B25" s="6"/>
      <c r="C25" s="6"/>
      <c r="D25" s="6"/>
      <c r="E25" s="30">
        <f t="shared" si="1"/>
        <v>0</v>
      </c>
    </row>
    <row r="26" ht="15.75" customHeight="1">
      <c r="A26" s="20"/>
      <c r="B26" s="6"/>
      <c r="C26" s="6"/>
      <c r="D26" s="6"/>
      <c r="E26" s="30">
        <f t="shared" si="1"/>
        <v>0</v>
      </c>
    </row>
    <row r="27" ht="15.75" customHeight="1">
      <c r="A27" s="20"/>
      <c r="B27" s="6"/>
      <c r="C27" s="6"/>
      <c r="D27" s="6"/>
      <c r="E27" s="30">
        <f t="shared" si="1"/>
        <v>0</v>
      </c>
    </row>
    <row r="28" ht="15.75" customHeight="1">
      <c r="A28" s="20"/>
      <c r="B28" s="6"/>
      <c r="C28" s="6"/>
      <c r="D28" s="6"/>
      <c r="E28" s="30">
        <f t="shared" si="1"/>
        <v>0</v>
      </c>
    </row>
    <row r="29" ht="15.75" customHeight="1">
      <c r="A29" s="11" t="s">
        <v>76</v>
      </c>
      <c r="E29" s="32">
        <f>SUM(E14:E28)</f>
        <v>46</v>
      </c>
    </row>
    <row r="30" ht="15.75" customHeight="1">
      <c r="A30" s="33" t="s">
        <v>80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D5:F5"/>
    <mergeCell ref="D6:F6"/>
    <mergeCell ref="D7:F7"/>
    <mergeCell ref="D8:F8"/>
    <mergeCell ref="D9:F9"/>
  </mergeCells>
  <printOptions/>
  <pageMargins bottom="1.0" footer="0.0" header="0.0" left="0.75" right="0.75" top="1.0"/>
  <pageSetup fitToHeight="0"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0.0"/>
    <col customWidth="1" min="2" max="2" width="22.0"/>
    <col customWidth="1" min="3" max="4" width="16.0"/>
    <col customWidth="1" min="5" max="26" width="8.71"/>
  </cols>
  <sheetData>
    <row r="1" ht="36.75" customHeight="1">
      <c r="A1" s="1" t="s">
        <v>82</v>
      </c>
      <c r="B1" s="2"/>
      <c r="C1" s="2"/>
      <c r="D1" s="2"/>
      <c r="E1" s="2"/>
      <c r="F1" s="2"/>
      <c r="G1" s="2"/>
      <c r="H1" s="2"/>
    </row>
    <row r="2">
      <c r="A2" s="3" t="s">
        <v>83</v>
      </c>
    </row>
    <row r="4" ht="31.5" customHeight="1">
      <c r="A4" s="29" t="s">
        <v>84</v>
      </c>
      <c r="B4" s="29" t="s">
        <v>85</v>
      </c>
      <c r="C4" s="29" t="s">
        <v>86</v>
      </c>
      <c r="D4" s="29" t="s">
        <v>87</v>
      </c>
    </row>
    <row r="5">
      <c r="A5" s="35" t="s">
        <v>88</v>
      </c>
      <c r="B5" s="36">
        <f>Flooring!F6</f>
        <v>330</v>
      </c>
      <c r="C5" s="37" t="s">
        <v>89</v>
      </c>
      <c r="D5" s="38">
        <f>Flooring!F8</f>
        <v>0</v>
      </c>
    </row>
    <row r="6">
      <c r="A6" s="35" t="s">
        <v>90</v>
      </c>
      <c r="B6" s="39">
        <f>Flooring!F7</f>
        <v>17</v>
      </c>
      <c r="C6" s="37" t="s">
        <v>91</v>
      </c>
      <c r="D6" s="38"/>
    </row>
    <row r="7">
      <c r="A7" s="35" t="s">
        <v>92</v>
      </c>
      <c r="B7" s="39">
        <f>'Walls &amp; Paint'!G7</f>
        <v>6</v>
      </c>
      <c r="C7" s="37" t="s">
        <v>93</v>
      </c>
      <c r="D7" s="38">
        <f>'Walls &amp; Paint'!G8</f>
        <v>0</v>
      </c>
    </row>
    <row r="8">
      <c r="A8" s="35" t="s">
        <v>94</v>
      </c>
      <c r="B8" s="36">
        <f>'Tile &amp; Backsplash'!G6</f>
        <v>52.9</v>
      </c>
      <c r="C8" s="37" t="s">
        <v>89</v>
      </c>
      <c r="D8" s="38">
        <f>'Tile &amp; Backsplash'!G9</f>
        <v>0</v>
      </c>
    </row>
    <row r="9">
      <c r="A9" s="35" t="s">
        <v>95</v>
      </c>
      <c r="B9" s="39">
        <f>'Tile &amp; Backsplash'!G7</f>
        <v>53</v>
      </c>
      <c r="C9" s="37" t="s">
        <v>96</v>
      </c>
      <c r="D9" s="38"/>
    </row>
    <row r="10">
      <c r="A10" s="35" t="s">
        <v>97</v>
      </c>
      <c r="B10" s="39">
        <f>'Tile &amp; Backsplash'!G8</f>
        <v>5</v>
      </c>
      <c r="C10" s="37" t="s">
        <v>91</v>
      </c>
      <c r="D10" s="38"/>
    </row>
    <row r="12">
      <c r="A12" s="23" t="s">
        <v>98</v>
      </c>
      <c r="B12" s="40"/>
      <c r="C12" s="40"/>
      <c r="D12" s="28">
        <f>SUM(D5:D10)</f>
        <v>0</v>
      </c>
    </row>
    <row r="14">
      <c r="A14" s="33" t="s">
        <v>99</v>
      </c>
    </row>
    <row r="15">
      <c r="A15" s="33" t="s">
        <v>100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4.0"/>
    <col customWidth="1" min="2" max="2" width="18.0"/>
    <col customWidth="1" min="3" max="3" width="60.0"/>
    <col customWidth="1" min="4" max="26" width="8.71"/>
  </cols>
  <sheetData>
    <row r="1" ht="36.0" customHeight="1">
      <c r="A1" s="1" t="s">
        <v>101</v>
      </c>
      <c r="B1" s="2"/>
      <c r="C1" s="2"/>
    </row>
    <row r="2">
      <c r="A2" s="3" t="s">
        <v>102</v>
      </c>
    </row>
    <row r="4" ht="31.5" customHeight="1">
      <c r="A4" s="29" t="s">
        <v>103</v>
      </c>
      <c r="B4" s="29" t="s">
        <v>104</v>
      </c>
      <c r="C4" s="29" t="s">
        <v>105</v>
      </c>
    </row>
    <row r="5">
      <c r="A5" s="41" t="s">
        <v>106</v>
      </c>
      <c r="B5" s="41" t="s">
        <v>107</v>
      </c>
      <c r="C5" s="41" t="s">
        <v>108</v>
      </c>
    </row>
    <row r="6">
      <c r="A6" s="41" t="s">
        <v>109</v>
      </c>
      <c r="B6" s="41" t="s">
        <v>110</v>
      </c>
      <c r="C6" s="41" t="s">
        <v>111</v>
      </c>
    </row>
    <row r="7">
      <c r="A7" s="41" t="s">
        <v>112</v>
      </c>
      <c r="B7" s="41" t="s">
        <v>113</v>
      </c>
      <c r="C7" s="41" t="s">
        <v>114</v>
      </c>
    </row>
    <row r="8">
      <c r="A8" s="41" t="s">
        <v>115</v>
      </c>
      <c r="B8" s="41" t="s">
        <v>116</v>
      </c>
      <c r="C8" s="41" t="s">
        <v>117</v>
      </c>
    </row>
    <row r="9">
      <c r="A9" s="41" t="s">
        <v>118</v>
      </c>
      <c r="B9" s="41" t="s">
        <v>110</v>
      </c>
      <c r="C9" s="41" t="s">
        <v>119</v>
      </c>
    </row>
    <row r="10">
      <c r="A10" s="41" t="s">
        <v>120</v>
      </c>
      <c r="B10" s="41" t="s">
        <v>121</v>
      </c>
      <c r="C10" s="41" t="s">
        <v>122</v>
      </c>
    </row>
    <row r="11">
      <c r="A11" s="41" t="s">
        <v>123</v>
      </c>
      <c r="B11" s="41" t="s">
        <v>124</v>
      </c>
      <c r="C11" s="41" t="s">
        <v>125</v>
      </c>
    </row>
    <row r="12">
      <c r="A12" s="41" t="s">
        <v>126</v>
      </c>
      <c r="B12" s="41" t="s">
        <v>127</v>
      </c>
      <c r="C12" s="41" t="s">
        <v>128</v>
      </c>
    </row>
    <row r="14">
      <c r="A14" s="33" t="s">
        <v>129</v>
      </c>
    </row>
    <row r="16" ht="31.5" customHeight="1">
      <c r="A16" s="29" t="s">
        <v>130</v>
      </c>
      <c r="B16" s="29"/>
      <c r="C16" s="29"/>
    </row>
    <row r="17">
      <c r="A17" s="42" t="s">
        <v>131</v>
      </c>
      <c r="B17" s="42" t="s">
        <v>132</v>
      </c>
      <c r="C17" s="42"/>
    </row>
    <row r="18">
      <c r="A18" s="42" t="s">
        <v>133</v>
      </c>
      <c r="B18" s="42" t="s">
        <v>134</v>
      </c>
      <c r="C18" s="42"/>
    </row>
    <row r="19">
      <c r="A19" s="42" t="s">
        <v>135</v>
      </c>
      <c r="B19" s="42" t="s">
        <v>136</v>
      </c>
      <c r="C19" s="42" t="s">
        <v>137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fitToHeight="0" orientation="landscape"/>
  <drawing r:id="rId1"/>
</worksheet>
</file>