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tart Here" sheetId="1" state="visible" r:id="rId3"/>
    <sheet name="Project Calculator" sheetId="2" state="visible" r:id="rId4"/>
    <sheet name="Rate Planner" sheetId="3" state="visible" r:id="rId5"/>
    <sheet name="Actual vs Estimated" sheetId="4" state="visible" r:id="rId6"/>
    <sheet name="Scenario Compare" sheetId="5" state="visible" r:id="rId7"/>
    <sheet name="Project History" sheetId="6" state="visible" r:id="rId8"/>
    <sheet name="Scope &amp; Calculators" sheetId="7" state="visible" r:id="rId9"/>
    <sheet name="Settings" sheetId="8" state="visible" r:id="rId10"/>
  </sheets>
  <definedNames>
    <definedName function="false" hidden="false" name="Reasons" vbProcedure="false">Settings!$D$4:$D$14</definedName>
    <definedName function="false" hidden="false" name="Scale" vbProcedure="false">Settings!$G$4:$G$8</definedName>
    <definedName function="false" hidden="false" name="Services" vbProcedure="false">Settings!$F$4:$F$11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<sst xmlns="http://schemas.openxmlformats.org/spreadsheetml/2006/main" count="235" uniqueCount="215">
  <si>
    <t xml:space="preserve">Rate &amp; Project Profit Calculator</t>
  </si>
  <si>
    <t xml:space="preserve">Estimate before quoting. Compare after delivery. Improve every future price.</t>
  </si>
  <si>
    <t xml:space="preserve">The 4-step workflow</t>
  </si>
  <si>
    <t xml:space="preserve">1</t>
  </si>
  <si>
    <t xml:space="preserve">Estimate</t>
  </si>
  <si>
    <t xml:space="preserve">In Project Calculator, enter the fee, hours and direct costs (contractors, tools, travel, fees).</t>
  </si>
  <si>
    <t xml:space="preserve">2</t>
  </si>
  <si>
    <t xml:space="preserve">Check</t>
  </si>
  <si>
    <t xml:space="preserve">The sheet shows your contribution, margin, effective hourly rate, a stress test and a pricing signal.</t>
  </si>
  <si>
    <t xml:space="preserve">3</t>
  </si>
  <si>
    <t xml:space="preserve">Finish the project</t>
  </si>
  <si>
    <t xml:space="preserve">In Actual vs Estimated, enter your real hours and costs once the project is done.</t>
  </si>
  <si>
    <t xml:space="preserve">4</t>
  </si>
  <si>
    <t xml:space="preserve">Learn</t>
  </si>
  <si>
    <t xml:space="preserve">See scope creep, the drop in your hourly rate, and what to change on the next quote.</t>
  </si>
  <si>
    <t xml:space="preserve">Important: "Project Contribution" is not your final business profit.
Contribution = Project Fee − direct project costs. It does NOT subtract income tax, GST, general overhead, personal expenses or your monthly subscriptions. It shows whether a single project is worth your time — not your take-home for the year.</t>
  </si>
  <si>
    <t xml:space="preserve">Colour legend</t>
  </si>
  <si>
    <t xml:space="preserve">You type here</t>
  </si>
  <si>
    <t xml:space="preserve">gold cells are your inputs</t>
  </si>
  <si>
    <t xml:space="preserve">Calculated</t>
  </si>
  <si>
    <t xml:space="preserve">green cells are auto-formulas — don't edit</t>
  </si>
  <si>
    <t xml:space="preserve">📊  Project Calculator</t>
  </si>
  <si>
    <t xml:space="preserve">Estimate a project's economics before you send the quote.</t>
  </si>
  <si>
    <t xml:space="preserve">A · PROJECT DETAILS</t>
  </si>
  <si>
    <t xml:space="preserve">Client</t>
  </si>
  <si>
    <t xml:space="preserve">Bright Studio</t>
  </si>
  <si>
    <t xml:space="preserve">Project</t>
  </si>
  <si>
    <t xml:space="preserve">Brand Identity</t>
  </si>
  <si>
    <t xml:space="preserve">Project fee (₹)</t>
  </si>
  <si>
    <t xml:space="preserve">Expected hours</t>
  </si>
  <si>
    <t xml:space="preserve">Project start</t>
  </si>
  <si>
    <t xml:space="preserve">Expected completion</t>
  </si>
  <si>
    <t xml:space="preserve">B · DIRECT PROJECT COSTS</t>
  </si>
  <si>
    <t xml:space="preserve">Contractor / freelancer help (₹)</t>
  </si>
  <si>
    <t xml:space="preserve">Project-specific software / assets (₹)</t>
  </si>
  <si>
    <t xml:space="preserve">Stock images, plugins, fonts, templates, project-only SaaS.</t>
  </si>
  <si>
    <t xml:space="preserve">Travel (₹)</t>
  </si>
  <si>
    <t xml:space="preserve">Printing / shipping (₹)</t>
  </si>
  <si>
    <t xml:space="preserve">Payment gateway / platform fee (%)</t>
  </si>
  <si>
    <t xml:space="preserve">Other project cost (₹)</t>
  </si>
  <si>
    <t xml:space="preserve">Payment fee amount (₹)</t>
  </si>
  <si>
    <t xml:space="preserve">Platform fee applied to the project fee.</t>
  </si>
  <si>
    <t xml:space="preserve">Total direct cost (₹)</t>
  </si>
  <si>
    <t xml:space="preserve">C · ESTIMATED PROJECT ECONOMICS</t>
  </si>
  <si>
    <t xml:space="preserve">Direct costs (₹)</t>
  </si>
  <si>
    <t xml:space="preserve">Project contribution (₹)</t>
  </si>
  <si>
    <t xml:space="preserve">Fee minus direct costs. Not your final profit — tax &amp; overhead not included.</t>
  </si>
  <si>
    <t xml:space="preserve">Contribution margin</t>
  </si>
  <si>
    <t xml:space="preserve">Share of the fee left after direct project costs.</t>
  </si>
  <si>
    <t xml:space="preserve">Effective hourly contribution</t>
  </si>
  <si>
    <t xml:space="preserve">Approximate contribution per expected hour worked.</t>
  </si>
  <si>
    <t xml:space="preserve">D · PRICING SIGNAL</t>
  </si>
  <si>
    <t xml:space="preserve">Target hourly contribution (₹)</t>
  </si>
  <si>
    <t xml:space="preserve">Set this in the Settings tab.</t>
  </si>
  <si>
    <t xml:space="preserve">Status</t>
  </si>
  <si>
    <t xml:space="preserve">Green = at/above target · Yellow = a little below · Red = well below.</t>
  </si>
  <si>
    <t xml:space="preserve">E · WHAT COULD BREAK THIS QUOTE?</t>
  </si>
  <si>
    <t xml:space="preserve">Stress-test hours (+20%)</t>
  </si>
  <si>
    <t xml:space="preserve">New effective rate at stress hours</t>
  </si>
  <si>
    <t xml:space="preserve">Reality check</t>
  </si>
  <si>
    <t xml:space="preserve">🎯  Rate Planner</t>
  </si>
  <si>
    <t xml:space="preserve">Work backwards: what price supports the time &amp; margin you want?</t>
  </si>
  <si>
    <t xml:space="preserve">YOUR ASSUMPTIONS</t>
  </si>
  <si>
    <t xml:space="preserve">Desired value per working hour (₹)</t>
  </si>
  <si>
    <t xml:space="preserve">Expected project hours</t>
  </si>
  <si>
    <t xml:space="preserve">Contractor costs (₹)</t>
  </si>
  <si>
    <t xml:space="preserve">Project-specific tools (₹)</t>
  </si>
  <si>
    <t xml:space="preserve">Payment fee (%)</t>
  </si>
  <si>
    <t xml:space="preserve">Other costs (₹)</t>
  </si>
  <si>
    <t xml:space="preserve">Desired contribution margin</t>
  </si>
  <si>
    <t xml:space="preserve">SUGGESTED PRICING</t>
  </si>
  <si>
    <t xml:space="preserve">Value of your time (₹)</t>
  </si>
  <si>
    <t xml:space="preserve">Hours × your desired hourly value.</t>
  </si>
  <si>
    <t xml:space="preserve">Direct project costs (₹)</t>
  </si>
  <si>
    <t xml:space="preserve">Economic value before margin (₹)</t>
  </si>
  <si>
    <t xml:space="preserve">Suggested price (covers time + costs)</t>
  </si>
  <si>
    <t xml:space="preserve">Grossed up so the payment fee doesn't eat your time value.</t>
  </si>
  <si>
    <t xml:space="preserve">Price with contingency buffer (₹)</t>
  </si>
  <si>
    <t xml:space="preserve">Rounded quote suggestion (₹)</t>
  </si>
  <si>
    <t xml:space="preserve">Margin sanity floor (₹)</t>
  </si>
  <si>
    <t xml:space="preserve">Don't quote below this or your margin target breaks.</t>
  </si>
  <si>
    <t xml:space="preserve">Margin at rounded quote</t>
  </si>
  <si>
    <t xml:space="preserve">This is not a market-price oracle. It doesn't promise the market will pay this — it shows the price that better supports the time and cost assumptions you entered.</t>
  </si>
  <si>
    <t xml:space="preserve">📐  Actual vs Estimated</t>
  </si>
  <si>
    <t xml:space="preserve">Enter real numbers after delivery to see what a project truly earned.</t>
  </si>
  <si>
    <t xml:space="preserve">EXPECTED  (pulled from Project Calculator)</t>
  </si>
  <si>
    <t xml:space="preserve">Expected fee (₹)</t>
  </si>
  <si>
    <t xml:space="preserve">Expected direct costs (₹)</t>
  </si>
  <si>
    <t xml:space="preserve">Expected contribution (₹)</t>
  </si>
  <si>
    <t xml:space="preserve">Expected effective rate</t>
  </si>
  <si>
    <t xml:space="preserve">ACTUAL — enter what really happened</t>
  </si>
  <si>
    <t xml:space="preserve">Actual fee (₹)</t>
  </si>
  <si>
    <t xml:space="preserve">Actual hours</t>
  </si>
  <si>
    <t xml:space="preserve">Actual contractor (₹)</t>
  </si>
  <si>
    <t xml:space="preserve">Actual tools (₹)</t>
  </si>
  <si>
    <t xml:space="preserve">Actual travel (₹)</t>
  </si>
  <si>
    <t xml:space="preserve">Actual other costs (₹)</t>
  </si>
  <si>
    <t xml:space="preserve">Actual direct costs (₹)</t>
  </si>
  <si>
    <t xml:space="preserve">Actual contribution (₹)</t>
  </si>
  <si>
    <t xml:space="preserve">Actual effective rate</t>
  </si>
  <si>
    <t xml:space="preserve">THE DIFFERENCE</t>
  </si>
  <si>
    <t xml:space="preserve">Hours variance</t>
  </si>
  <si>
    <t xml:space="preserve">Hours worked minus hours expected.</t>
  </si>
  <si>
    <t xml:space="preserve">Cost variance (₹)</t>
  </si>
  <si>
    <t xml:space="preserve">Contribution variance (₹)</t>
  </si>
  <si>
    <t xml:space="preserve">Effective-rate change</t>
  </si>
  <si>
    <t xml:space="preserve">Rate change %</t>
  </si>
  <si>
    <t xml:space="preserve">Signal</t>
  </si>
  <si>
    <t xml:space="preserve">LEARN</t>
  </si>
  <si>
    <t xml:space="preserve">Why did this happen?</t>
  </si>
  <si>
    <t xml:space="preserve">Extra revisions</t>
  </si>
  <si>
    <t xml:space="preserve">Next-quote lesson</t>
  </si>
  <si>
    <t xml:space="preserve">⚖️  Scenario Compare</t>
  </si>
  <si>
    <t xml:space="preserve">Three ways to structure the same offer — side by side.</t>
  </si>
  <si>
    <t xml:space="preserve">Lean</t>
  </si>
  <si>
    <t xml:space="preserve">Standard</t>
  </si>
  <si>
    <t xml:space="preserve">Premium</t>
  </si>
  <si>
    <t xml:space="preserve">Price (₹)</t>
  </si>
  <si>
    <t xml:space="preserve">Hours</t>
  </si>
  <si>
    <t xml:space="preserve">Direct cost (₹)</t>
  </si>
  <si>
    <t xml:space="preserve">Contribution (₹)</t>
  </si>
  <si>
    <t xml:space="preserve">Margin</t>
  </si>
  <si>
    <t xml:space="preserve">Effective rate</t>
  </si>
  <si>
    <t xml:space="preserve">BEFORE YOU PICK THE BIGGEST PRICE, ASK:</t>
  </si>
  <si>
    <t xml:space="preserve">•  Which option is easiest to explain to the client?</t>
  </si>
  <si>
    <t xml:space="preserve">•  Which has the clearest client outcome?</t>
  </si>
  <si>
    <t xml:space="preserve">•  Which is the least risky to deliver?</t>
  </si>
  <si>
    <t xml:space="preserve">•  Which best protects your time?</t>
  </si>
  <si>
    <t xml:space="preserve">•  Which still works if hours rise 20%?</t>
  </si>
  <si>
    <t xml:space="preserve">•  Which leaves room for revisions?</t>
  </si>
  <si>
    <t xml:space="preserve">•  Which fits the client's budget?</t>
  </si>
  <si>
    <t xml:space="preserve">•  Which do you actually want to deliver?</t>
  </si>
  <si>
    <t xml:space="preserve">📈  Project History</t>
  </si>
  <si>
    <t xml:space="preserve">Track every project to learn which work is actually worth doing.</t>
  </si>
  <si>
    <t xml:space="preserve">DASHBOARD</t>
  </si>
  <si>
    <t xml:space="preserve">Avg effective rate</t>
  </si>
  <si>
    <t xml:space="preserve">Target rate</t>
  </si>
  <si>
    <t xml:space="preserve">Projects below target</t>
  </si>
  <si>
    <t xml:space="preserve">Avg scope creep</t>
  </si>
  <si>
    <t xml:space="preserve">Highest contribution (₹)</t>
  </si>
  <si>
    <t xml:space="preserve">Best service (top rate)</t>
  </si>
  <si>
    <t xml:space="preserve">Service</t>
  </si>
  <si>
    <t xml:space="preserve">Fee (₹)</t>
  </si>
  <si>
    <t xml:space="preserve">Est hrs</t>
  </si>
  <si>
    <t xml:space="preserve">Actual hrs</t>
  </si>
  <si>
    <t xml:space="preserve">Direct (₹)</t>
  </si>
  <si>
    <t xml:space="preserve">Scope creep</t>
  </si>
  <si>
    <t xml:space="preserve">Client A</t>
  </si>
  <si>
    <t xml:space="preserve">Design</t>
  </si>
  <si>
    <t xml:space="preserve">Website Build</t>
  </si>
  <si>
    <t xml:space="preserve">Client B</t>
  </si>
  <si>
    <t xml:space="preserve">Web Design</t>
  </si>
  <si>
    <t xml:space="preserve">Monthly Campaign</t>
  </si>
  <si>
    <t xml:space="preserve">Client C</t>
  </si>
  <si>
    <t xml:space="preserve">Social</t>
  </si>
  <si>
    <t xml:space="preserve">🧮  Scope, Revisions, Discounts &amp; Fit</t>
  </si>
  <si>
    <t xml:space="preserve">Four quick calculators that expose hidden margin leaks.</t>
  </si>
  <si>
    <t xml:space="preserve">SCOPE CREEP CALCULATOR</t>
  </si>
  <si>
    <t xml:space="preserve">Original hours</t>
  </si>
  <si>
    <t xml:space="preserve">Extra hours</t>
  </si>
  <si>
    <t xml:space="preserve">Scope creep %</t>
  </si>
  <si>
    <t xml:space="preserve">Cost of scope creep (₹)</t>
  </si>
  <si>
    <t xml:space="preserve">Extra hours × your target hourly value.</t>
  </si>
  <si>
    <t xml:space="preserve">REVISION COST CALCULATOR</t>
  </si>
  <si>
    <t xml:space="preserve">Included revisions</t>
  </si>
  <si>
    <t xml:space="preserve">Actual revisions</t>
  </si>
  <si>
    <t xml:space="preserve">Avg hours per revision</t>
  </si>
  <si>
    <t xml:space="preserve">Extra revision rounds</t>
  </si>
  <si>
    <t xml:space="preserve">Hidden revision cost (₹)</t>
  </si>
  <si>
    <t xml:space="preserve">Consider reducing included revisions or charging per extra round.</t>
  </si>
  <si>
    <t xml:space="preserve">DISCOUNT REALITY CALCULATOR</t>
  </si>
  <si>
    <t xml:space="preserve">Original quote (₹)</t>
  </si>
  <si>
    <t xml:space="preserve">Discount requested (%)</t>
  </si>
  <si>
    <t xml:space="preserve">New price after discount (₹)</t>
  </si>
  <si>
    <t xml:space="preserve">Contribution before → after (₹)</t>
  </si>
  <si>
    <t xml:space="preserve">Hourly before → after</t>
  </si>
  <si>
    <t xml:space="preserve">Real hit to contribution</t>
  </si>
  <si>
    <t xml:space="preserve">A price discount cuts contribution by MORE than the discount %.</t>
  </si>
  <si>
    <t xml:space="preserve">"SHOULD I TAKE THIS PROJECT?" SCORE</t>
  </si>
  <si>
    <t xml:space="preserve">Price quality</t>
  </si>
  <si>
    <t xml:space="preserve">Client payment reliability</t>
  </si>
  <si>
    <t xml:space="preserve">Scope clarity</t>
  </si>
  <si>
    <t xml:space="preserve">Timeline realism</t>
  </si>
  <si>
    <t xml:space="preserve">Revision risk (5 = low risk)</t>
  </si>
  <si>
    <t xml:space="preserve">Portfolio / strategic value</t>
  </si>
  <si>
    <t xml:space="preserve">Client communication</t>
  </si>
  <si>
    <t xml:space="preserve">Commercial score (of 35)</t>
  </si>
  <si>
    <t xml:space="preserve">A thinking aid — not an automatic accept/reject decision.</t>
  </si>
  <si>
    <t xml:space="preserve">⚙  Settings &amp; Lists</t>
  </si>
  <si>
    <t xml:space="preserve">Your planning assumptions. Every tab reads from here.</t>
  </si>
  <si>
    <t xml:space="preserve">PLANNING ASSUMPTIONS — edit these</t>
  </si>
  <si>
    <t xml:space="preserve">Why the rate dropped</t>
  </si>
  <si>
    <t xml:space="preserve">Service type</t>
  </si>
  <si>
    <t xml:space="preserve">1–5</t>
  </si>
  <si>
    <t xml:space="preserve">Target value per working hour (₹)</t>
  </si>
  <si>
    <t xml:space="preserve">The hourly value you want your time to earn (after direct costs).</t>
  </si>
  <si>
    <t xml:space="preserve">Target contribution margin</t>
  </si>
  <si>
    <t xml:space="preserve">Minimum share of the fee you want left after direct costs.</t>
  </si>
  <si>
    <t xml:space="preserve">Unclear scope</t>
  </si>
  <si>
    <t xml:space="preserve">"Review" tolerance below target</t>
  </si>
  <si>
    <t xml:space="preserve">Underestimated hours</t>
  </si>
  <si>
    <t xml:space="preserve">Development</t>
  </si>
  <si>
    <t xml:space="preserve">Contingency buffer</t>
  </si>
  <si>
    <t xml:space="preserve">Client delays</t>
  </si>
  <si>
    <t xml:space="preserve">Writing</t>
  </si>
  <si>
    <t xml:space="preserve">Round quote to nearest (₹)</t>
  </si>
  <si>
    <t xml:space="preserve">Extra meetings</t>
  </si>
  <si>
    <t xml:space="preserve">Subcontractor cost rose</t>
  </si>
  <si>
    <t xml:space="preserve">Video</t>
  </si>
  <si>
    <t xml:space="preserve">Extra deliverables</t>
  </si>
  <si>
    <t xml:space="preserve">Consulting</t>
  </si>
  <si>
    <t xml:space="preserve">Inefficient process</t>
  </si>
  <si>
    <t xml:space="preserve">Other</t>
  </si>
  <si>
    <t xml:space="preserve">Low initial price</t>
  </si>
  <si>
    <t xml:space="preserve">Higher payment/platform fees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</si>
</sst>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₹#,##0"/>
    <numFmt numFmtId="166" formatCode="dd\ mmm\ yyyy"/>
    <numFmt numFmtId="167" formatCode="0.0%"/>
    <numFmt numFmtId="168" formatCode="\₹#,##0&quot; /hr&quot;"/>
    <numFmt numFmtId="169" formatCode="General"/>
    <numFmt numFmtId="170" formatCode="#,##0&quot; hrs&quot;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B4D3E"/>
      <name val="Arial"/>
      <family val="0"/>
      <charset val="1"/>
    </font>
    <font>
      <sz val="11"/>
      <color rgb="FF8A8A7E"/>
      <name val="Arial"/>
      <family val="0"/>
      <charset val="1"/>
    </font>
    <font>
      <b val="true"/>
      <sz val="13"/>
      <color rgb="FF123A2C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123A2C"/>
      <name val="Arial"/>
      <family val="0"/>
      <charset val="1"/>
    </font>
    <font>
      <sz val="10"/>
      <color rgb="FF4A4A40"/>
      <name val="Arial"/>
      <family val="0"/>
      <charset val="1"/>
    </font>
    <font>
      <sz val="10.5"/>
      <color rgb="FF5A4C22"/>
      <name val="Arial"/>
      <family val="0"/>
      <charset val="1"/>
    </font>
    <font>
      <b val="true"/>
      <sz val="12"/>
      <color rgb="FF123A2C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1B5E43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9.5"/>
      <color rgb="FFCFE0D6"/>
      <name val="Arial"/>
      <family val="0"/>
      <charset val="1"/>
    </font>
    <font>
      <b val="true"/>
      <sz val="10.5"/>
      <color rgb="FF1B5E43"/>
      <name val="Arial"/>
      <family val="0"/>
      <charset val="1"/>
    </font>
    <font>
      <sz val="10"/>
      <color rgb="FF3A3A33"/>
      <name val="Arial"/>
      <family val="0"/>
      <charset val="1"/>
    </font>
    <font>
      <sz val="10"/>
      <color rgb="FF1A1A1A"/>
      <name val="Arial"/>
      <family val="0"/>
      <charset val="1"/>
    </font>
    <font>
      <i val="true"/>
      <sz val="8.5"/>
      <color rgb="FF8A8A7E"/>
      <name val="Arial"/>
      <family val="0"/>
      <charset val="1"/>
    </font>
    <font>
      <sz val="10"/>
      <color rgb="FF1B5E43"/>
      <name val="Arial"/>
      <family val="0"/>
      <charset val="1"/>
    </font>
    <font>
      <b val="true"/>
      <sz val="13"/>
      <color rgb="FF1B5E43"/>
      <name val="Arial"/>
      <family val="0"/>
      <charset val="1"/>
    </font>
    <font>
      <i val="true"/>
      <sz val="10"/>
      <color rgb="FF5A4C22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3A3A33"/>
      <name val="Arial"/>
      <family val="0"/>
      <charset val="1"/>
    </font>
    <font>
      <b val="true"/>
      <sz val="9"/>
      <color rgb="FF8A8A7E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"/>
      <color rgb="FF8A8A7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4D3E"/>
        <bgColor rgb="FF1B5E43"/>
      </patternFill>
    </fill>
    <fill>
      <patternFill patternType="solid">
        <fgColor rgb="FFFBF1DF"/>
        <bgColor rgb="FFF7ECE9"/>
      </patternFill>
    </fill>
    <fill>
      <patternFill patternType="solid">
        <fgColor rgb="FFF2E8C6"/>
        <bgColor rgb="FFFBF1DF"/>
      </patternFill>
    </fill>
    <fill>
      <patternFill patternType="solid">
        <fgColor rgb="FFEAF3EC"/>
        <bgColor rgb="FFECF1EC"/>
      </patternFill>
    </fill>
    <fill>
      <patternFill patternType="solid">
        <fgColor rgb="FFECF1EC"/>
        <bgColor rgb="FFEAF3E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DCB"/>
      </left>
      <right style="thin">
        <color rgb="FFE3DDCB"/>
      </right>
      <top style="thin">
        <color rgb="FFE3DDCB"/>
      </top>
      <bottom style="thin">
        <color rgb="FFE3DD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1B5E43"/>
        <sz val="10"/>
      </font>
      <fill>
        <patternFill>
          <bgColor rgb="FFEAF3EC"/>
        </patternFill>
      </fill>
    </dxf>
    <dxf>
      <font>
        <name val="Arial"/>
        <charset val="1"/>
        <family val="0"/>
        <b val="1"/>
        <color rgb="FFB4791F"/>
        <sz val="10"/>
      </font>
      <fill>
        <patternFill>
          <bgColor rgb="FFFBF1DF"/>
        </patternFill>
      </fill>
    </dxf>
    <dxf>
      <font>
        <name val="Arial"/>
        <charset val="1"/>
        <family val="0"/>
        <b val="1"/>
        <color rgb="FFB23A2E"/>
        <sz val="10"/>
      </font>
      <fill>
        <patternFill>
          <bgColor rgb="FFF7ECE9"/>
        </patternFill>
      </fill>
    </dxf>
    <dxf>
      <font>
        <name val="Arial"/>
        <charset val="1"/>
        <family val="0"/>
        <b val="1"/>
        <color rgb="FF1B5E43"/>
        <sz val="9"/>
      </font>
      <fill>
        <patternFill>
          <bgColor rgb="FFEAF3EC"/>
        </patternFill>
      </fill>
    </dxf>
    <dxf>
      <font>
        <name val="Arial"/>
        <charset val="1"/>
        <family val="0"/>
        <b val="1"/>
        <color rgb="FFB4791F"/>
        <sz val="9"/>
      </font>
      <fill>
        <patternFill>
          <bgColor rgb="FFFBF1D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791F"/>
      <rgbColor rgb="FF800080"/>
      <rgbColor rgb="FF1B5E43"/>
      <rgbColor rgb="FFC0C0C0"/>
      <rgbColor rgb="FF8A8A7E"/>
      <rgbColor rgb="FF9999FF"/>
      <rgbColor rgb="FF993366"/>
      <rgbColor rgb="FFFBF1DF"/>
      <rgbColor rgb="FFEAF3EC"/>
      <rgbColor rgb="FF660066"/>
      <rgbColor rgb="FFFF8080"/>
      <rgbColor rgb="FF0066CC"/>
      <rgbColor rgb="FFCFE0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1EC"/>
      <rgbColor rgb="FFF7ECE9"/>
      <rgbColor rgb="FFF2E8C6"/>
      <rgbColor rgb="FF99CCFF"/>
      <rgbColor rgb="FFFF99CC"/>
      <rgbColor rgb="FFCC99FF"/>
      <rgbColor rgb="FFE3DDCB"/>
      <rgbColor rgb="FF3366FF"/>
      <rgbColor rgb="FF33CCCC"/>
      <rgbColor rgb="FF99CC00"/>
      <rgbColor rgb="FFFFCC00"/>
      <rgbColor rgb="FFFF9900"/>
      <rgbColor rgb="FFFF6600"/>
      <rgbColor rgb="FF5A4C22"/>
      <rgbColor rgb="FF969696"/>
      <rgbColor rgb="FF1B4D3E"/>
      <rgbColor rgb="FF339966"/>
      <rgbColor rgb="FF123A2C"/>
      <rgbColor rgb="FF1A1A1A"/>
      <rgbColor rgb="FFB23A2E"/>
      <rgbColor rgb="FF993366"/>
      <rgbColor rgb="FF4A4A40"/>
      <rgbColor rgb="FF3A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30"/>
  </cols>
  <sheetData>
    <row r="2" customFormat="false" ht="24.45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6.15" hidden="false" customHeight="false" outlineLevel="0" collapsed="false">
      <c r="B5" s="3" t="s">
        <v>2</v>
      </c>
      <c r="C5" s="3"/>
      <c r="D5" s="3"/>
    </row>
    <row r="6" customFormat="false" ht="16.15" hidden="false" customHeight="false" outlineLevel="0" collapsed="false">
      <c r="B6" s="4" t="s">
        <v>3</v>
      </c>
      <c r="C6" s="5" t="s">
        <v>4</v>
      </c>
    </row>
    <row r="7" customFormat="false" ht="30" hidden="false" customHeight="true" outlineLevel="0" collapsed="false">
      <c r="C7" s="6" t="s">
        <v>5</v>
      </c>
      <c r="D7" s="6"/>
    </row>
    <row r="8" customFormat="false" ht="16.15" hidden="false" customHeight="false" outlineLevel="0" collapsed="false">
      <c r="B8" s="4" t="s">
        <v>6</v>
      </c>
      <c r="C8" s="5" t="s">
        <v>7</v>
      </c>
    </row>
    <row r="9" customFormat="false" ht="30" hidden="false" customHeight="true" outlineLevel="0" collapsed="false">
      <c r="C9" s="6" t="s">
        <v>8</v>
      </c>
      <c r="D9" s="6"/>
    </row>
    <row r="10" customFormat="false" ht="16.15" hidden="false" customHeight="false" outlineLevel="0" collapsed="false">
      <c r="B10" s="4" t="s">
        <v>9</v>
      </c>
      <c r="C10" s="5" t="s">
        <v>10</v>
      </c>
    </row>
    <row r="11" customFormat="false" ht="30" hidden="false" customHeight="true" outlineLevel="0" collapsed="false">
      <c r="C11" s="6" t="s">
        <v>11</v>
      </c>
      <c r="D11" s="6"/>
    </row>
    <row r="12" customFormat="false" ht="16.15" hidden="false" customHeight="false" outlineLevel="0" collapsed="false">
      <c r="B12" s="4" t="s">
        <v>12</v>
      </c>
      <c r="C12" s="5" t="s">
        <v>13</v>
      </c>
    </row>
    <row r="13" customFormat="false" ht="30" hidden="false" customHeight="true" outlineLevel="0" collapsed="false">
      <c r="C13" s="6" t="s">
        <v>14</v>
      </c>
      <c r="D13" s="6"/>
    </row>
    <row r="15" customFormat="false" ht="15" hidden="false" customHeight="true" outlineLevel="0" collapsed="false">
      <c r="B15" s="7" t="s">
        <v>15</v>
      </c>
      <c r="C15" s="7"/>
      <c r="D15" s="7"/>
    </row>
    <row r="16" customFormat="false" ht="15" hidden="false" customHeight="false" outlineLevel="0" collapsed="false">
      <c r="B16" s="7"/>
      <c r="C16" s="7"/>
      <c r="D16" s="7"/>
    </row>
    <row r="17" customFormat="false" ht="15" hidden="false" customHeight="false" outlineLevel="0" collapsed="false">
      <c r="B17" s="7"/>
      <c r="C17" s="7"/>
      <c r="D17" s="7"/>
    </row>
    <row r="19" customFormat="false" ht="15" hidden="false" customHeight="false" outlineLevel="0" collapsed="false">
      <c r="B19" s="8" t="s">
        <v>16</v>
      </c>
      <c r="C19" s="8"/>
      <c r="D19" s="8"/>
    </row>
    <row r="20" customFormat="false" ht="15" hidden="false" customHeight="false" outlineLevel="0" collapsed="false">
      <c r="B20" s="9" t="s">
        <v>17</v>
      </c>
      <c r="C20" s="10" t="s">
        <v>18</v>
      </c>
      <c r="D20" s="10"/>
    </row>
    <row r="21" customFormat="false" ht="15" hidden="false" customHeight="false" outlineLevel="0" collapsed="false">
      <c r="B21" s="11" t="s">
        <v>19</v>
      </c>
      <c r="C21" s="10" t="s">
        <v>20</v>
      </c>
      <c r="D21" s="10"/>
    </row>
  </sheetData>
  <mergeCells count="11">
    <mergeCell ref="B2:D2"/>
    <mergeCell ref="B3:D3"/>
    <mergeCell ref="B5:D5"/>
    <mergeCell ref="C7:D7"/>
    <mergeCell ref="C9:D9"/>
    <mergeCell ref="C11:D11"/>
    <mergeCell ref="C13:D13"/>
    <mergeCell ref="B15:D17"/>
    <mergeCell ref="B19:D19"/>
    <mergeCell ref="C20:D20"/>
    <mergeCell ref="C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42"/>
  </cols>
  <sheetData>
    <row r="1" customFormat="false" ht="33.75" hidden="false" customHeight="true" outlineLevel="0" collapsed="false">
      <c r="A1" s="12" t="s">
        <v>21</v>
      </c>
      <c r="B1" s="12"/>
      <c r="C1" s="12"/>
    </row>
    <row r="2" customFormat="false" ht="18" hidden="false" customHeight="true" outlineLevel="0" collapsed="false">
      <c r="A2" s="13" t="s">
        <v>22</v>
      </c>
      <c r="B2" s="13"/>
      <c r="C2" s="13"/>
    </row>
    <row r="3" customFormat="false" ht="19.5" hidden="false" customHeight="true" outlineLevel="0" collapsed="false">
      <c r="A3" s="14" t="s">
        <v>23</v>
      </c>
      <c r="B3" s="14"/>
      <c r="C3" s="14"/>
    </row>
    <row r="4" customFormat="false" ht="15" hidden="false" customHeight="false" outlineLevel="0" collapsed="false">
      <c r="A4" s="15" t="s">
        <v>24</v>
      </c>
      <c r="B4" s="16" t="s">
        <v>25</v>
      </c>
    </row>
    <row r="5" customFormat="false" ht="15" hidden="false" customHeight="false" outlineLevel="0" collapsed="false">
      <c r="A5" s="15" t="s">
        <v>26</v>
      </c>
      <c r="B5" s="16" t="s">
        <v>27</v>
      </c>
    </row>
    <row r="6" customFormat="false" ht="15" hidden="false" customHeight="false" outlineLevel="0" collapsed="false">
      <c r="A6" s="15" t="s">
        <v>28</v>
      </c>
      <c r="B6" s="17" t="n">
        <v>80000</v>
      </c>
    </row>
    <row r="7" customFormat="false" ht="15" hidden="false" customHeight="false" outlineLevel="0" collapsed="false">
      <c r="A7" s="15" t="s">
        <v>29</v>
      </c>
      <c r="B7" s="16" t="n">
        <v>40</v>
      </c>
    </row>
    <row r="8" customFormat="false" ht="15" hidden="false" customHeight="false" outlineLevel="0" collapsed="false">
      <c r="A8" s="15" t="s">
        <v>30</v>
      </c>
      <c r="B8" s="18" t="n">
        <v>46266</v>
      </c>
    </row>
    <row r="9" customFormat="false" ht="15" hidden="false" customHeight="false" outlineLevel="0" collapsed="false">
      <c r="A9" s="15" t="s">
        <v>31</v>
      </c>
      <c r="B9" s="18" t="n">
        <v>46290</v>
      </c>
    </row>
    <row r="11" customFormat="false" ht="19.5" hidden="false" customHeight="true" outlineLevel="0" collapsed="false">
      <c r="A11" s="14" t="s">
        <v>32</v>
      </c>
      <c r="B11" s="14"/>
      <c r="C11" s="14"/>
    </row>
    <row r="12" customFormat="false" ht="15" hidden="false" customHeight="false" outlineLevel="0" collapsed="false">
      <c r="A12" s="15" t="s">
        <v>33</v>
      </c>
      <c r="B12" s="17" t="n">
        <v>10000</v>
      </c>
    </row>
    <row r="13" customFormat="false" ht="15" hidden="false" customHeight="false" outlineLevel="0" collapsed="false">
      <c r="A13" s="15" t="s">
        <v>34</v>
      </c>
      <c r="B13" s="17" t="n">
        <v>2000</v>
      </c>
      <c r="C13" s="19" t="s">
        <v>35</v>
      </c>
    </row>
    <row r="14" customFormat="false" ht="15" hidden="false" customHeight="false" outlineLevel="0" collapsed="false">
      <c r="A14" s="15" t="s">
        <v>36</v>
      </c>
      <c r="B14" s="17" t="n">
        <v>3000</v>
      </c>
    </row>
    <row r="15" customFormat="false" ht="15" hidden="false" customHeight="false" outlineLevel="0" collapsed="false">
      <c r="A15" s="15" t="s">
        <v>37</v>
      </c>
      <c r="B15" s="17" t="n">
        <v>0</v>
      </c>
    </row>
    <row r="16" customFormat="false" ht="15" hidden="false" customHeight="false" outlineLevel="0" collapsed="false">
      <c r="A16" s="15" t="s">
        <v>38</v>
      </c>
      <c r="B16" s="20" t="n">
        <v>0.02</v>
      </c>
    </row>
    <row r="17" customFormat="false" ht="15" hidden="false" customHeight="false" outlineLevel="0" collapsed="false">
      <c r="A17" s="15" t="s">
        <v>39</v>
      </c>
      <c r="B17" s="17" t="n">
        <v>0</v>
      </c>
    </row>
    <row r="18" customFormat="false" ht="15" hidden="false" customHeight="false" outlineLevel="0" collapsed="false">
      <c r="A18" s="15" t="s">
        <v>40</v>
      </c>
      <c r="B18" s="21" t="n">
        <f aca="false">B16*B6</f>
        <v>1600</v>
      </c>
      <c r="C18" s="19" t="s">
        <v>41</v>
      </c>
    </row>
    <row r="19" customFormat="false" ht="15" hidden="false" customHeight="false" outlineLevel="0" collapsed="false">
      <c r="A19" s="15" t="s">
        <v>42</v>
      </c>
      <c r="B19" s="22" t="n">
        <f aca="false">B12+B13+B14+B15+B17+B18</f>
        <v>16600</v>
      </c>
    </row>
    <row r="21" customFormat="false" ht="19.5" hidden="false" customHeight="true" outlineLevel="0" collapsed="false">
      <c r="A21" s="14" t="s">
        <v>43</v>
      </c>
      <c r="B21" s="14"/>
      <c r="C21" s="14"/>
    </row>
    <row r="22" customFormat="false" ht="15" hidden="false" customHeight="false" outlineLevel="0" collapsed="false">
      <c r="A22" s="15" t="s">
        <v>28</v>
      </c>
      <c r="B22" s="21" t="n">
        <f aca="false">B6</f>
        <v>80000</v>
      </c>
    </row>
    <row r="23" customFormat="false" ht="15" hidden="false" customHeight="false" outlineLevel="0" collapsed="false">
      <c r="A23" s="15" t="s">
        <v>44</v>
      </c>
      <c r="B23" s="21" t="n">
        <f aca="false">B19</f>
        <v>16600</v>
      </c>
    </row>
    <row r="24" customFormat="false" ht="19.4" hidden="false" customHeight="false" outlineLevel="0" collapsed="false">
      <c r="A24" s="15" t="s">
        <v>45</v>
      </c>
      <c r="B24" s="22" t="n">
        <f aca="false">B22-B23</f>
        <v>63400</v>
      </c>
      <c r="C24" s="19" t="s">
        <v>46</v>
      </c>
    </row>
    <row r="25" customFormat="false" ht="15" hidden="false" customHeight="false" outlineLevel="0" collapsed="false">
      <c r="A25" s="15" t="s">
        <v>47</v>
      </c>
      <c r="B25" s="23" t="n">
        <f aca="false">IFERROR(B24/B22,0)</f>
        <v>0.7925</v>
      </c>
      <c r="C25" s="19" t="s">
        <v>48</v>
      </c>
    </row>
    <row r="26" customFormat="false" ht="16.15" hidden="false" customHeight="false" outlineLevel="0" collapsed="false">
      <c r="A26" s="15" t="s">
        <v>49</v>
      </c>
      <c r="B26" s="24" t="n">
        <f aca="false">IFERROR(B24/B7,0)</f>
        <v>1585</v>
      </c>
      <c r="C26" s="19" t="s">
        <v>50</v>
      </c>
    </row>
    <row r="28" customFormat="false" ht="19.5" hidden="false" customHeight="true" outlineLevel="0" collapsed="false">
      <c r="A28" s="14" t="s">
        <v>51</v>
      </c>
      <c r="B28" s="14"/>
      <c r="C28" s="14"/>
    </row>
    <row r="29" customFormat="false" ht="15" hidden="false" customHeight="false" outlineLevel="0" collapsed="false">
      <c r="A29" s="15" t="s">
        <v>52</v>
      </c>
      <c r="B29" s="25" t="n">
        <f aca="false">Settings!$B$4</f>
        <v>1500</v>
      </c>
      <c r="C29" s="19" t="s">
        <v>53</v>
      </c>
    </row>
    <row r="30" customFormat="false" ht="19.4" hidden="false" customHeight="false" outlineLevel="0" collapsed="false">
      <c r="A30" s="15" t="s">
        <v>54</v>
      </c>
      <c r="B30" s="26" t="str">
        <f aca="false">IF(B26&gt;=B29,"✅ Healthy",IF(B26&gt;=B29*(1-Settings!$B$6),"🟡 Review","🔴 Weak"))</f>
        <v>✅ Healthy</v>
      </c>
      <c r="C30" s="19" t="s">
        <v>55</v>
      </c>
    </row>
    <row r="32" customFormat="false" ht="19.5" hidden="false" customHeight="true" outlineLevel="0" collapsed="false">
      <c r="A32" s="14" t="s">
        <v>56</v>
      </c>
      <c r="B32" s="14"/>
      <c r="C32" s="14"/>
    </row>
    <row r="33" customFormat="false" ht="15" hidden="false" customHeight="false" outlineLevel="0" collapsed="false">
      <c r="A33" s="15" t="s">
        <v>57</v>
      </c>
      <c r="B33" s="27" t="n">
        <f aca="false">B7*1.2</f>
        <v>48</v>
      </c>
    </row>
    <row r="34" customFormat="false" ht="15" hidden="false" customHeight="false" outlineLevel="0" collapsed="false">
      <c r="A34" s="15" t="s">
        <v>58</v>
      </c>
      <c r="B34" s="28" t="n">
        <f aca="false">IFERROR(B24/B33,0)</f>
        <v>1320.83333333333</v>
      </c>
    </row>
    <row r="35" customFormat="false" ht="30" hidden="false" customHeight="true" outlineLevel="0" collapsed="false">
      <c r="A35" s="15" t="s">
        <v>59</v>
      </c>
      <c r="B35" s="29" t="str">
        <f aca="false">"At "&amp;B7&amp;" hrs you earn "&amp;TEXT(B26,"₹#,##0")&amp;"/hr. If it grows to "&amp;B33&amp;" hrs, that drops to "&amp;TEXT(B34,"₹#,##0")&amp;"/hr."</f>
        <v>At 40 hrs you earn ₹1,585/hr. If it grows to 48 hrs, that drops to ₹1,321/hr.</v>
      </c>
    </row>
  </sheetData>
  <mergeCells count="7">
    <mergeCell ref="A1:C1"/>
    <mergeCell ref="A2:C2"/>
    <mergeCell ref="A3:C3"/>
    <mergeCell ref="A11:C11"/>
    <mergeCell ref="A21:C21"/>
    <mergeCell ref="A28:C28"/>
    <mergeCell ref="A32:C32"/>
  </mergeCells>
  <conditionalFormatting sqref="B30">
    <cfRule type="expression" priority="2" aboveAverage="0" equalAverage="0" bottom="0" percent="0" rank="0" text="" dxfId="0">
      <formula>ISNUMBER(SEARCH("Healthy",B30))</formula>
    </cfRule>
    <cfRule type="expression" priority="3" aboveAverage="0" equalAverage="0" bottom="0" percent="0" rank="0" text="" dxfId="1">
      <formula>ISNUMBER(SEARCH("Review",B30))</formula>
    </cfRule>
    <cfRule type="expression" priority="4" aboveAverage="0" equalAverage="0" bottom="0" percent="0" rank="0" text="" dxfId="2">
      <formula>ISNUMBER(SEARCH("Weak",B30))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8"/>
    <col collapsed="false" customWidth="true" hidden="false" outlineLevel="0" max="3" min="3" style="0" width="42"/>
  </cols>
  <sheetData>
    <row r="1" customFormat="false" ht="33.75" hidden="false" customHeight="true" outlineLevel="0" collapsed="false">
      <c r="A1" s="12" t="s">
        <v>60</v>
      </c>
      <c r="B1" s="12"/>
      <c r="C1" s="12"/>
    </row>
    <row r="2" customFormat="false" ht="18" hidden="false" customHeight="true" outlineLevel="0" collapsed="false">
      <c r="A2" s="13" t="s">
        <v>61</v>
      </c>
      <c r="B2" s="13"/>
      <c r="C2" s="13"/>
    </row>
    <row r="3" customFormat="false" ht="19.5" hidden="false" customHeight="true" outlineLevel="0" collapsed="false">
      <c r="A3" s="14" t="s">
        <v>62</v>
      </c>
      <c r="B3" s="14"/>
      <c r="C3" s="14"/>
    </row>
    <row r="4" customFormat="false" ht="15" hidden="false" customHeight="false" outlineLevel="0" collapsed="false">
      <c r="A4" s="15" t="s">
        <v>63</v>
      </c>
      <c r="B4" s="17" t="n">
        <v>1500</v>
      </c>
    </row>
    <row r="5" customFormat="false" ht="15" hidden="false" customHeight="false" outlineLevel="0" collapsed="false">
      <c r="A5" s="15" t="s">
        <v>64</v>
      </c>
      <c r="B5" s="16" t="n">
        <v>35</v>
      </c>
    </row>
    <row r="6" customFormat="false" ht="15" hidden="false" customHeight="false" outlineLevel="0" collapsed="false">
      <c r="A6" s="15" t="s">
        <v>65</v>
      </c>
      <c r="B6" s="17" t="n">
        <v>10000</v>
      </c>
    </row>
    <row r="7" customFormat="false" ht="15" hidden="false" customHeight="false" outlineLevel="0" collapsed="false">
      <c r="A7" s="15" t="s">
        <v>66</v>
      </c>
      <c r="B7" s="17" t="n">
        <v>2500</v>
      </c>
    </row>
    <row r="8" customFormat="false" ht="15" hidden="false" customHeight="false" outlineLevel="0" collapsed="false">
      <c r="A8" s="15" t="s">
        <v>36</v>
      </c>
      <c r="B8" s="17" t="n">
        <v>1500</v>
      </c>
    </row>
    <row r="9" customFormat="false" ht="15" hidden="false" customHeight="false" outlineLevel="0" collapsed="false">
      <c r="A9" s="15" t="s">
        <v>67</v>
      </c>
      <c r="B9" s="20" t="n">
        <v>0.02</v>
      </c>
    </row>
    <row r="10" customFormat="false" ht="15" hidden="false" customHeight="false" outlineLevel="0" collapsed="false">
      <c r="A10" s="15" t="s">
        <v>68</v>
      </c>
      <c r="B10" s="17" t="n">
        <v>0</v>
      </c>
    </row>
    <row r="11" customFormat="false" ht="15" hidden="false" customHeight="false" outlineLevel="0" collapsed="false">
      <c r="A11" s="15" t="s">
        <v>69</v>
      </c>
      <c r="B11" s="20" t="n">
        <v>0.45</v>
      </c>
    </row>
    <row r="13" customFormat="false" ht="19.5" hidden="false" customHeight="true" outlineLevel="0" collapsed="false">
      <c r="A13" s="14" t="s">
        <v>70</v>
      </c>
      <c r="B13" s="14"/>
      <c r="C13" s="14"/>
    </row>
    <row r="14" customFormat="false" ht="15" hidden="false" customHeight="false" outlineLevel="0" collapsed="false">
      <c r="A14" s="15" t="s">
        <v>71</v>
      </c>
      <c r="B14" s="21" t="n">
        <f aca="false">B5*B4</f>
        <v>52500</v>
      </c>
      <c r="C14" s="19" t="s">
        <v>72</v>
      </c>
    </row>
    <row r="15" customFormat="false" ht="15" hidden="false" customHeight="false" outlineLevel="0" collapsed="false">
      <c r="A15" s="15" t="s">
        <v>73</v>
      </c>
      <c r="B15" s="21" t="n">
        <f aca="false">B6+B7+B8+B10</f>
        <v>14000</v>
      </c>
    </row>
    <row r="16" customFormat="false" ht="15" hidden="false" customHeight="false" outlineLevel="0" collapsed="false">
      <c r="A16" s="15" t="s">
        <v>74</v>
      </c>
      <c r="B16" s="21" t="n">
        <f aca="false">B14+B15</f>
        <v>66500</v>
      </c>
    </row>
    <row r="17" customFormat="false" ht="15" hidden="false" customHeight="false" outlineLevel="0" collapsed="false">
      <c r="A17" s="15" t="s">
        <v>75</v>
      </c>
      <c r="B17" s="22" t="n">
        <f aca="false">IFERROR(B16/(1-B9),0)</f>
        <v>67857.1428571429</v>
      </c>
      <c r="C17" s="19" t="s">
        <v>76</v>
      </c>
    </row>
    <row r="18" customFormat="false" ht="15" hidden="false" customHeight="false" outlineLevel="0" collapsed="false">
      <c r="A18" s="15" t="s">
        <v>77</v>
      </c>
      <c r="B18" s="21" t="n">
        <f aca="false">B17*(1+Settings!$B$7)</f>
        <v>74642.8571428571</v>
      </c>
    </row>
    <row r="19" customFormat="false" ht="16.15" hidden="false" customHeight="false" outlineLevel="0" collapsed="false">
      <c r="A19" s="15" t="s">
        <v>78</v>
      </c>
      <c r="B19" s="30" t="n">
        <f aca="false">CEILING(B18,Settings!$B$8)</f>
        <v>75000</v>
      </c>
    </row>
    <row r="20" customFormat="false" ht="15" hidden="false" customHeight="false" outlineLevel="0" collapsed="false">
      <c r="A20" s="15" t="s">
        <v>79</v>
      </c>
      <c r="B20" s="21" t="n">
        <f aca="false">IFERROR(B15/(1-B9-B11),0)</f>
        <v>26415.0943396226</v>
      </c>
      <c r="C20" s="19" t="s">
        <v>80</v>
      </c>
    </row>
    <row r="21" customFormat="false" ht="15" hidden="false" customHeight="false" outlineLevel="0" collapsed="false">
      <c r="A21" s="15" t="s">
        <v>81</v>
      </c>
      <c r="B21" s="23" t="n">
        <f aca="false">IFERROR((B19-B15-B9*B19)/B19,0)</f>
        <v>0.793333333333333</v>
      </c>
    </row>
    <row r="23" customFormat="false" ht="15" hidden="false" customHeight="true" outlineLevel="0" collapsed="false">
      <c r="A23" s="31" t="s">
        <v>82</v>
      </c>
      <c r="B23" s="31"/>
      <c r="C23" s="31"/>
    </row>
    <row r="24" customFormat="false" ht="15" hidden="false" customHeight="false" outlineLevel="0" collapsed="false">
      <c r="A24" s="31"/>
      <c r="B24" s="31"/>
      <c r="C24" s="31"/>
    </row>
  </sheetData>
  <mergeCells count="5">
    <mergeCell ref="A1:C1"/>
    <mergeCell ref="A2:C2"/>
    <mergeCell ref="A3:C3"/>
    <mergeCell ref="A13:C13"/>
    <mergeCell ref="A23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42"/>
  </cols>
  <sheetData>
    <row r="1" customFormat="false" ht="33.75" hidden="false" customHeight="true" outlineLevel="0" collapsed="false">
      <c r="A1" s="12" t="s">
        <v>83</v>
      </c>
      <c r="B1" s="12"/>
      <c r="C1" s="12"/>
    </row>
    <row r="2" customFormat="false" ht="18" hidden="false" customHeight="true" outlineLevel="0" collapsed="false">
      <c r="A2" s="13" t="s">
        <v>84</v>
      </c>
      <c r="B2" s="13"/>
      <c r="C2" s="13"/>
    </row>
    <row r="3" customFormat="false" ht="19.5" hidden="false" customHeight="true" outlineLevel="0" collapsed="false">
      <c r="A3" s="14" t="s">
        <v>85</v>
      </c>
      <c r="B3" s="14"/>
      <c r="C3" s="14"/>
    </row>
    <row r="4" customFormat="false" ht="15" hidden="false" customHeight="false" outlineLevel="0" collapsed="false">
      <c r="A4" s="15" t="s">
        <v>86</v>
      </c>
      <c r="B4" s="21" t="n">
        <f aca="false">'Project Calculator'!B6</f>
        <v>80000</v>
      </c>
    </row>
    <row r="5" customFormat="false" ht="15" hidden="false" customHeight="false" outlineLevel="0" collapsed="false">
      <c r="A5" s="15" t="s">
        <v>29</v>
      </c>
      <c r="B5" s="27" t="n">
        <f aca="false">'Project Calculator'!B7</f>
        <v>40</v>
      </c>
    </row>
    <row r="6" customFormat="false" ht="15" hidden="false" customHeight="false" outlineLevel="0" collapsed="false">
      <c r="A6" s="15" t="s">
        <v>87</v>
      </c>
      <c r="B6" s="21" t="n">
        <f aca="false">'Project Calculator'!B19</f>
        <v>16600</v>
      </c>
    </row>
    <row r="7" customFormat="false" ht="15" hidden="false" customHeight="false" outlineLevel="0" collapsed="false">
      <c r="A7" s="15" t="s">
        <v>88</v>
      </c>
      <c r="B7" s="21" t="n">
        <f aca="false">'Project Calculator'!B24</f>
        <v>63400</v>
      </c>
    </row>
    <row r="8" customFormat="false" ht="15" hidden="false" customHeight="false" outlineLevel="0" collapsed="false">
      <c r="A8" s="15" t="s">
        <v>89</v>
      </c>
      <c r="B8" s="25" t="n">
        <f aca="false">'Project Calculator'!B26</f>
        <v>1585</v>
      </c>
    </row>
    <row r="10" customFormat="false" ht="19.5" hidden="false" customHeight="true" outlineLevel="0" collapsed="false">
      <c r="A10" s="14" t="s">
        <v>90</v>
      </c>
      <c r="B10" s="14"/>
      <c r="C10" s="14"/>
    </row>
    <row r="11" customFormat="false" ht="15" hidden="false" customHeight="false" outlineLevel="0" collapsed="false">
      <c r="A11" s="15" t="s">
        <v>91</v>
      </c>
      <c r="B11" s="17" t="n">
        <v>80000</v>
      </c>
    </row>
    <row r="12" customFormat="false" ht="15" hidden="false" customHeight="false" outlineLevel="0" collapsed="false">
      <c r="A12" s="15" t="s">
        <v>92</v>
      </c>
      <c r="B12" s="16" t="n">
        <v>55</v>
      </c>
    </row>
    <row r="13" customFormat="false" ht="15" hidden="false" customHeight="false" outlineLevel="0" collapsed="false">
      <c r="A13" s="15" t="s">
        <v>93</v>
      </c>
      <c r="B13" s="17" t="n">
        <v>12000</v>
      </c>
    </row>
    <row r="14" customFormat="false" ht="15" hidden="false" customHeight="false" outlineLevel="0" collapsed="false">
      <c r="A14" s="15" t="s">
        <v>94</v>
      </c>
      <c r="B14" s="17" t="n">
        <v>2500</v>
      </c>
    </row>
    <row r="15" customFormat="false" ht="15" hidden="false" customHeight="false" outlineLevel="0" collapsed="false">
      <c r="A15" s="15" t="s">
        <v>95</v>
      </c>
      <c r="B15" s="17" t="n">
        <v>3000</v>
      </c>
    </row>
    <row r="16" customFormat="false" ht="15" hidden="false" customHeight="false" outlineLevel="0" collapsed="false">
      <c r="A16" s="15" t="s">
        <v>96</v>
      </c>
      <c r="B16" s="17" t="n">
        <v>0</v>
      </c>
    </row>
    <row r="17" customFormat="false" ht="15" hidden="false" customHeight="false" outlineLevel="0" collapsed="false">
      <c r="A17" s="15" t="s">
        <v>67</v>
      </c>
      <c r="B17" s="20" t="n">
        <v>0.02</v>
      </c>
    </row>
    <row r="18" customFormat="false" ht="15" hidden="false" customHeight="false" outlineLevel="0" collapsed="false">
      <c r="A18" s="15" t="s">
        <v>97</v>
      </c>
      <c r="B18" s="22" t="n">
        <f aca="false">B13+B14+B15+B16+B17*B11</f>
        <v>19100</v>
      </c>
    </row>
    <row r="19" customFormat="false" ht="15" hidden="false" customHeight="false" outlineLevel="0" collapsed="false">
      <c r="A19" s="15" t="s">
        <v>98</v>
      </c>
      <c r="B19" s="22" t="n">
        <f aca="false">B11-B18</f>
        <v>60900</v>
      </c>
    </row>
    <row r="20" customFormat="false" ht="16.15" hidden="false" customHeight="false" outlineLevel="0" collapsed="false">
      <c r="A20" s="15" t="s">
        <v>99</v>
      </c>
      <c r="B20" s="24" t="n">
        <f aca="false">IFERROR(B19/B12,0)</f>
        <v>1107.27272727273</v>
      </c>
    </row>
    <row r="22" customFormat="false" ht="19.5" hidden="false" customHeight="true" outlineLevel="0" collapsed="false">
      <c r="A22" s="14" t="s">
        <v>100</v>
      </c>
      <c r="B22" s="14"/>
      <c r="C22" s="14"/>
    </row>
    <row r="23" customFormat="false" ht="15" hidden="false" customHeight="false" outlineLevel="0" collapsed="false">
      <c r="A23" s="15" t="s">
        <v>101</v>
      </c>
      <c r="B23" s="32" t="n">
        <f aca="false">B12-B5</f>
        <v>15</v>
      </c>
      <c r="C23" s="19" t="s">
        <v>102</v>
      </c>
    </row>
    <row r="24" customFormat="false" ht="15" hidden="false" customHeight="false" outlineLevel="0" collapsed="false">
      <c r="A24" s="15" t="s">
        <v>103</v>
      </c>
      <c r="B24" s="21" t="n">
        <f aca="false">B18-B6</f>
        <v>2500</v>
      </c>
    </row>
    <row r="25" customFormat="false" ht="15" hidden="false" customHeight="false" outlineLevel="0" collapsed="false">
      <c r="A25" s="15" t="s">
        <v>104</v>
      </c>
      <c r="B25" s="21" t="n">
        <f aca="false">B19-B7</f>
        <v>-2500</v>
      </c>
    </row>
    <row r="26" customFormat="false" ht="15" hidden="false" customHeight="false" outlineLevel="0" collapsed="false">
      <c r="A26" s="15" t="s">
        <v>105</v>
      </c>
      <c r="B26" s="27" t="str">
        <f aca="false">TEXT(B8,"₹#,##0")&amp;"  →  "&amp;TEXT(B20,"₹#,##0")</f>
        <v>₹1,585  →  ₹1,107</v>
      </c>
    </row>
    <row r="27" customFormat="false" ht="15" hidden="false" customHeight="false" outlineLevel="0" collapsed="false">
      <c r="A27" s="15" t="s">
        <v>106</v>
      </c>
      <c r="B27" s="23" t="n">
        <f aca="false">IFERROR(B20/B8-1,0)</f>
        <v>-0.301405219386292</v>
      </c>
    </row>
    <row r="28" customFormat="false" ht="15" hidden="false" customHeight="false" outlineLevel="0" collapsed="false">
      <c r="A28" s="15" t="s">
        <v>107</v>
      </c>
      <c r="B28" s="26" t="str">
        <f aca="false">IF(B20&lt;B8*(1-Settings!$B$6),"⚠ Scope creep / underpricing",IF(B20&lt;B8,"🟡 Slightly below plan","✅ On or above plan"))</f>
        <v>⚠ Scope creep / underpricing</v>
      </c>
    </row>
    <row r="30" customFormat="false" ht="19.5" hidden="false" customHeight="true" outlineLevel="0" collapsed="false">
      <c r="A30" s="14" t="s">
        <v>108</v>
      </c>
      <c r="B30" s="14"/>
      <c r="C30" s="14"/>
    </row>
    <row r="31" customFormat="false" ht="15" hidden="false" customHeight="false" outlineLevel="0" collapsed="false">
      <c r="A31" s="15" t="s">
        <v>109</v>
      </c>
      <c r="B31" s="16" t="s">
        <v>110</v>
      </c>
    </row>
    <row r="32" customFormat="false" ht="30" hidden="false" customHeight="true" outlineLevel="0" collapsed="false">
      <c r="A32" s="15" t="s">
        <v>111</v>
      </c>
      <c r="B32" s="29" t="str">
        <f aca="false">IF(B23&gt;0.15*B5,"Raise price ~15–20%, cut included revisions, or tighten scope.",IF(B23&gt;0,"Small overrun — watch scope on the next one.","Pricing held up — keep this structure."))</f>
        <v>Raise price ~15–20%, cut included revisions, or tighten scope.</v>
      </c>
    </row>
  </sheetData>
  <mergeCells count="6">
    <mergeCell ref="A1:C1"/>
    <mergeCell ref="A2:C2"/>
    <mergeCell ref="A3:C3"/>
    <mergeCell ref="A10:C10"/>
    <mergeCell ref="A22:C22"/>
    <mergeCell ref="A30:C30"/>
  </mergeCells>
  <conditionalFormatting sqref="B28">
    <cfRule type="expression" priority="2" aboveAverage="0" equalAverage="0" bottom="0" percent="0" rank="0" text="" dxfId="0">
      <formula>ISNUMBER(SEARCH("On or above",B28))</formula>
    </cfRule>
    <cfRule type="expression" priority="3" aboveAverage="0" equalAverage="0" bottom="0" percent="0" rank="0" text="" dxfId="1">
      <formula>ISNUMBER(SEARCH("Slightly",B28))</formula>
    </cfRule>
    <cfRule type="expression" priority="4" aboveAverage="0" equalAverage="0" bottom="0" percent="0" rank="0" text="" dxfId="2">
      <formula>ISNUMBER(SEARCH("Scope creep",B28))</formula>
    </cfRule>
  </conditionalFormatting>
  <dataValidations count="1">
    <dataValidation allowBlank="true" errorStyle="stop" operator="between" showDropDown="false" showErrorMessage="false" showInputMessage="false" sqref="B31" type="list">
      <formula1>Reasons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</cols>
  <sheetData>
    <row r="1" customFormat="false" ht="33.75" hidden="false" customHeight="true" outlineLevel="0" collapsed="false">
      <c r="A1" s="12" t="s">
        <v>112</v>
      </c>
      <c r="B1" s="12"/>
      <c r="C1" s="12"/>
      <c r="D1" s="12"/>
    </row>
    <row r="2" customFormat="false" ht="18" hidden="false" customHeight="true" outlineLevel="0" collapsed="false">
      <c r="A2" s="13" t="s">
        <v>113</v>
      </c>
      <c r="B2" s="13"/>
      <c r="C2" s="13"/>
      <c r="D2" s="13"/>
    </row>
    <row r="3" customFormat="false" ht="15" hidden="false" customHeight="false" outlineLevel="0" collapsed="false">
      <c r="A3" s="33"/>
      <c r="B3" s="34" t="s">
        <v>114</v>
      </c>
      <c r="C3" s="34" t="s">
        <v>115</v>
      </c>
      <c r="D3" s="34" t="s">
        <v>116</v>
      </c>
    </row>
    <row r="4" customFormat="false" ht="15" hidden="false" customHeight="false" outlineLevel="0" collapsed="false">
      <c r="A4" s="15" t="s">
        <v>117</v>
      </c>
      <c r="B4" s="17" t="n">
        <v>65000</v>
      </c>
      <c r="C4" s="17" t="n">
        <v>80000</v>
      </c>
      <c r="D4" s="17" t="n">
        <v>110000</v>
      </c>
    </row>
    <row r="5" customFormat="false" ht="15" hidden="false" customHeight="false" outlineLevel="0" collapsed="false">
      <c r="A5" s="15" t="s">
        <v>118</v>
      </c>
      <c r="B5" s="16" t="n">
        <v>32</v>
      </c>
      <c r="C5" s="16" t="n">
        <v>40</v>
      </c>
      <c r="D5" s="16" t="n">
        <v>48</v>
      </c>
    </row>
    <row r="6" customFormat="false" ht="15" hidden="false" customHeight="false" outlineLevel="0" collapsed="false">
      <c r="A6" s="15" t="s">
        <v>119</v>
      </c>
      <c r="B6" s="17" t="n">
        <v>9000</v>
      </c>
      <c r="C6" s="17" t="n">
        <v>15000</v>
      </c>
      <c r="D6" s="17" t="n">
        <v>22000</v>
      </c>
    </row>
    <row r="7" customFormat="false" ht="15" hidden="false" customHeight="false" outlineLevel="0" collapsed="false">
      <c r="A7" s="15" t="s">
        <v>120</v>
      </c>
      <c r="B7" s="22" t="n">
        <f aca="false">B4-B6</f>
        <v>56000</v>
      </c>
      <c r="C7" s="22" t="n">
        <f aca="false">C4-C6</f>
        <v>65000</v>
      </c>
      <c r="D7" s="22" t="n">
        <f aca="false">D4-D6</f>
        <v>88000</v>
      </c>
    </row>
    <row r="8" customFormat="false" ht="15" hidden="false" customHeight="false" outlineLevel="0" collapsed="false">
      <c r="A8" s="15" t="s">
        <v>121</v>
      </c>
      <c r="B8" s="23" t="n">
        <f aca="false">IFERROR(B7/B4,0)</f>
        <v>0.861538461538462</v>
      </c>
      <c r="C8" s="23" t="n">
        <f aca="false">IFERROR(C7/C4,0)</f>
        <v>0.8125</v>
      </c>
      <c r="D8" s="23" t="n">
        <f aca="false">IFERROR(D7/D4,0)</f>
        <v>0.8</v>
      </c>
    </row>
    <row r="9" customFormat="false" ht="15" hidden="false" customHeight="false" outlineLevel="0" collapsed="false">
      <c r="A9" s="15" t="s">
        <v>122</v>
      </c>
      <c r="B9" s="28" t="n">
        <f aca="false">IFERROR(B7/B5,0)</f>
        <v>1750</v>
      </c>
      <c r="C9" s="28" t="n">
        <f aca="false">IFERROR(C7/C5,0)</f>
        <v>1625</v>
      </c>
      <c r="D9" s="28" t="n">
        <f aca="false">IFERROR(D7/D5,0)</f>
        <v>1833.33333333333</v>
      </c>
    </row>
    <row r="10" customFormat="false" ht="15" hidden="false" customHeight="false" outlineLevel="0" collapsed="false">
      <c r="A10" s="15" t="s">
        <v>107</v>
      </c>
      <c r="B10" s="26" t="str">
        <f aca="false">IF(B9&gt;=Settings!$B$4,"✅ Healthy",IF(B9&gt;=Settings!$B$4*(1-Settings!$B$6),"🟡 Review","🔴 Weak"))</f>
        <v>✅ Healthy</v>
      </c>
      <c r="C10" s="26" t="str">
        <f aca="false">IF(C9&gt;=Settings!$B$4,"✅ Healthy",IF(C9&gt;=Settings!$B$4*(1-Settings!$B$6),"🟡 Review","🔴 Weak"))</f>
        <v>✅ Healthy</v>
      </c>
      <c r="D10" s="26" t="str">
        <f aca="false">IF(D9&gt;=Settings!$B$4,"✅ Healthy",IF(D9&gt;=Settings!$B$4*(1-Settings!$B$6),"🟡 Review","🔴 Weak"))</f>
        <v>✅ Healthy</v>
      </c>
    </row>
    <row r="12" customFormat="false" ht="19.5" hidden="false" customHeight="true" outlineLevel="0" collapsed="false">
      <c r="A12" s="14" t="s">
        <v>123</v>
      </c>
      <c r="B12" s="14"/>
      <c r="C12" s="14"/>
      <c r="D12" s="14"/>
    </row>
    <row r="13" customFormat="false" ht="15" hidden="false" customHeight="false" outlineLevel="0" collapsed="false">
      <c r="A13" s="35" t="s">
        <v>124</v>
      </c>
      <c r="B13" s="35"/>
      <c r="C13" s="35"/>
      <c r="D13" s="35"/>
    </row>
    <row r="14" customFormat="false" ht="15" hidden="false" customHeight="false" outlineLevel="0" collapsed="false">
      <c r="A14" s="35" t="s">
        <v>125</v>
      </c>
      <c r="B14" s="35"/>
      <c r="C14" s="35"/>
      <c r="D14" s="35"/>
    </row>
    <row r="15" customFormat="false" ht="15" hidden="false" customHeight="false" outlineLevel="0" collapsed="false">
      <c r="A15" s="35" t="s">
        <v>126</v>
      </c>
      <c r="B15" s="35"/>
      <c r="C15" s="35"/>
      <c r="D15" s="35"/>
    </row>
    <row r="16" customFormat="false" ht="15" hidden="false" customHeight="false" outlineLevel="0" collapsed="false">
      <c r="A16" s="35" t="s">
        <v>127</v>
      </c>
      <c r="B16" s="35"/>
      <c r="C16" s="35"/>
      <c r="D16" s="35"/>
    </row>
    <row r="17" customFormat="false" ht="15" hidden="false" customHeight="false" outlineLevel="0" collapsed="false">
      <c r="A17" s="35" t="s">
        <v>128</v>
      </c>
      <c r="B17" s="35"/>
      <c r="C17" s="35"/>
      <c r="D17" s="35"/>
    </row>
    <row r="18" customFormat="false" ht="15" hidden="false" customHeight="false" outlineLevel="0" collapsed="false">
      <c r="A18" s="35" t="s">
        <v>129</v>
      </c>
      <c r="B18" s="35"/>
      <c r="C18" s="35"/>
      <c r="D18" s="35"/>
    </row>
    <row r="19" customFormat="false" ht="15" hidden="false" customHeight="false" outlineLevel="0" collapsed="false">
      <c r="A19" s="35" t="s">
        <v>130</v>
      </c>
      <c r="B19" s="35"/>
      <c r="C19" s="35"/>
      <c r="D19" s="35"/>
    </row>
    <row r="20" customFormat="false" ht="15" hidden="false" customHeight="false" outlineLevel="0" collapsed="false">
      <c r="A20" s="35" t="s">
        <v>131</v>
      </c>
      <c r="B20" s="35"/>
      <c r="C20" s="35"/>
      <c r="D20" s="35"/>
    </row>
  </sheetData>
  <mergeCells count="11">
    <mergeCell ref="A1:D1"/>
    <mergeCell ref="A2:D2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</mergeCells>
  <conditionalFormatting sqref="B10">
    <cfRule type="expression" priority="2" aboveAverage="0" equalAverage="0" bottom="0" percent="0" rank="0" text="" dxfId="0">
      <formula>ISNUMBER(SEARCH("Healthy",B10))</formula>
    </cfRule>
    <cfRule type="expression" priority="3" aboveAverage="0" equalAverage="0" bottom="0" percent="0" rank="0" text="" dxfId="1">
      <formula>ISNUMBER(SEARCH("Review",B10))</formula>
    </cfRule>
    <cfRule type="expression" priority="4" aboveAverage="0" equalAverage="0" bottom="0" percent="0" rank="0" text="" dxfId="2">
      <formula>ISNUMBER(SEARCH("Weak",B10))</formula>
    </cfRule>
  </conditionalFormatting>
  <conditionalFormatting sqref="C10">
    <cfRule type="expression" priority="5" aboveAverage="0" equalAverage="0" bottom="0" percent="0" rank="0" text="" dxfId="0">
      <formula>ISNUMBER(SEARCH("Healthy",C10))</formula>
    </cfRule>
    <cfRule type="expression" priority="6" aboveAverage="0" equalAverage="0" bottom="0" percent="0" rank="0" text="" dxfId="1">
      <formula>ISNUMBER(SEARCH("Review",C10))</formula>
    </cfRule>
    <cfRule type="expression" priority="7" aboveAverage="0" equalAverage="0" bottom="0" percent="0" rank="0" text="" dxfId="2">
      <formula>ISNUMBER(SEARCH("Weak",C10))</formula>
    </cfRule>
  </conditionalFormatting>
  <conditionalFormatting sqref="D10">
    <cfRule type="expression" priority="8" aboveAverage="0" equalAverage="0" bottom="0" percent="0" rank="0" text="" dxfId="0">
      <formula>ISNUMBER(SEARCH("Healthy",D10))</formula>
    </cfRule>
    <cfRule type="expression" priority="9" aboveAverage="0" equalAverage="0" bottom="0" percent="0" rank="0" text="" dxfId="1">
      <formula>ISNUMBER(SEARCH("Review",D10))</formula>
    </cfRule>
    <cfRule type="expression" priority="10" aboveAverage="0" equalAverage="0" bottom="0" percent="0" rank="0" text="" dxfId="2">
      <formula>ISNUMBER(SEARCH("Weak",D10))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10"/>
    <col collapsed="false" customWidth="true" hidden="false" outlineLevel="0" max="7" min="7" style="0" width="12"/>
    <col collapsed="false" customWidth="true" hidden="false" outlineLevel="0" max="8" min="8" style="0" width="15"/>
    <col collapsed="false" customWidth="true" hidden="false" outlineLevel="0" max="9" min="9" style="0" width="14"/>
    <col collapsed="false" customWidth="true" hidden="false" outlineLevel="0" max="11" min="10" style="0" width="12"/>
  </cols>
  <sheetData>
    <row r="1" customFormat="false" ht="33.75" hidden="false" customHeight="true" outlineLevel="0" collapsed="false">
      <c r="A1" s="12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customFormat="false" ht="18" hidden="false" customHeight="true" outlineLevel="0" collapsed="false">
      <c r="A2" s="13" t="s">
        <v>133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customFormat="false" ht="19.5" hidden="false" customHeight="true" outlineLevel="0" collapsed="false">
      <c r="A3" s="14" t="s">
        <v>134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customFormat="false" ht="15" hidden="false" customHeight="false" outlineLevel="0" collapsed="false">
      <c r="A4" s="36" t="s">
        <v>135</v>
      </c>
      <c r="B4" s="36"/>
      <c r="C4" s="36" t="s">
        <v>136</v>
      </c>
      <c r="D4" s="36"/>
      <c r="E4" s="36" t="s">
        <v>137</v>
      </c>
      <c r="F4" s="36"/>
      <c r="G4" s="36" t="s">
        <v>138</v>
      </c>
      <c r="H4" s="36"/>
      <c r="I4" s="36" t="s">
        <v>139</v>
      </c>
      <c r="J4" s="36"/>
      <c r="K4" s="36" t="s">
        <v>140</v>
      </c>
      <c r="L4" s="36"/>
    </row>
    <row r="5" customFormat="false" ht="16.15" hidden="false" customHeight="false" outlineLevel="0" collapsed="false">
      <c r="A5" s="37" t="n">
        <f aca="false">IFERROR(AVERAGE(I9:I40),0)</f>
        <v>1485.93073593074</v>
      </c>
      <c r="B5" s="37"/>
      <c r="C5" s="37" t="n">
        <f aca="false">Settings!$B$4</f>
        <v>1500</v>
      </c>
      <c r="D5" s="37"/>
      <c r="E5" s="38" t="n">
        <f aca="false">COUNTIF(I9:I40,"&lt;"&amp;Settings!$B$4)</f>
        <v>2</v>
      </c>
      <c r="F5" s="38"/>
      <c r="G5" s="39" t="n">
        <f aca="false">IFERROR(AVERAGE(J9:J40),0)</f>
        <v>0.245</v>
      </c>
      <c r="H5" s="39"/>
      <c r="I5" s="40" t="n">
        <f aca="false">IFERROR(MAX(H9:H40),0)</f>
        <v>100000</v>
      </c>
      <c r="J5" s="40"/>
      <c r="K5" s="38" t="str">
        <f aca="false">IFERROR(INDEX(C9:C40,MATCH(MAX(I9:I40),I9:I40,0)),"—")</f>
        <v>Web Design</v>
      </c>
      <c r="L5" s="38"/>
    </row>
    <row r="8" customFormat="false" ht="15" hidden="false" customHeight="false" outlineLevel="0" collapsed="false">
      <c r="A8" s="41" t="s">
        <v>26</v>
      </c>
      <c r="B8" s="41" t="s">
        <v>24</v>
      </c>
      <c r="C8" s="41" t="s">
        <v>141</v>
      </c>
      <c r="D8" s="41" t="s">
        <v>142</v>
      </c>
      <c r="E8" s="41" t="s">
        <v>143</v>
      </c>
      <c r="F8" s="41" t="s">
        <v>144</v>
      </c>
      <c r="G8" s="41" t="s">
        <v>145</v>
      </c>
      <c r="H8" s="41" t="s">
        <v>120</v>
      </c>
      <c r="I8" s="41" t="s">
        <v>122</v>
      </c>
      <c r="J8" s="41" t="s">
        <v>146</v>
      </c>
      <c r="K8" s="41" t="s">
        <v>107</v>
      </c>
    </row>
    <row r="9" customFormat="false" ht="15" hidden="false" customHeight="false" outlineLevel="0" collapsed="false">
      <c r="A9" s="42" t="s">
        <v>27</v>
      </c>
      <c r="B9" s="42" t="s">
        <v>147</v>
      </c>
      <c r="C9" s="42" t="s">
        <v>148</v>
      </c>
      <c r="D9" s="43" t="n">
        <v>80000</v>
      </c>
      <c r="E9" s="42" t="n">
        <v>40</v>
      </c>
      <c r="F9" s="42" t="n">
        <v>55</v>
      </c>
      <c r="G9" s="43" t="n">
        <v>17500</v>
      </c>
      <c r="H9" s="21" t="n">
        <f aca="false">D9-G9</f>
        <v>62500</v>
      </c>
      <c r="I9" s="25" t="n">
        <f aca="false">IFERROR(H9/F9,0)</f>
        <v>1136.36363636364</v>
      </c>
      <c r="J9" s="23" t="n">
        <f aca="false">IFERROR((F9-E9)/E9,0)</f>
        <v>0.375</v>
      </c>
      <c r="K9" s="26" t="str">
        <f aca="false">IF(I9&gt;=Settings!$B$4,"✅ Healthy","🟡 Review")</f>
        <v>🟡 Review</v>
      </c>
    </row>
    <row r="10" customFormat="false" ht="15" hidden="false" customHeight="false" outlineLevel="0" collapsed="false">
      <c r="A10" s="42" t="s">
        <v>149</v>
      </c>
      <c r="B10" s="42" t="s">
        <v>150</v>
      </c>
      <c r="C10" s="42" t="s">
        <v>151</v>
      </c>
      <c r="D10" s="43" t="n">
        <v>120000</v>
      </c>
      <c r="E10" s="42" t="n">
        <v>50</v>
      </c>
      <c r="F10" s="42" t="n">
        <v>48</v>
      </c>
      <c r="G10" s="43" t="n">
        <v>20000</v>
      </c>
      <c r="H10" s="21" t="n">
        <f aca="false">D10-G10</f>
        <v>100000</v>
      </c>
      <c r="I10" s="25" t="n">
        <f aca="false">IFERROR(H10/F10,0)</f>
        <v>2083.33333333333</v>
      </c>
      <c r="J10" s="23" t="n">
        <f aca="false">IFERROR((F10-E10)/E10,0)</f>
        <v>-0.04</v>
      </c>
      <c r="K10" s="26" t="str">
        <f aca="false">IF(I10&gt;=Settings!$B$4,"✅ Healthy","🟡 Review")</f>
        <v>✅ Healthy</v>
      </c>
    </row>
    <row r="11" customFormat="false" ht="15" hidden="false" customHeight="false" outlineLevel="0" collapsed="false">
      <c r="A11" s="42" t="s">
        <v>152</v>
      </c>
      <c r="B11" s="42" t="s">
        <v>153</v>
      </c>
      <c r="C11" s="42" t="s">
        <v>154</v>
      </c>
      <c r="D11" s="43" t="n">
        <v>60000</v>
      </c>
      <c r="E11" s="42" t="n">
        <v>30</v>
      </c>
      <c r="F11" s="42" t="n">
        <v>42</v>
      </c>
      <c r="G11" s="43" t="n">
        <v>8000</v>
      </c>
      <c r="H11" s="21" t="n">
        <f aca="false">D11-G11</f>
        <v>52000</v>
      </c>
      <c r="I11" s="25" t="n">
        <f aca="false">IFERROR(H11/F11,0)</f>
        <v>1238.09523809524</v>
      </c>
      <c r="J11" s="23" t="n">
        <f aca="false">IFERROR((F11-E11)/E11,0)</f>
        <v>0.4</v>
      </c>
      <c r="K11" s="26" t="str">
        <f aca="false">IF(I11&gt;=Settings!$B$4,"✅ Healthy","🟡 Review")</f>
        <v>🟡 Review</v>
      </c>
    </row>
    <row r="12" customFormat="false" ht="15" hidden="false" customHeight="false" outlineLevel="0" collapsed="false">
      <c r="A12" s="44"/>
      <c r="B12" s="44"/>
      <c r="C12" s="44"/>
      <c r="D12" s="45"/>
      <c r="E12" s="44"/>
      <c r="F12" s="44"/>
      <c r="G12" s="45"/>
      <c r="H12" s="46" t="str">
        <f aca="false">IF(D12="","",D12-G12)</f>
        <v/>
      </c>
      <c r="I12" s="47" t="str">
        <f aca="false">IF(F12="","",IFERROR((D12-G12)/F12,0))</f>
        <v/>
      </c>
      <c r="J12" s="48" t="str">
        <f aca="false">IF(E12="","",IFERROR((F12-E12)/E12,0))</f>
        <v/>
      </c>
      <c r="K12" s="49" t="str">
        <f aca="false">IF(D12="","",IF(IFERROR((D12-G12)/F12,0)&gt;=Settings!$B$4,"✅ Healthy","🟡 Review"))</f>
        <v/>
      </c>
    </row>
    <row r="13" customFormat="false" ht="15" hidden="false" customHeight="false" outlineLevel="0" collapsed="false">
      <c r="A13" s="44"/>
      <c r="B13" s="44"/>
      <c r="C13" s="44"/>
      <c r="D13" s="45"/>
      <c r="E13" s="44"/>
      <c r="F13" s="44"/>
      <c r="G13" s="45"/>
      <c r="H13" s="46" t="str">
        <f aca="false">IF(D13="","",D13-G13)</f>
        <v/>
      </c>
      <c r="I13" s="47" t="str">
        <f aca="false">IF(F13="","",IFERROR((D13-G13)/F13,0))</f>
        <v/>
      </c>
      <c r="J13" s="48" t="str">
        <f aca="false">IF(E13="","",IFERROR((F13-E13)/E13,0))</f>
        <v/>
      </c>
      <c r="K13" s="49" t="str">
        <f aca="false">IF(D13="","",IF(IFERROR((D13-G13)/F13,0)&gt;=Settings!$B$4,"✅ Healthy","🟡 Review"))</f>
        <v/>
      </c>
    </row>
    <row r="14" customFormat="false" ht="15" hidden="false" customHeight="false" outlineLevel="0" collapsed="false">
      <c r="A14" s="44"/>
      <c r="B14" s="44"/>
      <c r="C14" s="44"/>
      <c r="D14" s="45"/>
      <c r="E14" s="44"/>
      <c r="F14" s="44"/>
      <c r="G14" s="45"/>
      <c r="H14" s="46" t="str">
        <f aca="false">IF(D14="","",D14-G14)</f>
        <v/>
      </c>
      <c r="I14" s="47" t="str">
        <f aca="false">IF(F14="","",IFERROR((D14-G14)/F14,0))</f>
        <v/>
      </c>
      <c r="J14" s="48" t="str">
        <f aca="false">IF(E14="","",IFERROR((F14-E14)/E14,0))</f>
        <v/>
      </c>
      <c r="K14" s="49" t="str">
        <f aca="false">IF(D14="","",IF(IFERROR((D14-G14)/F14,0)&gt;=Settings!$B$4,"✅ Healthy","🟡 Review"))</f>
        <v/>
      </c>
    </row>
    <row r="15" customFormat="false" ht="15" hidden="false" customHeight="false" outlineLevel="0" collapsed="false">
      <c r="A15" s="44"/>
      <c r="B15" s="44"/>
      <c r="C15" s="44"/>
      <c r="D15" s="45"/>
      <c r="E15" s="44"/>
      <c r="F15" s="44"/>
      <c r="G15" s="45"/>
      <c r="H15" s="46" t="str">
        <f aca="false">IF(D15="","",D15-G15)</f>
        <v/>
      </c>
      <c r="I15" s="47" t="str">
        <f aca="false">IF(F15="","",IFERROR((D15-G15)/F15,0))</f>
        <v/>
      </c>
      <c r="J15" s="48" t="str">
        <f aca="false">IF(E15="","",IFERROR((F15-E15)/E15,0))</f>
        <v/>
      </c>
      <c r="K15" s="49" t="str">
        <f aca="false">IF(D15="","",IF(IFERROR((D15-G15)/F15,0)&gt;=Settings!$B$4,"✅ Healthy","🟡 Review"))</f>
        <v/>
      </c>
    </row>
    <row r="16" customFormat="false" ht="15" hidden="false" customHeight="false" outlineLevel="0" collapsed="false">
      <c r="A16" s="44"/>
      <c r="B16" s="44"/>
      <c r="C16" s="44"/>
      <c r="D16" s="45"/>
      <c r="E16" s="44"/>
      <c r="F16" s="44"/>
      <c r="G16" s="45"/>
      <c r="H16" s="46" t="str">
        <f aca="false">IF(D16="","",D16-G16)</f>
        <v/>
      </c>
      <c r="I16" s="47" t="str">
        <f aca="false">IF(F16="","",IFERROR((D16-G16)/F16,0))</f>
        <v/>
      </c>
      <c r="J16" s="48" t="str">
        <f aca="false">IF(E16="","",IFERROR((F16-E16)/E16,0))</f>
        <v/>
      </c>
      <c r="K16" s="49" t="str">
        <f aca="false">IF(D16="","",IF(IFERROR((D16-G16)/F16,0)&gt;=Settings!$B$4,"✅ Healthy","🟡 Review"))</f>
        <v/>
      </c>
    </row>
    <row r="17" customFormat="false" ht="15" hidden="false" customHeight="false" outlineLevel="0" collapsed="false">
      <c r="A17" s="44"/>
      <c r="B17" s="44"/>
      <c r="C17" s="44"/>
      <c r="D17" s="45"/>
      <c r="E17" s="44"/>
      <c r="F17" s="44"/>
      <c r="G17" s="45"/>
      <c r="H17" s="46" t="str">
        <f aca="false">IF(D17="","",D17-G17)</f>
        <v/>
      </c>
      <c r="I17" s="47" t="str">
        <f aca="false">IF(F17="","",IFERROR((D17-G17)/F17,0))</f>
        <v/>
      </c>
      <c r="J17" s="48" t="str">
        <f aca="false">IF(E17="","",IFERROR((F17-E17)/E17,0))</f>
        <v/>
      </c>
      <c r="K17" s="49" t="str">
        <f aca="false">IF(D17="","",IF(IFERROR((D17-G17)/F17,0)&gt;=Settings!$B$4,"✅ Healthy","🟡 Review"))</f>
        <v/>
      </c>
    </row>
    <row r="18" customFormat="false" ht="15" hidden="false" customHeight="false" outlineLevel="0" collapsed="false">
      <c r="A18" s="44"/>
      <c r="B18" s="44"/>
      <c r="C18" s="44"/>
      <c r="D18" s="45"/>
      <c r="E18" s="44"/>
      <c r="F18" s="44"/>
      <c r="G18" s="45"/>
      <c r="H18" s="46" t="str">
        <f aca="false">IF(D18="","",D18-G18)</f>
        <v/>
      </c>
      <c r="I18" s="47" t="str">
        <f aca="false">IF(F18="","",IFERROR((D18-G18)/F18,0))</f>
        <v/>
      </c>
      <c r="J18" s="48" t="str">
        <f aca="false">IF(E18="","",IFERROR((F18-E18)/E18,0))</f>
        <v/>
      </c>
      <c r="K18" s="49" t="str">
        <f aca="false">IF(D18="","",IF(IFERROR((D18-G18)/F18,0)&gt;=Settings!$B$4,"✅ Healthy","🟡 Review"))</f>
        <v/>
      </c>
    </row>
    <row r="19" customFormat="false" ht="15" hidden="false" customHeight="false" outlineLevel="0" collapsed="false">
      <c r="A19" s="44"/>
      <c r="B19" s="44"/>
      <c r="C19" s="44"/>
      <c r="D19" s="45"/>
      <c r="E19" s="44"/>
      <c r="F19" s="44"/>
      <c r="G19" s="45"/>
      <c r="H19" s="46" t="str">
        <f aca="false">IF(D19="","",D19-G19)</f>
        <v/>
      </c>
      <c r="I19" s="47" t="str">
        <f aca="false">IF(F19="","",IFERROR((D19-G19)/F19,0))</f>
        <v/>
      </c>
      <c r="J19" s="48" t="str">
        <f aca="false">IF(E19="","",IFERROR((F19-E19)/E19,0))</f>
        <v/>
      </c>
      <c r="K19" s="49" t="str">
        <f aca="false">IF(D19="","",IF(IFERROR((D19-G19)/F19,0)&gt;=Settings!$B$4,"✅ Healthy","🟡 Review"))</f>
        <v/>
      </c>
    </row>
    <row r="20" customFormat="false" ht="15" hidden="false" customHeight="false" outlineLevel="0" collapsed="false">
      <c r="A20" s="44"/>
      <c r="B20" s="44"/>
      <c r="C20" s="44"/>
      <c r="D20" s="45"/>
      <c r="E20" s="44"/>
      <c r="F20" s="44"/>
      <c r="G20" s="45"/>
      <c r="H20" s="46" t="str">
        <f aca="false">IF(D20="","",D20-G20)</f>
        <v/>
      </c>
      <c r="I20" s="47" t="str">
        <f aca="false">IF(F20="","",IFERROR((D20-G20)/F20,0))</f>
        <v/>
      </c>
      <c r="J20" s="48" t="str">
        <f aca="false">IF(E20="","",IFERROR((F20-E20)/E20,0))</f>
        <v/>
      </c>
      <c r="K20" s="49" t="str">
        <f aca="false">IF(D20="","",IF(IFERROR((D20-G20)/F20,0)&gt;=Settings!$B$4,"✅ Healthy","🟡 Review"))</f>
        <v/>
      </c>
    </row>
    <row r="21" customFormat="false" ht="15" hidden="false" customHeight="false" outlineLevel="0" collapsed="false">
      <c r="A21" s="44"/>
      <c r="B21" s="44"/>
      <c r="C21" s="44"/>
      <c r="D21" s="45"/>
      <c r="E21" s="44"/>
      <c r="F21" s="44"/>
      <c r="G21" s="45"/>
      <c r="H21" s="46" t="str">
        <f aca="false">IF(D21="","",D21-G21)</f>
        <v/>
      </c>
      <c r="I21" s="47" t="str">
        <f aca="false">IF(F21="","",IFERROR((D21-G21)/F21,0))</f>
        <v/>
      </c>
      <c r="J21" s="48" t="str">
        <f aca="false">IF(E21="","",IFERROR((F21-E21)/E21,0))</f>
        <v/>
      </c>
      <c r="K21" s="49" t="str">
        <f aca="false">IF(D21="","",IF(IFERROR((D21-G21)/F21,0)&gt;=Settings!$B$4,"✅ Healthy","🟡 Review"))</f>
        <v/>
      </c>
    </row>
    <row r="22" customFormat="false" ht="15" hidden="false" customHeight="false" outlineLevel="0" collapsed="false">
      <c r="A22" s="44"/>
      <c r="B22" s="44"/>
      <c r="C22" s="44"/>
      <c r="D22" s="45"/>
      <c r="E22" s="44"/>
      <c r="F22" s="44"/>
      <c r="G22" s="45"/>
      <c r="H22" s="46" t="str">
        <f aca="false">IF(D22="","",D22-G22)</f>
        <v/>
      </c>
      <c r="I22" s="47" t="str">
        <f aca="false">IF(F22="","",IFERROR((D22-G22)/F22,0))</f>
        <v/>
      </c>
      <c r="J22" s="48" t="str">
        <f aca="false">IF(E22="","",IFERROR((F22-E22)/E22,0))</f>
        <v/>
      </c>
      <c r="K22" s="49" t="str">
        <f aca="false">IF(D22="","",IF(IFERROR((D22-G22)/F22,0)&gt;=Settings!$B$4,"✅ Healthy","🟡 Review"))</f>
        <v/>
      </c>
    </row>
    <row r="23" customFormat="false" ht="15" hidden="false" customHeight="false" outlineLevel="0" collapsed="false">
      <c r="A23" s="44"/>
      <c r="B23" s="44"/>
      <c r="C23" s="44"/>
      <c r="D23" s="45"/>
      <c r="E23" s="44"/>
      <c r="F23" s="44"/>
      <c r="G23" s="45"/>
      <c r="H23" s="46" t="str">
        <f aca="false">IF(D23="","",D23-G23)</f>
        <v/>
      </c>
      <c r="I23" s="47" t="str">
        <f aca="false">IF(F23="","",IFERROR((D23-G23)/F23,0))</f>
        <v/>
      </c>
      <c r="J23" s="48" t="str">
        <f aca="false">IF(E23="","",IFERROR((F23-E23)/E23,0))</f>
        <v/>
      </c>
      <c r="K23" s="49" t="str">
        <f aca="false">IF(D23="","",IF(IFERROR((D23-G23)/F23,0)&gt;=Settings!$B$4,"✅ Healthy","🟡 Review"))</f>
        <v/>
      </c>
    </row>
    <row r="24" customFormat="false" ht="15" hidden="false" customHeight="false" outlineLevel="0" collapsed="false">
      <c r="A24" s="44"/>
      <c r="B24" s="44"/>
      <c r="C24" s="44"/>
      <c r="D24" s="45"/>
      <c r="E24" s="44"/>
      <c r="F24" s="44"/>
      <c r="G24" s="45"/>
      <c r="H24" s="46" t="str">
        <f aca="false">IF(D24="","",D24-G24)</f>
        <v/>
      </c>
      <c r="I24" s="47" t="str">
        <f aca="false">IF(F24="","",IFERROR((D24-G24)/F24,0))</f>
        <v/>
      </c>
      <c r="J24" s="48" t="str">
        <f aca="false">IF(E24="","",IFERROR((F24-E24)/E24,0))</f>
        <v/>
      </c>
      <c r="K24" s="49" t="str">
        <f aca="false">IF(D24="","",IF(IFERROR((D24-G24)/F24,0)&gt;=Settings!$B$4,"✅ Healthy","🟡 Review"))</f>
        <v/>
      </c>
    </row>
  </sheetData>
  <mergeCells count="15">
    <mergeCell ref="A1:K1"/>
    <mergeCell ref="A2:K2"/>
    <mergeCell ref="A3:K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</mergeCells>
  <conditionalFormatting sqref="K9">
    <cfRule type="expression" priority="2" aboveAverage="0" equalAverage="0" bottom="0" percent="0" rank="0" text="" dxfId="3">
      <formula>ISNUMBER(SEARCH("Healthy",K9))</formula>
    </cfRule>
    <cfRule type="expression" priority="3" aboveAverage="0" equalAverage="0" bottom="0" percent="0" rank="0" text="" dxfId="4">
      <formula>ISNUMBER(SEARCH("Review",K9))</formula>
    </cfRule>
  </conditionalFormatting>
  <conditionalFormatting sqref="K10">
    <cfRule type="expression" priority="4" aboveAverage="0" equalAverage="0" bottom="0" percent="0" rank="0" text="" dxfId="3">
      <formula>ISNUMBER(SEARCH("Healthy",K10))</formula>
    </cfRule>
    <cfRule type="expression" priority="5" aboveAverage="0" equalAverage="0" bottom="0" percent="0" rank="0" text="" dxfId="4">
      <formula>ISNUMBER(SEARCH("Review",K10))</formula>
    </cfRule>
  </conditionalFormatting>
  <conditionalFormatting sqref="K11">
    <cfRule type="expression" priority="6" aboveAverage="0" equalAverage="0" bottom="0" percent="0" rank="0" text="" dxfId="3">
      <formula>ISNUMBER(SEARCH("Healthy",K11))</formula>
    </cfRule>
    <cfRule type="expression" priority="7" aboveAverage="0" equalAverage="0" bottom="0" percent="0" rank="0" text="" dxfId="4">
      <formula>ISNUMBER(SEARCH("Review",K11))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8"/>
    <col collapsed="false" customWidth="true" hidden="false" outlineLevel="0" max="3" min="3" style="0" width="40"/>
  </cols>
  <sheetData>
    <row r="1" customFormat="false" ht="33.75" hidden="false" customHeight="true" outlineLevel="0" collapsed="false">
      <c r="A1" s="12" t="s">
        <v>155</v>
      </c>
      <c r="B1" s="12"/>
      <c r="C1" s="12"/>
    </row>
    <row r="2" customFormat="false" ht="18" hidden="false" customHeight="true" outlineLevel="0" collapsed="false">
      <c r="A2" s="13" t="s">
        <v>156</v>
      </c>
      <c r="B2" s="13"/>
      <c r="C2" s="13"/>
    </row>
    <row r="3" customFormat="false" ht="19.5" hidden="false" customHeight="true" outlineLevel="0" collapsed="false">
      <c r="A3" s="14" t="s">
        <v>157</v>
      </c>
      <c r="B3" s="14"/>
      <c r="C3" s="14"/>
    </row>
    <row r="4" customFormat="false" ht="15" hidden="false" customHeight="false" outlineLevel="0" collapsed="false">
      <c r="A4" s="15" t="s">
        <v>158</v>
      </c>
      <c r="B4" s="16" t="n">
        <v>40</v>
      </c>
    </row>
    <row r="5" customFormat="false" ht="15" hidden="false" customHeight="false" outlineLevel="0" collapsed="false">
      <c r="A5" s="15" t="s">
        <v>92</v>
      </c>
      <c r="B5" s="16" t="n">
        <v>55</v>
      </c>
    </row>
    <row r="6" customFormat="false" ht="15" hidden="false" customHeight="false" outlineLevel="0" collapsed="false">
      <c r="A6" s="15" t="s">
        <v>159</v>
      </c>
      <c r="B6" s="32" t="n">
        <f aca="false">B5-B4</f>
        <v>15</v>
      </c>
    </row>
    <row r="7" customFormat="false" ht="15" hidden="false" customHeight="false" outlineLevel="0" collapsed="false">
      <c r="A7" s="15" t="s">
        <v>160</v>
      </c>
      <c r="B7" s="50" t="n">
        <f aca="false">IFERROR(B6/B4,0)</f>
        <v>0.375</v>
      </c>
    </row>
    <row r="8" customFormat="false" ht="15" hidden="false" customHeight="false" outlineLevel="0" collapsed="false">
      <c r="A8" s="15" t="s">
        <v>161</v>
      </c>
      <c r="B8" s="22" t="n">
        <f aca="false">B6*Settings!$B$4</f>
        <v>22500</v>
      </c>
      <c r="C8" s="19" t="s">
        <v>162</v>
      </c>
    </row>
    <row r="10" customFormat="false" ht="19.5" hidden="false" customHeight="true" outlineLevel="0" collapsed="false">
      <c r="A10" s="14" t="s">
        <v>163</v>
      </c>
      <c r="B10" s="14"/>
      <c r="C10" s="14"/>
    </row>
    <row r="11" customFormat="false" ht="15" hidden="false" customHeight="false" outlineLevel="0" collapsed="false">
      <c r="A11" s="15" t="s">
        <v>164</v>
      </c>
      <c r="B11" s="16" t="n">
        <v>2</v>
      </c>
    </row>
    <row r="12" customFormat="false" ht="15" hidden="false" customHeight="false" outlineLevel="0" collapsed="false">
      <c r="A12" s="15" t="s">
        <v>165</v>
      </c>
      <c r="B12" s="16" t="n">
        <v>5</v>
      </c>
    </row>
    <row r="13" customFormat="false" ht="15" hidden="false" customHeight="false" outlineLevel="0" collapsed="false">
      <c r="A13" s="15" t="s">
        <v>166</v>
      </c>
      <c r="B13" s="16" t="n">
        <v>2.5</v>
      </c>
    </row>
    <row r="14" customFormat="false" ht="15" hidden="false" customHeight="false" outlineLevel="0" collapsed="false">
      <c r="A14" s="15" t="s">
        <v>167</v>
      </c>
      <c r="B14" s="27" t="n">
        <f aca="false">MAX(0,B12-B11)</f>
        <v>3</v>
      </c>
    </row>
    <row r="15" customFormat="false" ht="15" hidden="false" customHeight="false" outlineLevel="0" collapsed="false">
      <c r="A15" s="15" t="s">
        <v>159</v>
      </c>
      <c r="B15" s="32" t="n">
        <f aca="false">B14*B13</f>
        <v>7.5</v>
      </c>
    </row>
    <row r="16" customFormat="false" ht="19.4" hidden="false" customHeight="false" outlineLevel="0" collapsed="false">
      <c r="A16" s="15" t="s">
        <v>168</v>
      </c>
      <c r="B16" s="22" t="n">
        <f aca="false">B15*Settings!$B$4</f>
        <v>11250</v>
      </c>
      <c r="C16" s="19" t="s">
        <v>169</v>
      </c>
    </row>
    <row r="18" customFormat="false" ht="19.5" hidden="false" customHeight="true" outlineLevel="0" collapsed="false">
      <c r="A18" s="14" t="s">
        <v>170</v>
      </c>
      <c r="B18" s="14"/>
      <c r="C18" s="14"/>
    </row>
    <row r="19" customFormat="false" ht="15" hidden="false" customHeight="false" outlineLevel="0" collapsed="false">
      <c r="A19" s="15" t="s">
        <v>171</v>
      </c>
      <c r="B19" s="17" t="n">
        <v>100000</v>
      </c>
    </row>
    <row r="20" customFormat="false" ht="15" hidden="false" customHeight="false" outlineLevel="0" collapsed="false">
      <c r="A20" s="15" t="s">
        <v>172</v>
      </c>
      <c r="B20" s="20" t="n">
        <v>0.2</v>
      </c>
    </row>
    <row r="21" customFormat="false" ht="15" hidden="false" customHeight="false" outlineLevel="0" collapsed="false">
      <c r="A21" s="15" t="s">
        <v>44</v>
      </c>
      <c r="B21" s="17" t="n">
        <v>20000</v>
      </c>
    </row>
    <row r="22" customFormat="false" ht="15" hidden="false" customHeight="false" outlineLevel="0" collapsed="false">
      <c r="A22" s="15" t="s">
        <v>118</v>
      </c>
      <c r="B22" s="16" t="n">
        <v>40</v>
      </c>
    </row>
    <row r="23" customFormat="false" ht="15" hidden="false" customHeight="false" outlineLevel="0" collapsed="false">
      <c r="A23" s="15" t="s">
        <v>173</v>
      </c>
      <c r="B23" s="21" t="n">
        <f aca="false">B19*(1-B20)</f>
        <v>80000</v>
      </c>
    </row>
    <row r="24" customFormat="false" ht="15" hidden="false" customHeight="false" outlineLevel="0" collapsed="false">
      <c r="A24" s="15" t="s">
        <v>174</v>
      </c>
      <c r="B24" s="27" t="str">
        <f aca="false">TEXT(B19-B21,"₹#,##0")&amp;"  →  "&amp;TEXT(B23-B21,"₹#,##0")</f>
        <v>₹80,000  →  ₹60,000</v>
      </c>
    </row>
    <row r="25" customFormat="false" ht="15" hidden="false" customHeight="false" outlineLevel="0" collapsed="false">
      <c r="A25" s="15" t="s">
        <v>175</v>
      </c>
      <c r="B25" s="27" t="str">
        <f aca="false">TEXT(IFERROR((B19-B21)/B22,0),"₹#,##0")&amp;"  →  "&amp;TEXT(IFERROR((B23-B21)/B22,0),"₹#,##0")</f>
        <v>₹2,000  →  ₹1,500</v>
      </c>
    </row>
    <row r="26" customFormat="false" ht="19.4" hidden="false" customHeight="false" outlineLevel="0" collapsed="false">
      <c r="A26" s="15" t="s">
        <v>176</v>
      </c>
      <c r="B26" s="50" t="n">
        <f aca="false">IFERROR(1-(B23-B21)/(B19-B21),0)</f>
        <v>0.25</v>
      </c>
      <c r="C26" s="19" t="s">
        <v>177</v>
      </c>
    </row>
    <row r="28" customFormat="false" ht="19.5" hidden="false" customHeight="true" outlineLevel="0" collapsed="false">
      <c r="A28" s="14" t="s">
        <v>178</v>
      </c>
      <c r="B28" s="14"/>
      <c r="C28" s="14"/>
    </row>
    <row r="29" customFormat="false" ht="15" hidden="false" customHeight="false" outlineLevel="0" collapsed="false">
      <c r="A29" s="15" t="s">
        <v>179</v>
      </c>
      <c r="B29" s="16" t="n">
        <v>4</v>
      </c>
    </row>
    <row r="30" customFormat="false" ht="15" hidden="false" customHeight="false" outlineLevel="0" collapsed="false">
      <c r="A30" s="15" t="s">
        <v>180</v>
      </c>
      <c r="B30" s="16" t="n">
        <v>5</v>
      </c>
    </row>
    <row r="31" customFormat="false" ht="15" hidden="false" customHeight="false" outlineLevel="0" collapsed="false">
      <c r="A31" s="15" t="s">
        <v>181</v>
      </c>
      <c r="B31" s="16" t="n">
        <v>4</v>
      </c>
    </row>
    <row r="32" customFormat="false" ht="15" hidden="false" customHeight="false" outlineLevel="0" collapsed="false">
      <c r="A32" s="15" t="s">
        <v>182</v>
      </c>
      <c r="B32" s="16" t="n">
        <v>4</v>
      </c>
    </row>
    <row r="33" customFormat="false" ht="15" hidden="false" customHeight="false" outlineLevel="0" collapsed="false">
      <c r="A33" s="15" t="s">
        <v>183</v>
      </c>
      <c r="B33" s="16" t="n">
        <v>3</v>
      </c>
    </row>
    <row r="34" customFormat="false" ht="15" hidden="false" customHeight="false" outlineLevel="0" collapsed="false">
      <c r="A34" s="15" t="s">
        <v>184</v>
      </c>
      <c r="B34" s="16" t="n">
        <v>5</v>
      </c>
    </row>
    <row r="35" customFormat="false" ht="15" hidden="false" customHeight="false" outlineLevel="0" collapsed="false">
      <c r="A35" s="15" t="s">
        <v>185</v>
      </c>
      <c r="B35" s="16" t="n">
        <v>4</v>
      </c>
    </row>
    <row r="36" customFormat="false" ht="16.15" hidden="false" customHeight="false" outlineLevel="0" collapsed="false">
      <c r="A36" s="15" t="s">
        <v>186</v>
      </c>
      <c r="B36" s="51" t="n">
        <f aca="false">SUM(B29:B35)</f>
        <v>29</v>
      </c>
      <c r="C36" s="19" t="s">
        <v>187</v>
      </c>
    </row>
  </sheetData>
  <mergeCells count="6">
    <mergeCell ref="A1:C1"/>
    <mergeCell ref="A2:C2"/>
    <mergeCell ref="A3:C3"/>
    <mergeCell ref="A10:C10"/>
    <mergeCell ref="A18:C18"/>
    <mergeCell ref="A28:C28"/>
  </mergeCells>
  <dataValidations count="7">
    <dataValidation allowBlank="true" errorStyle="stop" operator="between" showDropDown="false" showErrorMessage="false" showInputMessage="false" sqref="B29" type="list">
      <formula1>Scale</formula1>
      <formula2>0</formula2>
    </dataValidation>
    <dataValidation allowBlank="true" errorStyle="stop" operator="between" showDropDown="false" showErrorMessage="false" showInputMessage="false" sqref="B30" type="list">
      <formula1>Scale</formula1>
      <formula2>0</formula2>
    </dataValidation>
    <dataValidation allowBlank="true" errorStyle="stop" operator="between" showDropDown="false" showErrorMessage="false" showInputMessage="false" sqref="B31" type="list">
      <formula1>Scale</formula1>
      <formula2>0</formula2>
    </dataValidation>
    <dataValidation allowBlank="true" errorStyle="stop" operator="between" showDropDown="false" showErrorMessage="false" showInputMessage="false" sqref="B32" type="list">
      <formula1>Scale</formula1>
      <formula2>0</formula2>
    </dataValidation>
    <dataValidation allowBlank="true" errorStyle="stop" operator="between" showDropDown="false" showErrorMessage="false" showInputMessage="false" sqref="B33" type="list">
      <formula1>Scale</formula1>
      <formula2>0</formula2>
    </dataValidation>
    <dataValidation allowBlank="true" errorStyle="stop" operator="between" showDropDown="false" showErrorMessage="false" showInputMessage="false" sqref="B34" type="list">
      <formula1>Scale</formula1>
      <formula2>0</formula2>
    </dataValidation>
    <dataValidation allowBlank="true" errorStyle="stop" operator="between" showDropDown="false" showErrorMessage="false" showInputMessage="false" sqref="B35" type="list">
      <formula1>Scale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7" min="7" style="0" width="8"/>
  </cols>
  <sheetData>
    <row r="1" customFormat="false" ht="33.75" hidden="false" customHeight="true" outlineLevel="0" collapsed="false">
      <c r="A1" s="12" t="s">
        <v>188</v>
      </c>
      <c r="B1" s="12"/>
      <c r="C1" s="12"/>
    </row>
    <row r="2" customFormat="false" ht="18" hidden="false" customHeight="true" outlineLevel="0" collapsed="false">
      <c r="A2" s="13" t="s">
        <v>189</v>
      </c>
      <c r="B2" s="13"/>
      <c r="C2" s="13"/>
    </row>
    <row r="3" customFormat="false" ht="19.5" hidden="false" customHeight="true" outlineLevel="0" collapsed="false">
      <c r="A3" s="14" t="s">
        <v>190</v>
      </c>
      <c r="B3" s="14"/>
      <c r="C3" s="14"/>
      <c r="D3" s="52" t="s">
        <v>191</v>
      </c>
      <c r="F3" s="52" t="s">
        <v>192</v>
      </c>
      <c r="G3" s="52" t="s">
        <v>193</v>
      </c>
    </row>
    <row r="4" customFormat="false" ht="153.7" hidden="false" customHeight="false" outlineLevel="0" collapsed="false">
      <c r="A4" s="15" t="s">
        <v>194</v>
      </c>
      <c r="B4" s="17" t="n">
        <v>1500</v>
      </c>
      <c r="C4" s="19" t="s">
        <v>195</v>
      </c>
      <c r="D4" s="53" t="s">
        <v>110</v>
      </c>
      <c r="F4" s="53" t="s">
        <v>148</v>
      </c>
      <c r="G4" s="53" t="n">
        <v>1</v>
      </c>
    </row>
    <row r="5" customFormat="false" ht="126.85" hidden="false" customHeight="false" outlineLevel="0" collapsed="false">
      <c r="A5" s="15" t="s">
        <v>196</v>
      </c>
      <c r="B5" s="20" t="n">
        <v>0.45</v>
      </c>
      <c r="C5" s="19" t="s">
        <v>197</v>
      </c>
      <c r="D5" s="53" t="s">
        <v>198</v>
      </c>
      <c r="F5" s="53" t="s">
        <v>151</v>
      </c>
      <c r="G5" s="53" t="n">
        <v>2</v>
      </c>
    </row>
    <row r="6" customFormat="false" ht="15" hidden="false" customHeight="false" outlineLevel="0" collapsed="false">
      <c r="A6" s="15" t="s">
        <v>199</v>
      </c>
      <c r="B6" s="20" t="n">
        <v>0.15</v>
      </c>
      <c r="D6" s="53" t="s">
        <v>200</v>
      </c>
      <c r="F6" s="53" t="s">
        <v>201</v>
      </c>
      <c r="G6" s="53" t="n">
        <v>3</v>
      </c>
    </row>
    <row r="7" customFormat="false" ht="15" hidden="false" customHeight="false" outlineLevel="0" collapsed="false">
      <c r="A7" s="15" t="s">
        <v>202</v>
      </c>
      <c r="B7" s="20" t="n">
        <v>0.1</v>
      </c>
      <c r="D7" s="53" t="s">
        <v>203</v>
      </c>
      <c r="F7" s="53" t="s">
        <v>204</v>
      </c>
      <c r="G7" s="53" t="n">
        <v>4</v>
      </c>
    </row>
    <row r="8" customFormat="false" ht="15" hidden="false" customHeight="false" outlineLevel="0" collapsed="false">
      <c r="A8" s="15" t="s">
        <v>205</v>
      </c>
      <c r="B8" s="17" t="n">
        <v>5000</v>
      </c>
      <c r="D8" s="53" t="s">
        <v>206</v>
      </c>
      <c r="F8" s="53" t="s">
        <v>154</v>
      </c>
      <c r="G8" s="53" t="n">
        <v>5</v>
      </c>
    </row>
    <row r="9" customFormat="false" ht="15" hidden="false" customHeight="false" outlineLevel="0" collapsed="false">
      <c r="D9" s="53" t="s">
        <v>207</v>
      </c>
      <c r="F9" s="53" t="s">
        <v>208</v>
      </c>
    </row>
    <row r="10" customFormat="false" ht="15" hidden="false" customHeight="false" outlineLevel="0" collapsed="false">
      <c r="D10" s="53" t="s">
        <v>209</v>
      </c>
      <c r="F10" s="53" t="s">
        <v>210</v>
      </c>
    </row>
    <row r="11" customFormat="false" ht="15" hidden="false" customHeight="false" outlineLevel="0" collapsed="false">
      <c r="D11" s="53" t="s">
        <v>211</v>
      </c>
      <c r="F11" s="53" t="s">
        <v>212</v>
      </c>
    </row>
    <row r="12" customFormat="false" ht="15" hidden="false" customHeight="false" outlineLevel="0" collapsed="false">
      <c r="D12" s="53" t="s">
        <v>213</v>
      </c>
    </row>
    <row r="13" customFormat="false" ht="15" hidden="false" customHeight="false" outlineLevel="0" collapsed="false">
      <c r="D13" s="53" t="s">
        <v>214</v>
      </c>
    </row>
    <row r="14" customFormat="false" ht="15" hidden="false" customHeight="false" outlineLevel="0" collapsed="false">
      <c r="D14" s="53" t="s">
        <v>212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2026-09-11T04:48:25Z</dcterms:created>
  <dc:creator>openpyxl</dc:creator>
  <dc:description/>
  <dc:language>en-US</dc:language>
  <cp:lastModifiedBy/>
  <dcterms:modified xsi:type="dcterms:W3CDTF">2026-09-11T04:48:25Z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