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179e03395a91917c/TRIS/6.0.0 Products/"/>
    </mc:Choice>
  </mc:AlternateContent>
  <xr:revisionPtr revIDLastSave="18" documentId="8_{4C8E6DD2-2918-4666-A650-39E7CD6FD1C4}" xr6:coauthVersionLast="47" xr6:coauthVersionMax="47" xr10:uidLastSave="{3B1657D4-691F-4E25-85EE-FC83A1598ABB}"/>
  <bookViews>
    <workbookView xWindow="-108" yWindow="-108" windowWidth="23256" windowHeight="13176" activeTab="2" xr2:uid="{73895F52-15F4-43DA-B578-30F28C00B898}"/>
  </bookViews>
  <sheets>
    <sheet name="Guide" sheetId="4" r:id="rId1"/>
    <sheet name="Analysis" sheetId="1" r:id="rId2"/>
    <sheet name="Comparibles" sheetId="2" r:id="rId3"/>
    <sheet name="Pictures" sheetId="5" r:id="rId4"/>
    <sheet name="Report"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 l="1"/>
  <c r="I21" i="1"/>
  <c r="C4" i="2"/>
  <c r="C7" i="1"/>
  <c r="C7" i="2" s="1"/>
  <c r="D18" i="1" s="1"/>
  <c r="C8" i="2"/>
  <c r="C5" i="2"/>
  <c r="C6" i="2"/>
  <c r="H11" i="2"/>
  <c r="G11" i="2"/>
  <c r="F11" i="2"/>
  <c r="E11" i="2"/>
  <c r="D11" i="2"/>
  <c r="C11" i="2" l="1"/>
  <c r="E7" i="1" s="1"/>
  <c r="E18" i="1"/>
  <c r="F18" i="1"/>
  <c r="G6" i="1" l="1"/>
  <c r="F11" i="1" l="1"/>
  <c r="E11" i="1"/>
  <c r="D11" i="1"/>
  <c r="D17" i="1"/>
  <c r="D19" i="1"/>
  <c r="F12" i="1"/>
  <c r="F19" i="1"/>
  <c r="F16" i="1"/>
  <c r="F17" i="1" l="1"/>
  <c r="F20" i="1" s="1"/>
  <c r="F21" i="1" s="1"/>
  <c r="E19" i="1"/>
  <c r="E16" i="1"/>
  <c r="E13" i="1"/>
  <c r="E14" i="1"/>
  <c r="E15" i="1"/>
  <c r="E12" i="1"/>
  <c r="D20" i="1"/>
  <c r="D21" i="1" s="1"/>
  <c r="E17" i="1" l="1"/>
  <c r="E20" i="1" s="1"/>
  <c r="E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Pellerin</author>
  </authors>
  <commentList>
    <comment ref="D10" authorId="0" shapeId="0" xr:uid="{7DB0938F-3987-4DA4-8EB9-D1F98066608A}">
      <text>
        <r>
          <rPr>
            <sz val="9"/>
            <color indexed="81"/>
            <rFont val="Tahoma"/>
            <family val="2"/>
          </rPr>
          <t>Use the numbers here for the quick percentage method.</t>
        </r>
      </text>
    </comment>
    <comment ref="E10" authorId="0" shapeId="0" xr:uid="{71A452B9-35CA-4E5C-A9B7-495116B07F61}">
      <text>
        <r>
          <rPr>
            <sz val="9"/>
            <color indexed="81"/>
            <rFont val="Tahoma"/>
            <family val="2"/>
          </rPr>
          <t>Use the numbers here for a more detailed analysis.</t>
        </r>
      </text>
    </comment>
    <comment ref="F10" authorId="0" shapeId="0" xr:uid="{CDF8AE54-7A45-4482-92B8-ECE6D3887FA1}">
      <text>
        <r>
          <rPr>
            <sz val="9"/>
            <color indexed="81"/>
            <rFont val="Tahoma"/>
            <family val="2"/>
          </rPr>
          <t>Use the numbers here when the buyer is doing a buy and hold, thus saving money on exit.</t>
        </r>
      </text>
    </comment>
    <comment ref="H11" authorId="0" shapeId="0" xr:uid="{D8602034-4080-4AF6-B2DB-2598E79CA2D0}">
      <text>
        <r>
          <rPr>
            <sz val="9"/>
            <color indexed="81"/>
            <rFont val="Tahoma"/>
            <family val="2"/>
          </rPr>
          <t xml:space="preserve">Cleaning, minor touch ups and a quick coat of paint to make it more marketable.
</t>
        </r>
      </text>
    </comment>
    <comment ref="B12" authorId="0" shapeId="0" xr:uid="{A8F6A646-2C20-4655-961A-EC3A5BB02CE7}">
      <text>
        <r>
          <rPr>
            <sz val="9"/>
            <color indexed="81"/>
            <rFont val="Tahoma"/>
            <charset val="1"/>
          </rPr>
          <t>Lawyer
Title Search
Origination
Use higher if buyer is financing</t>
        </r>
      </text>
    </comment>
    <comment ref="H12" authorId="0" shapeId="0" xr:uid="{674C8CC0-3528-47A6-99A6-90E9AAF4BB35}">
      <text>
        <r>
          <rPr>
            <sz val="9"/>
            <color indexed="81"/>
            <rFont val="Tahoma"/>
            <family val="2"/>
          </rPr>
          <t>Painting throughout, replacing the carpet / flooring, updating fixtures, lite plumbing, electrical, cleaning up the landscaping and general repairs to the house.</t>
        </r>
      </text>
    </comment>
    <comment ref="B13" authorId="0" shapeId="0" xr:uid="{072FF572-2877-4701-AD24-45B6B72D96B9}">
      <text>
        <r>
          <rPr>
            <sz val="9"/>
            <color indexed="81"/>
            <rFont val="Tahoma"/>
            <charset val="1"/>
          </rPr>
          <t>Taxes
Insurance
Mortgage
Utilities
Use higher if buyer is financing</t>
        </r>
      </text>
    </comment>
    <comment ref="H13" authorId="0" shapeId="0" xr:uid="{70345343-F3BF-4936-8004-350AB83677A9}">
      <text>
        <r>
          <rPr>
            <sz val="9"/>
            <color indexed="81"/>
            <rFont val="Tahoma"/>
            <family val="2"/>
          </rPr>
          <t>Everything in level two and complete renovation of the kitchen and bathroom(s) basically a top to bottom rehab of the entire house.</t>
        </r>
      </text>
    </comment>
    <comment ref="B14" authorId="0" shapeId="0" xr:uid="{F92E13D0-B4E6-46B6-A921-3B1635A6065E}">
      <text>
        <r>
          <rPr>
            <sz val="9"/>
            <color indexed="81"/>
            <rFont val="Tahoma"/>
            <charset val="1"/>
          </rPr>
          <t>Legal
Staging
Marketing</t>
        </r>
      </text>
    </comment>
    <comment ref="B15" authorId="0" shapeId="0" xr:uid="{8BF166FF-9864-49DF-840F-565A52D9DFE8}">
      <text>
        <r>
          <rPr>
            <sz val="9"/>
            <color indexed="81"/>
            <rFont val="Tahoma"/>
            <family val="2"/>
          </rPr>
          <t>Realtor rates vary by state. Also, they may sell it themselves.</t>
        </r>
      </text>
    </comment>
    <comment ref="B16" authorId="0" shapeId="0" xr:uid="{EBB5CBE9-ADB2-4AE6-93C7-199F6224C22D}">
      <text>
        <r>
          <rPr>
            <sz val="9"/>
            <color indexed="81"/>
            <rFont val="Tahoma"/>
            <family val="2"/>
          </rPr>
          <t>What is your buyer's minimum porofit for their fix and flip.</t>
        </r>
      </text>
    </comment>
    <comment ref="C17" authorId="0" shapeId="0" xr:uid="{B4D2084E-D1ED-4E0E-A52D-7CAF3FCB4B72}">
      <text>
        <r>
          <rPr>
            <b/>
            <sz val="9"/>
            <color indexed="81"/>
            <rFont val="Tahoma"/>
            <family val="2"/>
          </rPr>
          <t>Jim Pellerin:</t>
        </r>
        <r>
          <rPr>
            <sz val="9"/>
            <color indexed="81"/>
            <rFont val="Tahoma"/>
            <family val="2"/>
          </rPr>
          <t xml:space="preserve">
Only use in FLIP Quick calculation.</t>
        </r>
      </text>
    </comment>
    <comment ref="D17" authorId="0" shapeId="0" xr:uid="{0080150D-CB2F-416C-9128-4E9DB20616EC}">
      <text>
        <r>
          <rPr>
            <sz val="9"/>
            <color indexed="81"/>
            <rFont val="Tahoma"/>
            <family val="2"/>
          </rPr>
          <t>Based on percentage in variable on the left.</t>
        </r>
      </text>
    </comment>
    <comment ref="B19" authorId="0" shapeId="0" xr:uid="{8A249669-E253-4B40-96BE-8DDD6CAC0F37}">
      <text>
        <r>
          <rPr>
            <sz val="9"/>
            <color indexed="81"/>
            <rFont val="Tahoma"/>
            <family val="2"/>
          </rPr>
          <t>You can adjust depending on how good of a deal you can get. Included here because seller pays for fee.</t>
        </r>
      </text>
    </comment>
    <comment ref="H19" authorId="0" shapeId="0" xr:uid="{7963A337-914F-48B1-9099-D71AE429895D}">
      <text>
        <r>
          <rPr>
            <sz val="9"/>
            <color indexed="81"/>
            <rFont val="Tahoma"/>
            <family val="2"/>
          </rPr>
          <t>Look at the calculated numbers from step 4 and determine what makes sense.</t>
        </r>
      </text>
    </comment>
    <comment ref="B20" authorId="0" shapeId="0" xr:uid="{8AD8088A-061D-4A05-A8F0-DD529AD4E66E}">
      <text>
        <r>
          <rPr>
            <sz val="9"/>
            <color indexed="81"/>
            <rFont val="Tahoma"/>
            <family val="2"/>
          </rPr>
          <t>Must be greater than loans and liens owing on property.</t>
        </r>
      </text>
    </comment>
    <comment ref="H20" authorId="0" shapeId="0" xr:uid="{CF4157DA-6496-45EA-9008-7F255D2CF769}">
      <text>
        <r>
          <rPr>
            <sz val="9"/>
            <color indexed="81"/>
            <rFont val="Tahoma"/>
            <family val="2"/>
          </rPr>
          <t>Look at the calculated numbers from step 4 and determine what makes sense.</t>
        </r>
      </text>
    </comment>
    <comment ref="B21" authorId="0" shapeId="0" xr:uid="{084643A8-EEFD-4BD8-A0AC-D05E18B0B88C}">
      <text>
        <r>
          <rPr>
            <sz val="9"/>
            <color indexed="81"/>
            <rFont val="Tahoma"/>
            <family val="2"/>
          </rPr>
          <t>Includes Wholesaling Fee</t>
        </r>
      </text>
    </comment>
  </commentList>
</comments>
</file>

<file path=xl/sharedStrings.xml><?xml version="1.0" encoding="utf-8"?>
<sst xmlns="http://schemas.openxmlformats.org/spreadsheetml/2006/main" count="95" uniqueCount="84">
  <si>
    <t>ARV</t>
  </si>
  <si>
    <t>Repair</t>
  </si>
  <si>
    <t>Address</t>
  </si>
  <si>
    <t>BDRMS</t>
  </si>
  <si>
    <t>BATHS</t>
  </si>
  <si>
    <t>SQFT</t>
  </si>
  <si>
    <t>ADDRESS</t>
  </si>
  <si>
    <t>PRICE</t>
  </si>
  <si>
    <t>Lite</t>
  </si>
  <si>
    <t>Standard</t>
  </si>
  <si>
    <t>Full</t>
  </si>
  <si>
    <t>Price</t>
  </si>
  <si>
    <t>$/SQFT</t>
  </si>
  <si>
    <t>Quick</t>
  </si>
  <si>
    <t>Hold</t>
  </si>
  <si>
    <t>MAO</t>
  </si>
  <si>
    <t>-Repair</t>
  </si>
  <si>
    <t>-Profit</t>
  </si>
  <si>
    <t>-Realtor</t>
  </si>
  <si>
    <t>-Selling</t>
  </si>
  <si>
    <t>-Holding</t>
  </si>
  <si>
    <t>-Acquire</t>
  </si>
  <si>
    <t>Subject</t>
  </si>
  <si>
    <t>$/sqft</t>
  </si>
  <si>
    <t>Comparible 1</t>
  </si>
  <si>
    <t>Comparible 2</t>
  </si>
  <si>
    <t>Comparible 3</t>
  </si>
  <si>
    <t>Comparible 4</t>
  </si>
  <si>
    <t>Comparible 5</t>
  </si>
  <si>
    <t>Sqft</t>
  </si>
  <si>
    <t>Beds</t>
  </si>
  <si>
    <t>Baths</t>
  </si>
  <si>
    <t>City</t>
  </si>
  <si>
    <t>State</t>
  </si>
  <si>
    <t>n/a</t>
  </si>
  <si>
    <t>1. Property Information</t>
  </si>
  <si>
    <t>`</t>
  </si>
  <si>
    <t>3. Repair Estimates</t>
  </si>
  <si>
    <t>2. Comparibles - Complete other sheet</t>
  </si>
  <si>
    <t>4. Analysis</t>
  </si>
  <si>
    <t>-Fee</t>
  </si>
  <si>
    <t>Greenville</t>
  </si>
  <si>
    <t>SC</t>
  </si>
  <si>
    <t>24 Cobblestone</t>
  </si>
  <si>
    <t>Sale Date</t>
  </si>
  <si>
    <t>Oct 2, 2020</t>
  </si>
  <si>
    <t>LINK</t>
  </si>
  <si>
    <t>https://www.zillow.com/homes/24-Cobblestone-Rd-Greenville,-SC,-29615_rb/11046956_zpid/</t>
  </si>
  <si>
    <t>2 Cobblestone</t>
  </si>
  <si>
    <t>Jan 6, 2021</t>
  </si>
  <si>
    <t>https://www.zillow.com/homes/2-Cobblestone-Rd-Greenville,-SC,-29615_rb/11046961_zpid/</t>
  </si>
  <si>
    <t>801 Heritage Club Dr</t>
  </si>
  <si>
    <t>Nov 19, 2020</t>
  </si>
  <si>
    <t>https://www.zillow.com/homes/801-Heritage-Club-Dr-Greenville,-SC,-29615_rb/67610006_zpid/</t>
  </si>
  <si>
    <t>105 Hunters Trail</t>
  </si>
  <si>
    <t>Sep 29, 2020</t>
  </si>
  <si>
    <t>https://www.zillow.com/homes/105-Hunters-Trl-Greenville,-SC,-29615_rb/11046847_zpid/</t>
  </si>
  <si>
    <t>4800 Crosscreek Lane</t>
  </si>
  <si>
    <t>https://www.zillow.com/homes/4800-Crosscreek-Ln-Greenville,-SC,-29615_rb/11045955_zpid/</t>
  </si>
  <si>
    <t>Jan 5, 2021</t>
  </si>
  <si>
    <t>Detail</t>
  </si>
  <si>
    <t>FEE</t>
  </si>
  <si>
    <t>Buyer's Price</t>
  </si>
  <si>
    <t>Step</t>
  </si>
  <si>
    <t>Description</t>
  </si>
  <si>
    <t>Input Fields</t>
  </si>
  <si>
    <t>Calculated Fields</t>
  </si>
  <si>
    <t>Fill in the information for the property you are evaluating. Use information and price estimate from sources such as Zillow and Redfin.</t>
  </si>
  <si>
    <t>Find 3 to 5 comparibles that sold in the last 6 to 9 months and enter their data on the comparibles sheet. Must have the sqare feet and sold price.</t>
  </si>
  <si>
    <t>Determine estimates for rehab for your area. The more expensive the houses, the more expensive the rehab prices.</t>
  </si>
  <si>
    <t>5. Actual Proposal</t>
  </si>
  <si>
    <t>Select all the variables that make sense for your area, your buyer and the property. There are comments in the variable names that can help decide what to enter.</t>
  </si>
  <si>
    <t>Decide what you want to offer the seller and make that your MAO. Decide what fee you want to charge your buyer. Add your Fee to the MAO and that's what the Buyer pays.</t>
  </si>
  <si>
    <t>Variables</t>
  </si>
  <si>
    <t>Legend for Analysis and Comparibles</t>
  </si>
  <si>
    <t>30% for expenses and profit</t>
  </si>
  <si>
    <t>Quick %</t>
  </si>
  <si>
    <t>Property A</t>
  </si>
  <si>
    <t>Property A Listing Link</t>
  </si>
  <si>
    <t>COST</t>
  </si>
  <si>
    <t>seller</t>
  </si>
  <si>
    <t>wholesaler</t>
  </si>
  <si>
    <t>buyer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</si>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</sst>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_-* #,##0_-;\-* #,##0_-;_-* &quot;-&quot;??_-;_-@_-"/>
  </numFmts>
  <fonts count="24"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9"/>
      <color indexed="81"/>
      <name val="Tahoma"/>
      <charset val="1"/>
    </font>
    <font>
      <sz val="9"/>
      <color indexed="81"/>
      <name val="Tahoma"/>
      <family val="2"/>
    </font>
    <font>
      <sz val="12"/>
      <color theme="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sz val="14"/>
      <color theme="0"/>
      <name val="Calibri"/>
      <family val="2"/>
      <scheme val="minor"/>
    </font>
    <font>
      <u/>
      <sz val="11"/>
      <color theme="10"/>
      <name val="Calibri"/>
      <family val="2"/>
      <scheme val="minor"/>
    </font>
    <font>
      <b/>
      <sz val="9"/>
      <color indexed="81"/>
      <name val="Tahoma"/>
      <family val="2"/>
    </font>
    <font>
      <u/>
      <sz val="12"/>
      <color theme="10"/>
      <name val="Calibri"/>
      <family val="2"/>
      <scheme val="minor"/>
    </font>
    <font>
      <b/>
      <sz val="12"/>
      <color rgb="FF3F3F3F"/>
      <name val="Calibri"/>
      <family val="2"/>
      <scheme val="minor"/>
    </font>
    <font>
      <b/>
      <sz val="14"/>
      <color rgb="FF3F3F3F"/>
      <name val="Calibri"/>
      <family val="2"/>
      <scheme val="minor"/>
    </font>
    <font>
      <sz val="14"/>
      <color rgb="FF3F3F76"/>
      <name val="Calibri"/>
      <family val="2"/>
      <scheme val="minor"/>
    </font>
    <font>
      <b/>
      <sz val="12"/>
      <color rgb="FF3F3F76"/>
      <name val="Calibri"/>
      <family val="2"/>
      <scheme val="minor"/>
    </font>
    <font>
      <sz val="14"/>
      <color rgb="FF3F3F3F"/>
      <name val="Calibri"/>
      <family val="2"/>
      <scheme val="minor"/>
    </font>
    <font>
      <b/>
      <sz val="16"/>
      <color theme="1"/>
      <name val="Calibri"/>
      <family val="2"/>
      <scheme val="minor"/>
    </font>
    <font>
      <sz val="26"/>
      <color theme="1"/>
      <name val="Calibri"/>
      <family val="2"/>
      <scheme val="minor"/>
    </font>
    <font>
      <b/>
      <sz val="5"/>
      <color theme="1"/>
      <name val="Calibri"/>
      <family val="2"/>
      <scheme val="minor"/>
    </font>
    <font>
      <sz val="5"/>
      <color theme="1"/>
      <name val="Calibri"/>
      <family val="2"/>
      <scheme val="minor"/>
    </font>
  </fonts>
  <fills count="22">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bgColor indexed="64"/>
      </patternFill>
    </fill>
    <fill>
      <patternFill patternType="solid">
        <fgColor theme="5"/>
        <bgColor indexed="64"/>
      </patternFill>
    </fill>
    <fill>
      <patternFill patternType="solid">
        <fgColor theme="3"/>
        <bgColor indexed="64"/>
      </patternFill>
    </fill>
    <fill>
      <patternFill patternType="solid">
        <fgColor rgb="FFFFC000"/>
        <bgColor indexed="64"/>
      </patternFill>
    </fill>
    <fill>
      <patternFill patternType="solid">
        <fgColor rgb="FFFF0000"/>
        <bgColor indexed="64"/>
      </patternFill>
    </fill>
    <fill>
      <patternFill patternType="solid">
        <fgColor rgb="FF0070C0"/>
        <bgColor indexed="64"/>
      </patternFill>
    </fill>
  </fills>
  <borders count="5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rgb="FF7F7F7F"/>
      </left>
      <right style="medium">
        <color indexed="64"/>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medium">
        <color indexed="64"/>
      </left>
      <right style="medium">
        <color indexed="64"/>
      </right>
      <top style="medium">
        <color indexed="64"/>
      </top>
      <bottom style="double">
        <color rgb="FF3F3F3F"/>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3F3F3F"/>
      </top>
      <bottom style="thin">
        <color rgb="FF3F3F3F"/>
      </bottom>
      <diagonal/>
    </border>
    <border>
      <left style="medium">
        <color indexed="64"/>
      </left>
      <right style="medium">
        <color indexed="64"/>
      </right>
      <top style="thin">
        <color rgb="FFB2B2B2"/>
      </top>
      <bottom/>
      <diagonal/>
    </border>
    <border>
      <left style="medium">
        <color indexed="64"/>
      </left>
      <right style="medium">
        <color indexed="64"/>
      </right>
      <top style="thin">
        <color rgb="FF7F7F7F"/>
      </top>
      <bottom/>
      <diagonal/>
    </border>
    <border>
      <left style="medium">
        <color indexed="64"/>
      </left>
      <right style="medium">
        <color indexed="64"/>
      </right>
      <top/>
      <bottom style="thin">
        <color rgb="FF3F3F3F"/>
      </bottom>
      <diagonal/>
    </border>
    <border>
      <left style="medium">
        <color indexed="64"/>
      </left>
      <right style="medium">
        <color indexed="64"/>
      </right>
      <top/>
      <bottom style="thin">
        <color rgb="FF7F7F7F"/>
      </bottom>
      <diagonal/>
    </border>
    <border>
      <left style="thin">
        <color rgb="FF7F7F7F"/>
      </left>
      <right/>
      <top/>
      <bottom style="thin">
        <color rgb="FF7F7F7F"/>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style="thin">
        <color rgb="FF7F7F7F"/>
      </left>
      <right/>
      <top style="medium">
        <color indexed="64"/>
      </top>
      <bottom style="medium">
        <color indexed="64"/>
      </bottom>
      <diagonal/>
    </border>
    <border>
      <left style="medium">
        <color indexed="64"/>
      </left>
      <right style="medium">
        <color indexed="64"/>
      </right>
      <top style="thin">
        <color rgb="FF3F3F3F"/>
      </top>
      <bottom/>
      <diagonal/>
    </border>
    <border>
      <left style="thin">
        <color rgb="FF3F3F3F"/>
      </left>
      <right style="thin">
        <color rgb="FF3F3F3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style="thin">
        <color rgb="FF7F7F7F"/>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bottom style="thick">
        <color indexed="64"/>
      </bottom>
      <diagonal/>
    </border>
    <border>
      <left style="thick">
        <color auto="1"/>
      </left>
      <right/>
      <top style="thick">
        <color auto="1"/>
      </top>
      <bottom/>
      <diagonal/>
    </border>
    <border>
      <left/>
      <right style="thick">
        <color auto="1"/>
      </right>
      <top style="thick">
        <color auto="1"/>
      </top>
      <bottom/>
      <diagonal/>
    </border>
    <border>
      <left/>
      <right style="thick">
        <color auto="1"/>
      </right>
      <top/>
      <bottom style="thick">
        <color auto="1"/>
      </bottom>
      <diagonal/>
    </border>
    <border>
      <left style="thick">
        <color auto="1"/>
      </left>
      <right/>
      <top/>
      <bottom/>
      <diagonal/>
    </border>
    <border>
      <left style="thin">
        <color auto="1"/>
      </left>
      <right style="medium">
        <color indexed="64"/>
      </right>
      <top style="medium">
        <color indexed="64"/>
      </top>
      <bottom/>
      <diagonal/>
    </border>
    <border>
      <left style="medium">
        <color indexed="64"/>
      </left>
      <right style="medium">
        <color indexed="64"/>
      </right>
      <top style="thick">
        <color indexed="64"/>
      </top>
      <bottom/>
      <diagonal/>
    </border>
  </borders>
  <cellStyleXfs count="7">
    <xf numFmtId="0" fontId="0" fillId="0" borderId="0"/>
    <xf numFmtId="44" fontId="1" fillId="0" borderId="0" applyFont="0" applyFill="0" applyBorder="0" applyAlignment="0" applyProtection="0"/>
    <xf numFmtId="0" fontId="2" fillId="3" borderId="1" applyNumberFormat="0" applyAlignment="0" applyProtection="0"/>
    <xf numFmtId="0" fontId="3" fillId="4" borderId="2" applyNumberFormat="0" applyAlignment="0" applyProtection="0"/>
    <xf numFmtId="0" fontId="4" fillId="5" borderId="3" applyNumberFormat="0" applyAlignment="0" applyProtection="0"/>
    <xf numFmtId="0" fontId="1" fillId="6" borderId="4" applyNumberFormat="0" applyFont="0" applyAlignment="0" applyProtection="0"/>
    <xf numFmtId="0" fontId="12" fillId="0" borderId="0" applyNumberFormat="0" applyFill="0" applyBorder="0" applyAlignment="0" applyProtection="0"/>
  </cellStyleXfs>
  <cellXfs count="122">
    <xf numFmtId="0" fontId="0" fillId="0" borderId="0" xfId="0"/>
    <xf numFmtId="0" fontId="8" fillId="0" borderId="0" xfId="0" applyFont="1"/>
    <xf numFmtId="0" fontId="9" fillId="0" borderId="0" xfId="0" applyFont="1" applyAlignment="1">
      <alignment horizontal="right"/>
    </xf>
    <xf numFmtId="1" fontId="8" fillId="0" borderId="0" xfId="0" applyNumberFormat="1" applyFont="1" applyAlignment="1">
      <alignment horizontal="left"/>
    </xf>
    <xf numFmtId="0" fontId="8" fillId="0" borderId="0" xfId="0" applyFont="1" applyAlignment="1">
      <alignment horizontal="left"/>
    </xf>
    <xf numFmtId="164" fontId="8" fillId="8" borderId="12" xfId="1" applyNumberFormat="1" applyFont="1" applyFill="1" applyBorder="1"/>
    <xf numFmtId="0" fontId="9" fillId="11" borderId="16" xfId="0" applyFont="1" applyFill="1" applyBorder="1" applyAlignment="1">
      <alignment horizontal="right"/>
    </xf>
    <xf numFmtId="164" fontId="8" fillId="8" borderId="13" xfId="1" applyNumberFormat="1" applyFont="1" applyFill="1" applyBorder="1"/>
    <xf numFmtId="0" fontId="9" fillId="0" borderId="16" xfId="0" quotePrefix="1" applyFont="1" applyBorder="1" applyAlignment="1">
      <alignment horizontal="right"/>
    </xf>
    <xf numFmtId="0" fontId="9" fillId="11" borderId="17" xfId="0" applyFont="1" applyFill="1" applyBorder="1" applyAlignment="1">
      <alignment horizontal="right"/>
    </xf>
    <xf numFmtId="164" fontId="8" fillId="8" borderId="14" xfId="1" applyNumberFormat="1" applyFont="1" applyFill="1" applyBorder="1"/>
    <xf numFmtId="0" fontId="9" fillId="0" borderId="10" xfId="0" applyFont="1" applyBorder="1" applyAlignment="1">
      <alignment horizontal="right"/>
    </xf>
    <xf numFmtId="0" fontId="9" fillId="0" borderId="23" xfId="0" applyFont="1" applyBorder="1" applyAlignment="1">
      <alignment horizontal="right"/>
    </xf>
    <xf numFmtId="0" fontId="9" fillId="0" borderId="5" xfId="0" applyFont="1" applyBorder="1"/>
    <xf numFmtId="0" fontId="8" fillId="0" borderId="6" xfId="0" applyFont="1" applyBorder="1"/>
    <xf numFmtId="0" fontId="9" fillId="0" borderId="8" xfId="0" applyFont="1" applyBorder="1"/>
    <xf numFmtId="0" fontId="9" fillId="0" borderId="8" xfId="0" applyFont="1" applyBorder="1" applyAlignment="1">
      <alignment horizontal="left"/>
    </xf>
    <xf numFmtId="0" fontId="9" fillId="0" borderId="9" xfId="0" applyFont="1" applyBorder="1" applyAlignment="1">
      <alignment horizontal="left"/>
    </xf>
    <xf numFmtId="0" fontId="9" fillId="0" borderId="10" xfId="0" applyFont="1" applyBorder="1"/>
    <xf numFmtId="0" fontId="9" fillId="11" borderId="23" xfId="0" applyFont="1" applyFill="1" applyBorder="1" applyAlignment="1">
      <alignment horizontal="left"/>
    </xf>
    <xf numFmtId="0" fontId="9" fillId="11" borderId="24" xfId="0" applyFont="1" applyFill="1" applyBorder="1" applyAlignment="1">
      <alignment horizontal="center"/>
    </xf>
    <xf numFmtId="164" fontId="8" fillId="8" borderId="16" xfId="1" applyNumberFormat="1" applyFont="1" applyFill="1" applyBorder="1"/>
    <xf numFmtId="0" fontId="9" fillId="0" borderId="9" xfId="0" applyFont="1" applyBorder="1" applyAlignment="1">
      <alignment horizontal="right"/>
    </xf>
    <xf numFmtId="0" fontId="7" fillId="0" borderId="16" xfId="0" applyFont="1" applyBorder="1" applyAlignment="1">
      <alignment horizontal="left" shrinkToFit="1"/>
    </xf>
    <xf numFmtId="164" fontId="15" fillId="4" borderId="5" xfId="3" applyNumberFormat="1" applyFont="1" applyBorder="1"/>
    <xf numFmtId="0" fontId="14" fillId="2" borderId="16" xfId="6" applyFont="1" applyFill="1" applyBorder="1" applyAlignment="1">
      <alignment horizontal="left" shrinkToFit="1"/>
    </xf>
    <xf numFmtId="0" fontId="15" fillId="13" borderId="5" xfId="3" applyFont="1" applyFill="1" applyBorder="1"/>
    <xf numFmtId="0" fontId="18" fillId="8" borderId="5" xfId="2" applyFont="1" applyFill="1" applyBorder="1"/>
    <xf numFmtId="0" fontId="18" fillId="8" borderId="5" xfId="2" applyFont="1" applyFill="1" applyBorder="1" applyAlignment="1">
      <alignment horizontal="left"/>
    </xf>
    <xf numFmtId="164" fontId="17" fillId="8" borderId="27" xfId="2" applyNumberFormat="1" applyFont="1" applyFill="1" applyBorder="1"/>
    <xf numFmtId="0" fontId="17" fillId="8" borderId="27" xfId="2" applyFont="1" applyFill="1" applyBorder="1" applyAlignment="1">
      <alignment horizontal="left"/>
    </xf>
    <xf numFmtId="9" fontId="17" fillId="8" borderId="36" xfId="2" applyNumberFormat="1" applyFont="1" applyFill="1" applyBorder="1"/>
    <xf numFmtId="9" fontId="17" fillId="8" borderId="37" xfId="2" applyNumberFormat="1" applyFont="1" applyFill="1" applyBorder="1"/>
    <xf numFmtId="9" fontId="17" fillId="8" borderId="38" xfId="2" applyNumberFormat="1" applyFont="1" applyFill="1" applyBorder="1"/>
    <xf numFmtId="0" fontId="17" fillId="8" borderId="36" xfId="2" applyFont="1" applyFill="1" applyBorder="1" applyAlignment="1">
      <alignment horizontal="right"/>
    </xf>
    <xf numFmtId="164" fontId="19" fillId="4" borderId="31" xfId="3" applyNumberFormat="1" applyFont="1" applyBorder="1"/>
    <xf numFmtId="164" fontId="19" fillId="4" borderId="31" xfId="3" applyNumberFormat="1" applyFont="1" applyBorder="1" applyAlignment="1">
      <alignment horizontal="center"/>
    </xf>
    <xf numFmtId="164" fontId="19" fillId="4" borderId="40" xfId="3" applyNumberFormat="1" applyFont="1" applyBorder="1"/>
    <xf numFmtId="164" fontId="19" fillId="4" borderId="34" xfId="3" applyNumberFormat="1" applyFont="1" applyBorder="1"/>
    <xf numFmtId="164" fontId="19" fillId="4" borderId="5" xfId="3" applyNumberFormat="1" applyFont="1" applyBorder="1"/>
    <xf numFmtId="165" fontId="19" fillId="4" borderId="41" xfId="3" applyNumberFormat="1" applyFont="1" applyBorder="1"/>
    <xf numFmtId="164" fontId="19" fillId="13" borderId="40" xfId="3" applyNumberFormat="1" applyFont="1" applyFill="1" applyBorder="1"/>
    <xf numFmtId="0" fontId="12" fillId="2" borderId="16" xfId="6" applyFill="1" applyBorder="1" applyAlignment="1">
      <alignment horizontal="left" shrinkToFit="1"/>
    </xf>
    <xf numFmtId="0" fontId="0" fillId="0" borderId="0" xfId="0" applyAlignment="1">
      <alignment wrapText="1"/>
    </xf>
    <xf numFmtId="0" fontId="8" fillId="0" borderId="0" xfId="0" applyFont="1" applyAlignment="1">
      <alignment horizontal="center" vertical="top"/>
    </xf>
    <xf numFmtId="0" fontId="17" fillId="8" borderId="43" xfId="2" applyFont="1" applyFill="1" applyBorder="1" applyAlignment="1"/>
    <xf numFmtId="0" fontId="8" fillId="8" borderId="5" xfId="0" applyFont="1" applyFill="1" applyBorder="1"/>
    <xf numFmtId="0" fontId="8" fillId="13" borderId="5" xfId="0" applyFont="1" applyFill="1" applyBorder="1"/>
    <xf numFmtId="0" fontId="7" fillId="14" borderId="15" xfId="0" applyFont="1" applyFill="1" applyBorder="1" applyAlignment="1">
      <alignment wrapText="1"/>
    </xf>
    <xf numFmtId="0" fontId="7" fillId="0" borderId="16" xfId="0" applyFont="1" applyBorder="1" applyAlignment="1">
      <alignment wrapText="1"/>
    </xf>
    <xf numFmtId="0" fontId="7" fillId="14" borderId="16" xfId="0" applyFont="1" applyFill="1" applyBorder="1" applyAlignment="1">
      <alignment wrapText="1"/>
    </xf>
    <xf numFmtId="0" fontId="10" fillId="12" borderId="10" xfId="0" applyFont="1" applyFill="1" applyBorder="1" applyAlignment="1">
      <alignment horizontal="center" vertical="top"/>
    </xf>
    <xf numFmtId="0" fontId="10" fillId="12" borderId="11" xfId="0" applyFont="1" applyFill="1" applyBorder="1" applyAlignment="1">
      <alignment horizontal="center" vertical="top" wrapText="1"/>
    </xf>
    <xf numFmtId="0" fontId="7" fillId="0" borderId="21" xfId="0" applyFont="1" applyBorder="1" applyAlignment="1">
      <alignment wrapText="1"/>
    </xf>
    <xf numFmtId="0" fontId="0" fillId="14" borderId="18" xfId="0" applyFill="1" applyBorder="1" applyAlignment="1">
      <alignment wrapText="1"/>
    </xf>
    <xf numFmtId="164" fontId="16" fillId="4" borderId="34" xfId="3" applyNumberFormat="1" applyFont="1" applyBorder="1"/>
    <xf numFmtId="164" fontId="17" fillId="8" borderId="35" xfId="2" applyNumberFormat="1" applyFont="1" applyFill="1" applyBorder="1"/>
    <xf numFmtId="0" fontId="16" fillId="4" borderId="31" xfId="3" applyFont="1" applyBorder="1"/>
    <xf numFmtId="0" fontId="17" fillId="8" borderId="30" xfId="2" applyFont="1" applyFill="1" applyBorder="1"/>
    <xf numFmtId="0" fontId="8" fillId="13" borderId="32" xfId="5" applyFont="1" applyFill="1" applyBorder="1" applyAlignment="1">
      <alignment horizontal="center"/>
    </xf>
    <xf numFmtId="0" fontId="17" fillId="8" borderId="33" xfId="2" applyFont="1" applyFill="1" applyBorder="1" applyAlignment="1">
      <alignment horizontal="left"/>
    </xf>
    <xf numFmtId="0" fontId="17" fillId="8" borderId="33" xfId="2" applyFont="1" applyFill="1" applyBorder="1"/>
    <xf numFmtId="9" fontId="17" fillId="15" borderId="39" xfId="2" applyNumberFormat="1" applyFont="1" applyFill="1" applyBorder="1"/>
    <xf numFmtId="164" fontId="19" fillId="4" borderId="47" xfId="3" applyNumberFormat="1" applyFont="1" applyBorder="1"/>
    <xf numFmtId="164" fontId="19" fillId="4" borderId="48" xfId="3" applyNumberFormat="1" applyFont="1" applyBorder="1"/>
    <xf numFmtId="164" fontId="19" fillId="4" borderId="44" xfId="3" applyNumberFormat="1" applyFont="1" applyBorder="1"/>
    <xf numFmtId="164" fontId="8" fillId="8" borderId="15" xfId="1" applyNumberFormat="1" applyFont="1" applyFill="1" applyBorder="1"/>
    <xf numFmtId="164" fontId="8" fillId="7" borderId="5" xfId="1" applyNumberFormat="1" applyFont="1" applyFill="1" applyBorder="1"/>
    <xf numFmtId="1" fontId="19" fillId="4" borderId="42" xfId="3" applyNumberFormat="1" applyFont="1" applyBorder="1" applyAlignment="1">
      <alignment horizontal="center"/>
    </xf>
    <xf numFmtId="0" fontId="9" fillId="0" borderId="45" xfId="0" applyFont="1" applyBorder="1" applyAlignment="1">
      <alignment horizontal="left"/>
    </xf>
    <xf numFmtId="0" fontId="9" fillId="0" borderId="46" xfId="0" applyFont="1" applyBorder="1" applyAlignment="1">
      <alignment horizontal="left"/>
    </xf>
    <xf numFmtId="0" fontId="9" fillId="0" borderId="49" xfId="0" applyFont="1" applyBorder="1" applyAlignment="1">
      <alignment horizontal="left"/>
    </xf>
    <xf numFmtId="0" fontId="8" fillId="0" borderId="25" xfId="0" applyFont="1" applyBorder="1"/>
    <xf numFmtId="0" fontId="9" fillId="0" borderId="26" xfId="0" applyFont="1" applyBorder="1" applyAlignment="1">
      <alignment horizontal="center"/>
    </xf>
    <xf numFmtId="0" fontId="9" fillId="9" borderId="26" xfId="0" applyFont="1" applyFill="1" applyBorder="1" applyAlignment="1">
      <alignment horizontal="center"/>
    </xf>
    <xf numFmtId="0" fontId="9" fillId="10" borderId="26" xfId="0" applyFont="1" applyFill="1" applyBorder="1" applyAlignment="1">
      <alignment horizontal="center"/>
    </xf>
    <xf numFmtId="0" fontId="9" fillId="7" borderId="55" xfId="0" applyFont="1" applyFill="1" applyBorder="1" applyAlignment="1">
      <alignment horizontal="center"/>
    </xf>
    <xf numFmtId="0" fontId="22" fillId="0" borderId="0" xfId="0" applyFont="1" applyAlignment="1">
      <alignment horizontal="right"/>
    </xf>
    <xf numFmtId="164" fontId="23" fillId="0" borderId="0" xfId="1" applyNumberFormat="1" applyFont="1"/>
    <xf numFmtId="1" fontId="23" fillId="0" borderId="0" xfId="0" applyNumberFormat="1" applyFont="1" applyAlignment="1">
      <alignment horizontal="left"/>
    </xf>
    <xf numFmtId="0" fontId="23" fillId="0" borderId="0" xfId="0" applyFont="1" applyAlignment="1">
      <alignment horizontal="left"/>
    </xf>
    <xf numFmtId="0" fontId="23" fillId="0" borderId="0" xfId="0" applyFont="1"/>
    <xf numFmtId="0" fontId="11" fillId="21" borderId="5" xfId="0" applyFont="1" applyFill="1" applyBorder="1" applyAlignment="1">
      <alignment horizontal="center" vertical="center"/>
    </xf>
    <xf numFmtId="0" fontId="11" fillId="17" borderId="5" xfId="0" applyFont="1" applyFill="1" applyBorder="1" applyAlignment="1">
      <alignment horizontal="center" vertical="center"/>
    </xf>
    <xf numFmtId="0" fontId="11" fillId="18" borderId="15" xfId="0" applyFont="1" applyFill="1" applyBorder="1" applyAlignment="1">
      <alignment horizontal="center" vertical="center"/>
    </xf>
    <xf numFmtId="0" fontId="11" fillId="19" borderId="5" xfId="0" applyFont="1" applyFill="1" applyBorder="1" applyAlignment="1">
      <alignment horizontal="center" vertical="center"/>
    </xf>
    <xf numFmtId="0" fontId="11" fillId="20" borderId="5" xfId="0" applyFont="1" applyFill="1" applyBorder="1" applyAlignment="1">
      <alignment horizontal="center" vertical="center"/>
    </xf>
    <xf numFmtId="0" fontId="8" fillId="0" borderId="0" xfId="0" applyFont="1" applyAlignment="1">
      <alignment horizontal="left" vertical="top"/>
    </xf>
    <xf numFmtId="0" fontId="10" fillId="5" borderId="29" xfId="4" applyFont="1" applyBorder="1" applyAlignment="1">
      <alignment horizontal="center"/>
    </xf>
    <xf numFmtId="164" fontId="16" fillId="4" borderId="31" xfId="3" applyNumberFormat="1" applyFont="1" applyBorder="1" applyAlignment="1">
      <alignment horizontal="center"/>
    </xf>
    <xf numFmtId="164" fontId="19" fillId="13" borderId="5" xfId="3" applyNumberFormat="1" applyFont="1" applyFill="1" applyBorder="1"/>
    <xf numFmtId="0" fontId="14" fillId="8" borderId="10" xfId="6" applyFont="1" applyFill="1" applyBorder="1" applyAlignment="1">
      <alignment horizontal="left"/>
    </xf>
    <xf numFmtId="0" fontId="14" fillId="8" borderId="22" xfId="6" applyFont="1" applyFill="1" applyBorder="1" applyAlignment="1">
      <alignment horizontal="left"/>
    </xf>
    <xf numFmtId="0" fontId="14" fillId="8" borderId="11" xfId="6" applyFont="1" applyFill="1" applyBorder="1" applyAlignment="1">
      <alignment horizontal="left"/>
    </xf>
    <xf numFmtId="164" fontId="21" fillId="0" borderId="51" xfId="0" applyNumberFormat="1" applyFont="1" applyBorder="1" applyAlignment="1">
      <alignment horizontal="center" vertical="center"/>
    </xf>
    <xf numFmtId="0" fontId="21" fillId="0" borderId="52" xfId="0" applyFont="1" applyBorder="1" applyAlignment="1">
      <alignment horizontal="center" vertical="center"/>
    </xf>
    <xf numFmtId="0" fontId="21" fillId="0" borderId="50" xfId="0" applyFont="1" applyBorder="1" applyAlignment="1">
      <alignment horizontal="center" vertical="center"/>
    </xf>
    <xf numFmtId="0" fontId="21" fillId="0" borderId="53" xfId="0" applyFont="1" applyBorder="1" applyAlignment="1">
      <alignment horizontal="center" vertical="center"/>
    </xf>
    <xf numFmtId="0" fontId="17" fillId="8" borderId="28" xfId="2" applyFont="1" applyFill="1" applyBorder="1" applyAlignment="1">
      <alignment horizontal="left"/>
    </xf>
    <xf numFmtId="0" fontId="17" fillId="8" borderId="43" xfId="2" applyFont="1" applyFill="1" applyBorder="1" applyAlignment="1">
      <alignment horizontal="left"/>
    </xf>
    <xf numFmtId="0" fontId="10" fillId="16" borderId="6" xfId="0" applyFont="1" applyFill="1" applyBorder="1" applyAlignment="1">
      <alignment horizontal="left" vertical="center"/>
    </xf>
    <xf numFmtId="0" fontId="10" fillId="16" borderId="19" xfId="0" applyFont="1" applyFill="1" applyBorder="1" applyAlignment="1">
      <alignment horizontal="left" vertical="center"/>
    </xf>
    <xf numFmtId="0" fontId="10" fillId="16" borderId="7" xfId="0" applyFont="1" applyFill="1" applyBorder="1" applyAlignment="1">
      <alignment horizontal="left" vertical="center"/>
    </xf>
    <xf numFmtId="0" fontId="9" fillId="0" borderId="45" xfId="0" applyFont="1" applyBorder="1" applyAlignment="1">
      <alignment horizontal="left"/>
    </xf>
    <xf numFmtId="0" fontId="9" fillId="0" borderId="49" xfId="0" applyFont="1" applyBorder="1" applyAlignment="1">
      <alignment horizontal="left"/>
    </xf>
    <xf numFmtId="164" fontId="21" fillId="0" borderId="51" xfId="1" applyNumberFormat="1" applyFont="1" applyBorder="1" applyAlignment="1">
      <alignment horizontal="left" vertical="center"/>
    </xf>
    <xf numFmtId="164" fontId="21" fillId="0" borderId="52" xfId="1" applyNumberFormat="1" applyFont="1" applyBorder="1" applyAlignment="1">
      <alignment horizontal="left" vertical="center"/>
    </xf>
    <xf numFmtId="164" fontId="21" fillId="0" borderId="50" xfId="1" applyNumberFormat="1" applyFont="1" applyBorder="1" applyAlignment="1">
      <alignment horizontal="left" vertical="center"/>
    </xf>
    <xf numFmtId="164" fontId="21" fillId="0" borderId="53" xfId="1" applyNumberFormat="1" applyFont="1" applyBorder="1" applyAlignment="1">
      <alignment horizontal="left" vertical="center"/>
    </xf>
    <xf numFmtId="0" fontId="20" fillId="0" borderId="0" xfId="0" applyFont="1" applyAlignment="1">
      <alignment horizontal="right" vertical="center"/>
    </xf>
    <xf numFmtId="0" fontId="9" fillId="0" borderId="54" xfId="0" applyFont="1" applyBorder="1" applyAlignment="1">
      <alignment horizontal="right" vertical="center"/>
    </xf>
    <xf numFmtId="44" fontId="10" fillId="20" borderId="6" xfId="0" applyNumberFormat="1" applyFont="1" applyFill="1" applyBorder="1" applyAlignment="1">
      <alignment horizontal="left" vertical="center"/>
    </xf>
    <xf numFmtId="44" fontId="10" fillId="20" borderId="7" xfId="0" applyNumberFormat="1" applyFont="1" applyFill="1" applyBorder="1" applyAlignment="1">
      <alignment horizontal="left" vertical="center"/>
    </xf>
    <xf numFmtId="0" fontId="10" fillId="18" borderId="20" xfId="0" applyFont="1" applyFill="1" applyBorder="1" applyAlignment="1">
      <alignment horizontal="left" vertical="center"/>
    </xf>
    <xf numFmtId="0" fontId="10" fillId="17" borderId="6" xfId="0" applyFont="1" applyFill="1" applyBorder="1" applyAlignment="1">
      <alignment horizontal="left" vertical="center"/>
    </xf>
    <xf numFmtId="0" fontId="10" fillId="17" borderId="19" xfId="0" applyFont="1" applyFill="1" applyBorder="1" applyAlignment="1">
      <alignment horizontal="left" vertical="center"/>
    </xf>
    <xf numFmtId="0" fontId="10" fillId="17" borderId="7" xfId="0" applyFont="1" applyFill="1" applyBorder="1" applyAlignment="1">
      <alignment horizontal="left" vertical="center"/>
    </xf>
    <xf numFmtId="0" fontId="10" fillId="19" borderId="6" xfId="0" applyFont="1" applyFill="1" applyBorder="1" applyAlignment="1">
      <alignment horizontal="left" vertical="center"/>
    </xf>
    <xf numFmtId="0" fontId="10" fillId="19" borderId="7" xfId="0" applyFont="1" applyFill="1" applyBorder="1" applyAlignment="1">
      <alignment horizontal="left" vertical="center"/>
    </xf>
    <xf numFmtId="0" fontId="19" fillId="13" borderId="56" xfId="3" applyFont="1" applyFill="1" applyBorder="1" applyAlignment="1">
      <alignment horizontal="center" vertical="center" wrapText="1"/>
    </xf>
    <xf numFmtId="0" fontId="19" fillId="13" borderId="16" xfId="3" applyFont="1" applyFill="1" applyBorder="1" applyAlignment="1">
      <alignment horizontal="center" vertical="center" wrapText="1"/>
    </xf>
    <xf numFmtId="0" fontId="19" fillId="13" borderId="17" xfId="3" applyFont="1" applyFill="1" applyBorder="1" applyAlignment="1">
      <alignment horizontal="center" vertical="center" wrapText="1"/>
    </xf>
  </cellXfs>
  <cellStyles count="7">
    <cellStyle name="Check Cell" xfId="4" builtinId="23"/>
    <cellStyle name="Currency" xfId="1" builtinId="4"/>
    <cellStyle name="Hyperlink" xfId="6" builtinId="8"/>
    <cellStyle name="Input" xfId="2" builtinId="20"/>
    <cellStyle name="Normal" xfId="0" builtinId="0"/>
    <cellStyle name="Note" xfId="5" builtinId="10"/>
    <cellStyle name="Output" xfId="3" builtinId="21"/>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8</xdr:col>
      <xdr:colOff>204707</xdr:colOff>
      <xdr:row>0</xdr:row>
      <xdr:rowOff>209550</xdr:rowOff>
    </xdr:from>
    <xdr:to>
      <xdr:col>10</xdr:col>
      <xdr:colOff>423842</xdr:colOff>
      <xdr:row>2</xdr:row>
      <xdr:rowOff>193092</xdr:rowOff>
    </xdr:to>
    <xdr:pic>
      <xdr:nvPicPr>
        <xdr:cNvPr id="2" name="Picture 1">
          <a:extLst>
            <a:ext uri="{FF2B5EF4-FFF2-40B4-BE49-F238E27FC236}">
              <a16:creationId xmlns:a16="http://schemas.microsoft.com/office/drawing/2014/main" id="{09D1D805-EB63-473E-8CC1-E032D5C02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4507" y="209550"/>
          <a:ext cx="1438335" cy="448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538453</xdr:colOff>
      <xdr:row>1</xdr:row>
      <xdr:rowOff>104507</xdr:rowOff>
    </xdr:from>
    <xdr:to>
      <xdr:col>15</xdr:col>
      <xdr:colOff>64696</xdr:colOff>
      <xdr:row>3</xdr:row>
      <xdr:rowOff>113449</xdr:rowOff>
    </xdr:to>
    <xdr:pic>
      <xdr:nvPicPr>
        <xdr:cNvPr id="2" name="Picture 1">
          <a:extLst>
            <a:ext uri="{FF2B5EF4-FFF2-40B4-BE49-F238E27FC236}">
              <a16:creationId xmlns:a16="http://schemas.microsoft.com/office/drawing/2014/main" id="{F652B5B2-9AE4-48A9-9C20-4404607EB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735793" y="195947"/>
          <a:ext cx="1446483" cy="450902"/>
        </a:xfrm>
        <a:prstGeom prst="rect">
          <a:avLst/>
        </a:prstGeom>
      </xdr:spPr>
    </xdr:pic>
    <xdr:clientData/>
  </xdr:twoCellAnchor>
  <xdr:twoCellAnchor>
    <xdr:from>
      <xdr:col>6</xdr:col>
      <xdr:colOff>6350</xdr:colOff>
      <xdr:row>18</xdr:row>
      <xdr:rowOff>146050</xdr:rowOff>
    </xdr:from>
    <xdr:to>
      <xdr:col>8</xdr:col>
      <xdr:colOff>57150</xdr:colOff>
      <xdr:row>19</xdr:row>
      <xdr:rowOff>114300</xdr:rowOff>
    </xdr:to>
    <xdr:cxnSp macro="">
      <xdr:nvCxnSpPr>
        <xdr:cNvPr id="4" name="Straight Arrow Connector 3">
          <a:extLst>
            <a:ext uri="{FF2B5EF4-FFF2-40B4-BE49-F238E27FC236}">
              <a16:creationId xmlns:a16="http://schemas.microsoft.com/office/drawing/2014/main" id="{D3075EEF-5568-42B9-A050-6134AA063A64}"/>
            </a:ext>
          </a:extLst>
        </xdr:cNvPr>
        <xdr:cNvCxnSpPr/>
      </xdr:nvCxnSpPr>
      <xdr:spPr>
        <a:xfrm flipV="1">
          <a:off x="4578350" y="4006850"/>
          <a:ext cx="167640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6350</xdr:colOff>
      <xdr:row>18</xdr:row>
      <xdr:rowOff>127000</xdr:rowOff>
    </xdr:from>
    <xdr:to>
      <xdr:col>8</xdr:col>
      <xdr:colOff>12700</xdr:colOff>
      <xdr:row>19</xdr:row>
      <xdr:rowOff>120650</xdr:rowOff>
    </xdr:to>
    <xdr:cxnSp macro="">
      <xdr:nvCxnSpPr>
        <xdr:cNvPr id="12" name="Straight Arrow Connector 11">
          <a:extLst>
            <a:ext uri="{FF2B5EF4-FFF2-40B4-BE49-F238E27FC236}">
              <a16:creationId xmlns:a16="http://schemas.microsoft.com/office/drawing/2014/main" id="{B46C4446-5DA5-479F-AE8A-9F2B46DD23FA}"/>
            </a:ext>
          </a:extLst>
        </xdr:cNvPr>
        <xdr:cNvCxnSpPr/>
      </xdr:nvCxnSpPr>
      <xdr:spPr>
        <a:xfrm>
          <a:off x="4578350" y="3987800"/>
          <a:ext cx="1631950" cy="234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6</xdr:row>
      <xdr:rowOff>38100</xdr:rowOff>
    </xdr:from>
    <xdr:to>
      <xdr:col>5</xdr:col>
      <xdr:colOff>444500</xdr:colOff>
      <xdr:row>6</xdr:row>
      <xdr:rowOff>120650</xdr:rowOff>
    </xdr:to>
    <xdr:cxnSp macro="">
      <xdr:nvCxnSpPr>
        <xdr:cNvPr id="6" name="Straight Arrow Connector 5">
          <a:extLst>
            <a:ext uri="{FF2B5EF4-FFF2-40B4-BE49-F238E27FC236}">
              <a16:creationId xmlns:a16="http://schemas.microsoft.com/office/drawing/2014/main" id="{993A0CC1-4678-FCC3-C685-46974219BC3E}"/>
            </a:ext>
          </a:extLst>
        </xdr:cNvPr>
        <xdr:cNvCxnSpPr/>
      </xdr:nvCxnSpPr>
      <xdr:spPr>
        <a:xfrm flipV="1">
          <a:off x="3778250" y="1155700"/>
          <a:ext cx="387350" cy="82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372322</xdr:colOff>
      <xdr:row>1</xdr:row>
      <xdr:rowOff>19050</xdr:rowOff>
    </xdr:from>
    <xdr:to>
      <xdr:col>11</xdr:col>
      <xdr:colOff>2227</xdr:colOff>
      <xdr:row>3</xdr:row>
      <xdr:rowOff>47042</xdr:rowOff>
    </xdr:to>
    <xdr:pic>
      <xdr:nvPicPr>
        <xdr:cNvPr id="2" name="Picture 1">
          <a:extLst>
            <a:ext uri="{FF2B5EF4-FFF2-40B4-BE49-F238E27FC236}">
              <a16:creationId xmlns:a16="http://schemas.microsoft.com/office/drawing/2014/main" id="{4ADBE39D-B200-4A13-A90F-EEF59DFA0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64962" y="201930"/>
          <a:ext cx="1458705" cy="4547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596900</xdr:colOff>
      <xdr:row>1</xdr:row>
      <xdr:rowOff>177800</xdr:rowOff>
    </xdr:from>
    <xdr:to>
      <xdr:col>6</xdr:col>
      <xdr:colOff>596900</xdr:colOff>
      <xdr:row>16</xdr:row>
      <xdr:rowOff>158750</xdr:rowOff>
    </xdr:to>
    <xdr:pic>
      <xdr:nvPicPr>
        <xdr:cNvPr id="2" name="Picture 1">
          <a:extLst>
            <a:ext uri="{FF2B5EF4-FFF2-40B4-BE49-F238E27FC236}">
              <a16:creationId xmlns:a16="http://schemas.microsoft.com/office/drawing/2014/main" id="{8D9B3F12-24FF-4A03-8D77-C3CD20386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 y="361950"/>
          <a:ext cx="36576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351235</xdr:colOff>
      <xdr:row>1</xdr:row>
      <xdr:rowOff>95250</xdr:rowOff>
    </xdr:from>
    <xdr:to>
      <xdr:col>18</xdr:col>
      <xdr:colOff>594814</xdr:colOff>
      <xdr:row>4</xdr:row>
      <xdr:rowOff>2592</xdr:rowOff>
    </xdr:to>
    <xdr:pic>
      <xdr:nvPicPr>
        <xdr:cNvPr id="3" name="Picture 2">
          <a:extLst>
            <a:ext uri="{FF2B5EF4-FFF2-40B4-BE49-F238E27FC236}">
              <a16:creationId xmlns:a16="http://schemas.microsoft.com/office/drawing/2014/main" id="{F6DF9F91-02C4-4097-B1EB-8B998D8D51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04835" y="278130"/>
          <a:ext cx="1462779" cy="4559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zillow.com/homes/105-Hunters-Trl-Greenville,-SC,-29615_rb/11046847_zpid/" TargetMode="External"/><Relationship Id="rId2" Type="http://schemas.openxmlformats.org/officeDocument/2006/relationships/hyperlink" Target="https://www.zillow.com/homes/801-Heritage-Club-Dr-Greenville,-SC,-29615_rb/67610006_zpid/" TargetMode="External"/><Relationship Id="rId1" Type="http://schemas.openxmlformats.org/officeDocument/2006/relationships/hyperlink" Target="https://www.zillow.com/homes/2-Cobblestone-Rd-Greenville,-SC,-29615_rb/11046961_zpid/" TargetMode="External"/><Relationship Id="rId6" Type="http://schemas.openxmlformats.org/officeDocument/2006/relationships/drawing" Target="../drawings/drawing3.xml"/><Relationship Id="rId5" Type="http://schemas.openxmlformats.org/officeDocument/2006/relationships/hyperlink" Target="https://www.zillow.com/homes/24-Cobblestone-Rd-Greenville,-SC,-29615_rb/11046956_zpid/" TargetMode="External"/><Relationship Id="rId4" Type="http://schemas.openxmlformats.org/officeDocument/2006/relationships/hyperlink" Target="https://www.zillow.com/homes/4800-Crosscreek-Ln-Greenville,-SC,-29615_rb/11045955_zpid/"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A5794-B0E8-407C-80F4-329AE50D3493}">
  <sheetPr>
    <tabColor rgb="FFFFC000"/>
  </sheetPr>
  <dimension ref="B2:C12"/>
  <sheetViews>
    <sheetView showGridLines="0" showRowColHeaders="0" workbookViewId="0">
      <selection activeCell="C14" sqref="C14"/>
    </sheetView>
  </sheetViews>
  <sheetFormatPr defaultRowHeight="18" x14ac:dyDescent="0.3"/>
  <cols>
    <col min="2" max="2" width="6.21875" style="44" customWidth="1"/>
    <col min="3" max="3" width="83.77734375" style="43" customWidth="1"/>
  </cols>
  <sheetData>
    <row r="2" spans="2:3" ht="18.600000000000001" thickBot="1" x14ac:dyDescent="0.35"/>
    <row r="3" spans="2:3" ht="18.600000000000001" thickBot="1" x14ac:dyDescent="0.35">
      <c r="B3" s="51" t="s">
        <v>63</v>
      </c>
      <c r="C3" s="52" t="s">
        <v>64</v>
      </c>
    </row>
    <row r="4" spans="2:3" ht="31.8" thickBot="1" x14ac:dyDescent="0.35">
      <c r="B4" s="82">
        <v>1</v>
      </c>
      <c r="C4" s="48" t="s">
        <v>67</v>
      </c>
    </row>
    <row r="5" spans="2:3" ht="31.8" thickBot="1" x14ac:dyDescent="0.35">
      <c r="B5" s="83">
        <v>2</v>
      </c>
      <c r="C5" s="49" t="s">
        <v>68</v>
      </c>
    </row>
    <row r="6" spans="2:3" ht="31.8" thickBot="1" x14ac:dyDescent="0.35">
      <c r="B6" s="84">
        <v>3</v>
      </c>
      <c r="C6" s="50" t="s">
        <v>69</v>
      </c>
    </row>
    <row r="7" spans="2:3" ht="31.8" thickBot="1" x14ac:dyDescent="0.35">
      <c r="B7" s="85">
        <v>4</v>
      </c>
      <c r="C7" s="53" t="s">
        <v>71</v>
      </c>
    </row>
    <row r="8" spans="2:3" ht="29.4" thickBot="1" x14ac:dyDescent="0.35">
      <c r="B8" s="86">
        <v>5</v>
      </c>
      <c r="C8" s="54" t="s">
        <v>72</v>
      </c>
    </row>
    <row r="10" spans="2:3" ht="18.600000000000001" thickBot="1" x14ac:dyDescent="0.35">
      <c r="B10" s="87" t="s">
        <v>74</v>
      </c>
    </row>
    <row r="11" spans="2:3" ht="18.600000000000001" thickBot="1" x14ac:dyDescent="0.4">
      <c r="B11" s="46"/>
      <c r="C11" s="1" t="s">
        <v>65</v>
      </c>
    </row>
    <row r="12" spans="2:3" ht="18.600000000000001" thickBot="1" x14ac:dyDescent="0.4">
      <c r="B12" s="47"/>
      <c r="C12" s="1" t="s">
        <v>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7837-7791-4BA5-B648-FFA731263BB0}">
  <sheetPr>
    <tabColor rgb="FF002060"/>
  </sheetPr>
  <dimension ref="B1:R22"/>
  <sheetViews>
    <sheetView showGridLines="0" workbookViewId="0">
      <selection activeCell="R17" sqref="R17"/>
    </sheetView>
  </sheetViews>
  <sheetFormatPr defaultRowHeight="18" x14ac:dyDescent="0.35"/>
  <cols>
    <col min="1" max="1" width="5" customWidth="1"/>
    <col min="2" max="2" width="11.77734375" style="1" customWidth="1"/>
    <col min="3" max="3" width="12.5546875" style="1" bestFit="1" customWidth="1"/>
    <col min="4" max="4" width="19.5546875" style="1" customWidth="1"/>
    <col min="5" max="6" width="12.5546875" style="1" bestFit="1" customWidth="1"/>
    <col min="7" max="8" width="11.6640625" style="1" customWidth="1"/>
    <col min="9" max="9" width="12.5546875" style="1" bestFit="1" customWidth="1"/>
    <col min="10" max="10" width="11.6640625" style="1" customWidth="1"/>
    <col min="11" max="11" width="11.6640625" customWidth="1"/>
    <col min="12" max="14" width="9.5546875" bestFit="1" customWidth="1"/>
  </cols>
  <sheetData>
    <row r="1" spans="2:13" s="81" customFormat="1" ht="7.2" thickBot="1" x14ac:dyDescent="0.2">
      <c r="B1" s="77"/>
      <c r="C1" s="78"/>
      <c r="D1" s="77"/>
      <c r="E1" s="79"/>
      <c r="F1" s="77"/>
      <c r="G1" s="80"/>
      <c r="L1" s="81" t="s">
        <v>36</v>
      </c>
    </row>
    <row r="2" spans="2:13" ht="16.5" customHeight="1" thickBot="1" x14ac:dyDescent="0.35">
      <c r="B2" s="100" t="s">
        <v>35</v>
      </c>
      <c r="C2" s="101"/>
      <c r="D2" s="102"/>
      <c r="E2" s="91" t="s">
        <v>78</v>
      </c>
      <c r="F2" s="92"/>
      <c r="G2" s="92"/>
      <c r="H2" s="92"/>
      <c r="I2" s="92"/>
      <c r="J2" s="93"/>
    </row>
    <row r="3" spans="2:13" ht="18.600000000000001" thickBot="1" x14ac:dyDescent="0.4">
      <c r="B3" s="11" t="s">
        <v>2</v>
      </c>
      <c r="C3" s="98" t="s">
        <v>77</v>
      </c>
      <c r="D3" s="98"/>
      <c r="E3" s="99"/>
      <c r="F3" s="22" t="s">
        <v>32</v>
      </c>
      <c r="G3" s="45" t="s">
        <v>41</v>
      </c>
      <c r="H3" s="22" t="s">
        <v>33</v>
      </c>
      <c r="I3" s="45" t="s">
        <v>42</v>
      </c>
    </row>
    <row r="4" spans="2:13" ht="18.600000000000001" thickBot="1" x14ac:dyDescent="0.4">
      <c r="B4" s="11" t="s">
        <v>11</v>
      </c>
      <c r="C4" s="29">
        <v>250000</v>
      </c>
      <c r="D4" s="11" t="s">
        <v>29</v>
      </c>
      <c r="E4" s="30">
        <v>1794</v>
      </c>
      <c r="F4" s="11" t="s">
        <v>30</v>
      </c>
      <c r="G4" s="30">
        <v>2</v>
      </c>
      <c r="H4" s="11" t="s">
        <v>31</v>
      </c>
      <c r="I4" s="30">
        <v>2</v>
      </c>
      <c r="J4" s="2"/>
    </row>
    <row r="5" spans="2:13" s="81" customFormat="1" ht="7.2" thickBot="1" x14ac:dyDescent="0.2">
      <c r="B5" s="77"/>
      <c r="C5" s="78"/>
      <c r="D5" s="77"/>
      <c r="E5" s="79"/>
      <c r="F5" s="77"/>
      <c r="G5" s="80"/>
    </row>
    <row r="6" spans="2:13" ht="19.2" thickTop="1" thickBot="1" x14ac:dyDescent="0.35">
      <c r="B6" s="114" t="s">
        <v>38</v>
      </c>
      <c r="C6" s="115"/>
      <c r="D6" s="115"/>
      <c r="E6" s="116"/>
      <c r="F6" s="109" t="s">
        <v>0</v>
      </c>
      <c r="G6" s="105">
        <f>C7*E7</f>
        <v>246535.56023938794</v>
      </c>
      <c r="H6" s="106"/>
      <c r="I6" s="110" t="s">
        <v>15</v>
      </c>
      <c r="J6" s="94">
        <f>I19</f>
        <v>154000</v>
      </c>
      <c r="K6" s="95"/>
    </row>
    <row r="7" spans="2:13" ht="18.600000000000001" thickBot="1" x14ac:dyDescent="0.4">
      <c r="B7" s="12" t="s">
        <v>29</v>
      </c>
      <c r="C7" s="40">
        <f>E4</f>
        <v>1794</v>
      </c>
      <c r="D7" s="12" t="s">
        <v>23</v>
      </c>
      <c r="E7" s="68">
        <f>Comparibles!C11</f>
        <v>137.42227438092974</v>
      </c>
      <c r="F7" s="109"/>
      <c r="G7" s="107"/>
      <c r="H7" s="108"/>
      <c r="I7" s="110"/>
      <c r="J7" s="96"/>
      <c r="K7" s="97"/>
    </row>
    <row r="8" spans="2:13" s="81" customFormat="1" ht="7.2" thickBot="1" x14ac:dyDescent="0.2">
      <c r="B8" s="77"/>
      <c r="C8" s="78"/>
      <c r="D8" s="77"/>
      <c r="E8" s="79"/>
      <c r="F8" s="77"/>
      <c r="G8" s="80"/>
    </row>
    <row r="9" spans="2:13" ht="18.600000000000001" thickBot="1" x14ac:dyDescent="0.4">
      <c r="B9" s="117" t="s">
        <v>39</v>
      </c>
      <c r="C9" s="118"/>
      <c r="D9" s="2"/>
      <c r="E9" s="3"/>
      <c r="F9" s="2"/>
      <c r="G9" s="4"/>
      <c r="H9" s="113" t="s">
        <v>37</v>
      </c>
      <c r="I9" s="113"/>
    </row>
    <row r="10" spans="2:13" ht="18.600000000000001" thickBot="1" x14ac:dyDescent="0.4">
      <c r="B10" s="72"/>
      <c r="C10" s="73" t="s">
        <v>73</v>
      </c>
      <c r="D10" s="75" t="s">
        <v>13</v>
      </c>
      <c r="E10" s="74" t="s">
        <v>60</v>
      </c>
      <c r="F10" s="76" t="s">
        <v>14</v>
      </c>
      <c r="H10" s="19" t="s">
        <v>1</v>
      </c>
      <c r="I10" s="20" t="s">
        <v>23</v>
      </c>
    </row>
    <row r="11" spans="2:13" ht="19.2" thickTop="1" thickBot="1" x14ac:dyDescent="0.4">
      <c r="B11" s="69" t="s">
        <v>0</v>
      </c>
      <c r="C11" s="70"/>
      <c r="D11" s="63">
        <f>G6</f>
        <v>246535.56023938794</v>
      </c>
      <c r="E11" s="63">
        <f>G6</f>
        <v>246535.56023938794</v>
      </c>
      <c r="F11" s="64">
        <f>G6</f>
        <v>246535.56023938794</v>
      </c>
      <c r="H11" s="6" t="s">
        <v>8</v>
      </c>
      <c r="I11" s="5">
        <v>5</v>
      </c>
      <c r="L11" s="46"/>
      <c r="M11" s="1" t="s">
        <v>65</v>
      </c>
    </row>
    <row r="12" spans="2:13" ht="19.2" thickTop="1" thickBot="1" x14ac:dyDescent="0.4">
      <c r="B12" s="8" t="s">
        <v>21</v>
      </c>
      <c r="C12" s="31">
        <v>0.01</v>
      </c>
      <c r="D12" s="119" t="s">
        <v>75</v>
      </c>
      <c r="E12" s="38">
        <f>-$C$12*E11</f>
        <v>-2465.3556023938795</v>
      </c>
      <c r="F12" s="38">
        <f>-$C$12*F11</f>
        <v>-2465.3556023938795</v>
      </c>
      <c r="H12" s="6" t="s">
        <v>9</v>
      </c>
      <c r="I12" s="7">
        <v>15</v>
      </c>
      <c r="L12" s="47"/>
      <c r="M12" s="1" t="s">
        <v>66</v>
      </c>
    </row>
    <row r="13" spans="2:13" ht="18.600000000000001" thickBot="1" x14ac:dyDescent="0.4">
      <c r="B13" s="8" t="s">
        <v>20</v>
      </c>
      <c r="C13" s="32">
        <v>0.01</v>
      </c>
      <c r="D13" s="120"/>
      <c r="E13" s="35">
        <f>-$C$13*E11</f>
        <v>-2465.3556023938795</v>
      </c>
      <c r="F13" s="36" t="s">
        <v>34</v>
      </c>
      <c r="H13" s="9" t="s">
        <v>10</v>
      </c>
      <c r="I13" s="10">
        <v>25</v>
      </c>
    </row>
    <row r="14" spans="2:13" x14ac:dyDescent="0.35">
      <c r="B14" s="8" t="s">
        <v>19</v>
      </c>
      <c r="C14" s="32">
        <v>0.02</v>
      </c>
      <c r="D14" s="120"/>
      <c r="E14" s="35">
        <f>-$C$14*E11</f>
        <v>-4930.711204787759</v>
      </c>
      <c r="F14" s="36" t="s">
        <v>34</v>
      </c>
    </row>
    <row r="15" spans="2:13" x14ac:dyDescent="0.35">
      <c r="B15" s="8" t="s">
        <v>18</v>
      </c>
      <c r="C15" s="32">
        <v>0.06</v>
      </c>
      <c r="D15" s="120"/>
      <c r="E15" s="35">
        <f>-$C$15*E11</f>
        <v>-14792.133614363276</v>
      </c>
      <c r="F15" s="89" t="s">
        <v>34</v>
      </c>
    </row>
    <row r="16" spans="2:13" ht="18.600000000000001" thickBot="1" x14ac:dyDescent="0.4">
      <c r="B16" s="8" t="s">
        <v>17</v>
      </c>
      <c r="C16" s="33">
        <v>0.15</v>
      </c>
      <c r="D16" s="121"/>
      <c r="E16" s="41">
        <f>-$C$16*E11</f>
        <v>-36980.334035908192</v>
      </c>
      <c r="F16" s="37">
        <f>-$C$16*F11</f>
        <v>-36980.334035908192</v>
      </c>
    </row>
    <row r="17" spans="2:18" ht="18.600000000000001" thickBot="1" x14ac:dyDescent="0.4">
      <c r="B17" s="13" t="s">
        <v>76</v>
      </c>
      <c r="C17" s="62">
        <v>0.7</v>
      </c>
      <c r="D17" s="90">
        <f>-(1-C17)*D11</f>
        <v>-73960.668071816399</v>
      </c>
      <c r="E17" s="39">
        <f>SUM(E12:E16)</f>
        <v>-61633.890059846985</v>
      </c>
      <c r="F17" s="39">
        <f>SUM(F12:F16)</f>
        <v>-39445.689638302072</v>
      </c>
      <c r="R17" t="s">
        <v>83</v>
      </c>
    </row>
    <row r="18" spans="2:18" ht="18.600000000000001" thickBot="1" x14ac:dyDescent="0.4">
      <c r="B18" s="8" t="s">
        <v>16</v>
      </c>
      <c r="C18" s="34" t="s">
        <v>8</v>
      </c>
      <c r="D18" s="38">
        <f>-VLOOKUP($C$18,$H11:$I13,2,0)*Comparibles!$C$7</f>
        <v>-8970</v>
      </c>
      <c r="E18" s="38">
        <f>-VLOOKUP($C$18,$H11:$I13,2,0)*Comparibles!$C$7</f>
        <v>-8970</v>
      </c>
      <c r="F18" s="38">
        <f>-VLOOKUP($C$18,$H11:$I13,2,0)*Comparibles!$C$7</f>
        <v>-8970</v>
      </c>
      <c r="H18" s="111" t="s">
        <v>70</v>
      </c>
      <c r="I18" s="112"/>
    </row>
    <row r="19" spans="2:18" ht="18.600000000000001" thickBot="1" x14ac:dyDescent="0.4">
      <c r="B19" s="8" t="s">
        <v>40</v>
      </c>
      <c r="C19" s="33">
        <v>0.04</v>
      </c>
      <c r="D19" s="37">
        <f>-$C$19*D11</f>
        <v>-9861.422409575518</v>
      </c>
      <c r="E19" s="37">
        <f>-$C$19*E11</f>
        <v>-9861.422409575518</v>
      </c>
      <c r="F19" s="37">
        <f>-$C$19*F11</f>
        <v>-9861.422409575518</v>
      </c>
      <c r="H19" s="15" t="s">
        <v>15</v>
      </c>
      <c r="I19" s="66">
        <v>154000</v>
      </c>
      <c r="J19" s="1" t="s">
        <v>80</v>
      </c>
    </row>
    <row r="20" spans="2:18" ht="19.2" thickTop="1" thickBot="1" x14ac:dyDescent="0.4">
      <c r="B20" s="69" t="s">
        <v>15</v>
      </c>
      <c r="C20" s="71"/>
      <c r="D20" s="65">
        <f>D11+D17+D18+D19</f>
        <v>153743.469757996</v>
      </c>
      <c r="E20" s="65">
        <f>E11+E17+E18+E19</f>
        <v>166070.24776996544</v>
      </c>
      <c r="F20" s="65">
        <f t="shared" ref="F20" si="0">F11+F17+F18+F19</f>
        <v>188258.44819151034</v>
      </c>
      <c r="H20" s="15" t="s">
        <v>61</v>
      </c>
      <c r="I20" s="21">
        <v>10000</v>
      </c>
      <c r="J20" s="1" t="s">
        <v>81</v>
      </c>
    </row>
    <row r="21" spans="2:18" ht="19.2" thickTop="1" thickBot="1" x14ac:dyDescent="0.4">
      <c r="B21" s="103" t="s">
        <v>62</v>
      </c>
      <c r="C21" s="104"/>
      <c r="D21" s="65">
        <f>D20-D19</f>
        <v>163604.89216757152</v>
      </c>
      <c r="E21" s="65">
        <f>E20-E19</f>
        <v>175931.67017954096</v>
      </c>
      <c r="F21" s="65">
        <f t="shared" ref="F21" si="1">F20-F19</f>
        <v>198119.87060108586</v>
      </c>
      <c r="H21" s="18" t="s">
        <v>79</v>
      </c>
      <c r="I21" s="67">
        <f>SUM(I19:I20)</f>
        <v>164000</v>
      </c>
      <c r="J21" s="1" t="s">
        <v>82</v>
      </c>
    </row>
    <row r="22" spans="2:18" ht="18.600000000000001" thickTop="1" x14ac:dyDescent="0.35"/>
  </sheetData>
  <mergeCells count="13">
    <mergeCell ref="E2:J2"/>
    <mergeCell ref="J6:K7"/>
    <mergeCell ref="C3:E3"/>
    <mergeCell ref="B2:D2"/>
    <mergeCell ref="B21:C21"/>
    <mergeCell ref="G6:H7"/>
    <mergeCell ref="F6:F7"/>
    <mergeCell ref="I6:I7"/>
    <mergeCell ref="H18:I18"/>
    <mergeCell ref="H9:I9"/>
    <mergeCell ref="B6:E6"/>
    <mergeCell ref="B9:C9"/>
    <mergeCell ref="D12:D16"/>
  </mergeCells>
  <dataValidations count="1">
    <dataValidation type="list" showInputMessage="1" showErrorMessage="1" sqref="C18" xr:uid="{625F71F9-87CC-42FE-8C87-C228F6E4F7CE}">
      <formula1>$H$11:$H$13</formula1>
    </dataValidation>
  </dataValidations>
  <pageMargins left="0.7" right="0.7" top="0.75" bottom="0.75" header="0.3" footer="0.3"/>
  <pageSetup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8824F-2D08-46DD-AA68-4708C965C09E}">
  <sheetPr>
    <tabColor theme="3" tint="0.79998168889431442"/>
  </sheetPr>
  <dimension ref="B2:H11"/>
  <sheetViews>
    <sheetView showGridLines="0" showRowColHeaders="0" tabSelected="1" workbookViewId="0">
      <selection activeCell="D14" sqref="D14"/>
    </sheetView>
  </sheetViews>
  <sheetFormatPr defaultRowHeight="14.4" x14ac:dyDescent="0.3"/>
  <cols>
    <col min="1" max="1" width="2.21875" customWidth="1"/>
    <col min="2" max="2" width="14.88671875" customWidth="1"/>
    <col min="3" max="3" width="18.44140625" bestFit="1" customWidth="1"/>
    <col min="4" max="4" width="18.77734375" customWidth="1"/>
    <col min="5" max="5" width="20.77734375" customWidth="1"/>
    <col min="6" max="6" width="22.33203125" customWidth="1"/>
    <col min="7" max="7" width="22" customWidth="1"/>
    <col min="8" max="8" width="21.88671875" customWidth="1"/>
  </cols>
  <sheetData>
    <row r="2" spans="2:8" ht="15" thickBot="1" x14ac:dyDescent="0.35"/>
    <row r="3" spans="2:8" ht="18.600000000000001" thickBot="1" x14ac:dyDescent="0.4">
      <c r="B3" s="14"/>
      <c r="C3" s="88" t="s">
        <v>22</v>
      </c>
      <c r="D3" s="88" t="s">
        <v>24</v>
      </c>
      <c r="E3" s="88" t="s">
        <v>25</v>
      </c>
      <c r="F3" s="88" t="s">
        <v>26</v>
      </c>
      <c r="G3" s="88" t="s">
        <v>27</v>
      </c>
      <c r="H3" s="88" t="s">
        <v>28</v>
      </c>
    </row>
    <row r="4" spans="2:8" ht="19.2" thickTop="1" thickBot="1" x14ac:dyDescent="0.4">
      <c r="B4" s="15" t="s">
        <v>46</v>
      </c>
      <c r="C4" s="23" t="str">
        <f>Analysis!E2</f>
        <v>Property A Listing Link</v>
      </c>
      <c r="D4" s="25" t="s">
        <v>47</v>
      </c>
      <c r="E4" s="42" t="s">
        <v>50</v>
      </c>
      <c r="F4" s="42" t="s">
        <v>53</v>
      </c>
      <c r="G4" s="42" t="s">
        <v>56</v>
      </c>
      <c r="H4" s="42" t="s">
        <v>58</v>
      </c>
    </row>
    <row r="5" spans="2:8" ht="18.600000000000001" thickBot="1" x14ac:dyDescent="0.4">
      <c r="B5" s="18" t="s">
        <v>6</v>
      </c>
      <c r="C5" s="26" t="str">
        <f>Analysis!C3</f>
        <v>Property A</v>
      </c>
      <c r="D5" s="27" t="s">
        <v>43</v>
      </c>
      <c r="E5" s="28" t="s">
        <v>48</v>
      </c>
      <c r="F5" s="27" t="s">
        <v>51</v>
      </c>
      <c r="G5" s="27" t="s">
        <v>54</v>
      </c>
      <c r="H5" s="27" t="s">
        <v>57</v>
      </c>
    </row>
    <row r="6" spans="2:8" ht="18" x14ac:dyDescent="0.35">
      <c r="B6" s="15" t="s">
        <v>7</v>
      </c>
      <c r="C6" s="55">
        <f>Analysis!C4</f>
        <v>250000</v>
      </c>
      <c r="D6" s="56">
        <v>320000</v>
      </c>
      <c r="E6" s="56">
        <v>275000</v>
      </c>
      <c r="F6" s="56">
        <v>245000</v>
      </c>
      <c r="G6" s="56">
        <v>226000</v>
      </c>
      <c r="H6" s="56">
        <v>242000</v>
      </c>
    </row>
    <row r="7" spans="2:8" ht="18" x14ac:dyDescent="0.35">
      <c r="B7" s="16" t="s">
        <v>5</v>
      </c>
      <c r="C7" s="57">
        <f>Analysis!C7</f>
        <v>1794</v>
      </c>
      <c r="D7" s="58">
        <v>2152</v>
      </c>
      <c r="E7" s="58">
        <v>1962</v>
      </c>
      <c r="F7" s="58">
        <v>1731</v>
      </c>
      <c r="G7" s="58">
        <v>1750</v>
      </c>
      <c r="H7" s="58">
        <v>1897</v>
      </c>
    </row>
    <row r="8" spans="2:8" ht="18" x14ac:dyDescent="0.35">
      <c r="B8" s="16" t="s">
        <v>3</v>
      </c>
      <c r="C8" s="57">
        <f>Analysis!G4</f>
        <v>2</v>
      </c>
      <c r="D8" s="58">
        <v>3</v>
      </c>
      <c r="E8" s="58">
        <v>3</v>
      </c>
      <c r="F8" s="58">
        <v>3</v>
      </c>
      <c r="G8" s="58">
        <v>3</v>
      </c>
      <c r="H8" s="58">
        <v>3</v>
      </c>
    </row>
    <row r="9" spans="2:8" ht="18" x14ac:dyDescent="0.35">
      <c r="B9" s="16" t="s">
        <v>4</v>
      </c>
      <c r="C9" s="57">
        <v>2</v>
      </c>
      <c r="D9" s="58">
        <v>3</v>
      </c>
      <c r="E9" s="58">
        <v>2</v>
      </c>
      <c r="F9" s="58">
        <v>2</v>
      </c>
      <c r="G9" s="58">
        <v>2</v>
      </c>
      <c r="H9" s="58">
        <v>2</v>
      </c>
    </row>
    <row r="10" spans="2:8" ht="18.600000000000001" thickBot="1" x14ac:dyDescent="0.4">
      <c r="B10" s="17" t="s">
        <v>44</v>
      </c>
      <c r="C10" s="59" t="s">
        <v>34</v>
      </c>
      <c r="D10" s="60" t="s">
        <v>45</v>
      </c>
      <c r="E10" s="61" t="s">
        <v>49</v>
      </c>
      <c r="F10" s="61" t="s">
        <v>52</v>
      </c>
      <c r="G10" s="61" t="s">
        <v>55</v>
      </c>
      <c r="H10" s="61" t="s">
        <v>59</v>
      </c>
    </row>
    <row r="11" spans="2:8" ht="18.600000000000001" thickBot="1" x14ac:dyDescent="0.4">
      <c r="B11" s="18" t="s">
        <v>12</v>
      </c>
      <c r="C11" s="24">
        <f>SUM(D11:H11)/COUNTA(D11:H11)</f>
        <v>137.42227438092974</v>
      </c>
      <c r="D11" s="24">
        <f>D6/D7</f>
        <v>148.6988847583643</v>
      </c>
      <c r="E11" s="24">
        <f>E6/E7</f>
        <v>140.16309887869522</v>
      </c>
      <c r="F11" s="24">
        <f>F6/F7</f>
        <v>141.53668399768921</v>
      </c>
      <c r="G11" s="24">
        <f>G6/G7</f>
        <v>129.14285714285714</v>
      </c>
      <c r="H11" s="24">
        <f>H6/H7</f>
        <v>127.56984712704269</v>
      </c>
    </row>
  </sheetData>
  <hyperlinks>
    <hyperlink ref="E4" r:id="rId1" xr:uid="{31AF832B-1383-444B-A331-49FB60F26C0A}"/>
    <hyperlink ref="F4" r:id="rId2" xr:uid="{8070B676-F5C4-43BB-A23F-0D12340E4FB8}"/>
    <hyperlink ref="G4" r:id="rId3" xr:uid="{F89ED6DC-35D5-4EA3-956C-C620DFEEAA72}"/>
    <hyperlink ref="H4" r:id="rId4" xr:uid="{F96F3AF5-2F3F-4008-AB42-205E615223BD}"/>
    <hyperlink ref="D4" r:id="rId5" xr:uid="{C2D0D113-0C7E-461B-99EF-BD48D8C9DDD3}"/>
  </hyperlinks>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7031-5E0E-4EB7-A602-5E81DAA86059}">
  <sheetPr>
    <tabColor theme="7" tint="0.79998168889431442"/>
  </sheetPr>
  <dimension ref="A1"/>
  <sheetViews>
    <sheetView showGridLines="0" showRowColHeaders="0" workbookViewId="0">
      <selection activeCell="I28" sqref="I28"/>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CDA4-6B61-4BFD-8C1C-9D63D8443ABC}">
  <sheetPr>
    <tabColor theme="2" tint="-9.9978637043366805E-2"/>
  </sheetPr>
  <dimension ref="A1"/>
  <sheetViews>
    <sheetView workbookViewId="0">
      <selection activeCell="B3" sqref="B3"/>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vt:lpstr>
      <vt:lpstr>Analysis</vt:lpstr>
      <vt:lpstr>Comparibles</vt:lpstr>
      <vt:lpstr>Pictures</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Pellerin</dc:creator>
  <cp:lastModifiedBy>Jim Pellerin</cp:lastModifiedBy>
  <dcterms:created xsi:type="dcterms:W3CDTF">2021-05-01T15:08:22Z</dcterms:created>
  <dcterms:modified xsi:type="dcterms:W3CDTF">2026-03-26T01:11:13Z</dcterms:modified>
</cp:coreProperties>
</file>