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Οδηγίες" sheetId="1" state="visible" r:id="rId3"/>
    <sheet name="Υπολογιστής" sheetId="2" state="visible" r:id="rId4"/>
    <sheet name="Σενάρια" sheetId="3" state="visible" r:id="rId5"/>
    <sheet name="Σύγκριση Μακροχρόνιας" sheetId="4" state="visible" r:id="rId6"/>
    <sheet name="Παράδειγμα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<sst xmlns="http://schemas.openxmlformats.org/spreadsheetml/2006/main" count="96" uniqueCount="91">
  <si>
    <t xml:space="preserve">AirLuxe · Airbnb Pricing Calculator Greece</t>
  </si>
  <si>
    <t xml:space="preserve">Υπολόγισε αν το ακίνητό σου βγάζει, πριν χάσεις χρήματα στην πορεία.</t>
  </si>
  <si>
    <t xml:space="preserve">Πώς δουλεύει</t>
  </si>
  <si>
    <t xml:space="preserve">1. Πήγαινε στο φύλλο «Υπολογιστής».</t>
  </si>
  <si>
    <t xml:space="preserve">2. Συμπλήρωσε ΜΟΝΟ τα μπλε / κίτρινα κελιά. Τα υπόλοιπα υπολογίζονται μόνα τους.</t>
  </si>
  <si>
    <t xml:space="preserve">3. Βάλε ρεαλιστική τιμή. Δες 8 με 10 παρόμοια ακίνητα στην περιοχή σου.</t>
  </si>
  <si>
    <t xml:space="preserve">4. Άλλαξε την πληρότητα και δες πώς αλλάζει το καθαρό αποτέλεσμα.</t>
  </si>
  <si>
    <t xml:space="preserve">5. Δες το φύλλο «Σενάρια» για χαμηλή, μεσαία και υψηλή πληρότητα.</t>
  </si>
  <si>
    <t xml:space="preserve">6. Δες το φύλλο «Σύγκριση Μακροχρόνιας» για να αποφασίσεις στρατηγική.</t>
  </si>
  <si>
    <t xml:space="preserve">Λεζάντα χρωμάτων</t>
  </si>
  <si>
    <t xml:space="preserve">Κίτρινο φόντο με μπλε γράμματα = πεδία που συμπληρώνεις εσύ.</t>
  </si>
  <si>
    <t xml:space="preserve">Μαύρα γράμματα = αυτόματοι υπολογισμοί. Μην τα πειράζεις.</t>
  </si>
  <si>
    <t xml:space="preserve">Σημαντικό</t>
  </si>
  <si>
    <t xml:space="preserve">Οι υπολογισμοί είναι ΕΝΔΕΙΚΤΙΚΟΙ και βασίζονται στα στοιχεία που εισάγεις. Δεν αποτελούν</t>
  </si>
  <si>
    <t xml:space="preserve">εγγύηση εσόδων ούτε φορολογική ή επενδυτική συμβουλή. Η πληρότητα, οι τιμές και τα έξοδα</t>
  </si>
  <si>
    <t xml:space="preserve">διαφέρουν ανά περιοχή, εποχή και ακίνητο. Για φορολογικά, συμβουλέψου λογιστή.</t>
  </si>
  <si>
    <t xml:space="preserve">AirLuxe · airluxe.eu · info@airluxe.eu · 210 700 8726 · Ζαλοκώστα 8, Κολωνάκι</t>
  </si>
  <si>
    <t xml:space="preserve">ΥΠΟΛΟΓΙΣΤΗΣ ΑΠΟΔΟΣΗΣ AIRBNB</t>
  </si>
  <si>
    <t xml:space="preserve">ΣΤΟΙΧΕΙΑ — συμπλήρωσε τα κίτρινα κελιά</t>
  </si>
  <si>
    <t xml:space="preserve">Μέση τιμή ανά διανυκτέρευση (€)</t>
  </si>
  <si>
    <t xml:space="preserve">Διαθέσιμες νύχτες ανά μήνα</t>
  </si>
  <si>
    <t xml:space="preserve">Πληρότητα (%)</t>
  </si>
  <si>
    <t xml:space="preserve">Τέλος καθαρισμού ανά κράτηση (€)</t>
  </si>
  <si>
    <t xml:space="preserve">Μέση διάρκεια κράτησης (νύχτες)</t>
  </si>
  <si>
    <t xml:space="preserve">Προμήθεια πλατφόρμας (%)</t>
  </si>
  <si>
    <t xml:space="preserve">Πάγια έξοδα ανά μήνα — ΔΕΗ, νερό, internet, κοινόχρηστα (€)</t>
  </si>
  <si>
    <t xml:space="preserve">Κόστος καθαρισμού που πληρώνεις (€/κράτηση)</t>
  </si>
  <si>
    <t xml:space="preserve">Αναλώσιμα ανά μήνα (€)</t>
  </si>
  <si>
    <t xml:space="preserve">Έξοδα διαχείρισης (% επί εσόδων)</t>
  </si>
  <si>
    <t xml:space="preserve">Ενοίκιο μακροχρόνιας για σύγκριση (€/μήνα)</t>
  </si>
  <si>
    <t xml:space="preserve">ΑΠΟΤΕΛΕΣΜΑΤΑ (αυτόματα)</t>
  </si>
  <si>
    <t xml:space="preserve">Κρατημένες νύχτες ανά μήνα</t>
  </si>
  <si>
    <t xml:space="preserve">Αριθμός κρατήσεων ανά μήνα</t>
  </si>
  <si>
    <t xml:space="preserve">Ακαθάριστα έσοδα διανυκτερεύσεων (€)</t>
  </si>
  <si>
    <t xml:space="preserve">Έσοδα από τέλη καθαρισμού (€)</t>
  </si>
  <si>
    <t xml:space="preserve">Συνολικά ακαθάριστα έσοδα (€)</t>
  </si>
  <si>
    <t xml:space="preserve">Προμήθεια πλατφόρμας (€)</t>
  </si>
  <si>
    <t xml:space="preserve">Κόστος καθαρισμού (€)</t>
  </si>
  <si>
    <t xml:space="preserve">Έξοδα διαχείρισης (€)</t>
  </si>
  <si>
    <t xml:space="preserve">Πάγια έξοδα (€)</t>
  </si>
  <si>
    <t xml:space="preserve">Αναλώσιμα (€)</t>
  </si>
  <si>
    <t xml:space="preserve">Συνολικά έξοδα (€)</t>
  </si>
  <si>
    <t xml:space="preserve">ΚΑΘΑΡΟ ΑΠΟΤΕΛΕΣΜΑ ανά μήνα (€)</t>
  </si>
  <si>
    <t xml:space="preserve">Καθαρό αποτέλεσμα ανά έτος (€)</t>
  </si>
  <si>
    <t xml:space="preserve">BREAK-EVEN ANALYSIS</t>
  </si>
  <si>
    <t xml:space="preserve">Σταθερά έξοδα ανά μήνα (€)</t>
  </si>
  <si>
    <t xml:space="preserve">Καθαρό έσοδο ανά νύχτα (€)</t>
  </si>
  <si>
    <t xml:space="preserve">Break-even νύχτες ανά μήνα</t>
  </si>
  <si>
    <t xml:space="preserve">Break-even πληρότητα</t>
  </si>
  <si>
    <t xml:space="preserve">Δεν αποτελεί νομική ή φορολογική συμβουλή. Οι υπολογισμοί είναι ενδεικτικοί.</t>
  </si>
  <si>
    <t xml:space="preserve">ΣΕΝΑΡΙΑ ΠΛΗΡΟΤΗΤΑΣ</t>
  </si>
  <si>
    <t xml:space="preserve">Τα στοιχεία (τιμή, έξοδα) έρχονται από το φύλλο «Υπολογιστής». Άλλαξε εκεί.</t>
  </si>
  <si>
    <t xml:space="preserve">Δείκτης</t>
  </si>
  <si>
    <t xml:space="preserve">Χαμηλή 40%</t>
  </si>
  <si>
    <t xml:space="preserve">Μεσαία 60%</t>
  </si>
  <si>
    <t xml:space="preserve">Υψηλή 80%</t>
  </si>
  <si>
    <t xml:space="preserve">Πληρότητα</t>
  </si>
  <si>
    <t xml:space="preserve">Κρατημένες νύχτες</t>
  </si>
  <si>
    <t xml:space="preserve">Αριθμός κρατήσεων</t>
  </si>
  <si>
    <t xml:space="preserve">Ακαθάριστα έσοδα (€)</t>
  </si>
  <si>
    <t xml:space="preserve">ΚΑΘΑΡΟ ανά μήνα (€)</t>
  </si>
  <si>
    <t xml:space="preserve">ΚΑΘΑΡΟ ανά έτος (€)</t>
  </si>
  <si>
    <t xml:space="preserve">AIRBNB vs ΜΑΚΡΟΧΡΟΝΙΑ ΜΙΣΘΩΣΗ</t>
  </si>
  <si>
    <t xml:space="preserve">Καθαρό Airbnb ανά έτος (€)</t>
  </si>
  <si>
    <t xml:space="preserve">Μακροχρόνια ανά έτος, μικτό (€)</t>
  </si>
  <si>
    <t xml:space="preserve">Διαφορά (€)</t>
  </si>
  <si>
    <t xml:space="preserve">Διαφορά (%)</t>
  </si>
  <si>
    <t xml:space="preserve">Η μακροχρόνια έχει λιγότερο κόπο και ρίσκο. Η βραχυχρόνια έχει υψηλότερο δυνητικό</t>
  </si>
  <si>
    <t xml:space="preserve">έσοδο αλλά περισσότερη διαχείριση. Σύγκρινε καθαρά νούμερα ΚΑΙ τον χρόνο που αφιερώνεις.</t>
  </si>
  <si>
    <t xml:space="preserve">ΠΑΡΑΔΕΙΓΜΑ — studio 35τ.μ., κέντρο, 70€/νύχτα, 60%</t>
  </si>
  <si>
    <t xml:space="preserve">Τιμή ανά νύχτα</t>
  </si>
  <si>
    <t xml:space="preserve">€70</t>
  </si>
  <si>
    <t xml:space="preserve">18</t>
  </si>
  <si>
    <t xml:space="preserve">Ακαθάριστα έσοδα</t>
  </si>
  <si>
    <t xml:space="preserve">€1.440</t>
  </si>
  <si>
    <t xml:space="preserve">Προμήθεια 15%</t>
  </si>
  <si>
    <t xml:space="preserve">-€216</t>
  </si>
  <si>
    <t xml:space="preserve">Καθαρισμός</t>
  </si>
  <si>
    <t xml:space="preserve">-€150</t>
  </si>
  <si>
    <t xml:space="preserve">Πάγια</t>
  </si>
  <si>
    <t xml:space="preserve">-€180</t>
  </si>
  <si>
    <t xml:space="preserve">Αναλώσιμα</t>
  </si>
  <si>
    <t xml:space="preserve">-€40</t>
  </si>
  <si>
    <t xml:space="preserve">ΚΑΘΑΡΟ ανά μήνα</t>
  </si>
  <si>
    <t xml:space="preserve">€854</t>
  </si>
  <si>
    <t xml:space="preserve">ΚΑΘΑΡΟ ανά έτος</t>
  </si>
  <si>
    <t xml:space="preserve">€10.248</t>
  </si>
  <si>
    <t xml:space="preserve">Μακροχρόνια 550€ x12</t>
  </si>
  <si>
    <t xml:space="preserve">€6.600</t>
  </si>
  <si>
    <t xml:space="preserve">Διαφορά υπέρ Airbnb</t>
  </si>
  <si>
    <t xml:space="preserve">+€3.648 / έτος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</si>
</sst>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"/>
    <numFmt numFmtId="166" formatCode="0%"/>
    <numFmt numFmtId="167" formatCode="#,##0.0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B3FAA"/>
      <name val="Arial"/>
      <family val="0"/>
      <charset val="1"/>
    </font>
    <font>
      <sz val="10"/>
      <color rgb="FF5A6577"/>
      <name val="Arial"/>
      <family val="0"/>
      <charset val="1"/>
    </font>
    <font>
      <b val="true"/>
      <sz val="10"/>
      <color rgb="FF1B3FAA"/>
      <name val="Arial"/>
      <family val="0"/>
      <charset val="1"/>
    </font>
    <font>
      <sz val="10"/>
      <color rgb="FF1F2733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1F2733"/>
      <name val="Arial"/>
      <family val="0"/>
      <charset val="1"/>
    </font>
    <font>
      <b val="true"/>
      <sz val="11"/>
      <color rgb="FF1B3FAA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i val="true"/>
      <sz val="8"/>
      <color rgb="FF9AA3B2"/>
      <name val="Arial"/>
      <family val="0"/>
      <charset val="1"/>
    </font>
    <font>
      <b val="true"/>
      <sz val="12"/>
      <color rgb="FFFFFF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B3FAA"/>
        <bgColor rgb="FF003366"/>
      </patternFill>
    </fill>
    <fill>
      <patternFill patternType="solid">
        <fgColor rgb="FFF37425"/>
        <bgColor rgb="FFFF9900"/>
      </patternFill>
    </fill>
    <fill>
      <patternFill patternType="solid">
        <fgColor rgb="FFFFF7E6"/>
        <bgColor rgb="FFFFFFFF"/>
      </patternFill>
    </fill>
    <fill>
      <patternFill patternType="solid">
        <fgColor rgb="FFEEF2FB"/>
        <bgColor rgb="FFFFF7E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EE8"/>
      </left>
      <right style="thin">
        <color rgb="FFD9DEE8"/>
      </right>
      <top style="thin">
        <color rgb="FFD9DEE8"/>
      </top>
      <bottom style="thin">
        <color rgb="FFD9DEE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0" fillId="4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E6"/>
      <rgbColor rgb="FFEEF2FB"/>
      <rgbColor rgb="FF660066"/>
      <rgbColor rgb="FFFF8080"/>
      <rgbColor rgb="FF0066CC"/>
      <rgbColor rgb="FFD9DE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37425"/>
      <rgbColor rgb="FF5A6577"/>
      <rgbColor rgb="FF9AA3B2"/>
      <rgbColor rgb="FF003366"/>
      <rgbColor rgb="FF339966"/>
      <rgbColor rgb="FF003300"/>
      <rgbColor rgb="FF333300"/>
      <rgbColor rgb="FF993300"/>
      <rgbColor rgb="FF993366"/>
      <rgbColor rgb="FF1B3FAA"/>
      <rgbColor rgb="FF1F27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1</xdr:col>
      <xdr:colOff>856800</xdr:colOff>
      <xdr:row>4</xdr:row>
      <xdr:rowOff>94680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141120" y="0"/>
          <a:ext cx="856800" cy="8568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6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95"/>
  </cols>
  <sheetData>
    <row r="6" customFormat="false" ht="19.7" hidden="false" customHeight="false" outlineLevel="0" collapsed="false">
      <c r="B6" s="1" t="s">
        <v>0</v>
      </c>
    </row>
    <row r="7" customFormat="false" ht="15" hidden="false" customHeight="false" outlineLevel="0" collapsed="false">
      <c r="B7" s="2" t="s">
        <v>1</v>
      </c>
    </row>
    <row r="9" customFormat="false" ht="15" hidden="false" customHeight="false" outlineLevel="0" collapsed="false">
      <c r="B9" s="3" t="s">
        <v>2</v>
      </c>
    </row>
    <row r="10" customFormat="false" ht="15" hidden="false" customHeight="false" outlineLevel="0" collapsed="false">
      <c r="B10" s="4" t="s">
        <v>3</v>
      </c>
    </row>
    <row r="11" customFormat="false" ht="15" hidden="false" customHeight="false" outlineLevel="0" collapsed="false">
      <c r="B11" s="4" t="s">
        <v>4</v>
      </c>
    </row>
    <row r="12" customFormat="false" ht="15" hidden="false" customHeight="false" outlineLevel="0" collapsed="false">
      <c r="B12" s="4" t="s">
        <v>5</v>
      </c>
    </row>
    <row r="13" customFormat="false" ht="15" hidden="false" customHeight="false" outlineLevel="0" collapsed="false">
      <c r="B13" s="4" t="s">
        <v>6</v>
      </c>
    </row>
    <row r="14" customFormat="false" ht="15" hidden="false" customHeight="false" outlineLevel="0" collapsed="false">
      <c r="B14" s="4" t="s">
        <v>7</v>
      </c>
    </row>
    <row r="15" customFormat="false" ht="15" hidden="false" customHeight="false" outlineLevel="0" collapsed="false">
      <c r="B15" s="4" t="s">
        <v>8</v>
      </c>
    </row>
    <row r="16" customFormat="false" ht="15" hidden="false" customHeight="false" outlineLevel="0" collapsed="false">
      <c r="B16" s="4"/>
    </row>
    <row r="17" customFormat="false" ht="15" hidden="false" customHeight="false" outlineLevel="0" collapsed="false">
      <c r="B17" s="3" t="s">
        <v>9</v>
      </c>
    </row>
    <row r="18" customFormat="false" ht="15" hidden="false" customHeight="false" outlineLevel="0" collapsed="false">
      <c r="B18" s="4" t="s">
        <v>10</v>
      </c>
    </row>
    <row r="19" customFormat="false" ht="15" hidden="false" customHeight="false" outlineLevel="0" collapsed="false">
      <c r="B19" s="4" t="s">
        <v>11</v>
      </c>
    </row>
    <row r="20" customFormat="false" ht="15" hidden="false" customHeight="false" outlineLevel="0" collapsed="false">
      <c r="B20" s="4"/>
    </row>
    <row r="21" customFormat="false" ht="15" hidden="false" customHeight="false" outlineLevel="0" collapsed="false">
      <c r="B21" s="3" t="s">
        <v>12</v>
      </c>
    </row>
    <row r="22" customFormat="false" ht="15" hidden="false" customHeight="false" outlineLevel="0" collapsed="false">
      <c r="B22" s="4" t="s">
        <v>13</v>
      </c>
    </row>
    <row r="23" customFormat="false" ht="15" hidden="false" customHeight="false" outlineLevel="0" collapsed="false">
      <c r="B23" s="4" t="s">
        <v>14</v>
      </c>
    </row>
    <row r="24" customFormat="false" ht="15" hidden="false" customHeight="false" outlineLevel="0" collapsed="false">
      <c r="B24" s="4" t="s">
        <v>15</v>
      </c>
    </row>
    <row r="25" customFormat="false" ht="15" hidden="false" customHeight="false" outlineLevel="0" collapsed="false">
      <c r="B25" s="4"/>
    </row>
    <row r="26" customFormat="false" ht="15" hidden="false" customHeight="false" outlineLevel="0" collapsed="false">
      <c r="B26" s="4" t="s">
        <v>16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4"/>
    <col collapsed="false" customWidth="true" hidden="false" outlineLevel="0" max="5" min="5" style="0" width="1"/>
  </cols>
  <sheetData>
    <row r="2" customFormat="false" ht="16.15" hidden="false" customHeight="true" outlineLevel="0" collapsed="false">
      <c r="B2" s="5" t="s">
        <v>17</v>
      </c>
      <c r="C2" s="5"/>
    </row>
    <row r="4" customFormat="false" ht="15" hidden="false" customHeight="true" outlineLevel="0" collapsed="false">
      <c r="B4" s="6" t="s">
        <v>18</v>
      </c>
      <c r="C4" s="6"/>
    </row>
    <row r="5" customFormat="false" ht="15" hidden="false" customHeight="false" outlineLevel="0" collapsed="false">
      <c r="B5" s="7" t="s">
        <v>19</v>
      </c>
      <c r="C5" s="8" t="n">
        <v>70</v>
      </c>
    </row>
    <row r="6" customFormat="false" ht="15" hidden="false" customHeight="false" outlineLevel="0" collapsed="false">
      <c r="B6" s="7" t="s">
        <v>20</v>
      </c>
      <c r="C6" s="8" t="n">
        <v>30</v>
      </c>
    </row>
    <row r="7" customFormat="false" ht="15" hidden="false" customHeight="false" outlineLevel="0" collapsed="false">
      <c r="B7" s="7" t="s">
        <v>21</v>
      </c>
      <c r="C7" s="9" t="n">
        <v>0.6</v>
      </c>
    </row>
    <row r="8" customFormat="false" ht="15" hidden="false" customHeight="false" outlineLevel="0" collapsed="false">
      <c r="B8" s="7" t="s">
        <v>22</v>
      </c>
      <c r="C8" s="8" t="n">
        <v>30</v>
      </c>
    </row>
    <row r="9" customFormat="false" ht="15" hidden="false" customHeight="false" outlineLevel="0" collapsed="false">
      <c r="B9" s="7" t="s">
        <v>23</v>
      </c>
      <c r="C9" s="8" t="n">
        <v>3</v>
      </c>
    </row>
    <row r="10" customFormat="false" ht="15" hidden="false" customHeight="false" outlineLevel="0" collapsed="false">
      <c r="B10" s="7" t="s">
        <v>24</v>
      </c>
      <c r="C10" s="9" t="n">
        <v>0.15</v>
      </c>
    </row>
    <row r="11" customFormat="false" ht="23.85" hidden="false" customHeight="false" outlineLevel="0" collapsed="false">
      <c r="B11" s="7" t="s">
        <v>25</v>
      </c>
      <c r="C11" s="8" t="n">
        <v>180</v>
      </c>
    </row>
    <row r="12" customFormat="false" ht="15" hidden="false" customHeight="false" outlineLevel="0" collapsed="false">
      <c r="B12" s="7" t="s">
        <v>26</v>
      </c>
      <c r="C12" s="8" t="n">
        <v>25</v>
      </c>
    </row>
    <row r="13" customFormat="false" ht="15" hidden="false" customHeight="false" outlineLevel="0" collapsed="false">
      <c r="B13" s="7" t="s">
        <v>27</v>
      </c>
      <c r="C13" s="8" t="n">
        <v>40</v>
      </c>
    </row>
    <row r="14" customFormat="false" ht="15" hidden="false" customHeight="false" outlineLevel="0" collapsed="false">
      <c r="B14" s="7" t="s">
        <v>28</v>
      </c>
      <c r="C14" s="9" t="n">
        <v>0</v>
      </c>
    </row>
    <row r="15" customFormat="false" ht="15" hidden="false" customHeight="false" outlineLevel="0" collapsed="false">
      <c r="B15" s="7" t="s">
        <v>29</v>
      </c>
      <c r="C15" s="8" t="n">
        <v>550</v>
      </c>
    </row>
    <row r="17" customFormat="false" ht="15" hidden="false" customHeight="true" outlineLevel="0" collapsed="false">
      <c r="B17" s="10" t="s">
        <v>30</v>
      </c>
      <c r="C17" s="10"/>
    </row>
    <row r="18" customFormat="false" ht="15" hidden="false" customHeight="false" outlineLevel="0" collapsed="false">
      <c r="B18" s="7" t="s">
        <v>31</v>
      </c>
      <c r="C18" s="11" t="n">
        <f aca="false">C6*C7</f>
        <v>18</v>
      </c>
    </row>
    <row r="19" customFormat="false" ht="15" hidden="false" customHeight="false" outlineLevel="0" collapsed="false">
      <c r="B19" s="7" t="s">
        <v>32</v>
      </c>
      <c r="C19" s="12" t="n">
        <f aca="false">C18/C9</f>
        <v>6</v>
      </c>
    </row>
    <row r="20" customFormat="false" ht="15" hidden="false" customHeight="false" outlineLevel="0" collapsed="false">
      <c r="B20" s="7" t="s">
        <v>33</v>
      </c>
      <c r="C20" s="11" t="n">
        <f aca="false">C5*C18</f>
        <v>1260</v>
      </c>
    </row>
    <row r="21" customFormat="false" ht="15" hidden="false" customHeight="false" outlineLevel="0" collapsed="false">
      <c r="B21" s="7" t="s">
        <v>34</v>
      </c>
      <c r="C21" s="11" t="n">
        <f aca="false">C8*C19</f>
        <v>180</v>
      </c>
    </row>
    <row r="22" customFormat="false" ht="15" hidden="false" customHeight="false" outlineLevel="0" collapsed="false">
      <c r="B22" s="13" t="s">
        <v>35</v>
      </c>
      <c r="C22" s="14" t="n">
        <f aca="false">C20+C21</f>
        <v>1440</v>
      </c>
    </row>
    <row r="23" customFormat="false" ht="15" hidden="false" customHeight="false" outlineLevel="0" collapsed="false">
      <c r="B23" s="7" t="s">
        <v>36</v>
      </c>
      <c r="C23" s="11" t="n">
        <f aca="false">-C22*C10</f>
        <v>-216</v>
      </c>
    </row>
    <row r="24" customFormat="false" ht="15" hidden="false" customHeight="false" outlineLevel="0" collapsed="false">
      <c r="B24" s="7" t="s">
        <v>37</v>
      </c>
      <c r="C24" s="11" t="n">
        <f aca="false">-C12*C19</f>
        <v>-150</v>
      </c>
    </row>
    <row r="25" customFormat="false" ht="15" hidden="false" customHeight="false" outlineLevel="0" collapsed="false">
      <c r="B25" s="7" t="s">
        <v>38</v>
      </c>
      <c r="C25" s="11" t="n">
        <f aca="false">-C22*C14</f>
        <v>-0</v>
      </c>
    </row>
    <row r="26" customFormat="false" ht="15" hidden="false" customHeight="false" outlineLevel="0" collapsed="false">
      <c r="B26" s="7" t="s">
        <v>39</v>
      </c>
      <c r="C26" s="11" t="n">
        <f aca="false">-C11</f>
        <v>-180</v>
      </c>
    </row>
    <row r="27" customFormat="false" ht="15" hidden="false" customHeight="false" outlineLevel="0" collapsed="false">
      <c r="B27" s="7" t="s">
        <v>40</v>
      </c>
      <c r="C27" s="11" t="n">
        <f aca="false">-C13</f>
        <v>-40</v>
      </c>
    </row>
    <row r="28" customFormat="false" ht="15" hidden="false" customHeight="false" outlineLevel="0" collapsed="false">
      <c r="B28" s="13" t="s">
        <v>41</v>
      </c>
      <c r="C28" s="14" t="n">
        <f aca="false">SUM(C23:C27)</f>
        <v>-586</v>
      </c>
    </row>
    <row r="29" customFormat="false" ht="15" hidden="false" customHeight="false" outlineLevel="0" collapsed="false">
      <c r="B29" s="15" t="s">
        <v>42</v>
      </c>
      <c r="C29" s="16" t="n">
        <f aca="false">C22+C28</f>
        <v>854</v>
      </c>
    </row>
    <row r="30" customFormat="false" ht="15" hidden="false" customHeight="false" outlineLevel="0" collapsed="false">
      <c r="B30" s="13" t="s">
        <v>43</v>
      </c>
      <c r="C30" s="14" t="n">
        <f aca="false">C29*12</f>
        <v>10248</v>
      </c>
    </row>
    <row r="32" customFormat="false" ht="15" hidden="false" customHeight="true" outlineLevel="0" collapsed="false">
      <c r="B32" s="10" t="s">
        <v>44</v>
      </c>
      <c r="C32" s="10"/>
    </row>
    <row r="33" customFormat="false" ht="15" hidden="false" customHeight="false" outlineLevel="0" collapsed="false">
      <c r="B33" s="7" t="s">
        <v>45</v>
      </c>
      <c r="C33" s="11" t="n">
        <f aca="false">C11+C13</f>
        <v>220</v>
      </c>
    </row>
    <row r="34" customFormat="false" ht="15" hidden="false" customHeight="false" outlineLevel="0" collapsed="false">
      <c r="B34" s="7" t="s">
        <v>46</v>
      </c>
      <c r="C34" s="12" t="n">
        <f aca="false">C5*(1-C10)-(C12/C9)</f>
        <v>51.1666666666667</v>
      </c>
    </row>
    <row r="35" customFormat="false" ht="15" hidden="false" customHeight="false" outlineLevel="0" collapsed="false">
      <c r="B35" s="7" t="s">
        <v>47</v>
      </c>
      <c r="C35" s="17" t="n">
        <f aca="false">C33/C34</f>
        <v>4.29967426710098</v>
      </c>
    </row>
    <row r="36" customFormat="false" ht="15" hidden="false" customHeight="false" outlineLevel="0" collapsed="false">
      <c r="B36" s="7" t="s">
        <v>48</v>
      </c>
      <c r="C36" s="18" t="n">
        <f aca="false">C35/C6</f>
        <v>0.143322475570033</v>
      </c>
    </row>
    <row r="38" customFormat="false" ht="19.4" hidden="false" customHeight="false" outlineLevel="0" collapsed="false">
      <c r="B38" s="19" t="s">
        <v>49</v>
      </c>
    </row>
  </sheetData>
  <mergeCells count="4">
    <mergeCell ref="B2:C2"/>
    <mergeCell ref="B4:C4"/>
    <mergeCell ref="B17:C17"/>
    <mergeCell ref="B32:C3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5" min="3" style="0" width="16"/>
  </cols>
  <sheetData>
    <row r="2" customFormat="false" ht="16.15" hidden="false" customHeight="true" outlineLevel="0" collapsed="false">
      <c r="B2" s="5" t="s">
        <v>50</v>
      </c>
      <c r="C2" s="5"/>
      <c r="D2" s="5"/>
      <c r="E2" s="5"/>
    </row>
    <row r="3" customFormat="false" ht="23.85" hidden="false" customHeight="false" outlineLevel="0" collapsed="false">
      <c r="B3" s="2" t="s">
        <v>51</v>
      </c>
    </row>
    <row r="5" customFormat="false" ht="15" hidden="false" customHeight="false" outlineLevel="0" collapsed="false">
      <c r="B5" s="20" t="s">
        <v>52</v>
      </c>
      <c r="C5" s="21" t="s">
        <v>53</v>
      </c>
      <c r="D5" s="21" t="s">
        <v>54</v>
      </c>
      <c r="E5" s="21" t="s">
        <v>55</v>
      </c>
    </row>
    <row r="6" customFormat="false" ht="15" hidden="false" customHeight="false" outlineLevel="0" collapsed="false">
      <c r="B6" s="7" t="s">
        <v>56</v>
      </c>
      <c r="C6" s="22" t="n">
        <v>0.4</v>
      </c>
      <c r="D6" s="22" t="n">
        <v>0.6</v>
      </c>
      <c r="E6" s="22" t="n">
        <v>0.8</v>
      </c>
    </row>
    <row r="7" customFormat="false" ht="15" hidden="false" customHeight="false" outlineLevel="0" collapsed="false">
      <c r="B7" s="7" t="s">
        <v>57</v>
      </c>
      <c r="C7" s="11" t="n">
        <f aca="false">Υπολογιστής!C6*0.4</f>
        <v>12</v>
      </c>
      <c r="D7" s="11" t="n">
        <f aca="false">Υπολογιστής!C6*0.6</f>
        <v>18</v>
      </c>
      <c r="E7" s="11" t="n">
        <f aca="false">Υπολογιστής!C6*0.8</f>
        <v>24</v>
      </c>
    </row>
    <row r="8" customFormat="false" ht="15" hidden="false" customHeight="false" outlineLevel="0" collapsed="false">
      <c r="B8" s="7" t="s">
        <v>58</v>
      </c>
      <c r="C8" s="12" t="n">
        <f aca="false">(Υπολογιστής!C6*0.4)/Υπολογιστής!C9</f>
        <v>4</v>
      </c>
      <c r="D8" s="12" t="n">
        <f aca="false">(Υπολογιστής!C6*0.6)/Υπολογιστής!C9</f>
        <v>6</v>
      </c>
      <c r="E8" s="12" t="n">
        <f aca="false">(Υπολογιστής!C6*0.8)/Υπολογιστής!C9</f>
        <v>8</v>
      </c>
    </row>
    <row r="9" customFormat="false" ht="15" hidden="false" customHeight="false" outlineLevel="0" collapsed="false">
      <c r="B9" s="7" t="s">
        <v>59</v>
      </c>
      <c r="C9" s="11" t="n">
        <f aca="false">Υπολογιστής!C5*Υπολογιστής!C6*0.4+Υπολογιστής!C8*((Υπολογιστής!C6*0.4)/Υπολογιστής!C9)</f>
        <v>960</v>
      </c>
      <c r="D9" s="11" t="n">
        <f aca="false">Υπολογιστής!C5*Υπολογιστής!C6*0.6+Υπολογιστής!C8*((Υπολογιστής!C6*0.6)/Υπολογιστής!C9)</f>
        <v>1440</v>
      </c>
      <c r="E9" s="11" t="n">
        <f aca="false">Υπολογιστής!C5*Υπολογιστής!C6*0.8+Υπολογιστής!C8*((Υπολογιστής!C6*0.8)/Υπολογιστής!C9)</f>
        <v>1920</v>
      </c>
    </row>
    <row r="10" customFormat="false" ht="15" hidden="false" customHeight="false" outlineLevel="0" collapsed="false">
      <c r="B10" s="7" t="s">
        <v>36</v>
      </c>
      <c r="C10" s="11" t="n">
        <f aca="false">-(Υπολογιστής!C5*Υπολογιστής!C6*0.4+Υπολογιστής!C8*((Υπολογιστής!C6*0.4)/Υπολογιστής!C9))*Υπολογιστής!C10</f>
        <v>-144</v>
      </c>
      <c r="D10" s="11" t="n">
        <f aca="false">-(Υπολογιστής!C5*Υπολογιστής!C6*0.6+Υπολογιστής!C8*((Υπολογιστής!C6*0.6)/Υπολογιστής!C9))*Υπολογιστής!C10</f>
        <v>-216</v>
      </c>
      <c r="E10" s="11" t="n">
        <f aca="false">-(Υπολογιστής!C5*Υπολογιστής!C6*0.8+Υπολογιστής!C8*((Υπολογιστής!C6*0.8)/Υπολογιστής!C9))*Υπολογιστής!C10</f>
        <v>-288</v>
      </c>
    </row>
    <row r="11" customFormat="false" ht="15" hidden="false" customHeight="false" outlineLevel="0" collapsed="false">
      <c r="B11" s="7" t="s">
        <v>37</v>
      </c>
      <c r="C11" s="11" t="n">
        <f aca="false">-Υπολογιστής!C12*((Υπολογιστής!C6*0.4)/Υπολογιστής!C9)</f>
        <v>-100</v>
      </c>
      <c r="D11" s="11" t="n">
        <f aca="false">-Υπολογιστής!C12*((Υπολογιστής!C6*0.6)/Υπολογιστής!C9)</f>
        <v>-150</v>
      </c>
      <c r="E11" s="11" t="n">
        <f aca="false">-Υπολογιστής!C12*((Υπολογιστής!C6*0.8)/Υπολογιστής!C9)</f>
        <v>-200</v>
      </c>
    </row>
    <row r="12" customFormat="false" ht="15" hidden="false" customHeight="false" outlineLevel="0" collapsed="false">
      <c r="B12" s="7" t="s">
        <v>39</v>
      </c>
      <c r="C12" s="11" t="n">
        <f aca="false">-Υπολογιστής!C11</f>
        <v>-180</v>
      </c>
      <c r="D12" s="11" t="n">
        <f aca="false">-Υπολογιστής!C11</f>
        <v>-180</v>
      </c>
      <c r="E12" s="11" t="n">
        <f aca="false">-Υπολογιστής!C11</f>
        <v>-180</v>
      </c>
    </row>
    <row r="13" customFormat="false" ht="15" hidden="false" customHeight="false" outlineLevel="0" collapsed="false">
      <c r="B13" s="7" t="s">
        <v>40</v>
      </c>
      <c r="C13" s="11" t="n">
        <f aca="false">-Υπολογιστής!C13</f>
        <v>-40</v>
      </c>
      <c r="D13" s="11" t="n">
        <f aca="false">-Υπολογιστής!C13</f>
        <v>-40</v>
      </c>
      <c r="E13" s="11" t="n">
        <f aca="false">-Υπολογιστής!C13</f>
        <v>-40</v>
      </c>
    </row>
    <row r="14" customFormat="false" ht="15" hidden="false" customHeight="false" outlineLevel="0" collapsed="false">
      <c r="B14" s="23" t="s">
        <v>60</v>
      </c>
      <c r="C14" s="24" t="n">
        <f aca="false">C9+C10+C11+C12+C13</f>
        <v>496</v>
      </c>
      <c r="D14" s="24" t="n">
        <f aca="false">D9+D10+D11+D12+D13</f>
        <v>854</v>
      </c>
      <c r="E14" s="24" t="n">
        <f aca="false">E9+E10+E11+E12+E13</f>
        <v>1212</v>
      </c>
    </row>
    <row r="15" customFormat="false" ht="15" hidden="false" customHeight="false" outlineLevel="0" collapsed="false">
      <c r="B15" s="13" t="s">
        <v>61</v>
      </c>
      <c r="C15" s="14" t="n">
        <f aca="false">C14*12</f>
        <v>5952</v>
      </c>
      <c r="D15" s="14" t="n">
        <f aca="false">D14*12</f>
        <v>10248</v>
      </c>
      <c r="E15" s="14" t="n">
        <f aca="false">E14*12</f>
        <v>14544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4"/>
    <col collapsed="false" customWidth="true" hidden="false" outlineLevel="0" max="3" min="3" style="0" width="18"/>
  </cols>
  <sheetData>
    <row r="2" customFormat="false" ht="16.15" hidden="false" customHeight="true" outlineLevel="0" collapsed="false">
      <c r="B2" s="5" t="s">
        <v>62</v>
      </c>
      <c r="C2" s="5"/>
    </row>
    <row r="4" customFormat="false" ht="15" hidden="false" customHeight="false" outlineLevel="0" collapsed="false">
      <c r="B4" s="13" t="s">
        <v>63</v>
      </c>
      <c r="C4" s="14" t="n">
        <f aca="false">Υπολογιστής!C30</f>
        <v>10248</v>
      </c>
    </row>
    <row r="5" customFormat="false" ht="15" hidden="false" customHeight="false" outlineLevel="0" collapsed="false">
      <c r="B5" s="7" t="s">
        <v>64</v>
      </c>
      <c r="C5" s="11" t="n">
        <f aca="false">Υπολογιστής!C15*12</f>
        <v>6600</v>
      </c>
    </row>
    <row r="6" customFormat="false" ht="15" hidden="false" customHeight="false" outlineLevel="0" collapsed="false">
      <c r="B6" s="13" t="s">
        <v>65</v>
      </c>
      <c r="C6" s="14" t="n">
        <f aca="false">Υπολογιστής!C30-(Υπολογιστής!C15*12)</f>
        <v>3648</v>
      </c>
    </row>
    <row r="7" customFormat="false" ht="15" hidden="false" customHeight="false" outlineLevel="0" collapsed="false">
      <c r="B7" s="13" t="s">
        <v>66</v>
      </c>
      <c r="C7" s="25" t="n">
        <f aca="false">(Υπολογιστής!C30-(Υπολογιστής!C15*12))/(Υπολογιστής!C15*12)</f>
        <v>0.552727272727273</v>
      </c>
    </row>
    <row r="9" customFormat="false" ht="23.85" hidden="false" customHeight="false" outlineLevel="0" collapsed="false">
      <c r="B9" s="2" t="s">
        <v>67</v>
      </c>
    </row>
    <row r="10" customFormat="false" ht="23.85" hidden="false" customHeight="false" outlineLevel="0" collapsed="false">
      <c r="B10" s="2" t="s">
        <v>68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0"/>
    <col collapsed="false" customWidth="true" hidden="false" outlineLevel="0" max="3" min="3" style="0" width="16"/>
  </cols>
  <sheetData>
    <row r="2" customFormat="false" ht="26.85" hidden="false" customHeight="true" outlineLevel="0" collapsed="false">
      <c r="B2" s="26" t="s">
        <v>69</v>
      </c>
      <c r="C2" s="26"/>
    </row>
    <row r="4" customFormat="false" ht="15" hidden="false" customHeight="false" outlineLevel="0" collapsed="false">
      <c r="B4" s="7" t="s">
        <v>70</v>
      </c>
      <c r="C4" s="27" t="s">
        <v>71</v>
      </c>
    </row>
    <row r="5" customFormat="false" ht="15" hidden="false" customHeight="false" outlineLevel="0" collapsed="false">
      <c r="B5" s="7" t="s">
        <v>57</v>
      </c>
      <c r="C5" s="27" t="s">
        <v>72</v>
      </c>
    </row>
    <row r="6" customFormat="false" ht="15" hidden="false" customHeight="false" outlineLevel="0" collapsed="false">
      <c r="B6" s="7" t="s">
        <v>73</v>
      </c>
      <c r="C6" s="27" t="s">
        <v>74</v>
      </c>
    </row>
    <row r="7" customFormat="false" ht="15" hidden="false" customHeight="false" outlineLevel="0" collapsed="false">
      <c r="B7" s="7" t="s">
        <v>75</v>
      </c>
      <c r="C7" s="27" t="s">
        <v>76</v>
      </c>
    </row>
    <row r="8" customFormat="false" ht="15" hidden="false" customHeight="false" outlineLevel="0" collapsed="false">
      <c r="B8" s="7" t="s">
        <v>77</v>
      </c>
      <c r="C8" s="27" t="s">
        <v>78</v>
      </c>
    </row>
    <row r="9" customFormat="false" ht="15" hidden="false" customHeight="false" outlineLevel="0" collapsed="false">
      <c r="B9" s="7" t="s">
        <v>79</v>
      </c>
      <c r="C9" s="27" t="s">
        <v>80</v>
      </c>
    </row>
    <row r="10" customFormat="false" ht="15" hidden="false" customHeight="false" outlineLevel="0" collapsed="false">
      <c r="B10" s="7" t="s">
        <v>81</v>
      </c>
      <c r="C10" s="27" t="s">
        <v>82</v>
      </c>
    </row>
    <row r="11" customFormat="false" ht="15" hidden="false" customHeight="false" outlineLevel="0" collapsed="false">
      <c r="B11" s="13" t="s">
        <v>83</v>
      </c>
      <c r="C11" s="28" t="s">
        <v>84</v>
      </c>
    </row>
    <row r="12" customFormat="false" ht="15" hidden="false" customHeight="false" outlineLevel="0" collapsed="false">
      <c r="B12" s="13" t="s">
        <v>85</v>
      </c>
      <c r="C12" s="28" t="s">
        <v>86</v>
      </c>
    </row>
    <row r="13" customFormat="false" ht="15" hidden="false" customHeight="false" outlineLevel="0" collapsed="false">
      <c r="B13" s="7" t="s">
        <v>87</v>
      </c>
      <c r="C13" s="27" t="s">
        <v>88</v>
      </c>
    </row>
    <row r="14" customFormat="false" ht="15" hidden="false" customHeight="false" outlineLevel="0" collapsed="false">
      <c r="B14" s="13" t="s">
        <v>89</v>
      </c>
      <c r="C14" s="29" t="s">
        <v>90</v>
      </c>
    </row>
  </sheetData>
  <mergeCells count="1">
    <mergeCell ref="B2:C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2026-06-16T20:59:58Z</dcterms:created>
  <dc:creator>openpyxl</dc:creator>
  <dc:description/>
  <dc:language>en-US</dc:language>
  <cp:lastModifiedBy/>
  <dcterms:modified xsi:type="dcterms:W3CDTF">2026-06-16T20:59:58Z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