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 catalogo" sheetId="1" state="visible" r:id="rId1"/>
    <sheet xmlns:r="http://schemas.openxmlformats.org/officeDocument/2006/relationships" name="Tabla tarifas envi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;($#,##0);&quot;-&quot;"/>
    <numFmt numFmtId="165" formatCode="0.0"/>
    <numFmt numFmtId="166" formatCode="0.0%;(0.0%);&quot;-&quot;"/>
  </numFmts>
  <fonts count="7">
    <font>
      <name val="Calibri"/>
      <family val="2"/>
      <color theme="1"/>
      <sz val="11"/>
      <scheme val="minor"/>
    </font>
    <font>
      <name val="Arial"/>
      <b val="1"/>
      <color rgb="0012140E"/>
      <sz val="16"/>
    </font>
    <font>
      <name val="Arial"/>
      <i val="1"/>
      <color rgb="005A6675"/>
      <sz val="10"/>
    </font>
    <font>
      <name val="Arial"/>
      <b val="1"/>
      <color rgb="0012140E"/>
      <sz val="10"/>
    </font>
    <font>
      <name val="Arial"/>
      <color rgb="000000FF"/>
      <sz val="10"/>
    </font>
    <font>
      <name val="Arial"/>
      <color rgb="00000000"/>
      <sz val="10"/>
    </font>
    <font>
      <name val="Arial"/>
      <i val="1"/>
      <color rgb="008996A4"/>
      <sz val="8"/>
    </font>
  </fonts>
  <fills count="4">
    <fill>
      <patternFill/>
    </fill>
    <fill>
      <patternFill patternType="gray125"/>
    </fill>
    <fill>
      <patternFill patternType="solid">
        <fgColor rgb="00C8A24A"/>
      </patternFill>
    </fill>
    <fill>
      <patternFill patternType="solid">
        <fgColor rgb="00FFFDE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164" fontId="4" fillId="3" borderId="1" pivotButton="0" quotePrefix="0" xfId="0"/>
    <xf numFmtId="165" fontId="4" fillId="3" borderId="1" pivotButton="0" quotePrefix="0" xfId="0"/>
    <xf numFmtId="0" fontId="5" fillId="0" borderId="1" pivotButton="0" quotePrefix="0" xfId="0"/>
    <xf numFmtId="2" fontId="4" fillId="3" borderId="1" pivotButton="0" quotePrefix="0" xfId="0"/>
    <xf numFmtId="2" fontId="5" fillId="0" borderId="1" pivotButton="0" quotePrefix="0" xfId="0"/>
    <xf numFmtId="164" fontId="5" fillId="0" borderId="1" pivotButton="0" quotePrefix="0" xfId="0"/>
    <xf numFmtId="166" fontId="5" fillId="0" borderId="1" pivotButton="0" quotePrefix="0" xfId="0"/>
    <xf numFmtId="0" fontId="6" fillId="0" borderId="0" pivotButton="0" quotePrefix="0" xfId="0"/>
    <xf numFmtId="0" fontId="3" fillId="2" borderId="0" applyAlignment="1" pivotButton="0" quotePrefix="0" xfId="0">
      <alignment vertical="center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1" customWidth="1" min="4" max="4"/>
    <col width="11" customWidth="1" min="5" max="5"/>
    <col width="13" customWidth="1" min="6" max="6"/>
    <col width="15" customWidth="1" min="7" max="7"/>
    <col width="13" customWidth="1" min="8" max="8"/>
    <col width="9" customWidth="1" min="9" max="9"/>
    <col width="9" customWidth="1" min="10" max="10"/>
    <col width="9" customWidth="1" min="11" max="11"/>
    <col width="10" customWidth="1" min="12" max="12"/>
    <col width="12" customWidth="1" min="13" max="13"/>
    <col width="11" customWidth="1" min="14" max="14"/>
    <col width="13" customWidth="1" min="15" max="15"/>
    <col width="12" customWidth="1" min="16" max="16"/>
    <col width="13" customWidth="1" min="17" max="17"/>
    <col width="13" customWidth="1" min="18" max="18"/>
    <col width="13" customWidth="1" min="19" max="19"/>
    <col width="13" customWidth="1" min="20" max="20"/>
    <col width="10" customWidth="1" min="21" max="21"/>
  </cols>
  <sheetData>
    <row r="1">
      <c r="A1" s="1" t="inlineStr">
        <is>
          <t>Calculadora de Margen Real — Multi-producto</t>
        </is>
      </c>
    </row>
    <row r="2">
      <c r="A2" s="2" t="inlineStr">
        <is>
          <t>andres.emprendedigital — completa las columnas amarillas para cada producto, el resto se calcula solo.</t>
        </is>
      </c>
    </row>
    <row r="4" ht="34" customHeight="1">
      <c r="A4" s="3" t="inlineStr">
        <is>
          <t>Producto</t>
        </is>
      </c>
      <c r="B4" s="3" t="inlineStr">
        <is>
          <t>Precio venta (CLP)</t>
        </is>
      </c>
      <c r="C4" s="3" t="inlineStr">
        <is>
          <t>Costo producto (CLP)</t>
        </is>
      </c>
      <c r="D4" s="3" t="inlineStr">
        <is>
          <t>Costo con IVA?</t>
        </is>
      </c>
      <c r="E4" s="3" t="inlineStr">
        <is>
          <t>Comision ML (%)</t>
        </is>
      </c>
      <c r="F4" s="3" t="inlineStr">
        <is>
          <t>Reputacion</t>
        </is>
      </c>
      <c r="G4" s="3" t="inlineStr">
        <is>
          <t>Envio gratis? (tu eleccion, bajo $19.990)</t>
        </is>
      </c>
      <c r="H4" s="3" t="inlineStr">
        <is>
          <t>Envio gratis aplicado</t>
        </is>
      </c>
      <c r="I4" s="3" t="inlineStr">
        <is>
          <t>Largo (cm)</t>
        </is>
      </c>
      <c r="J4" s="3" t="inlineStr">
        <is>
          <t>Ancho (cm)</t>
        </is>
      </c>
      <c r="K4" s="3" t="inlineStr">
        <is>
          <t>Alto (cm)</t>
        </is>
      </c>
      <c r="L4" s="3" t="inlineStr">
        <is>
          <t>Peso real (kg)</t>
        </is>
      </c>
      <c r="M4" s="3" t="inlineStr">
        <is>
          <t>Peso volumetrico (kg)</t>
        </is>
      </c>
      <c r="N4" s="3" t="inlineStr">
        <is>
          <t>Peso a cobrar (kg)</t>
        </is>
      </c>
      <c r="O4" s="3" t="inlineStr">
        <is>
          <t>Envio estimado (CLP)</t>
        </is>
      </c>
      <c r="P4" s="3" t="inlineStr">
        <is>
          <t>Comision (CLP)</t>
        </is>
      </c>
      <c r="Q4" s="3" t="inlineStr">
        <is>
          <t>Precio neto (CLP)</t>
        </is>
      </c>
      <c r="R4" s="3" t="inlineStr">
        <is>
          <t>Costo neto (CLP)</t>
        </is>
      </c>
      <c r="S4" s="3" t="inlineStr">
        <is>
          <t>Ingreso neto (CLP)</t>
        </is>
      </c>
      <c r="T4" s="3" t="inlineStr">
        <is>
          <t>Margen (CLP)</t>
        </is>
      </c>
      <c r="U4" s="3" t="inlineStr">
        <is>
          <t>Margen %</t>
        </is>
      </c>
    </row>
    <row r="5">
      <c r="A5" s="4" t="inlineStr">
        <is>
          <t>Compresor auto</t>
        </is>
      </c>
      <c r="B5" s="5" t="n">
        <v>24990</v>
      </c>
      <c r="C5" s="5" t="n">
        <v>11000</v>
      </c>
      <c r="D5" s="4" t="inlineStr">
        <is>
          <t>No</t>
        </is>
      </c>
      <c r="E5" s="6" t="n">
        <v>14</v>
      </c>
      <c r="F5" s="4" t="inlineStr">
        <is>
          <t>Verde</t>
        </is>
      </c>
      <c r="G5" s="4" t="inlineStr">
        <is>
          <t>No</t>
        </is>
      </c>
      <c r="H5" s="7">
        <f>IF(B5&gt;=19990,"Si",G5)</f>
        <v/>
      </c>
      <c r="I5" s="8" t="n">
        <v>30</v>
      </c>
      <c r="J5" s="8" t="n">
        <v>30</v>
      </c>
      <c r="K5" s="8" t="n">
        <v>20</v>
      </c>
      <c r="L5" s="8" t="n">
        <v>3</v>
      </c>
      <c r="M5" s="9">
        <f>IF(OR(I5=0,J5=0,K5=0),0,I5*J5*K5/4000)</f>
        <v/>
      </c>
      <c r="N5" s="9">
        <f>MAX(L5,M5)</f>
        <v/>
      </c>
      <c r="O5" s="10">
        <f>IF(N5=0,0,IF(F5="Verde",IF(H5="Si",INDEX('Tabla tarifas envio'!$E$2:$E$35,MATCH(N5,'Tabla tarifas envio'!$A$2:$A$35,1)),IF(B5&lt;=9989,INDEX('Tabla tarifas envio'!$C$2:$C$35,MATCH(N5,'Tabla tarifas envio'!$A$2:$A$35,1)),INDEX('Tabla tarifas envio'!$D$2:$D$35,MATCH(N5,'Tabla tarifas envio'!$A$2:$A$35,1)))),IF(F5="Amarilla",IF(H5="Si",INDEX('Tabla tarifas envio'!$K$2:$K$35,MATCH(N5,'Tabla tarifas envio'!$G$2:$G$35,1)),IF(B5&lt;=9989,INDEX('Tabla tarifas envio'!$I$2:$I$35,MATCH(N5,'Tabla tarifas envio'!$G$2:$G$35,1)),INDEX('Tabla tarifas envio'!$J$2:$J$35,MATCH(N5,'Tabla tarifas envio'!$G$2:$G$35,1)))),IF(H5="Si",INDEX('Tabla tarifas envio'!$Q$2:$Q$35,MATCH(N5,'Tabla tarifas envio'!$M$2:$M$35,1)),IF(B5&lt;=9989,INDEX('Tabla tarifas envio'!$O$2:$O$35,MATCH(N5,'Tabla tarifas envio'!$M$2:$M$35,1)),INDEX('Tabla tarifas envio'!$P$2:$P$35,MATCH(N5,'Tabla tarifas envio'!$M$2:$M$35,1)))))))</f>
        <v/>
      </c>
      <c r="P5" s="10">
        <f>ROUND(B5*E5/100,0)</f>
        <v/>
      </c>
      <c r="Q5" s="10">
        <f>IF(B5=0,0,B5/1.19)</f>
        <v/>
      </c>
      <c r="R5" s="10">
        <f>IF(D5="Si",C5/1.19,C5)</f>
        <v/>
      </c>
      <c r="S5" s="10">
        <f>IF(B5=0,0,(B5-P5-O5)/1.19)</f>
        <v/>
      </c>
      <c r="T5" s="10">
        <f>S5-R5</f>
        <v/>
      </c>
      <c r="U5" s="11">
        <f>IF(Q5=0,0,T5/Q5)</f>
        <v/>
      </c>
    </row>
    <row r="6">
      <c r="A6" s="4" t="n"/>
      <c r="B6" s="5" t="n"/>
      <c r="C6" s="5" t="n"/>
      <c r="D6" s="4" t="n"/>
      <c r="E6" s="6" t="n"/>
      <c r="F6" s="4" t="n"/>
      <c r="G6" s="4" t="n"/>
      <c r="H6" s="7">
        <f>IF(B6&gt;=19990,"Si",G6)</f>
        <v/>
      </c>
      <c r="I6" s="8" t="n"/>
      <c r="J6" s="8" t="n"/>
      <c r="K6" s="8" t="n"/>
      <c r="L6" s="8" t="n"/>
      <c r="M6" s="9">
        <f>IF(OR(I6=0,J6=0,K6=0),0,I6*J6*K6/4000)</f>
        <v/>
      </c>
      <c r="N6" s="9">
        <f>MAX(L6,M6)</f>
        <v/>
      </c>
      <c r="O6" s="10">
        <f>IF(N6=0,0,IF(F6="Verde",IF(H6="Si",INDEX('Tabla tarifas envio'!$E$2:$E$35,MATCH(N6,'Tabla tarifas envio'!$A$2:$A$35,1)),IF(B6&lt;=9989,INDEX('Tabla tarifas envio'!$C$2:$C$35,MATCH(N6,'Tabla tarifas envio'!$A$2:$A$35,1)),INDEX('Tabla tarifas envio'!$D$2:$D$35,MATCH(N6,'Tabla tarifas envio'!$A$2:$A$35,1)))),IF(F6="Amarilla",IF(H6="Si",INDEX('Tabla tarifas envio'!$K$2:$K$35,MATCH(N6,'Tabla tarifas envio'!$G$2:$G$35,1)),IF(B6&lt;=9989,INDEX('Tabla tarifas envio'!$I$2:$I$35,MATCH(N6,'Tabla tarifas envio'!$G$2:$G$35,1)),INDEX('Tabla tarifas envio'!$J$2:$J$35,MATCH(N6,'Tabla tarifas envio'!$G$2:$G$35,1)))),IF(H6="Si",INDEX('Tabla tarifas envio'!$Q$2:$Q$35,MATCH(N6,'Tabla tarifas envio'!$M$2:$M$35,1)),IF(B6&lt;=9989,INDEX('Tabla tarifas envio'!$O$2:$O$35,MATCH(N6,'Tabla tarifas envio'!$M$2:$M$35,1)),INDEX('Tabla tarifas envio'!$P$2:$P$35,MATCH(N6,'Tabla tarifas envio'!$M$2:$M$35,1)))))))</f>
        <v/>
      </c>
      <c r="P6" s="10">
        <f>ROUND(B6*E6/100,0)</f>
        <v/>
      </c>
      <c r="Q6" s="10">
        <f>IF(B6=0,0,B6/1.19)</f>
        <v/>
      </c>
      <c r="R6" s="10">
        <f>IF(D6="Si",C6/1.19,C6)</f>
        <v/>
      </c>
      <c r="S6" s="10">
        <f>IF(B6=0,0,(B6-P6-O6)/1.19)</f>
        <v/>
      </c>
      <c r="T6" s="10">
        <f>S6-R6</f>
        <v/>
      </c>
      <c r="U6" s="11">
        <f>IF(Q6=0,0,T6/Q6)</f>
        <v/>
      </c>
    </row>
    <row r="7">
      <c r="A7" s="4" t="n"/>
      <c r="B7" s="5" t="n"/>
      <c r="C7" s="5" t="n"/>
      <c r="D7" s="4" t="n"/>
      <c r="E7" s="6" t="n"/>
      <c r="F7" s="4" t="n"/>
      <c r="G7" s="4" t="n"/>
      <c r="H7" s="7">
        <f>IF(B7&gt;=19990,"Si",G7)</f>
        <v/>
      </c>
      <c r="I7" s="8" t="n"/>
      <c r="J7" s="8" t="n"/>
      <c r="K7" s="8" t="n"/>
      <c r="L7" s="8" t="n"/>
      <c r="M7" s="9">
        <f>IF(OR(I7=0,J7=0,K7=0),0,I7*J7*K7/4000)</f>
        <v/>
      </c>
      <c r="N7" s="9">
        <f>MAX(L7,M7)</f>
        <v/>
      </c>
      <c r="O7" s="10">
        <f>IF(N7=0,0,IF(F7="Verde",IF(H7="Si",INDEX('Tabla tarifas envio'!$E$2:$E$35,MATCH(N7,'Tabla tarifas envio'!$A$2:$A$35,1)),IF(B7&lt;=9989,INDEX('Tabla tarifas envio'!$C$2:$C$35,MATCH(N7,'Tabla tarifas envio'!$A$2:$A$35,1)),INDEX('Tabla tarifas envio'!$D$2:$D$35,MATCH(N7,'Tabla tarifas envio'!$A$2:$A$35,1)))),IF(F7="Amarilla",IF(H7="Si",INDEX('Tabla tarifas envio'!$K$2:$K$35,MATCH(N7,'Tabla tarifas envio'!$G$2:$G$35,1)),IF(B7&lt;=9989,INDEX('Tabla tarifas envio'!$I$2:$I$35,MATCH(N7,'Tabla tarifas envio'!$G$2:$G$35,1)),INDEX('Tabla tarifas envio'!$J$2:$J$35,MATCH(N7,'Tabla tarifas envio'!$G$2:$G$35,1)))),IF(H7="Si",INDEX('Tabla tarifas envio'!$Q$2:$Q$35,MATCH(N7,'Tabla tarifas envio'!$M$2:$M$35,1)),IF(B7&lt;=9989,INDEX('Tabla tarifas envio'!$O$2:$O$35,MATCH(N7,'Tabla tarifas envio'!$M$2:$M$35,1)),INDEX('Tabla tarifas envio'!$P$2:$P$35,MATCH(N7,'Tabla tarifas envio'!$M$2:$M$35,1)))))))</f>
        <v/>
      </c>
      <c r="P7" s="10">
        <f>ROUND(B7*E7/100,0)</f>
        <v/>
      </c>
      <c r="Q7" s="10">
        <f>IF(B7=0,0,B7/1.19)</f>
        <v/>
      </c>
      <c r="R7" s="10">
        <f>IF(D7="Si",C7/1.19,C7)</f>
        <v/>
      </c>
      <c r="S7" s="10">
        <f>IF(B7=0,0,(B7-P7-O7)/1.19)</f>
        <v/>
      </c>
      <c r="T7" s="10">
        <f>S7-R7</f>
        <v/>
      </c>
      <c r="U7" s="11">
        <f>IF(Q7=0,0,T7/Q7)</f>
        <v/>
      </c>
    </row>
    <row r="8">
      <c r="A8" s="4" t="n"/>
      <c r="B8" s="5" t="n"/>
      <c r="C8" s="5" t="n"/>
      <c r="D8" s="4" t="n"/>
      <c r="E8" s="6" t="n"/>
      <c r="F8" s="4" t="n"/>
      <c r="G8" s="4" t="n"/>
      <c r="H8" s="7">
        <f>IF(B8&gt;=19990,"Si",G8)</f>
        <v/>
      </c>
      <c r="I8" s="8" t="n"/>
      <c r="J8" s="8" t="n"/>
      <c r="K8" s="8" t="n"/>
      <c r="L8" s="8" t="n"/>
      <c r="M8" s="9">
        <f>IF(OR(I8=0,J8=0,K8=0),0,I8*J8*K8/4000)</f>
        <v/>
      </c>
      <c r="N8" s="9">
        <f>MAX(L8,M8)</f>
        <v/>
      </c>
      <c r="O8" s="10">
        <f>IF(N8=0,0,IF(F8="Verde",IF(H8="Si",INDEX('Tabla tarifas envio'!$E$2:$E$35,MATCH(N8,'Tabla tarifas envio'!$A$2:$A$35,1)),IF(B8&lt;=9989,INDEX('Tabla tarifas envio'!$C$2:$C$35,MATCH(N8,'Tabla tarifas envio'!$A$2:$A$35,1)),INDEX('Tabla tarifas envio'!$D$2:$D$35,MATCH(N8,'Tabla tarifas envio'!$A$2:$A$35,1)))),IF(F8="Amarilla",IF(H8="Si",INDEX('Tabla tarifas envio'!$K$2:$K$35,MATCH(N8,'Tabla tarifas envio'!$G$2:$G$35,1)),IF(B8&lt;=9989,INDEX('Tabla tarifas envio'!$I$2:$I$35,MATCH(N8,'Tabla tarifas envio'!$G$2:$G$35,1)),INDEX('Tabla tarifas envio'!$J$2:$J$35,MATCH(N8,'Tabla tarifas envio'!$G$2:$G$35,1)))),IF(H8="Si",INDEX('Tabla tarifas envio'!$Q$2:$Q$35,MATCH(N8,'Tabla tarifas envio'!$M$2:$M$35,1)),IF(B8&lt;=9989,INDEX('Tabla tarifas envio'!$O$2:$O$35,MATCH(N8,'Tabla tarifas envio'!$M$2:$M$35,1)),INDEX('Tabla tarifas envio'!$P$2:$P$35,MATCH(N8,'Tabla tarifas envio'!$M$2:$M$35,1)))))))</f>
        <v/>
      </c>
      <c r="P8" s="10">
        <f>ROUND(B8*E8/100,0)</f>
        <v/>
      </c>
      <c r="Q8" s="10">
        <f>IF(B8=0,0,B8/1.19)</f>
        <v/>
      </c>
      <c r="R8" s="10">
        <f>IF(D8="Si",C8/1.19,C8)</f>
        <v/>
      </c>
      <c r="S8" s="10">
        <f>IF(B8=0,0,(B8-P8-O8)/1.19)</f>
        <v/>
      </c>
      <c r="T8" s="10">
        <f>S8-R8</f>
        <v/>
      </c>
      <c r="U8" s="11">
        <f>IF(Q8=0,0,T8/Q8)</f>
        <v/>
      </c>
    </row>
    <row r="9">
      <c r="A9" s="4" t="n"/>
      <c r="B9" s="5" t="n"/>
      <c r="C9" s="5" t="n"/>
      <c r="D9" s="4" t="n"/>
      <c r="E9" s="6" t="n"/>
      <c r="F9" s="4" t="n"/>
      <c r="G9" s="4" t="n"/>
      <c r="H9" s="7">
        <f>IF(B9&gt;=19990,"Si",G9)</f>
        <v/>
      </c>
      <c r="I9" s="8" t="n"/>
      <c r="J9" s="8" t="n"/>
      <c r="K9" s="8" t="n"/>
      <c r="L9" s="8" t="n"/>
      <c r="M9" s="9">
        <f>IF(OR(I9=0,J9=0,K9=0),0,I9*J9*K9/4000)</f>
        <v/>
      </c>
      <c r="N9" s="9">
        <f>MAX(L9,M9)</f>
        <v/>
      </c>
      <c r="O9" s="10">
        <f>IF(N9=0,0,IF(F9="Verde",IF(H9="Si",INDEX('Tabla tarifas envio'!$E$2:$E$35,MATCH(N9,'Tabla tarifas envio'!$A$2:$A$35,1)),IF(B9&lt;=9989,INDEX('Tabla tarifas envio'!$C$2:$C$35,MATCH(N9,'Tabla tarifas envio'!$A$2:$A$35,1)),INDEX('Tabla tarifas envio'!$D$2:$D$35,MATCH(N9,'Tabla tarifas envio'!$A$2:$A$35,1)))),IF(F9="Amarilla",IF(H9="Si",INDEX('Tabla tarifas envio'!$K$2:$K$35,MATCH(N9,'Tabla tarifas envio'!$G$2:$G$35,1)),IF(B9&lt;=9989,INDEX('Tabla tarifas envio'!$I$2:$I$35,MATCH(N9,'Tabla tarifas envio'!$G$2:$G$35,1)),INDEX('Tabla tarifas envio'!$J$2:$J$35,MATCH(N9,'Tabla tarifas envio'!$G$2:$G$35,1)))),IF(H9="Si",INDEX('Tabla tarifas envio'!$Q$2:$Q$35,MATCH(N9,'Tabla tarifas envio'!$M$2:$M$35,1)),IF(B9&lt;=9989,INDEX('Tabla tarifas envio'!$O$2:$O$35,MATCH(N9,'Tabla tarifas envio'!$M$2:$M$35,1)),INDEX('Tabla tarifas envio'!$P$2:$P$35,MATCH(N9,'Tabla tarifas envio'!$M$2:$M$35,1)))))))</f>
        <v/>
      </c>
      <c r="P9" s="10">
        <f>ROUND(B9*E9/100,0)</f>
        <v/>
      </c>
      <c r="Q9" s="10">
        <f>IF(B9=0,0,B9/1.19)</f>
        <v/>
      </c>
      <c r="R9" s="10">
        <f>IF(D9="Si",C9/1.19,C9)</f>
        <v/>
      </c>
      <c r="S9" s="10">
        <f>IF(B9=0,0,(B9-P9-O9)/1.19)</f>
        <v/>
      </c>
      <c r="T9" s="10">
        <f>S9-R9</f>
        <v/>
      </c>
      <c r="U9" s="11">
        <f>IF(Q9=0,0,T9/Q9)</f>
        <v/>
      </c>
    </row>
    <row r="10">
      <c r="A10" s="4" t="n"/>
      <c r="B10" s="5" t="n"/>
      <c r="C10" s="5" t="n"/>
      <c r="D10" s="4" t="n"/>
      <c r="E10" s="6" t="n"/>
      <c r="F10" s="4" t="n"/>
      <c r="G10" s="4" t="n"/>
      <c r="H10" s="7">
        <f>IF(B10&gt;=19990,"Si",G10)</f>
        <v/>
      </c>
      <c r="I10" s="8" t="n"/>
      <c r="J10" s="8" t="n"/>
      <c r="K10" s="8" t="n"/>
      <c r="L10" s="8" t="n"/>
      <c r="M10" s="9">
        <f>IF(OR(I10=0,J10=0,K10=0),0,I10*J10*K10/4000)</f>
        <v/>
      </c>
      <c r="N10" s="9">
        <f>MAX(L10,M10)</f>
        <v/>
      </c>
      <c r="O10" s="10">
        <f>IF(N10=0,0,IF(F10="Verde",IF(H10="Si",INDEX('Tabla tarifas envio'!$E$2:$E$35,MATCH(N10,'Tabla tarifas envio'!$A$2:$A$35,1)),IF(B10&lt;=9989,INDEX('Tabla tarifas envio'!$C$2:$C$35,MATCH(N10,'Tabla tarifas envio'!$A$2:$A$35,1)),INDEX('Tabla tarifas envio'!$D$2:$D$35,MATCH(N10,'Tabla tarifas envio'!$A$2:$A$35,1)))),IF(F10="Amarilla",IF(H10="Si",INDEX('Tabla tarifas envio'!$K$2:$K$35,MATCH(N10,'Tabla tarifas envio'!$G$2:$G$35,1)),IF(B10&lt;=9989,INDEX('Tabla tarifas envio'!$I$2:$I$35,MATCH(N10,'Tabla tarifas envio'!$G$2:$G$35,1)),INDEX('Tabla tarifas envio'!$J$2:$J$35,MATCH(N10,'Tabla tarifas envio'!$G$2:$G$35,1)))),IF(H10="Si",INDEX('Tabla tarifas envio'!$Q$2:$Q$35,MATCH(N10,'Tabla tarifas envio'!$M$2:$M$35,1)),IF(B10&lt;=9989,INDEX('Tabla tarifas envio'!$O$2:$O$35,MATCH(N10,'Tabla tarifas envio'!$M$2:$M$35,1)),INDEX('Tabla tarifas envio'!$P$2:$P$35,MATCH(N10,'Tabla tarifas envio'!$M$2:$M$35,1)))))))</f>
        <v/>
      </c>
      <c r="P10" s="10">
        <f>ROUND(B10*E10/100,0)</f>
        <v/>
      </c>
      <c r="Q10" s="10">
        <f>IF(B10=0,0,B10/1.19)</f>
        <v/>
      </c>
      <c r="R10" s="10">
        <f>IF(D10="Si",C10/1.19,C10)</f>
        <v/>
      </c>
      <c r="S10" s="10">
        <f>IF(B10=0,0,(B10-P10-O10)/1.19)</f>
        <v/>
      </c>
      <c r="T10" s="10">
        <f>S10-R10</f>
        <v/>
      </c>
      <c r="U10" s="11">
        <f>IF(Q10=0,0,T10/Q10)</f>
        <v/>
      </c>
    </row>
    <row r="11">
      <c r="A11" s="4" t="n"/>
      <c r="B11" s="5" t="n"/>
      <c r="C11" s="5" t="n"/>
      <c r="D11" s="4" t="n"/>
      <c r="E11" s="6" t="n"/>
      <c r="F11" s="4" t="n"/>
      <c r="G11" s="4" t="n"/>
      <c r="H11" s="7">
        <f>IF(B11&gt;=19990,"Si",G11)</f>
        <v/>
      </c>
      <c r="I11" s="8" t="n"/>
      <c r="J11" s="8" t="n"/>
      <c r="K11" s="8" t="n"/>
      <c r="L11" s="8" t="n"/>
      <c r="M11" s="9">
        <f>IF(OR(I11=0,J11=0,K11=0),0,I11*J11*K11/4000)</f>
        <v/>
      </c>
      <c r="N11" s="9">
        <f>MAX(L11,M11)</f>
        <v/>
      </c>
      <c r="O11" s="10">
        <f>IF(N11=0,0,IF(F11="Verde",IF(H11="Si",INDEX('Tabla tarifas envio'!$E$2:$E$35,MATCH(N11,'Tabla tarifas envio'!$A$2:$A$35,1)),IF(B11&lt;=9989,INDEX('Tabla tarifas envio'!$C$2:$C$35,MATCH(N11,'Tabla tarifas envio'!$A$2:$A$35,1)),INDEX('Tabla tarifas envio'!$D$2:$D$35,MATCH(N11,'Tabla tarifas envio'!$A$2:$A$35,1)))),IF(F11="Amarilla",IF(H11="Si",INDEX('Tabla tarifas envio'!$K$2:$K$35,MATCH(N11,'Tabla tarifas envio'!$G$2:$G$35,1)),IF(B11&lt;=9989,INDEX('Tabla tarifas envio'!$I$2:$I$35,MATCH(N11,'Tabla tarifas envio'!$G$2:$G$35,1)),INDEX('Tabla tarifas envio'!$J$2:$J$35,MATCH(N11,'Tabla tarifas envio'!$G$2:$G$35,1)))),IF(H11="Si",INDEX('Tabla tarifas envio'!$Q$2:$Q$35,MATCH(N11,'Tabla tarifas envio'!$M$2:$M$35,1)),IF(B11&lt;=9989,INDEX('Tabla tarifas envio'!$O$2:$O$35,MATCH(N11,'Tabla tarifas envio'!$M$2:$M$35,1)),INDEX('Tabla tarifas envio'!$P$2:$P$35,MATCH(N11,'Tabla tarifas envio'!$M$2:$M$35,1)))))))</f>
        <v/>
      </c>
      <c r="P11" s="10">
        <f>ROUND(B11*E11/100,0)</f>
        <v/>
      </c>
      <c r="Q11" s="10">
        <f>IF(B11=0,0,B11/1.19)</f>
        <v/>
      </c>
      <c r="R11" s="10">
        <f>IF(D11="Si",C11/1.19,C11)</f>
        <v/>
      </c>
      <c r="S11" s="10">
        <f>IF(B11=0,0,(B11-P11-O11)/1.19)</f>
        <v/>
      </c>
      <c r="T11" s="10">
        <f>S11-R11</f>
        <v/>
      </c>
      <c r="U11" s="11">
        <f>IF(Q11=0,0,T11/Q11)</f>
        <v/>
      </c>
    </row>
    <row r="12">
      <c r="A12" s="4" t="n"/>
      <c r="B12" s="5" t="n"/>
      <c r="C12" s="5" t="n"/>
      <c r="D12" s="4" t="n"/>
      <c r="E12" s="6" t="n"/>
      <c r="F12" s="4" t="n"/>
      <c r="G12" s="4" t="n"/>
      <c r="H12" s="7">
        <f>IF(B12&gt;=19990,"Si",G12)</f>
        <v/>
      </c>
      <c r="I12" s="8" t="n"/>
      <c r="J12" s="8" t="n"/>
      <c r="K12" s="8" t="n"/>
      <c r="L12" s="8" t="n"/>
      <c r="M12" s="9">
        <f>IF(OR(I12=0,J12=0,K12=0),0,I12*J12*K12/4000)</f>
        <v/>
      </c>
      <c r="N12" s="9">
        <f>MAX(L12,M12)</f>
        <v/>
      </c>
      <c r="O12" s="10">
        <f>IF(N12=0,0,IF(F12="Verde",IF(H12="Si",INDEX('Tabla tarifas envio'!$E$2:$E$35,MATCH(N12,'Tabla tarifas envio'!$A$2:$A$35,1)),IF(B12&lt;=9989,INDEX('Tabla tarifas envio'!$C$2:$C$35,MATCH(N12,'Tabla tarifas envio'!$A$2:$A$35,1)),INDEX('Tabla tarifas envio'!$D$2:$D$35,MATCH(N12,'Tabla tarifas envio'!$A$2:$A$35,1)))),IF(F12="Amarilla",IF(H12="Si",INDEX('Tabla tarifas envio'!$K$2:$K$35,MATCH(N12,'Tabla tarifas envio'!$G$2:$G$35,1)),IF(B12&lt;=9989,INDEX('Tabla tarifas envio'!$I$2:$I$35,MATCH(N12,'Tabla tarifas envio'!$G$2:$G$35,1)),INDEX('Tabla tarifas envio'!$J$2:$J$35,MATCH(N12,'Tabla tarifas envio'!$G$2:$G$35,1)))),IF(H12="Si",INDEX('Tabla tarifas envio'!$Q$2:$Q$35,MATCH(N12,'Tabla tarifas envio'!$M$2:$M$35,1)),IF(B12&lt;=9989,INDEX('Tabla tarifas envio'!$O$2:$O$35,MATCH(N12,'Tabla tarifas envio'!$M$2:$M$35,1)),INDEX('Tabla tarifas envio'!$P$2:$P$35,MATCH(N12,'Tabla tarifas envio'!$M$2:$M$35,1)))))))</f>
        <v/>
      </c>
      <c r="P12" s="10">
        <f>ROUND(B12*E12/100,0)</f>
        <v/>
      </c>
      <c r="Q12" s="10">
        <f>IF(B12=0,0,B12/1.19)</f>
        <v/>
      </c>
      <c r="R12" s="10">
        <f>IF(D12="Si",C12/1.19,C12)</f>
        <v/>
      </c>
      <c r="S12" s="10">
        <f>IF(B12=0,0,(B12-P12-O12)/1.19)</f>
        <v/>
      </c>
      <c r="T12" s="10">
        <f>S12-R12</f>
        <v/>
      </c>
      <c r="U12" s="11">
        <f>IF(Q12=0,0,T12/Q12)</f>
        <v/>
      </c>
    </row>
    <row r="13">
      <c r="A13" s="4" t="n"/>
      <c r="B13" s="5" t="n"/>
      <c r="C13" s="5" t="n"/>
      <c r="D13" s="4" t="n"/>
      <c r="E13" s="6" t="n"/>
      <c r="F13" s="4" t="n"/>
      <c r="G13" s="4" t="n"/>
      <c r="H13" s="7">
        <f>IF(B13&gt;=19990,"Si",G13)</f>
        <v/>
      </c>
      <c r="I13" s="8" t="n"/>
      <c r="J13" s="8" t="n"/>
      <c r="K13" s="8" t="n"/>
      <c r="L13" s="8" t="n"/>
      <c r="M13" s="9">
        <f>IF(OR(I13=0,J13=0,K13=0),0,I13*J13*K13/4000)</f>
        <v/>
      </c>
      <c r="N13" s="9">
        <f>MAX(L13,M13)</f>
        <v/>
      </c>
      <c r="O13" s="10">
        <f>IF(N13=0,0,IF(F13="Verde",IF(H13="Si",INDEX('Tabla tarifas envio'!$E$2:$E$35,MATCH(N13,'Tabla tarifas envio'!$A$2:$A$35,1)),IF(B13&lt;=9989,INDEX('Tabla tarifas envio'!$C$2:$C$35,MATCH(N13,'Tabla tarifas envio'!$A$2:$A$35,1)),INDEX('Tabla tarifas envio'!$D$2:$D$35,MATCH(N13,'Tabla tarifas envio'!$A$2:$A$35,1)))),IF(F13="Amarilla",IF(H13="Si",INDEX('Tabla tarifas envio'!$K$2:$K$35,MATCH(N13,'Tabla tarifas envio'!$G$2:$G$35,1)),IF(B13&lt;=9989,INDEX('Tabla tarifas envio'!$I$2:$I$35,MATCH(N13,'Tabla tarifas envio'!$G$2:$G$35,1)),INDEX('Tabla tarifas envio'!$J$2:$J$35,MATCH(N13,'Tabla tarifas envio'!$G$2:$G$35,1)))),IF(H13="Si",INDEX('Tabla tarifas envio'!$Q$2:$Q$35,MATCH(N13,'Tabla tarifas envio'!$M$2:$M$35,1)),IF(B13&lt;=9989,INDEX('Tabla tarifas envio'!$O$2:$O$35,MATCH(N13,'Tabla tarifas envio'!$M$2:$M$35,1)),INDEX('Tabla tarifas envio'!$P$2:$P$35,MATCH(N13,'Tabla tarifas envio'!$M$2:$M$35,1)))))))</f>
        <v/>
      </c>
      <c r="P13" s="10">
        <f>ROUND(B13*E13/100,0)</f>
        <v/>
      </c>
      <c r="Q13" s="10">
        <f>IF(B13=0,0,B13/1.19)</f>
        <v/>
      </c>
      <c r="R13" s="10">
        <f>IF(D13="Si",C13/1.19,C13)</f>
        <v/>
      </c>
      <c r="S13" s="10">
        <f>IF(B13=0,0,(B13-P13-O13)/1.19)</f>
        <v/>
      </c>
      <c r="T13" s="10">
        <f>S13-R13</f>
        <v/>
      </c>
      <c r="U13" s="11">
        <f>IF(Q13=0,0,T13/Q13)</f>
        <v/>
      </c>
    </row>
    <row r="14">
      <c r="A14" s="4" t="n"/>
      <c r="B14" s="5" t="n"/>
      <c r="C14" s="5" t="n"/>
      <c r="D14" s="4" t="n"/>
      <c r="E14" s="6" t="n"/>
      <c r="F14" s="4" t="n"/>
      <c r="G14" s="4" t="n"/>
      <c r="H14" s="7">
        <f>IF(B14&gt;=19990,"Si",G14)</f>
        <v/>
      </c>
      <c r="I14" s="8" t="n"/>
      <c r="J14" s="8" t="n"/>
      <c r="K14" s="8" t="n"/>
      <c r="L14" s="8" t="n"/>
      <c r="M14" s="9">
        <f>IF(OR(I14=0,J14=0,K14=0),0,I14*J14*K14/4000)</f>
        <v/>
      </c>
      <c r="N14" s="9">
        <f>MAX(L14,M14)</f>
        <v/>
      </c>
      <c r="O14" s="10">
        <f>IF(N14=0,0,IF(F14="Verde",IF(H14="Si",INDEX('Tabla tarifas envio'!$E$2:$E$35,MATCH(N14,'Tabla tarifas envio'!$A$2:$A$35,1)),IF(B14&lt;=9989,INDEX('Tabla tarifas envio'!$C$2:$C$35,MATCH(N14,'Tabla tarifas envio'!$A$2:$A$35,1)),INDEX('Tabla tarifas envio'!$D$2:$D$35,MATCH(N14,'Tabla tarifas envio'!$A$2:$A$35,1)))),IF(F14="Amarilla",IF(H14="Si",INDEX('Tabla tarifas envio'!$K$2:$K$35,MATCH(N14,'Tabla tarifas envio'!$G$2:$G$35,1)),IF(B14&lt;=9989,INDEX('Tabla tarifas envio'!$I$2:$I$35,MATCH(N14,'Tabla tarifas envio'!$G$2:$G$35,1)),INDEX('Tabla tarifas envio'!$J$2:$J$35,MATCH(N14,'Tabla tarifas envio'!$G$2:$G$35,1)))),IF(H14="Si",INDEX('Tabla tarifas envio'!$Q$2:$Q$35,MATCH(N14,'Tabla tarifas envio'!$M$2:$M$35,1)),IF(B14&lt;=9989,INDEX('Tabla tarifas envio'!$O$2:$O$35,MATCH(N14,'Tabla tarifas envio'!$M$2:$M$35,1)),INDEX('Tabla tarifas envio'!$P$2:$P$35,MATCH(N14,'Tabla tarifas envio'!$M$2:$M$35,1)))))))</f>
        <v/>
      </c>
      <c r="P14" s="10">
        <f>ROUND(B14*E14/100,0)</f>
        <v/>
      </c>
      <c r="Q14" s="10">
        <f>IF(B14=0,0,B14/1.19)</f>
        <v/>
      </c>
      <c r="R14" s="10">
        <f>IF(D14="Si",C14/1.19,C14)</f>
        <v/>
      </c>
      <c r="S14" s="10">
        <f>IF(B14=0,0,(B14-P14-O14)/1.19)</f>
        <v/>
      </c>
      <c r="T14" s="10">
        <f>S14-R14</f>
        <v/>
      </c>
      <c r="U14" s="11">
        <f>IF(Q14=0,0,T14/Q14)</f>
        <v/>
      </c>
    </row>
    <row r="15">
      <c r="A15" s="4" t="n"/>
      <c r="B15" s="5" t="n"/>
      <c r="C15" s="5" t="n"/>
      <c r="D15" s="4" t="n"/>
      <c r="E15" s="6" t="n"/>
      <c r="F15" s="4" t="n"/>
      <c r="G15" s="4" t="n"/>
      <c r="H15" s="7">
        <f>IF(B15&gt;=19990,"Si",G15)</f>
        <v/>
      </c>
      <c r="I15" s="8" t="n"/>
      <c r="J15" s="8" t="n"/>
      <c r="K15" s="8" t="n"/>
      <c r="L15" s="8" t="n"/>
      <c r="M15" s="9">
        <f>IF(OR(I15=0,J15=0,K15=0),0,I15*J15*K15/4000)</f>
        <v/>
      </c>
      <c r="N15" s="9">
        <f>MAX(L15,M15)</f>
        <v/>
      </c>
      <c r="O15" s="10">
        <f>IF(N15=0,0,IF(F15="Verde",IF(H15="Si",INDEX('Tabla tarifas envio'!$E$2:$E$35,MATCH(N15,'Tabla tarifas envio'!$A$2:$A$35,1)),IF(B15&lt;=9989,INDEX('Tabla tarifas envio'!$C$2:$C$35,MATCH(N15,'Tabla tarifas envio'!$A$2:$A$35,1)),INDEX('Tabla tarifas envio'!$D$2:$D$35,MATCH(N15,'Tabla tarifas envio'!$A$2:$A$35,1)))),IF(F15="Amarilla",IF(H15="Si",INDEX('Tabla tarifas envio'!$K$2:$K$35,MATCH(N15,'Tabla tarifas envio'!$G$2:$G$35,1)),IF(B15&lt;=9989,INDEX('Tabla tarifas envio'!$I$2:$I$35,MATCH(N15,'Tabla tarifas envio'!$G$2:$G$35,1)),INDEX('Tabla tarifas envio'!$J$2:$J$35,MATCH(N15,'Tabla tarifas envio'!$G$2:$G$35,1)))),IF(H15="Si",INDEX('Tabla tarifas envio'!$Q$2:$Q$35,MATCH(N15,'Tabla tarifas envio'!$M$2:$M$35,1)),IF(B15&lt;=9989,INDEX('Tabla tarifas envio'!$O$2:$O$35,MATCH(N15,'Tabla tarifas envio'!$M$2:$M$35,1)),INDEX('Tabla tarifas envio'!$P$2:$P$35,MATCH(N15,'Tabla tarifas envio'!$M$2:$M$35,1)))))))</f>
        <v/>
      </c>
      <c r="P15" s="10">
        <f>ROUND(B15*E15/100,0)</f>
        <v/>
      </c>
      <c r="Q15" s="10">
        <f>IF(B15=0,0,B15/1.19)</f>
        <v/>
      </c>
      <c r="R15" s="10">
        <f>IF(D15="Si",C15/1.19,C15)</f>
        <v/>
      </c>
      <c r="S15" s="10">
        <f>IF(B15=0,0,(B15-P15-O15)/1.19)</f>
        <v/>
      </c>
      <c r="T15" s="10">
        <f>S15-R15</f>
        <v/>
      </c>
      <c r="U15" s="11">
        <f>IF(Q15=0,0,T15/Q15)</f>
        <v/>
      </c>
    </row>
    <row r="16">
      <c r="A16" s="4" t="n"/>
      <c r="B16" s="5" t="n"/>
      <c r="C16" s="5" t="n"/>
      <c r="D16" s="4" t="n"/>
      <c r="E16" s="6" t="n"/>
      <c r="F16" s="4" t="n"/>
      <c r="G16" s="4" t="n"/>
      <c r="H16" s="7">
        <f>IF(B16&gt;=19990,"Si",G16)</f>
        <v/>
      </c>
      <c r="I16" s="8" t="n"/>
      <c r="J16" s="8" t="n"/>
      <c r="K16" s="8" t="n"/>
      <c r="L16" s="8" t="n"/>
      <c r="M16" s="9">
        <f>IF(OR(I16=0,J16=0,K16=0),0,I16*J16*K16/4000)</f>
        <v/>
      </c>
      <c r="N16" s="9">
        <f>MAX(L16,M16)</f>
        <v/>
      </c>
      <c r="O16" s="10">
        <f>IF(N16=0,0,IF(F16="Verde",IF(H16="Si",INDEX('Tabla tarifas envio'!$E$2:$E$35,MATCH(N16,'Tabla tarifas envio'!$A$2:$A$35,1)),IF(B16&lt;=9989,INDEX('Tabla tarifas envio'!$C$2:$C$35,MATCH(N16,'Tabla tarifas envio'!$A$2:$A$35,1)),INDEX('Tabla tarifas envio'!$D$2:$D$35,MATCH(N16,'Tabla tarifas envio'!$A$2:$A$35,1)))),IF(F16="Amarilla",IF(H16="Si",INDEX('Tabla tarifas envio'!$K$2:$K$35,MATCH(N16,'Tabla tarifas envio'!$G$2:$G$35,1)),IF(B16&lt;=9989,INDEX('Tabla tarifas envio'!$I$2:$I$35,MATCH(N16,'Tabla tarifas envio'!$G$2:$G$35,1)),INDEX('Tabla tarifas envio'!$J$2:$J$35,MATCH(N16,'Tabla tarifas envio'!$G$2:$G$35,1)))),IF(H16="Si",INDEX('Tabla tarifas envio'!$Q$2:$Q$35,MATCH(N16,'Tabla tarifas envio'!$M$2:$M$35,1)),IF(B16&lt;=9989,INDEX('Tabla tarifas envio'!$O$2:$O$35,MATCH(N16,'Tabla tarifas envio'!$M$2:$M$35,1)),INDEX('Tabla tarifas envio'!$P$2:$P$35,MATCH(N16,'Tabla tarifas envio'!$M$2:$M$35,1)))))))</f>
        <v/>
      </c>
      <c r="P16" s="10">
        <f>ROUND(B16*E16/100,0)</f>
        <v/>
      </c>
      <c r="Q16" s="10">
        <f>IF(B16=0,0,B16/1.19)</f>
        <v/>
      </c>
      <c r="R16" s="10">
        <f>IF(D16="Si",C16/1.19,C16)</f>
        <v/>
      </c>
      <c r="S16" s="10">
        <f>IF(B16=0,0,(B16-P16-O16)/1.19)</f>
        <v/>
      </c>
      <c r="T16" s="10">
        <f>S16-R16</f>
        <v/>
      </c>
      <c r="U16" s="11">
        <f>IF(Q16=0,0,T16/Q16)</f>
        <v/>
      </c>
    </row>
    <row r="17">
      <c r="A17" s="4" t="n"/>
      <c r="B17" s="5" t="n"/>
      <c r="C17" s="5" t="n"/>
      <c r="D17" s="4" t="n"/>
      <c r="E17" s="6" t="n"/>
      <c r="F17" s="4" t="n"/>
      <c r="G17" s="4" t="n"/>
      <c r="H17" s="7">
        <f>IF(B17&gt;=19990,"Si",G17)</f>
        <v/>
      </c>
      <c r="I17" s="8" t="n"/>
      <c r="J17" s="8" t="n"/>
      <c r="K17" s="8" t="n"/>
      <c r="L17" s="8" t="n"/>
      <c r="M17" s="9">
        <f>IF(OR(I17=0,J17=0,K17=0),0,I17*J17*K17/4000)</f>
        <v/>
      </c>
      <c r="N17" s="9">
        <f>MAX(L17,M17)</f>
        <v/>
      </c>
      <c r="O17" s="10">
        <f>IF(N17=0,0,IF(F17="Verde",IF(H17="Si",INDEX('Tabla tarifas envio'!$E$2:$E$35,MATCH(N17,'Tabla tarifas envio'!$A$2:$A$35,1)),IF(B17&lt;=9989,INDEX('Tabla tarifas envio'!$C$2:$C$35,MATCH(N17,'Tabla tarifas envio'!$A$2:$A$35,1)),INDEX('Tabla tarifas envio'!$D$2:$D$35,MATCH(N17,'Tabla tarifas envio'!$A$2:$A$35,1)))),IF(F17="Amarilla",IF(H17="Si",INDEX('Tabla tarifas envio'!$K$2:$K$35,MATCH(N17,'Tabla tarifas envio'!$G$2:$G$35,1)),IF(B17&lt;=9989,INDEX('Tabla tarifas envio'!$I$2:$I$35,MATCH(N17,'Tabla tarifas envio'!$G$2:$G$35,1)),INDEX('Tabla tarifas envio'!$J$2:$J$35,MATCH(N17,'Tabla tarifas envio'!$G$2:$G$35,1)))),IF(H17="Si",INDEX('Tabla tarifas envio'!$Q$2:$Q$35,MATCH(N17,'Tabla tarifas envio'!$M$2:$M$35,1)),IF(B17&lt;=9989,INDEX('Tabla tarifas envio'!$O$2:$O$35,MATCH(N17,'Tabla tarifas envio'!$M$2:$M$35,1)),INDEX('Tabla tarifas envio'!$P$2:$P$35,MATCH(N17,'Tabla tarifas envio'!$M$2:$M$35,1)))))))</f>
        <v/>
      </c>
      <c r="P17" s="10">
        <f>ROUND(B17*E17/100,0)</f>
        <v/>
      </c>
      <c r="Q17" s="10">
        <f>IF(B17=0,0,B17/1.19)</f>
        <v/>
      </c>
      <c r="R17" s="10">
        <f>IF(D17="Si",C17/1.19,C17)</f>
        <v/>
      </c>
      <c r="S17" s="10">
        <f>IF(B17=0,0,(B17-P17-O17)/1.19)</f>
        <v/>
      </c>
      <c r="T17" s="10">
        <f>S17-R17</f>
        <v/>
      </c>
      <c r="U17" s="11">
        <f>IF(Q17=0,0,T17/Q17)</f>
        <v/>
      </c>
    </row>
    <row r="18">
      <c r="A18" s="4" t="n"/>
      <c r="B18" s="5" t="n"/>
      <c r="C18" s="5" t="n"/>
      <c r="D18" s="4" t="n"/>
      <c r="E18" s="6" t="n"/>
      <c r="F18" s="4" t="n"/>
      <c r="G18" s="4" t="n"/>
      <c r="H18" s="7">
        <f>IF(B18&gt;=19990,"Si",G18)</f>
        <v/>
      </c>
      <c r="I18" s="8" t="n"/>
      <c r="J18" s="8" t="n"/>
      <c r="K18" s="8" t="n"/>
      <c r="L18" s="8" t="n"/>
      <c r="M18" s="9">
        <f>IF(OR(I18=0,J18=0,K18=0),0,I18*J18*K18/4000)</f>
        <v/>
      </c>
      <c r="N18" s="9">
        <f>MAX(L18,M18)</f>
        <v/>
      </c>
      <c r="O18" s="10">
        <f>IF(N18=0,0,IF(F18="Verde",IF(H18="Si",INDEX('Tabla tarifas envio'!$E$2:$E$35,MATCH(N18,'Tabla tarifas envio'!$A$2:$A$35,1)),IF(B18&lt;=9989,INDEX('Tabla tarifas envio'!$C$2:$C$35,MATCH(N18,'Tabla tarifas envio'!$A$2:$A$35,1)),INDEX('Tabla tarifas envio'!$D$2:$D$35,MATCH(N18,'Tabla tarifas envio'!$A$2:$A$35,1)))),IF(F18="Amarilla",IF(H18="Si",INDEX('Tabla tarifas envio'!$K$2:$K$35,MATCH(N18,'Tabla tarifas envio'!$G$2:$G$35,1)),IF(B18&lt;=9989,INDEX('Tabla tarifas envio'!$I$2:$I$35,MATCH(N18,'Tabla tarifas envio'!$G$2:$G$35,1)),INDEX('Tabla tarifas envio'!$J$2:$J$35,MATCH(N18,'Tabla tarifas envio'!$G$2:$G$35,1)))),IF(H18="Si",INDEX('Tabla tarifas envio'!$Q$2:$Q$35,MATCH(N18,'Tabla tarifas envio'!$M$2:$M$35,1)),IF(B18&lt;=9989,INDEX('Tabla tarifas envio'!$O$2:$O$35,MATCH(N18,'Tabla tarifas envio'!$M$2:$M$35,1)),INDEX('Tabla tarifas envio'!$P$2:$P$35,MATCH(N18,'Tabla tarifas envio'!$M$2:$M$35,1)))))))</f>
        <v/>
      </c>
      <c r="P18" s="10">
        <f>ROUND(B18*E18/100,0)</f>
        <v/>
      </c>
      <c r="Q18" s="10">
        <f>IF(B18=0,0,B18/1.19)</f>
        <v/>
      </c>
      <c r="R18" s="10">
        <f>IF(D18="Si",C18/1.19,C18)</f>
        <v/>
      </c>
      <c r="S18" s="10">
        <f>IF(B18=0,0,(B18-P18-O18)/1.19)</f>
        <v/>
      </c>
      <c r="T18" s="10">
        <f>S18-R18</f>
        <v/>
      </c>
      <c r="U18" s="11">
        <f>IF(Q18=0,0,T18/Q18)</f>
        <v/>
      </c>
    </row>
    <row r="19">
      <c r="A19" s="4" t="n"/>
      <c r="B19" s="5" t="n"/>
      <c r="C19" s="5" t="n"/>
      <c r="D19" s="4" t="n"/>
      <c r="E19" s="6" t="n"/>
      <c r="F19" s="4" t="n"/>
      <c r="G19" s="4" t="n"/>
      <c r="H19" s="7">
        <f>IF(B19&gt;=19990,"Si",G19)</f>
        <v/>
      </c>
      <c r="I19" s="8" t="n"/>
      <c r="J19" s="8" t="n"/>
      <c r="K19" s="8" t="n"/>
      <c r="L19" s="8" t="n"/>
      <c r="M19" s="9">
        <f>IF(OR(I19=0,J19=0,K19=0),0,I19*J19*K19/4000)</f>
        <v/>
      </c>
      <c r="N19" s="9">
        <f>MAX(L19,M19)</f>
        <v/>
      </c>
      <c r="O19" s="10">
        <f>IF(N19=0,0,IF(F19="Verde",IF(H19="Si",INDEX('Tabla tarifas envio'!$E$2:$E$35,MATCH(N19,'Tabla tarifas envio'!$A$2:$A$35,1)),IF(B19&lt;=9989,INDEX('Tabla tarifas envio'!$C$2:$C$35,MATCH(N19,'Tabla tarifas envio'!$A$2:$A$35,1)),INDEX('Tabla tarifas envio'!$D$2:$D$35,MATCH(N19,'Tabla tarifas envio'!$A$2:$A$35,1)))),IF(F19="Amarilla",IF(H19="Si",INDEX('Tabla tarifas envio'!$K$2:$K$35,MATCH(N19,'Tabla tarifas envio'!$G$2:$G$35,1)),IF(B19&lt;=9989,INDEX('Tabla tarifas envio'!$I$2:$I$35,MATCH(N19,'Tabla tarifas envio'!$G$2:$G$35,1)),INDEX('Tabla tarifas envio'!$J$2:$J$35,MATCH(N19,'Tabla tarifas envio'!$G$2:$G$35,1)))),IF(H19="Si",INDEX('Tabla tarifas envio'!$Q$2:$Q$35,MATCH(N19,'Tabla tarifas envio'!$M$2:$M$35,1)),IF(B19&lt;=9989,INDEX('Tabla tarifas envio'!$O$2:$O$35,MATCH(N19,'Tabla tarifas envio'!$M$2:$M$35,1)),INDEX('Tabla tarifas envio'!$P$2:$P$35,MATCH(N19,'Tabla tarifas envio'!$M$2:$M$35,1)))))))</f>
        <v/>
      </c>
      <c r="P19" s="10">
        <f>ROUND(B19*E19/100,0)</f>
        <v/>
      </c>
      <c r="Q19" s="10">
        <f>IF(B19=0,0,B19/1.19)</f>
        <v/>
      </c>
      <c r="R19" s="10">
        <f>IF(D19="Si",C19/1.19,C19)</f>
        <v/>
      </c>
      <c r="S19" s="10">
        <f>IF(B19=0,0,(B19-P19-O19)/1.19)</f>
        <v/>
      </c>
      <c r="T19" s="10">
        <f>S19-R19</f>
        <v/>
      </c>
      <c r="U19" s="11">
        <f>IF(Q19=0,0,T19/Q19)</f>
        <v/>
      </c>
    </row>
    <row r="20">
      <c r="A20" s="4" t="n"/>
      <c r="B20" s="5" t="n"/>
      <c r="C20" s="5" t="n"/>
      <c r="D20" s="4" t="n"/>
      <c r="E20" s="6" t="n"/>
      <c r="F20" s="4" t="n"/>
      <c r="G20" s="4" t="n"/>
      <c r="H20" s="7">
        <f>IF(B20&gt;=19990,"Si",G20)</f>
        <v/>
      </c>
      <c r="I20" s="8" t="n"/>
      <c r="J20" s="8" t="n"/>
      <c r="K20" s="8" t="n"/>
      <c r="L20" s="8" t="n"/>
      <c r="M20" s="9">
        <f>IF(OR(I20=0,J20=0,K20=0),0,I20*J20*K20/4000)</f>
        <v/>
      </c>
      <c r="N20" s="9">
        <f>MAX(L20,M20)</f>
        <v/>
      </c>
      <c r="O20" s="10">
        <f>IF(N20=0,0,IF(F20="Verde",IF(H20="Si",INDEX('Tabla tarifas envio'!$E$2:$E$35,MATCH(N20,'Tabla tarifas envio'!$A$2:$A$35,1)),IF(B20&lt;=9989,INDEX('Tabla tarifas envio'!$C$2:$C$35,MATCH(N20,'Tabla tarifas envio'!$A$2:$A$35,1)),INDEX('Tabla tarifas envio'!$D$2:$D$35,MATCH(N20,'Tabla tarifas envio'!$A$2:$A$35,1)))),IF(F20="Amarilla",IF(H20="Si",INDEX('Tabla tarifas envio'!$K$2:$K$35,MATCH(N20,'Tabla tarifas envio'!$G$2:$G$35,1)),IF(B20&lt;=9989,INDEX('Tabla tarifas envio'!$I$2:$I$35,MATCH(N20,'Tabla tarifas envio'!$G$2:$G$35,1)),INDEX('Tabla tarifas envio'!$J$2:$J$35,MATCH(N20,'Tabla tarifas envio'!$G$2:$G$35,1)))),IF(H20="Si",INDEX('Tabla tarifas envio'!$Q$2:$Q$35,MATCH(N20,'Tabla tarifas envio'!$M$2:$M$35,1)),IF(B20&lt;=9989,INDEX('Tabla tarifas envio'!$O$2:$O$35,MATCH(N20,'Tabla tarifas envio'!$M$2:$M$35,1)),INDEX('Tabla tarifas envio'!$P$2:$P$35,MATCH(N20,'Tabla tarifas envio'!$M$2:$M$35,1)))))))</f>
        <v/>
      </c>
      <c r="P20" s="10">
        <f>ROUND(B20*E20/100,0)</f>
        <v/>
      </c>
      <c r="Q20" s="10">
        <f>IF(B20=0,0,B20/1.19)</f>
        <v/>
      </c>
      <c r="R20" s="10">
        <f>IF(D20="Si",C20/1.19,C20)</f>
        <v/>
      </c>
      <c r="S20" s="10">
        <f>IF(B20=0,0,(B20-P20-O20)/1.19)</f>
        <v/>
      </c>
      <c r="T20" s="10">
        <f>S20-R20</f>
        <v/>
      </c>
      <c r="U20" s="11">
        <f>IF(Q20=0,0,T20/Q20)</f>
        <v/>
      </c>
    </row>
    <row r="21">
      <c r="A21" s="4" t="n"/>
      <c r="B21" s="5" t="n"/>
      <c r="C21" s="5" t="n"/>
      <c r="D21" s="4" t="n"/>
      <c r="E21" s="6" t="n"/>
      <c r="F21" s="4" t="n"/>
      <c r="G21" s="4" t="n"/>
      <c r="H21" s="7">
        <f>IF(B21&gt;=19990,"Si",G21)</f>
        <v/>
      </c>
      <c r="I21" s="8" t="n"/>
      <c r="J21" s="8" t="n"/>
      <c r="K21" s="8" t="n"/>
      <c r="L21" s="8" t="n"/>
      <c r="M21" s="9">
        <f>IF(OR(I21=0,J21=0,K21=0),0,I21*J21*K21/4000)</f>
        <v/>
      </c>
      <c r="N21" s="9">
        <f>MAX(L21,M21)</f>
        <v/>
      </c>
      <c r="O21" s="10">
        <f>IF(N21=0,0,IF(F21="Verde",IF(H21="Si",INDEX('Tabla tarifas envio'!$E$2:$E$35,MATCH(N21,'Tabla tarifas envio'!$A$2:$A$35,1)),IF(B21&lt;=9989,INDEX('Tabla tarifas envio'!$C$2:$C$35,MATCH(N21,'Tabla tarifas envio'!$A$2:$A$35,1)),INDEX('Tabla tarifas envio'!$D$2:$D$35,MATCH(N21,'Tabla tarifas envio'!$A$2:$A$35,1)))),IF(F21="Amarilla",IF(H21="Si",INDEX('Tabla tarifas envio'!$K$2:$K$35,MATCH(N21,'Tabla tarifas envio'!$G$2:$G$35,1)),IF(B21&lt;=9989,INDEX('Tabla tarifas envio'!$I$2:$I$35,MATCH(N21,'Tabla tarifas envio'!$G$2:$G$35,1)),INDEX('Tabla tarifas envio'!$J$2:$J$35,MATCH(N21,'Tabla tarifas envio'!$G$2:$G$35,1)))),IF(H21="Si",INDEX('Tabla tarifas envio'!$Q$2:$Q$35,MATCH(N21,'Tabla tarifas envio'!$M$2:$M$35,1)),IF(B21&lt;=9989,INDEX('Tabla tarifas envio'!$O$2:$O$35,MATCH(N21,'Tabla tarifas envio'!$M$2:$M$35,1)),INDEX('Tabla tarifas envio'!$P$2:$P$35,MATCH(N21,'Tabla tarifas envio'!$M$2:$M$35,1)))))))</f>
        <v/>
      </c>
      <c r="P21" s="10">
        <f>ROUND(B21*E21/100,0)</f>
        <v/>
      </c>
      <c r="Q21" s="10">
        <f>IF(B21=0,0,B21/1.19)</f>
        <v/>
      </c>
      <c r="R21" s="10">
        <f>IF(D21="Si",C21/1.19,C21)</f>
        <v/>
      </c>
      <c r="S21" s="10">
        <f>IF(B21=0,0,(B21-P21-O21)/1.19)</f>
        <v/>
      </c>
      <c r="T21" s="10">
        <f>S21-R21</f>
        <v/>
      </c>
      <c r="U21" s="11">
        <f>IF(Q21=0,0,T21/Q21)</f>
        <v/>
      </c>
    </row>
    <row r="22">
      <c r="A22" s="4" t="n"/>
      <c r="B22" s="5" t="n"/>
      <c r="C22" s="5" t="n"/>
      <c r="D22" s="4" t="n"/>
      <c r="E22" s="6" t="n"/>
      <c r="F22" s="4" t="n"/>
      <c r="G22" s="4" t="n"/>
      <c r="H22" s="7">
        <f>IF(B22&gt;=19990,"Si",G22)</f>
        <v/>
      </c>
      <c r="I22" s="8" t="n"/>
      <c r="J22" s="8" t="n"/>
      <c r="K22" s="8" t="n"/>
      <c r="L22" s="8" t="n"/>
      <c r="M22" s="9">
        <f>IF(OR(I22=0,J22=0,K22=0),0,I22*J22*K22/4000)</f>
        <v/>
      </c>
      <c r="N22" s="9">
        <f>MAX(L22,M22)</f>
        <v/>
      </c>
      <c r="O22" s="10">
        <f>IF(N22=0,0,IF(F22="Verde",IF(H22="Si",INDEX('Tabla tarifas envio'!$E$2:$E$35,MATCH(N22,'Tabla tarifas envio'!$A$2:$A$35,1)),IF(B22&lt;=9989,INDEX('Tabla tarifas envio'!$C$2:$C$35,MATCH(N22,'Tabla tarifas envio'!$A$2:$A$35,1)),INDEX('Tabla tarifas envio'!$D$2:$D$35,MATCH(N22,'Tabla tarifas envio'!$A$2:$A$35,1)))),IF(F22="Amarilla",IF(H22="Si",INDEX('Tabla tarifas envio'!$K$2:$K$35,MATCH(N22,'Tabla tarifas envio'!$G$2:$G$35,1)),IF(B22&lt;=9989,INDEX('Tabla tarifas envio'!$I$2:$I$35,MATCH(N22,'Tabla tarifas envio'!$G$2:$G$35,1)),INDEX('Tabla tarifas envio'!$J$2:$J$35,MATCH(N22,'Tabla tarifas envio'!$G$2:$G$35,1)))),IF(H22="Si",INDEX('Tabla tarifas envio'!$Q$2:$Q$35,MATCH(N22,'Tabla tarifas envio'!$M$2:$M$35,1)),IF(B22&lt;=9989,INDEX('Tabla tarifas envio'!$O$2:$O$35,MATCH(N22,'Tabla tarifas envio'!$M$2:$M$35,1)),INDEX('Tabla tarifas envio'!$P$2:$P$35,MATCH(N22,'Tabla tarifas envio'!$M$2:$M$35,1)))))))</f>
        <v/>
      </c>
      <c r="P22" s="10">
        <f>ROUND(B22*E22/100,0)</f>
        <v/>
      </c>
      <c r="Q22" s="10">
        <f>IF(B22=0,0,B22/1.19)</f>
        <v/>
      </c>
      <c r="R22" s="10">
        <f>IF(D22="Si",C22/1.19,C22)</f>
        <v/>
      </c>
      <c r="S22" s="10">
        <f>IF(B22=0,0,(B22-P22-O22)/1.19)</f>
        <v/>
      </c>
      <c r="T22" s="10">
        <f>S22-R22</f>
        <v/>
      </c>
      <c r="U22" s="11">
        <f>IF(Q22=0,0,T22/Q22)</f>
        <v/>
      </c>
    </row>
    <row r="23">
      <c r="A23" s="4" t="n"/>
      <c r="B23" s="5" t="n"/>
      <c r="C23" s="5" t="n"/>
      <c r="D23" s="4" t="n"/>
      <c r="E23" s="6" t="n"/>
      <c r="F23" s="4" t="n"/>
      <c r="G23" s="4" t="n"/>
      <c r="H23" s="7">
        <f>IF(B23&gt;=19990,"Si",G23)</f>
        <v/>
      </c>
      <c r="I23" s="8" t="n"/>
      <c r="J23" s="8" t="n"/>
      <c r="K23" s="8" t="n"/>
      <c r="L23" s="8" t="n"/>
      <c r="M23" s="9">
        <f>IF(OR(I23=0,J23=0,K23=0),0,I23*J23*K23/4000)</f>
        <v/>
      </c>
      <c r="N23" s="9">
        <f>MAX(L23,M23)</f>
        <v/>
      </c>
      <c r="O23" s="10">
        <f>IF(N23=0,0,IF(F23="Verde",IF(H23="Si",INDEX('Tabla tarifas envio'!$E$2:$E$35,MATCH(N23,'Tabla tarifas envio'!$A$2:$A$35,1)),IF(B23&lt;=9989,INDEX('Tabla tarifas envio'!$C$2:$C$35,MATCH(N23,'Tabla tarifas envio'!$A$2:$A$35,1)),INDEX('Tabla tarifas envio'!$D$2:$D$35,MATCH(N23,'Tabla tarifas envio'!$A$2:$A$35,1)))),IF(F23="Amarilla",IF(H23="Si",INDEX('Tabla tarifas envio'!$K$2:$K$35,MATCH(N23,'Tabla tarifas envio'!$G$2:$G$35,1)),IF(B23&lt;=9989,INDEX('Tabla tarifas envio'!$I$2:$I$35,MATCH(N23,'Tabla tarifas envio'!$G$2:$G$35,1)),INDEX('Tabla tarifas envio'!$J$2:$J$35,MATCH(N23,'Tabla tarifas envio'!$G$2:$G$35,1)))),IF(H23="Si",INDEX('Tabla tarifas envio'!$Q$2:$Q$35,MATCH(N23,'Tabla tarifas envio'!$M$2:$M$35,1)),IF(B23&lt;=9989,INDEX('Tabla tarifas envio'!$O$2:$O$35,MATCH(N23,'Tabla tarifas envio'!$M$2:$M$35,1)),INDEX('Tabla tarifas envio'!$P$2:$P$35,MATCH(N23,'Tabla tarifas envio'!$M$2:$M$35,1)))))))</f>
        <v/>
      </c>
      <c r="P23" s="10">
        <f>ROUND(B23*E23/100,0)</f>
        <v/>
      </c>
      <c r="Q23" s="10">
        <f>IF(B23=0,0,B23/1.19)</f>
        <v/>
      </c>
      <c r="R23" s="10">
        <f>IF(D23="Si",C23/1.19,C23)</f>
        <v/>
      </c>
      <c r="S23" s="10">
        <f>IF(B23=0,0,(B23-P23-O23)/1.19)</f>
        <v/>
      </c>
      <c r="T23" s="10">
        <f>S23-R23</f>
        <v/>
      </c>
      <c r="U23" s="11">
        <f>IF(Q23=0,0,T23/Q23)</f>
        <v/>
      </c>
    </row>
    <row r="24">
      <c r="A24" s="4" t="n"/>
      <c r="B24" s="5" t="n"/>
      <c r="C24" s="5" t="n"/>
      <c r="D24" s="4" t="n"/>
      <c r="E24" s="6" t="n"/>
      <c r="F24" s="4" t="n"/>
      <c r="G24" s="4" t="n"/>
      <c r="H24" s="7">
        <f>IF(B24&gt;=19990,"Si",G24)</f>
        <v/>
      </c>
      <c r="I24" s="8" t="n"/>
      <c r="J24" s="8" t="n"/>
      <c r="K24" s="8" t="n"/>
      <c r="L24" s="8" t="n"/>
      <c r="M24" s="9">
        <f>IF(OR(I24=0,J24=0,K24=0),0,I24*J24*K24/4000)</f>
        <v/>
      </c>
      <c r="N24" s="9">
        <f>MAX(L24,M24)</f>
        <v/>
      </c>
      <c r="O24" s="10">
        <f>IF(N24=0,0,IF(F24="Verde",IF(H24="Si",INDEX('Tabla tarifas envio'!$E$2:$E$35,MATCH(N24,'Tabla tarifas envio'!$A$2:$A$35,1)),IF(B24&lt;=9989,INDEX('Tabla tarifas envio'!$C$2:$C$35,MATCH(N24,'Tabla tarifas envio'!$A$2:$A$35,1)),INDEX('Tabla tarifas envio'!$D$2:$D$35,MATCH(N24,'Tabla tarifas envio'!$A$2:$A$35,1)))),IF(F24="Amarilla",IF(H24="Si",INDEX('Tabla tarifas envio'!$K$2:$K$35,MATCH(N24,'Tabla tarifas envio'!$G$2:$G$35,1)),IF(B24&lt;=9989,INDEX('Tabla tarifas envio'!$I$2:$I$35,MATCH(N24,'Tabla tarifas envio'!$G$2:$G$35,1)),INDEX('Tabla tarifas envio'!$J$2:$J$35,MATCH(N24,'Tabla tarifas envio'!$G$2:$G$35,1)))),IF(H24="Si",INDEX('Tabla tarifas envio'!$Q$2:$Q$35,MATCH(N24,'Tabla tarifas envio'!$M$2:$M$35,1)),IF(B24&lt;=9989,INDEX('Tabla tarifas envio'!$O$2:$O$35,MATCH(N24,'Tabla tarifas envio'!$M$2:$M$35,1)),INDEX('Tabla tarifas envio'!$P$2:$P$35,MATCH(N24,'Tabla tarifas envio'!$M$2:$M$35,1)))))))</f>
        <v/>
      </c>
      <c r="P24" s="10">
        <f>ROUND(B24*E24/100,0)</f>
        <v/>
      </c>
      <c r="Q24" s="10">
        <f>IF(B24=0,0,B24/1.19)</f>
        <v/>
      </c>
      <c r="R24" s="10">
        <f>IF(D24="Si",C24/1.19,C24)</f>
        <v/>
      </c>
      <c r="S24" s="10">
        <f>IF(B24=0,0,(B24-P24-O24)/1.19)</f>
        <v/>
      </c>
      <c r="T24" s="10">
        <f>S24-R24</f>
        <v/>
      </c>
      <c r="U24" s="11">
        <f>IF(Q24=0,0,T24/Q24)</f>
        <v/>
      </c>
    </row>
    <row r="25">
      <c r="A25" s="4" t="n"/>
      <c r="B25" s="5" t="n"/>
      <c r="C25" s="5" t="n"/>
      <c r="D25" s="4" t="n"/>
      <c r="E25" s="6" t="n"/>
      <c r="F25" s="4" t="n"/>
      <c r="G25" s="4" t="n"/>
      <c r="H25" s="7">
        <f>IF(B25&gt;=19990,"Si",G25)</f>
        <v/>
      </c>
      <c r="I25" s="8" t="n"/>
      <c r="J25" s="8" t="n"/>
      <c r="K25" s="8" t="n"/>
      <c r="L25" s="8" t="n"/>
      <c r="M25" s="9">
        <f>IF(OR(I25=0,J25=0,K25=0),0,I25*J25*K25/4000)</f>
        <v/>
      </c>
      <c r="N25" s="9">
        <f>MAX(L25,M25)</f>
        <v/>
      </c>
      <c r="O25" s="10">
        <f>IF(N25=0,0,IF(F25="Verde",IF(H25="Si",INDEX('Tabla tarifas envio'!$E$2:$E$35,MATCH(N25,'Tabla tarifas envio'!$A$2:$A$35,1)),IF(B25&lt;=9989,INDEX('Tabla tarifas envio'!$C$2:$C$35,MATCH(N25,'Tabla tarifas envio'!$A$2:$A$35,1)),INDEX('Tabla tarifas envio'!$D$2:$D$35,MATCH(N25,'Tabla tarifas envio'!$A$2:$A$35,1)))),IF(F25="Amarilla",IF(H25="Si",INDEX('Tabla tarifas envio'!$K$2:$K$35,MATCH(N25,'Tabla tarifas envio'!$G$2:$G$35,1)),IF(B25&lt;=9989,INDEX('Tabla tarifas envio'!$I$2:$I$35,MATCH(N25,'Tabla tarifas envio'!$G$2:$G$35,1)),INDEX('Tabla tarifas envio'!$J$2:$J$35,MATCH(N25,'Tabla tarifas envio'!$G$2:$G$35,1)))),IF(H25="Si",INDEX('Tabla tarifas envio'!$Q$2:$Q$35,MATCH(N25,'Tabla tarifas envio'!$M$2:$M$35,1)),IF(B25&lt;=9989,INDEX('Tabla tarifas envio'!$O$2:$O$35,MATCH(N25,'Tabla tarifas envio'!$M$2:$M$35,1)),INDEX('Tabla tarifas envio'!$P$2:$P$35,MATCH(N25,'Tabla tarifas envio'!$M$2:$M$35,1)))))))</f>
        <v/>
      </c>
      <c r="P25" s="10">
        <f>ROUND(B25*E25/100,0)</f>
        <v/>
      </c>
      <c r="Q25" s="10">
        <f>IF(B25=0,0,B25/1.19)</f>
        <v/>
      </c>
      <c r="R25" s="10">
        <f>IF(D25="Si",C25/1.19,C25)</f>
        <v/>
      </c>
      <c r="S25" s="10">
        <f>IF(B25=0,0,(B25-P25-O25)/1.19)</f>
        <v/>
      </c>
      <c r="T25" s="10">
        <f>S25-R25</f>
        <v/>
      </c>
      <c r="U25" s="11">
        <f>IF(Q25=0,0,T25/Q25)</f>
        <v/>
      </c>
    </row>
    <row r="26">
      <c r="A26" s="4" t="n"/>
      <c r="B26" s="5" t="n"/>
      <c r="C26" s="5" t="n"/>
      <c r="D26" s="4" t="n"/>
      <c r="E26" s="6" t="n"/>
      <c r="F26" s="4" t="n"/>
      <c r="G26" s="4" t="n"/>
      <c r="H26" s="7">
        <f>IF(B26&gt;=19990,"Si",G26)</f>
        <v/>
      </c>
      <c r="I26" s="8" t="n"/>
      <c r="J26" s="8" t="n"/>
      <c r="K26" s="8" t="n"/>
      <c r="L26" s="8" t="n"/>
      <c r="M26" s="9">
        <f>IF(OR(I26=0,J26=0,K26=0),0,I26*J26*K26/4000)</f>
        <v/>
      </c>
      <c r="N26" s="9">
        <f>MAX(L26,M26)</f>
        <v/>
      </c>
      <c r="O26" s="10">
        <f>IF(N26=0,0,IF(F26="Verde",IF(H26="Si",INDEX('Tabla tarifas envio'!$E$2:$E$35,MATCH(N26,'Tabla tarifas envio'!$A$2:$A$35,1)),IF(B26&lt;=9989,INDEX('Tabla tarifas envio'!$C$2:$C$35,MATCH(N26,'Tabla tarifas envio'!$A$2:$A$35,1)),INDEX('Tabla tarifas envio'!$D$2:$D$35,MATCH(N26,'Tabla tarifas envio'!$A$2:$A$35,1)))),IF(F26="Amarilla",IF(H26="Si",INDEX('Tabla tarifas envio'!$K$2:$K$35,MATCH(N26,'Tabla tarifas envio'!$G$2:$G$35,1)),IF(B26&lt;=9989,INDEX('Tabla tarifas envio'!$I$2:$I$35,MATCH(N26,'Tabla tarifas envio'!$G$2:$G$35,1)),INDEX('Tabla tarifas envio'!$J$2:$J$35,MATCH(N26,'Tabla tarifas envio'!$G$2:$G$35,1)))),IF(H26="Si",INDEX('Tabla tarifas envio'!$Q$2:$Q$35,MATCH(N26,'Tabla tarifas envio'!$M$2:$M$35,1)),IF(B26&lt;=9989,INDEX('Tabla tarifas envio'!$O$2:$O$35,MATCH(N26,'Tabla tarifas envio'!$M$2:$M$35,1)),INDEX('Tabla tarifas envio'!$P$2:$P$35,MATCH(N26,'Tabla tarifas envio'!$M$2:$M$35,1)))))))</f>
        <v/>
      </c>
      <c r="P26" s="10">
        <f>ROUND(B26*E26/100,0)</f>
        <v/>
      </c>
      <c r="Q26" s="10">
        <f>IF(B26=0,0,B26/1.19)</f>
        <v/>
      </c>
      <c r="R26" s="10">
        <f>IF(D26="Si",C26/1.19,C26)</f>
        <v/>
      </c>
      <c r="S26" s="10">
        <f>IF(B26=0,0,(B26-P26-O26)/1.19)</f>
        <v/>
      </c>
      <c r="T26" s="10">
        <f>S26-R26</f>
        <v/>
      </c>
      <c r="U26" s="11">
        <f>IF(Q26=0,0,T26/Q26)</f>
        <v/>
      </c>
    </row>
    <row r="27">
      <c r="A27" s="4" t="n"/>
      <c r="B27" s="5" t="n"/>
      <c r="C27" s="5" t="n"/>
      <c r="D27" s="4" t="n"/>
      <c r="E27" s="6" t="n"/>
      <c r="F27" s="4" t="n"/>
      <c r="G27" s="4" t="n"/>
      <c r="H27" s="7">
        <f>IF(B27&gt;=19990,"Si",G27)</f>
        <v/>
      </c>
      <c r="I27" s="8" t="n"/>
      <c r="J27" s="8" t="n"/>
      <c r="K27" s="8" t="n"/>
      <c r="L27" s="8" t="n"/>
      <c r="M27" s="9">
        <f>IF(OR(I27=0,J27=0,K27=0),0,I27*J27*K27/4000)</f>
        <v/>
      </c>
      <c r="N27" s="9">
        <f>MAX(L27,M27)</f>
        <v/>
      </c>
      <c r="O27" s="10">
        <f>IF(N27=0,0,IF(F27="Verde",IF(H27="Si",INDEX('Tabla tarifas envio'!$E$2:$E$35,MATCH(N27,'Tabla tarifas envio'!$A$2:$A$35,1)),IF(B27&lt;=9989,INDEX('Tabla tarifas envio'!$C$2:$C$35,MATCH(N27,'Tabla tarifas envio'!$A$2:$A$35,1)),INDEX('Tabla tarifas envio'!$D$2:$D$35,MATCH(N27,'Tabla tarifas envio'!$A$2:$A$35,1)))),IF(F27="Amarilla",IF(H27="Si",INDEX('Tabla tarifas envio'!$K$2:$K$35,MATCH(N27,'Tabla tarifas envio'!$G$2:$G$35,1)),IF(B27&lt;=9989,INDEX('Tabla tarifas envio'!$I$2:$I$35,MATCH(N27,'Tabla tarifas envio'!$G$2:$G$35,1)),INDEX('Tabla tarifas envio'!$J$2:$J$35,MATCH(N27,'Tabla tarifas envio'!$G$2:$G$35,1)))),IF(H27="Si",INDEX('Tabla tarifas envio'!$Q$2:$Q$35,MATCH(N27,'Tabla tarifas envio'!$M$2:$M$35,1)),IF(B27&lt;=9989,INDEX('Tabla tarifas envio'!$O$2:$O$35,MATCH(N27,'Tabla tarifas envio'!$M$2:$M$35,1)),INDEX('Tabla tarifas envio'!$P$2:$P$35,MATCH(N27,'Tabla tarifas envio'!$M$2:$M$35,1)))))))</f>
        <v/>
      </c>
      <c r="P27" s="10">
        <f>ROUND(B27*E27/100,0)</f>
        <v/>
      </c>
      <c r="Q27" s="10">
        <f>IF(B27=0,0,B27/1.19)</f>
        <v/>
      </c>
      <c r="R27" s="10">
        <f>IF(D27="Si",C27/1.19,C27)</f>
        <v/>
      </c>
      <c r="S27" s="10">
        <f>IF(B27=0,0,(B27-P27-O27)/1.19)</f>
        <v/>
      </c>
      <c r="T27" s="10">
        <f>S27-R27</f>
        <v/>
      </c>
      <c r="U27" s="11">
        <f>IF(Q27=0,0,T27/Q27)</f>
        <v/>
      </c>
    </row>
    <row r="28">
      <c r="A28" s="4" t="n"/>
      <c r="B28" s="5" t="n"/>
      <c r="C28" s="5" t="n"/>
      <c r="D28" s="4" t="n"/>
      <c r="E28" s="6" t="n"/>
      <c r="F28" s="4" t="n"/>
      <c r="G28" s="4" t="n"/>
      <c r="H28" s="7">
        <f>IF(B28&gt;=19990,"Si",G28)</f>
        <v/>
      </c>
      <c r="I28" s="8" t="n"/>
      <c r="J28" s="8" t="n"/>
      <c r="K28" s="8" t="n"/>
      <c r="L28" s="8" t="n"/>
      <c r="M28" s="9">
        <f>IF(OR(I28=0,J28=0,K28=0),0,I28*J28*K28/4000)</f>
        <v/>
      </c>
      <c r="N28" s="9">
        <f>MAX(L28,M28)</f>
        <v/>
      </c>
      <c r="O28" s="10">
        <f>IF(N28=0,0,IF(F28="Verde",IF(H28="Si",INDEX('Tabla tarifas envio'!$E$2:$E$35,MATCH(N28,'Tabla tarifas envio'!$A$2:$A$35,1)),IF(B28&lt;=9989,INDEX('Tabla tarifas envio'!$C$2:$C$35,MATCH(N28,'Tabla tarifas envio'!$A$2:$A$35,1)),INDEX('Tabla tarifas envio'!$D$2:$D$35,MATCH(N28,'Tabla tarifas envio'!$A$2:$A$35,1)))),IF(F28="Amarilla",IF(H28="Si",INDEX('Tabla tarifas envio'!$K$2:$K$35,MATCH(N28,'Tabla tarifas envio'!$G$2:$G$35,1)),IF(B28&lt;=9989,INDEX('Tabla tarifas envio'!$I$2:$I$35,MATCH(N28,'Tabla tarifas envio'!$G$2:$G$35,1)),INDEX('Tabla tarifas envio'!$J$2:$J$35,MATCH(N28,'Tabla tarifas envio'!$G$2:$G$35,1)))),IF(H28="Si",INDEX('Tabla tarifas envio'!$Q$2:$Q$35,MATCH(N28,'Tabla tarifas envio'!$M$2:$M$35,1)),IF(B28&lt;=9989,INDEX('Tabla tarifas envio'!$O$2:$O$35,MATCH(N28,'Tabla tarifas envio'!$M$2:$M$35,1)),INDEX('Tabla tarifas envio'!$P$2:$P$35,MATCH(N28,'Tabla tarifas envio'!$M$2:$M$35,1)))))))</f>
        <v/>
      </c>
      <c r="P28" s="10">
        <f>ROUND(B28*E28/100,0)</f>
        <v/>
      </c>
      <c r="Q28" s="10">
        <f>IF(B28=0,0,B28/1.19)</f>
        <v/>
      </c>
      <c r="R28" s="10">
        <f>IF(D28="Si",C28/1.19,C28)</f>
        <v/>
      </c>
      <c r="S28" s="10">
        <f>IF(B28=0,0,(B28-P28-O28)/1.19)</f>
        <v/>
      </c>
      <c r="T28" s="10">
        <f>S28-R28</f>
        <v/>
      </c>
      <c r="U28" s="11">
        <f>IF(Q28=0,0,T28/Q28)</f>
        <v/>
      </c>
    </row>
    <row r="29">
      <c r="A29" s="4" t="n"/>
      <c r="B29" s="5" t="n"/>
      <c r="C29" s="5" t="n"/>
      <c r="D29" s="4" t="n"/>
      <c r="E29" s="6" t="n"/>
      <c r="F29" s="4" t="n"/>
      <c r="G29" s="4" t="n"/>
      <c r="H29" s="7">
        <f>IF(B29&gt;=19990,"Si",G29)</f>
        <v/>
      </c>
      <c r="I29" s="8" t="n"/>
      <c r="J29" s="8" t="n"/>
      <c r="K29" s="8" t="n"/>
      <c r="L29" s="8" t="n"/>
      <c r="M29" s="9">
        <f>IF(OR(I29=0,J29=0,K29=0),0,I29*J29*K29/4000)</f>
        <v/>
      </c>
      <c r="N29" s="9">
        <f>MAX(L29,M29)</f>
        <v/>
      </c>
      <c r="O29" s="10">
        <f>IF(N29=0,0,IF(F29="Verde",IF(H29="Si",INDEX('Tabla tarifas envio'!$E$2:$E$35,MATCH(N29,'Tabla tarifas envio'!$A$2:$A$35,1)),IF(B29&lt;=9989,INDEX('Tabla tarifas envio'!$C$2:$C$35,MATCH(N29,'Tabla tarifas envio'!$A$2:$A$35,1)),INDEX('Tabla tarifas envio'!$D$2:$D$35,MATCH(N29,'Tabla tarifas envio'!$A$2:$A$35,1)))),IF(F29="Amarilla",IF(H29="Si",INDEX('Tabla tarifas envio'!$K$2:$K$35,MATCH(N29,'Tabla tarifas envio'!$G$2:$G$35,1)),IF(B29&lt;=9989,INDEX('Tabla tarifas envio'!$I$2:$I$35,MATCH(N29,'Tabla tarifas envio'!$G$2:$G$35,1)),INDEX('Tabla tarifas envio'!$J$2:$J$35,MATCH(N29,'Tabla tarifas envio'!$G$2:$G$35,1)))),IF(H29="Si",INDEX('Tabla tarifas envio'!$Q$2:$Q$35,MATCH(N29,'Tabla tarifas envio'!$M$2:$M$35,1)),IF(B29&lt;=9989,INDEX('Tabla tarifas envio'!$O$2:$O$35,MATCH(N29,'Tabla tarifas envio'!$M$2:$M$35,1)),INDEX('Tabla tarifas envio'!$P$2:$P$35,MATCH(N29,'Tabla tarifas envio'!$M$2:$M$35,1)))))))</f>
        <v/>
      </c>
      <c r="P29" s="10">
        <f>ROUND(B29*E29/100,0)</f>
        <v/>
      </c>
      <c r="Q29" s="10">
        <f>IF(B29=0,0,B29/1.19)</f>
        <v/>
      </c>
      <c r="R29" s="10">
        <f>IF(D29="Si",C29/1.19,C29)</f>
        <v/>
      </c>
      <c r="S29" s="10">
        <f>IF(B29=0,0,(B29-P29-O29)/1.19)</f>
        <v/>
      </c>
      <c r="T29" s="10">
        <f>S29-R29</f>
        <v/>
      </c>
      <c r="U29" s="11">
        <f>IF(Q29=0,0,T29/Q29)</f>
        <v/>
      </c>
    </row>
    <row r="30">
      <c r="A30" s="4" t="n"/>
      <c r="B30" s="5" t="n"/>
      <c r="C30" s="5" t="n"/>
      <c r="D30" s="4" t="n"/>
      <c r="E30" s="6" t="n"/>
      <c r="F30" s="4" t="n"/>
      <c r="G30" s="4" t="n"/>
      <c r="H30" s="7">
        <f>IF(B30&gt;=19990,"Si",G30)</f>
        <v/>
      </c>
      <c r="I30" s="8" t="n"/>
      <c r="J30" s="8" t="n"/>
      <c r="K30" s="8" t="n"/>
      <c r="L30" s="8" t="n"/>
      <c r="M30" s="9">
        <f>IF(OR(I30=0,J30=0,K30=0),0,I30*J30*K30/4000)</f>
        <v/>
      </c>
      <c r="N30" s="9">
        <f>MAX(L30,M30)</f>
        <v/>
      </c>
      <c r="O30" s="10">
        <f>IF(N30=0,0,IF(F30="Verde",IF(H30="Si",INDEX('Tabla tarifas envio'!$E$2:$E$35,MATCH(N30,'Tabla tarifas envio'!$A$2:$A$35,1)),IF(B30&lt;=9989,INDEX('Tabla tarifas envio'!$C$2:$C$35,MATCH(N30,'Tabla tarifas envio'!$A$2:$A$35,1)),INDEX('Tabla tarifas envio'!$D$2:$D$35,MATCH(N30,'Tabla tarifas envio'!$A$2:$A$35,1)))),IF(F30="Amarilla",IF(H30="Si",INDEX('Tabla tarifas envio'!$K$2:$K$35,MATCH(N30,'Tabla tarifas envio'!$G$2:$G$35,1)),IF(B30&lt;=9989,INDEX('Tabla tarifas envio'!$I$2:$I$35,MATCH(N30,'Tabla tarifas envio'!$G$2:$G$35,1)),INDEX('Tabla tarifas envio'!$J$2:$J$35,MATCH(N30,'Tabla tarifas envio'!$G$2:$G$35,1)))),IF(H30="Si",INDEX('Tabla tarifas envio'!$Q$2:$Q$35,MATCH(N30,'Tabla tarifas envio'!$M$2:$M$35,1)),IF(B30&lt;=9989,INDEX('Tabla tarifas envio'!$O$2:$O$35,MATCH(N30,'Tabla tarifas envio'!$M$2:$M$35,1)),INDEX('Tabla tarifas envio'!$P$2:$P$35,MATCH(N30,'Tabla tarifas envio'!$M$2:$M$35,1)))))))</f>
        <v/>
      </c>
      <c r="P30" s="10">
        <f>ROUND(B30*E30/100,0)</f>
        <v/>
      </c>
      <c r="Q30" s="10">
        <f>IF(B30=0,0,B30/1.19)</f>
        <v/>
      </c>
      <c r="R30" s="10">
        <f>IF(D30="Si",C30/1.19,C30)</f>
        <v/>
      </c>
      <c r="S30" s="10">
        <f>IF(B30=0,0,(B30-P30-O30)/1.19)</f>
        <v/>
      </c>
      <c r="T30" s="10">
        <f>S30-R30</f>
        <v/>
      </c>
      <c r="U30" s="11">
        <f>IF(Q30=0,0,T30/Q30)</f>
        <v/>
      </c>
    </row>
    <row r="31">
      <c r="A31" s="4" t="n"/>
      <c r="B31" s="5" t="n"/>
      <c r="C31" s="5" t="n"/>
      <c r="D31" s="4" t="n"/>
      <c r="E31" s="6" t="n"/>
      <c r="F31" s="4" t="n"/>
      <c r="G31" s="4" t="n"/>
      <c r="H31" s="7">
        <f>IF(B31&gt;=19990,"Si",G31)</f>
        <v/>
      </c>
      <c r="I31" s="8" t="n"/>
      <c r="J31" s="8" t="n"/>
      <c r="K31" s="8" t="n"/>
      <c r="L31" s="8" t="n"/>
      <c r="M31" s="9">
        <f>IF(OR(I31=0,J31=0,K31=0),0,I31*J31*K31/4000)</f>
        <v/>
      </c>
      <c r="N31" s="9">
        <f>MAX(L31,M31)</f>
        <v/>
      </c>
      <c r="O31" s="10">
        <f>IF(N31=0,0,IF(F31="Verde",IF(H31="Si",INDEX('Tabla tarifas envio'!$E$2:$E$35,MATCH(N31,'Tabla tarifas envio'!$A$2:$A$35,1)),IF(B31&lt;=9989,INDEX('Tabla tarifas envio'!$C$2:$C$35,MATCH(N31,'Tabla tarifas envio'!$A$2:$A$35,1)),INDEX('Tabla tarifas envio'!$D$2:$D$35,MATCH(N31,'Tabla tarifas envio'!$A$2:$A$35,1)))),IF(F31="Amarilla",IF(H31="Si",INDEX('Tabla tarifas envio'!$K$2:$K$35,MATCH(N31,'Tabla tarifas envio'!$G$2:$G$35,1)),IF(B31&lt;=9989,INDEX('Tabla tarifas envio'!$I$2:$I$35,MATCH(N31,'Tabla tarifas envio'!$G$2:$G$35,1)),INDEX('Tabla tarifas envio'!$J$2:$J$35,MATCH(N31,'Tabla tarifas envio'!$G$2:$G$35,1)))),IF(H31="Si",INDEX('Tabla tarifas envio'!$Q$2:$Q$35,MATCH(N31,'Tabla tarifas envio'!$M$2:$M$35,1)),IF(B31&lt;=9989,INDEX('Tabla tarifas envio'!$O$2:$O$35,MATCH(N31,'Tabla tarifas envio'!$M$2:$M$35,1)),INDEX('Tabla tarifas envio'!$P$2:$P$35,MATCH(N31,'Tabla tarifas envio'!$M$2:$M$35,1)))))))</f>
        <v/>
      </c>
      <c r="P31" s="10">
        <f>ROUND(B31*E31/100,0)</f>
        <v/>
      </c>
      <c r="Q31" s="10">
        <f>IF(B31=0,0,B31/1.19)</f>
        <v/>
      </c>
      <c r="R31" s="10">
        <f>IF(D31="Si",C31/1.19,C31)</f>
        <v/>
      </c>
      <c r="S31" s="10">
        <f>IF(B31=0,0,(B31-P31-O31)/1.19)</f>
        <v/>
      </c>
      <c r="T31" s="10">
        <f>S31-R31</f>
        <v/>
      </c>
      <c r="U31" s="11">
        <f>IF(Q31=0,0,T31/Q31)</f>
        <v/>
      </c>
    </row>
    <row r="32">
      <c r="A32" s="4" t="n"/>
      <c r="B32" s="5" t="n"/>
      <c r="C32" s="5" t="n"/>
      <c r="D32" s="4" t="n"/>
      <c r="E32" s="6" t="n"/>
      <c r="F32" s="4" t="n"/>
      <c r="G32" s="4" t="n"/>
      <c r="H32" s="7">
        <f>IF(B32&gt;=19990,"Si",G32)</f>
        <v/>
      </c>
      <c r="I32" s="8" t="n"/>
      <c r="J32" s="8" t="n"/>
      <c r="K32" s="8" t="n"/>
      <c r="L32" s="8" t="n"/>
      <c r="M32" s="9">
        <f>IF(OR(I32=0,J32=0,K32=0),0,I32*J32*K32/4000)</f>
        <v/>
      </c>
      <c r="N32" s="9">
        <f>MAX(L32,M32)</f>
        <v/>
      </c>
      <c r="O32" s="10">
        <f>IF(N32=0,0,IF(F32="Verde",IF(H32="Si",INDEX('Tabla tarifas envio'!$E$2:$E$35,MATCH(N32,'Tabla tarifas envio'!$A$2:$A$35,1)),IF(B32&lt;=9989,INDEX('Tabla tarifas envio'!$C$2:$C$35,MATCH(N32,'Tabla tarifas envio'!$A$2:$A$35,1)),INDEX('Tabla tarifas envio'!$D$2:$D$35,MATCH(N32,'Tabla tarifas envio'!$A$2:$A$35,1)))),IF(F32="Amarilla",IF(H32="Si",INDEX('Tabla tarifas envio'!$K$2:$K$35,MATCH(N32,'Tabla tarifas envio'!$G$2:$G$35,1)),IF(B32&lt;=9989,INDEX('Tabla tarifas envio'!$I$2:$I$35,MATCH(N32,'Tabla tarifas envio'!$G$2:$G$35,1)),INDEX('Tabla tarifas envio'!$J$2:$J$35,MATCH(N32,'Tabla tarifas envio'!$G$2:$G$35,1)))),IF(H32="Si",INDEX('Tabla tarifas envio'!$Q$2:$Q$35,MATCH(N32,'Tabla tarifas envio'!$M$2:$M$35,1)),IF(B32&lt;=9989,INDEX('Tabla tarifas envio'!$O$2:$O$35,MATCH(N32,'Tabla tarifas envio'!$M$2:$M$35,1)),INDEX('Tabla tarifas envio'!$P$2:$P$35,MATCH(N32,'Tabla tarifas envio'!$M$2:$M$35,1)))))))</f>
        <v/>
      </c>
      <c r="P32" s="10">
        <f>ROUND(B32*E32/100,0)</f>
        <v/>
      </c>
      <c r="Q32" s="10">
        <f>IF(B32=0,0,B32/1.19)</f>
        <v/>
      </c>
      <c r="R32" s="10">
        <f>IF(D32="Si",C32/1.19,C32)</f>
        <v/>
      </c>
      <c r="S32" s="10">
        <f>IF(B32=0,0,(B32-P32-O32)/1.19)</f>
        <v/>
      </c>
      <c r="T32" s="10">
        <f>S32-R32</f>
        <v/>
      </c>
      <c r="U32" s="11">
        <f>IF(Q32=0,0,T32/Q32)</f>
        <v/>
      </c>
    </row>
    <row r="33">
      <c r="A33" s="4" t="n"/>
      <c r="B33" s="5" t="n"/>
      <c r="C33" s="5" t="n"/>
      <c r="D33" s="4" t="n"/>
      <c r="E33" s="6" t="n"/>
      <c r="F33" s="4" t="n"/>
      <c r="G33" s="4" t="n"/>
      <c r="H33" s="7">
        <f>IF(B33&gt;=19990,"Si",G33)</f>
        <v/>
      </c>
      <c r="I33" s="8" t="n"/>
      <c r="J33" s="8" t="n"/>
      <c r="K33" s="8" t="n"/>
      <c r="L33" s="8" t="n"/>
      <c r="M33" s="9">
        <f>IF(OR(I33=0,J33=0,K33=0),0,I33*J33*K33/4000)</f>
        <v/>
      </c>
      <c r="N33" s="9">
        <f>MAX(L33,M33)</f>
        <v/>
      </c>
      <c r="O33" s="10">
        <f>IF(N33=0,0,IF(F33="Verde",IF(H33="Si",INDEX('Tabla tarifas envio'!$E$2:$E$35,MATCH(N33,'Tabla tarifas envio'!$A$2:$A$35,1)),IF(B33&lt;=9989,INDEX('Tabla tarifas envio'!$C$2:$C$35,MATCH(N33,'Tabla tarifas envio'!$A$2:$A$35,1)),INDEX('Tabla tarifas envio'!$D$2:$D$35,MATCH(N33,'Tabla tarifas envio'!$A$2:$A$35,1)))),IF(F33="Amarilla",IF(H33="Si",INDEX('Tabla tarifas envio'!$K$2:$K$35,MATCH(N33,'Tabla tarifas envio'!$G$2:$G$35,1)),IF(B33&lt;=9989,INDEX('Tabla tarifas envio'!$I$2:$I$35,MATCH(N33,'Tabla tarifas envio'!$G$2:$G$35,1)),INDEX('Tabla tarifas envio'!$J$2:$J$35,MATCH(N33,'Tabla tarifas envio'!$G$2:$G$35,1)))),IF(H33="Si",INDEX('Tabla tarifas envio'!$Q$2:$Q$35,MATCH(N33,'Tabla tarifas envio'!$M$2:$M$35,1)),IF(B33&lt;=9989,INDEX('Tabla tarifas envio'!$O$2:$O$35,MATCH(N33,'Tabla tarifas envio'!$M$2:$M$35,1)),INDEX('Tabla tarifas envio'!$P$2:$P$35,MATCH(N33,'Tabla tarifas envio'!$M$2:$M$35,1)))))))</f>
        <v/>
      </c>
      <c r="P33" s="10">
        <f>ROUND(B33*E33/100,0)</f>
        <v/>
      </c>
      <c r="Q33" s="10">
        <f>IF(B33=0,0,B33/1.19)</f>
        <v/>
      </c>
      <c r="R33" s="10">
        <f>IF(D33="Si",C33/1.19,C33)</f>
        <v/>
      </c>
      <c r="S33" s="10">
        <f>IF(B33=0,0,(B33-P33-O33)/1.19)</f>
        <v/>
      </c>
      <c r="T33" s="10">
        <f>S33-R33</f>
        <v/>
      </c>
      <c r="U33" s="11">
        <f>IF(Q33=0,0,T33/Q33)</f>
        <v/>
      </c>
    </row>
    <row r="34">
      <c r="A34" s="4" t="n"/>
      <c r="B34" s="5" t="n"/>
      <c r="C34" s="5" t="n"/>
      <c r="D34" s="4" t="n"/>
      <c r="E34" s="6" t="n"/>
      <c r="F34" s="4" t="n"/>
      <c r="G34" s="4" t="n"/>
      <c r="H34" s="7">
        <f>IF(B34&gt;=19990,"Si",G34)</f>
        <v/>
      </c>
      <c r="I34" s="8" t="n"/>
      <c r="J34" s="8" t="n"/>
      <c r="K34" s="8" t="n"/>
      <c r="L34" s="8" t="n"/>
      <c r="M34" s="9">
        <f>IF(OR(I34=0,J34=0,K34=0),0,I34*J34*K34/4000)</f>
        <v/>
      </c>
      <c r="N34" s="9">
        <f>MAX(L34,M34)</f>
        <v/>
      </c>
      <c r="O34" s="10">
        <f>IF(N34=0,0,IF(F34="Verde",IF(H34="Si",INDEX('Tabla tarifas envio'!$E$2:$E$35,MATCH(N34,'Tabla tarifas envio'!$A$2:$A$35,1)),IF(B34&lt;=9989,INDEX('Tabla tarifas envio'!$C$2:$C$35,MATCH(N34,'Tabla tarifas envio'!$A$2:$A$35,1)),INDEX('Tabla tarifas envio'!$D$2:$D$35,MATCH(N34,'Tabla tarifas envio'!$A$2:$A$35,1)))),IF(F34="Amarilla",IF(H34="Si",INDEX('Tabla tarifas envio'!$K$2:$K$35,MATCH(N34,'Tabla tarifas envio'!$G$2:$G$35,1)),IF(B34&lt;=9989,INDEX('Tabla tarifas envio'!$I$2:$I$35,MATCH(N34,'Tabla tarifas envio'!$G$2:$G$35,1)),INDEX('Tabla tarifas envio'!$J$2:$J$35,MATCH(N34,'Tabla tarifas envio'!$G$2:$G$35,1)))),IF(H34="Si",INDEX('Tabla tarifas envio'!$Q$2:$Q$35,MATCH(N34,'Tabla tarifas envio'!$M$2:$M$35,1)),IF(B34&lt;=9989,INDEX('Tabla tarifas envio'!$O$2:$O$35,MATCH(N34,'Tabla tarifas envio'!$M$2:$M$35,1)),INDEX('Tabla tarifas envio'!$P$2:$P$35,MATCH(N34,'Tabla tarifas envio'!$M$2:$M$35,1)))))))</f>
        <v/>
      </c>
      <c r="P34" s="10">
        <f>ROUND(B34*E34/100,0)</f>
        <v/>
      </c>
      <c r="Q34" s="10">
        <f>IF(B34=0,0,B34/1.19)</f>
        <v/>
      </c>
      <c r="R34" s="10">
        <f>IF(D34="Si",C34/1.19,C34)</f>
        <v/>
      </c>
      <c r="S34" s="10">
        <f>IF(B34=0,0,(B34-P34-O34)/1.19)</f>
        <v/>
      </c>
      <c r="T34" s="10">
        <f>S34-R34</f>
        <v/>
      </c>
      <c r="U34" s="11">
        <f>IF(Q34=0,0,T34/Q34)</f>
        <v/>
      </c>
    </row>
    <row r="36">
      <c r="A36" s="12" t="inlineStr">
        <is>
          <t>Estimacion educativa. Asume IVA 19%. La reputacion (verde/amarilla/naranja-roja) cambia la tarifa de envio segun descuento ML. Sobre $19.990 el envio gratis es obligatorio y se aplica solo, sin importar tu eleccion en la columna G. Ver hoja 'Tabla tarifas envio'.</t>
        </is>
      </c>
    </row>
  </sheetData>
  <mergeCells count="1">
    <mergeCell ref="A36:H36"/>
  </mergeCells>
  <dataValidations count="3">
    <dataValidation sqref="D5:D34" showDropDown="0" showInputMessage="0" showErrorMessage="0" allowBlank="1" type="list">
      <formula1>"Si,No"</formula1>
    </dataValidation>
    <dataValidation sqref="F5:F34" showDropDown="0" showInputMessage="0" showErrorMessage="0" allowBlank="1" type="list">
      <formula1>"Verde,Amarilla,Naranja o Roja"</formula1>
    </dataValidation>
    <dataValidation sqref="G5:G34" showDropDown="0" showInputMessage="0" showErrorMessage="0" allowBlank="1" type="list">
      <formula1>"Si,No"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6" customWidth="1" min="4" max="4"/>
    <col width="18" customWidth="1" min="5" max="5"/>
    <col width="10" customWidth="1" min="7" max="7"/>
    <col width="10" customWidth="1" min="8" max="8"/>
    <col width="14" customWidth="1" min="9" max="9"/>
    <col width="16" customWidth="1" min="10" max="10"/>
    <col width="18" customWidth="1" min="11" max="11"/>
    <col width="10" customWidth="1" min="13" max="13"/>
    <col width="10" customWidth="1" min="14" max="14"/>
    <col width="14" customWidth="1" min="15" max="15"/>
    <col width="16" customWidth="1" min="16" max="16"/>
    <col width="18" customWidth="1" min="17" max="17"/>
  </cols>
  <sheetData>
    <row r="1">
      <c r="A1" s="13" t="inlineStr">
        <is>
          <t>Peso min</t>
        </is>
      </c>
      <c r="B1" s="13" t="inlineStr">
        <is>
          <t>Peso max</t>
        </is>
      </c>
      <c r="C1" s="13" t="inlineStr">
        <is>
          <t>Verde hasta $9.989</t>
        </is>
      </c>
      <c r="D1" s="13" t="inlineStr">
        <is>
          <t>Verde $9.990-$19.989</t>
        </is>
      </c>
      <c r="E1" s="13" t="inlineStr">
        <is>
          <t>Verde desde $19.990 / gratis</t>
        </is>
      </c>
      <c r="G1" s="13" t="inlineStr">
        <is>
          <t>Peso min</t>
        </is>
      </c>
      <c r="H1" s="13" t="inlineStr">
        <is>
          <t>Peso max</t>
        </is>
      </c>
      <c r="I1" s="13" t="inlineStr">
        <is>
          <t>Amarilla hasta $9.989</t>
        </is>
      </c>
      <c r="J1" s="13" t="inlineStr">
        <is>
          <t>Amarilla $9.990-$19.989</t>
        </is>
      </c>
      <c r="K1" s="13" t="inlineStr">
        <is>
          <t>Amarilla desde $19.990 / gratis</t>
        </is>
      </c>
      <c r="M1" s="13" t="inlineStr">
        <is>
          <t>Peso min</t>
        </is>
      </c>
      <c r="N1" s="13" t="inlineStr">
        <is>
          <t>Peso max</t>
        </is>
      </c>
      <c r="O1" s="13" t="inlineStr">
        <is>
          <t>Naranja/Roja hasta $9.989</t>
        </is>
      </c>
      <c r="P1" s="13" t="inlineStr">
        <is>
          <t>Naranja/Roja $9.990-$19.989</t>
        </is>
      </c>
      <c r="Q1" s="13" t="inlineStr">
        <is>
          <t>Naranja/Roja desde $19.990 / gratis</t>
        </is>
      </c>
    </row>
    <row r="2">
      <c r="A2" t="n">
        <v>0</v>
      </c>
      <c r="B2" t="n">
        <v>0.3</v>
      </c>
      <c r="C2" s="14" t="n">
        <v>800</v>
      </c>
      <c r="D2" s="14" t="n">
        <v>1000</v>
      </c>
      <c r="E2" s="14" t="n">
        <v>3050</v>
      </c>
      <c r="G2" t="n">
        <v>0</v>
      </c>
      <c r="H2" t="n">
        <v>0.3</v>
      </c>
      <c r="I2" s="14" t="n">
        <v>914</v>
      </c>
      <c r="J2" s="14" t="n">
        <v>1143</v>
      </c>
      <c r="K2" s="14" t="n">
        <v>3660</v>
      </c>
      <c r="M2" t="n">
        <v>0</v>
      </c>
      <c r="N2" t="n">
        <v>0.3</v>
      </c>
      <c r="O2" s="14" t="n">
        <v>1142</v>
      </c>
      <c r="P2" s="14" t="n">
        <v>1428</v>
      </c>
      <c r="Q2" s="14" t="n">
        <v>6100</v>
      </c>
    </row>
    <row r="3">
      <c r="A3" t="n">
        <v>0.3</v>
      </c>
      <c r="B3" t="n">
        <v>0.5</v>
      </c>
      <c r="C3" s="14" t="n">
        <v>810</v>
      </c>
      <c r="D3" s="14" t="n">
        <v>1020</v>
      </c>
      <c r="E3" s="14" t="n">
        <v>3150</v>
      </c>
      <c r="G3" t="n">
        <v>0.3</v>
      </c>
      <c r="H3" t="n">
        <v>0.5</v>
      </c>
      <c r="I3" s="14" t="n">
        <v>926</v>
      </c>
      <c r="J3" s="14" t="n">
        <v>1166</v>
      </c>
      <c r="K3" s="14" t="n">
        <v>3780</v>
      </c>
      <c r="M3" t="n">
        <v>0.3</v>
      </c>
      <c r="N3" t="n">
        <v>0.5</v>
      </c>
      <c r="O3" s="14" t="n">
        <v>1157</v>
      </c>
      <c r="P3" s="14" t="n">
        <v>1457</v>
      </c>
      <c r="Q3" s="14" t="n">
        <v>6300</v>
      </c>
    </row>
    <row r="4">
      <c r="A4" t="n">
        <v>0.5</v>
      </c>
      <c r="B4" t="n">
        <v>1</v>
      </c>
      <c r="C4" s="14" t="n">
        <v>830</v>
      </c>
      <c r="D4" s="14" t="n">
        <v>1040</v>
      </c>
      <c r="E4" s="14" t="n">
        <v>3250</v>
      </c>
      <c r="G4" t="n">
        <v>0.5</v>
      </c>
      <c r="H4" t="n">
        <v>1</v>
      </c>
      <c r="I4" s="14" t="n">
        <v>948</v>
      </c>
      <c r="J4" s="14" t="n">
        <v>1188</v>
      </c>
      <c r="K4" s="14" t="n">
        <v>3900</v>
      </c>
      <c r="M4" t="n">
        <v>0.5</v>
      </c>
      <c r="N4" t="n">
        <v>1</v>
      </c>
      <c r="O4" s="14" t="n">
        <v>1185</v>
      </c>
      <c r="P4" s="14" t="n">
        <v>1485</v>
      </c>
      <c r="Q4" s="14" t="n">
        <v>6500</v>
      </c>
    </row>
    <row r="5">
      <c r="A5" t="n">
        <v>1</v>
      </c>
      <c r="B5" t="n">
        <v>1.5</v>
      </c>
      <c r="C5" s="14" t="n">
        <v>850</v>
      </c>
      <c r="D5" s="14" t="n">
        <v>1060</v>
      </c>
      <c r="E5" s="14" t="n">
        <v>3400</v>
      </c>
      <c r="G5" t="n">
        <v>1</v>
      </c>
      <c r="H5" t="n">
        <v>1.5</v>
      </c>
      <c r="I5" s="14" t="n">
        <v>972</v>
      </c>
      <c r="J5" s="14" t="n">
        <v>1212</v>
      </c>
      <c r="K5" s="14" t="n">
        <v>4080</v>
      </c>
      <c r="M5" t="n">
        <v>1</v>
      </c>
      <c r="N5" t="n">
        <v>1.5</v>
      </c>
      <c r="O5" s="14" t="n">
        <v>1214</v>
      </c>
      <c r="P5" s="14" t="n">
        <v>1514</v>
      </c>
      <c r="Q5" s="14" t="n">
        <v>6800</v>
      </c>
    </row>
    <row r="6">
      <c r="A6" t="n">
        <v>1.5</v>
      </c>
      <c r="B6" t="n">
        <v>2</v>
      </c>
      <c r="C6" s="14" t="n">
        <v>870</v>
      </c>
      <c r="D6" s="14" t="n">
        <v>1080</v>
      </c>
      <c r="E6" s="14" t="n">
        <v>3600</v>
      </c>
      <c r="G6" t="n">
        <v>1.5</v>
      </c>
      <c r="H6" t="n">
        <v>2</v>
      </c>
      <c r="I6" s="14" t="n">
        <v>994</v>
      </c>
      <c r="J6" s="14" t="n">
        <v>1234</v>
      </c>
      <c r="K6" s="14" t="n">
        <v>4320</v>
      </c>
      <c r="M6" t="n">
        <v>1.5</v>
      </c>
      <c r="N6" t="n">
        <v>2</v>
      </c>
      <c r="O6" s="14" t="n">
        <v>1242</v>
      </c>
      <c r="P6" s="14" t="n">
        <v>1542</v>
      </c>
      <c r="Q6" s="14" t="n">
        <v>7200</v>
      </c>
    </row>
    <row r="7">
      <c r="A7" t="n">
        <v>2</v>
      </c>
      <c r="B7" t="n">
        <v>3</v>
      </c>
      <c r="C7" s="14" t="n">
        <v>900</v>
      </c>
      <c r="D7" s="14" t="n">
        <v>1100</v>
      </c>
      <c r="E7" s="14" t="n">
        <v>3950</v>
      </c>
      <c r="G7" t="n">
        <v>2</v>
      </c>
      <c r="H7" t="n">
        <v>3</v>
      </c>
      <c r="I7" s="14" t="n">
        <v>1028</v>
      </c>
      <c r="J7" s="14" t="n">
        <v>1257</v>
      </c>
      <c r="K7" s="14" t="n">
        <v>4740</v>
      </c>
      <c r="M7" t="n">
        <v>2</v>
      </c>
      <c r="N7" t="n">
        <v>3</v>
      </c>
      <c r="O7" s="14" t="n">
        <v>1285</v>
      </c>
      <c r="P7" s="14" t="n">
        <v>1571</v>
      </c>
      <c r="Q7" s="14" t="n">
        <v>7900</v>
      </c>
    </row>
    <row r="8">
      <c r="A8" t="n">
        <v>3</v>
      </c>
      <c r="B8" t="n">
        <v>4</v>
      </c>
      <c r="C8" s="14" t="n">
        <v>1040</v>
      </c>
      <c r="D8" s="14" t="n">
        <v>1280</v>
      </c>
      <c r="E8" s="14" t="n">
        <v>4550</v>
      </c>
      <c r="G8" t="n">
        <v>3</v>
      </c>
      <c r="H8" t="n">
        <v>4</v>
      </c>
      <c r="I8" s="14" t="n">
        <v>1188</v>
      </c>
      <c r="J8" s="14" t="n">
        <v>1463</v>
      </c>
      <c r="K8" s="14" t="n">
        <v>5460</v>
      </c>
      <c r="M8" t="n">
        <v>3</v>
      </c>
      <c r="N8" t="n">
        <v>4</v>
      </c>
      <c r="O8" s="14" t="n">
        <v>1485</v>
      </c>
      <c r="P8" s="14" t="n">
        <v>1828</v>
      </c>
      <c r="Q8" s="14" t="n">
        <v>9100</v>
      </c>
    </row>
    <row r="9">
      <c r="A9" t="n">
        <v>4</v>
      </c>
      <c r="B9" t="n">
        <v>5</v>
      </c>
      <c r="C9" s="14" t="n">
        <v>1180</v>
      </c>
      <c r="D9" s="14" t="n">
        <v>1460</v>
      </c>
      <c r="E9" s="14" t="n">
        <v>4900</v>
      </c>
      <c r="G9" t="n">
        <v>4</v>
      </c>
      <c r="H9" t="n">
        <v>5</v>
      </c>
      <c r="I9" s="14" t="n">
        <v>1348</v>
      </c>
      <c r="J9" s="14" t="n">
        <v>1668</v>
      </c>
      <c r="K9" s="14" t="n">
        <v>5880</v>
      </c>
      <c r="M9" t="n">
        <v>4</v>
      </c>
      <c r="N9" t="n">
        <v>5</v>
      </c>
      <c r="O9" s="14" t="n">
        <v>1685</v>
      </c>
      <c r="P9" s="14" t="n">
        <v>2085</v>
      </c>
      <c r="Q9" s="14" t="n">
        <v>9800</v>
      </c>
    </row>
    <row r="10">
      <c r="A10" t="n">
        <v>5</v>
      </c>
      <c r="B10" t="n">
        <v>6</v>
      </c>
      <c r="C10" s="14" t="n">
        <v>1330</v>
      </c>
      <c r="D10" s="14" t="n">
        <v>1640</v>
      </c>
      <c r="E10" s="14" t="n">
        <v>5200</v>
      </c>
      <c r="G10" t="n">
        <v>5</v>
      </c>
      <c r="H10" t="n">
        <v>6</v>
      </c>
      <c r="I10" s="14" t="n">
        <v>1520</v>
      </c>
      <c r="J10" s="14" t="n">
        <v>1874</v>
      </c>
      <c r="K10" s="14" t="n">
        <v>6240</v>
      </c>
      <c r="M10" t="n">
        <v>5</v>
      </c>
      <c r="N10" t="n">
        <v>6</v>
      </c>
      <c r="O10" s="14" t="n">
        <v>1900</v>
      </c>
      <c r="P10" s="14" t="n">
        <v>2342</v>
      </c>
      <c r="Q10" s="14" t="n">
        <v>10400</v>
      </c>
    </row>
    <row r="11">
      <c r="A11" t="n">
        <v>6</v>
      </c>
      <c r="B11" t="n">
        <v>8</v>
      </c>
      <c r="C11" s="14" t="n">
        <v>1470</v>
      </c>
      <c r="D11" s="14" t="n">
        <v>1820</v>
      </c>
      <c r="E11" s="14" t="n">
        <v>5800</v>
      </c>
      <c r="G11" t="n">
        <v>6</v>
      </c>
      <c r="H11" t="n">
        <v>8</v>
      </c>
      <c r="I11" s="14" t="n">
        <v>1680</v>
      </c>
      <c r="J11" s="14" t="n">
        <v>2080</v>
      </c>
      <c r="K11" s="14" t="n">
        <v>6960</v>
      </c>
      <c r="M11" t="n">
        <v>6</v>
      </c>
      <c r="N11" t="n">
        <v>8</v>
      </c>
      <c r="O11" s="14" t="n">
        <v>2100</v>
      </c>
      <c r="P11" s="14" t="n">
        <v>2600</v>
      </c>
      <c r="Q11" s="14" t="n">
        <v>11600</v>
      </c>
    </row>
    <row r="12">
      <c r="A12" t="n">
        <v>8</v>
      </c>
      <c r="B12" t="n">
        <v>10</v>
      </c>
      <c r="C12" s="14" t="n">
        <v>1590</v>
      </c>
      <c r="D12" s="14" t="n">
        <v>1990</v>
      </c>
      <c r="E12" s="14" t="n">
        <v>6200</v>
      </c>
      <c r="G12" t="n">
        <v>8</v>
      </c>
      <c r="H12" t="n">
        <v>10</v>
      </c>
      <c r="I12" s="14" t="n">
        <v>1817</v>
      </c>
      <c r="J12" s="14" t="n">
        <v>2274</v>
      </c>
      <c r="K12" s="14" t="n">
        <v>7440</v>
      </c>
      <c r="M12" t="n">
        <v>8</v>
      </c>
      <c r="N12" t="n">
        <v>10</v>
      </c>
      <c r="O12" s="14" t="n">
        <v>2271</v>
      </c>
      <c r="P12" s="14" t="n">
        <v>2842</v>
      </c>
      <c r="Q12" s="14" t="n">
        <v>12400</v>
      </c>
    </row>
    <row r="13">
      <c r="A13" t="n">
        <v>10</v>
      </c>
      <c r="B13" t="n">
        <v>15</v>
      </c>
      <c r="C13" s="14" t="n">
        <v>1740</v>
      </c>
      <c r="D13" s="14" t="n">
        <v>2290</v>
      </c>
      <c r="E13" s="14" t="n">
        <v>7200</v>
      </c>
      <c r="G13" t="n">
        <v>10</v>
      </c>
      <c r="H13" t="n">
        <v>15</v>
      </c>
      <c r="I13" s="14" t="n">
        <v>1988</v>
      </c>
      <c r="J13" s="14" t="n">
        <v>2617</v>
      </c>
      <c r="K13" s="14" t="n">
        <v>8640</v>
      </c>
      <c r="M13" t="n">
        <v>10</v>
      </c>
      <c r="N13" t="n">
        <v>15</v>
      </c>
      <c r="O13" s="14" t="n">
        <v>2485</v>
      </c>
      <c r="P13" s="14" t="n">
        <v>3271</v>
      </c>
      <c r="Q13" s="14" t="n">
        <v>14400</v>
      </c>
    </row>
    <row r="14">
      <c r="A14" t="n">
        <v>15</v>
      </c>
      <c r="B14" t="n">
        <v>20</v>
      </c>
      <c r="C14" s="14" t="n">
        <v>1890</v>
      </c>
      <c r="D14" s="14" t="n">
        <v>2590</v>
      </c>
      <c r="E14" s="14" t="n">
        <v>8500</v>
      </c>
      <c r="G14" t="n">
        <v>15</v>
      </c>
      <c r="H14" t="n">
        <v>20</v>
      </c>
      <c r="I14" s="14" t="n">
        <v>2160</v>
      </c>
      <c r="J14" s="14" t="n">
        <v>2960</v>
      </c>
      <c r="K14" s="14" t="n">
        <v>10200</v>
      </c>
      <c r="M14" t="n">
        <v>15</v>
      </c>
      <c r="N14" t="n">
        <v>20</v>
      </c>
      <c r="O14" s="14" t="n">
        <v>2700</v>
      </c>
      <c r="P14" s="14" t="n">
        <v>3700</v>
      </c>
      <c r="Q14" s="14" t="n">
        <v>17000</v>
      </c>
    </row>
    <row r="15">
      <c r="A15" t="n">
        <v>20</v>
      </c>
      <c r="B15" t="n">
        <v>25</v>
      </c>
      <c r="C15" s="14" t="n">
        <v>2040</v>
      </c>
      <c r="D15" s="14" t="n">
        <v>2890</v>
      </c>
      <c r="E15" s="14" t="n">
        <v>10000</v>
      </c>
      <c r="G15" t="n">
        <v>20</v>
      </c>
      <c r="H15" t="n">
        <v>25</v>
      </c>
      <c r="I15" s="14" t="n">
        <v>2332</v>
      </c>
      <c r="J15" s="14" t="n">
        <v>3303</v>
      </c>
      <c r="K15" s="14" t="n">
        <v>12000</v>
      </c>
      <c r="M15" t="n">
        <v>20</v>
      </c>
      <c r="N15" t="n">
        <v>25</v>
      </c>
      <c r="O15" s="14" t="n">
        <v>2914</v>
      </c>
      <c r="P15" s="14" t="n">
        <v>4128</v>
      </c>
      <c r="Q15" s="14" t="n">
        <v>20000</v>
      </c>
    </row>
    <row r="16">
      <c r="A16" t="n">
        <v>25</v>
      </c>
      <c r="B16" t="n">
        <v>30</v>
      </c>
      <c r="C16" s="14" t="n">
        <v>2190</v>
      </c>
      <c r="D16" s="14" t="n">
        <v>3190</v>
      </c>
      <c r="E16" s="14" t="n">
        <v>13050</v>
      </c>
      <c r="G16" t="n">
        <v>25</v>
      </c>
      <c r="H16" t="n">
        <v>30</v>
      </c>
      <c r="I16" s="14" t="n">
        <v>2503</v>
      </c>
      <c r="J16" s="14" t="n">
        <v>3646</v>
      </c>
      <c r="K16" s="14" t="n">
        <v>15660</v>
      </c>
      <c r="M16" t="n">
        <v>25</v>
      </c>
      <c r="N16" t="n">
        <v>30</v>
      </c>
      <c r="O16" s="14" t="n">
        <v>3128</v>
      </c>
      <c r="P16" s="14" t="n">
        <v>4557</v>
      </c>
      <c r="Q16" s="14" t="n">
        <v>26100</v>
      </c>
    </row>
    <row r="17">
      <c r="A17" t="n">
        <v>30</v>
      </c>
      <c r="B17" t="n">
        <v>40</v>
      </c>
      <c r="C17" s="14" t="n">
        <v>2390</v>
      </c>
      <c r="D17" s="14" t="n">
        <v>3590</v>
      </c>
      <c r="E17" s="14" t="n">
        <v>15000</v>
      </c>
      <c r="G17" t="n">
        <v>30</v>
      </c>
      <c r="H17" t="n">
        <v>40</v>
      </c>
      <c r="I17" s="14" t="n">
        <v>2732</v>
      </c>
      <c r="J17" s="14" t="n">
        <v>4103</v>
      </c>
      <c r="K17" s="14" t="n">
        <v>18000</v>
      </c>
      <c r="M17" t="n">
        <v>30</v>
      </c>
      <c r="N17" t="n">
        <v>40</v>
      </c>
      <c r="O17" s="14" t="n">
        <v>3414</v>
      </c>
      <c r="P17" s="14" t="n">
        <v>5128</v>
      </c>
      <c r="Q17" s="14" t="n">
        <v>30000</v>
      </c>
    </row>
    <row r="18">
      <c r="A18" t="n">
        <v>40</v>
      </c>
      <c r="B18" t="n">
        <v>50</v>
      </c>
      <c r="C18" s="14" t="n">
        <v>2590</v>
      </c>
      <c r="D18" s="14" t="n">
        <v>3990</v>
      </c>
      <c r="E18" s="14" t="n">
        <v>17300</v>
      </c>
      <c r="G18" t="n">
        <v>40</v>
      </c>
      <c r="H18" t="n">
        <v>50</v>
      </c>
      <c r="I18" s="14" t="n">
        <v>2960</v>
      </c>
      <c r="J18" s="14" t="n">
        <v>4560</v>
      </c>
      <c r="K18" s="14" t="n">
        <v>20760</v>
      </c>
      <c r="M18" t="n">
        <v>40</v>
      </c>
      <c r="N18" t="n">
        <v>50</v>
      </c>
      <c r="O18" s="14" t="n">
        <v>3700</v>
      </c>
      <c r="P18" s="14" t="n">
        <v>5700</v>
      </c>
      <c r="Q18" s="14" t="n">
        <v>34600</v>
      </c>
    </row>
    <row r="19">
      <c r="A19" t="n">
        <v>50</v>
      </c>
      <c r="B19" t="n">
        <v>60</v>
      </c>
      <c r="C19" s="14" t="n">
        <v>2790</v>
      </c>
      <c r="D19" s="14" t="n">
        <v>4390</v>
      </c>
      <c r="E19" s="14" t="n">
        <v>19000</v>
      </c>
      <c r="G19" t="n">
        <v>50</v>
      </c>
      <c r="H19" t="n">
        <v>60</v>
      </c>
      <c r="I19" s="14" t="n">
        <v>3188</v>
      </c>
      <c r="J19" s="14" t="n">
        <v>5017</v>
      </c>
      <c r="K19" s="14" t="n">
        <v>22800</v>
      </c>
      <c r="M19" t="n">
        <v>50</v>
      </c>
      <c r="N19" t="n">
        <v>60</v>
      </c>
      <c r="O19" s="14" t="n">
        <v>3985</v>
      </c>
      <c r="P19" s="14" t="n">
        <v>6271</v>
      </c>
      <c r="Q19" s="14" t="n">
        <v>38000</v>
      </c>
    </row>
    <row r="20">
      <c r="A20" t="n">
        <v>60</v>
      </c>
      <c r="B20" t="n">
        <v>70</v>
      </c>
      <c r="C20" s="14" t="n">
        <v>2990</v>
      </c>
      <c r="D20" s="14" t="n">
        <v>4790</v>
      </c>
      <c r="E20" s="14" t="n">
        <v>20000</v>
      </c>
      <c r="G20" t="n">
        <v>60</v>
      </c>
      <c r="H20" t="n">
        <v>70</v>
      </c>
      <c r="I20" s="14" t="n">
        <v>3417</v>
      </c>
      <c r="J20" s="14" t="n">
        <v>5474</v>
      </c>
      <c r="K20" s="14" t="n">
        <v>24000</v>
      </c>
      <c r="M20" t="n">
        <v>60</v>
      </c>
      <c r="N20" t="n">
        <v>70</v>
      </c>
      <c r="O20" s="14" t="n">
        <v>4271</v>
      </c>
      <c r="P20" s="14" t="n">
        <v>6842</v>
      </c>
      <c r="Q20" s="14" t="n">
        <v>40000</v>
      </c>
    </row>
    <row r="21">
      <c r="A21" t="n">
        <v>70</v>
      </c>
      <c r="B21" t="n">
        <v>80</v>
      </c>
      <c r="C21" s="14" t="n">
        <v>3190</v>
      </c>
      <c r="D21" s="14" t="n">
        <v>5190</v>
      </c>
      <c r="E21" s="14" t="n">
        <v>22300</v>
      </c>
      <c r="G21" t="n">
        <v>70</v>
      </c>
      <c r="H21" t="n">
        <v>80</v>
      </c>
      <c r="I21" s="14" t="n">
        <v>3646</v>
      </c>
      <c r="J21" s="14" t="n">
        <v>5932</v>
      </c>
      <c r="K21" s="14" t="n">
        <v>26760</v>
      </c>
      <c r="M21" t="n">
        <v>70</v>
      </c>
      <c r="N21" t="n">
        <v>80</v>
      </c>
      <c r="O21" s="14" t="n">
        <v>4557</v>
      </c>
      <c r="P21" s="14" t="n">
        <v>7414</v>
      </c>
      <c r="Q21" s="14" t="n">
        <v>44600</v>
      </c>
    </row>
    <row r="22">
      <c r="A22" t="n">
        <v>80</v>
      </c>
      <c r="B22" t="n">
        <v>90</v>
      </c>
      <c r="C22" s="14" t="n">
        <v>3390</v>
      </c>
      <c r="D22" s="14" t="n">
        <v>5590</v>
      </c>
      <c r="E22" s="14" t="n">
        <v>24200</v>
      </c>
      <c r="G22" t="n">
        <v>80</v>
      </c>
      <c r="H22" t="n">
        <v>90</v>
      </c>
      <c r="I22" s="14" t="n">
        <v>3874</v>
      </c>
      <c r="J22" s="14" t="n">
        <v>6388</v>
      </c>
      <c r="K22" s="14" t="n">
        <v>29040</v>
      </c>
      <c r="M22" t="n">
        <v>80</v>
      </c>
      <c r="N22" t="n">
        <v>90</v>
      </c>
      <c r="O22" s="14" t="n">
        <v>4842</v>
      </c>
      <c r="P22" s="14" t="n">
        <v>7985</v>
      </c>
      <c r="Q22" s="14" t="n">
        <v>48400</v>
      </c>
    </row>
    <row r="23">
      <c r="A23" t="n">
        <v>90</v>
      </c>
      <c r="B23" t="n">
        <v>100</v>
      </c>
      <c r="C23" s="14" t="n">
        <v>3590</v>
      </c>
      <c r="D23" s="14" t="n">
        <v>5990</v>
      </c>
      <c r="E23" s="14" t="n">
        <v>26300</v>
      </c>
      <c r="G23" t="n">
        <v>90</v>
      </c>
      <c r="H23" t="n">
        <v>100</v>
      </c>
      <c r="I23" s="14" t="n">
        <v>4103</v>
      </c>
      <c r="J23" s="14" t="n">
        <v>6846</v>
      </c>
      <c r="K23" s="14" t="n">
        <v>31560</v>
      </c>
      <c r="M23" t="n">
        <v>90</v>
      </c>
      <c r="N23" t="n">
        <v>100</v>
      </c>
      <c r="O23" s="14" t="n">
        <v>5128</v>
      </c>
      <c r="P23" s="14" t="n">
        <v>8557</v>
      </c>
      <c r="Q23" s="14" t="n">
        <v>52600</v>
      </c>
    </row>
    <row r="24">
      <c r="A24" t="n">
        <v>100</v>
      </c>
      <c r="B24" t="n">
        <v>110</v>
      </c>
      <c r="C24" s="14" t="n">
        <v>3790</v>
      </c>
      <c r="D24" s="14" t="n">
        <v>6390</v>
      </c>
      <c r="E24" s="14" t="n">
        <v>28400</v>
      </c>
      <c r="G24" t="n">
        <v>100</v>
      </c>
      <c r="H24" t="n">
        <v>110</v>
      </c>
      <c r="I24" s="14" t="n">
        <v>4332</v>
      </c>
      <c r="J24" s="14" t="n">
        <v>7303</v>
      </c>
      <c r="K24" s="14" t="n">
        <v>34080</v>
      </c>
      <c r="M24" t="n">
        <v>100</v>
      </c>
      <c r="N24" t="n">
        <v>110</v>
      </c>
      <c r="O24" s="14" t="n">
        <v>5414</v>
      </c>
      <c r="P24" s="14" t="n">
        <v>9128</v>
      </c>
      <c r="Q24" s="14" t="n">
        <v>56880</v>
      </c>
    </row>
    <row r="25">
      <c r="A25" t="n">
        <v>110</v>
      </c>
      <c r="B25" t="n">
        <v>120</v>
      </c>
      <c r="C25" s="14" t="n">
        <v>3990</v>
      </c>
      <c r="D25" s="14" t="n">
        <v>6790</v>
      </c>
      <c r="E25" s="14" t="n">
        <v>31600</v>
      </c>
      <c r="G25" t="n">
        <v>110</v>
      </c>
      <c r="H25" t="n">
        <v>120</v>
      </c>
      <c r="I25" s="14" t="n">
        <v>4560</v>
      </c>
      <c r="J25" s="14" t="n">
        <v>7760</v>
      </c>
      <c r="K25" s="14" t="n">
        <v>37920</v>
      </c>
      <c r="M25" t="n">
        <v>110</v>
      </c>
      <c r="N25" t="n">
        <v>120</v>
      </c>
      <c r="O25" s="14" t="n">
        <v>5700</v>
      </c>
      <c r="P25" s="14" t="n">
        <v>9700</v>
      </c>
      <c r="Q25" s="14" t="n">
        <v>63200</v>
      </c>
    </row>
    <row r="26">
      <c r="A26" t="n">
        <v>120</v>
      </c>
      <c r="B26" t="n">
        <v>130</v>
      </c>
      <c r="C26" s="14" t="n">
        <v>4190</v>
      </c>
      <c r="D26" s="14" t="n">
        <v>7190</v>
      </c>
      <c r="E26" s="14" t="n">
        <v>34900</v>
      </c>
      <c r="G26" t="n">
        <v>120</v>
      </c>
      <c r="H26" t="n">
        <v>130</v>
      </c>
      <c r="I26" s="14" t="n">
        <v>4788</v>
      </c>
      <c r="J26" s="14" t="n">
        <v>8217</v>
      </c>
      <c r="K26" s="14" t="n">
        <v>41880</v>
      </c>
      <c r="M26" t="n">
        <v>120</v>
      </c>
      <c r="N26" t="n">
        <v>130</v>
      </c>
      <c r="O26" s="14" t="n">
        <v>5985</v>
      </c>
      <c r="P26" s="14" t="n">
        <v>10271</v>
      </c>
      <c r="Q26" s="14" t="n">
        <v>69800</v>
      </c>
    </row>
    <row r="27">
      <c r="A27" t="n">
        <v>130</v>
      </c>
      <c r="B27" t="n">
        <v>140</v>
      </c>
      <c r="C27" s="14" t="n">
        <v>4390</v>
      </c>
      <c r="D27" s="14" t="n">
        <v>7590</v>
      </c>
      <c r="E27" s="14" t="n">
        <v>38400</v>
      </c>
      <c r="G27" t="n">
        <v>130</v>
      </c>
      <c r="H27" t="n">
        <v>140</v>
      </c>
      <c r="I27" s="14" t="n">
        <v>5017</v>
      </c>
      <c r="J27" s="14" t="n">
        <v>8674</v>
      </c>
      <c r="K27" s="14" t="n">
        <v>46080</v>
      </c>
      <c r="M27" t="n">
        <v>130</v>
      </c>
      <c r="N27" t="n">
        <v>140</v>
      </c>
      <c r="O27" s="14" t="n">
        <v>6271</v>
      </c>
      <c r="P27" s="14" t="n">
        <v>10842</v>
      </c>
      <c r="Q27" s="14" t="n">
        <v>76800</v>
      </c>
    </row>
    <row r="28">
      <c r="A28" t="n">
        <v>140</v>
      </c>
      <c r="B28" t="n">
        <v>150</v>
      </c>
      <c r="C28" s="14" t="n">
        <v>4590</v>
      </c>
      <c r="D28" s="14" t="n">
        <v>7990</v>
      </c>
      <c r="E28" s="14" t="n">
        <v>41600</v>
      </c>
      <c r="G28" t="n">
        <v>140</v>
      </c>
      <c r="H28" t="n">
        <v>150</v>
      </c>
      <c r="I28" s="14" t="n">
        <v>5246</v>
      </c>
      <c r="J28" s="14" t="n">
        <v>9132</v>
      </c>
      <c r="K28" s="14" t="n">
        <v>49920</v>
      </c>
      <c r="M28" t="n">
        <v>140</v>
      </c>
      <c r="N28" t="n">
        <v>150</v>
      </c>
      <c r="O28" s="14" t="n">
        <v>6557</v>
      </c>
      <c r="P28" s="14" t="n">
        <v>11414</v>
      </c>
      <c r="Q28" s="14" t="n">
        <v>83200</v>
      </c>
    </row>
    <row r="29">
      <c r="A29" t="n">
        <v>150</v>
      </c>
      <c r="B29" t="n">
        <v>175</v>
      </c>
      <c r="C29" s="14" t="n">
        <v>4790</v>
      </c>
      <c r="D29" s="14" t="n">
        <v>8390</v>
      </c>
      <c r="E29" s="14" t="n">
        <v>47400</v>
      </c>
      <c r="G29" t="n">
        <v>150</v>
      </c>
      <c r="H29" t="n">
        <v>175</v>
      </c>
      <c r="I29" s="14" t="n">
        <v>5474</v>
      </c>
      <c r="J29" s="14" t="n">
        <v>9588</v>
      </c>
      <c r="K29" s="14" t="n">
        <v>56880</v>
      </c>
      <c r="M29" t="n">
        <v>150</v>
      </c>
      <c r="N29" t="n">
        <v>175</v>
      </c>
      <c r="O29" s="14" t="n">
        <v>6842</v>
      </c>
      <c r="P29" s="14" t="n">
        <v>11985</v>
      </c>
      <c r="Q29" s="14" t="n">
        <v>94800</v>
      </c>
    </row>
    <row r="30">
      <c r="A30" t="n">
        <v>175</v>
      </c>
      <c r="B30" t="n">
        <v>200</v>
      </c>
      <c r="C30" s="14" t="n">
        <v>4990</v>
      </c>
      <c r="D30" s="14" t="n">
        <v>8790</v>
      </c>
      <c r="E30" s="14" t="n">
        <v>55600</v>
      </c>
      <c r="G30" t="n">
        <v>175</v>
      </c>
      <c r="H30" t="n">
        <v>200</v>
      </c>
      <c r="I30" s="14" t="n">
        <v>5703</v>
      </c>
      <c r="J30" s="14" t="n">
        <v>10046</v>
      </c>
      <c r="K30" s="14" t="n">
        <v>66720</v>
      </c>
      <c r="M30" t="n">
        <v>175</v>
      </c>
      <c r="N30" t="n">
        <v>200</v>
      </c>
      <c r="O30" s="14" t="n">
        <v>7128</v>
      </c>
      <c r="P30" s="14" t="n">
        <v>12557</v>
      </c>
      <c r="Q30" s="14" t="n">
        <v>111200</v>
      </c>
    </row>
    <row r="31">
      <c r="A31" t="n">
        <v>200</v>
      </c>
      <c r="B31" t="n">
        <v>225</v>
      </c>
      <c r="C31" s="14" t="n">
        <v>5190</v>
      </c>
      <c r="D31" s="14" t="n">
        <v>9190</v>
      </c>
      <c r="E31" s="14" t="n">
        <v>63900</v>
      </c>
      <c r="G31" t="n">
        <v>200</v>
      </c>
      <c r="H31" t="n">
        <v>225</v>
      </c>
      <c r="I31" s="14" t="n">
        <v>5932</v>
      </c>
      <c r="J31" s="14" t="n">
        <v>10503</v>
      </c>
      <c r="K31" s="14" t="n">
        <v>76680</v>
      </c>
      <c r="M31" t="n">
        <v>200</v>
      </c>
      <c r="N31" t="n">
        <v>225</v>
      </c>
      <c r="O31" s="14" t="n">
        <v>7414</v>
      </c>
      <c r="P31" s="14" t="n">
        <v>13128</v>
      </c>
      <c r="Q31" s="14" t="n">
        <v>127800</v>
      </c>
    </row>
    <row r="32">
      <c r="A32" t="n">
        <v>225</v>
      </c>
      <c r="B32" t="n">
        <v>250</v>
      </c>
      <c r="C32" s="14" t="n">
        <v>5390</v>
      </c>
      <c r="D32" s="14" t="n">
        <v>9590</v>
      </c>
      <c r="E32" s="14" t="n">
        <v>70900</v>
      </c>
      <c r="G32" t="n">
        <v>225</v>
      </c>
      <c r="H32" t="n">
        <v>250</v>
      </c>
      <c r="I32" s="14" t="n">
        <v>6160</v>
      </c>
      <c r="J32" s="14" t="n">
        <v>10960</v>
      </c>
      <c r="K32" s="14" t="n">
        <v>85080</v>
      </c>
      <c r="M32" t="n">
        <v>225</v>
      </c>
      <c r="N32" t="n">
        <v>250</v>
      </c>
      <c r="O32" s="14" t="n">
        <v>7700</v>
      </c>
      <c r="P32" s="14" t="n">
        <v>13700</v>
      </c>
      <c r="Q32" s="14" t="n">
        <v>141800</v>
      </c>
    </row>
    <row r="33">
      <c r="A33" t="n">
        <v>250</v>
      </c>
      <c r="B33" t="n">
        <v>275</v>
      </c>
      <c r="C33" s="14" t="n">
        <v>5590</v>
      </c>
      <c r="D33" s="14" t="n">
        <v>9990</v>
      </c>
      <c r="E33" s="14" t="n">
        <v>78400</v>
      </c>
      <c r="G33" t="n">
        <v>250</v>
      </c>
      <c r="H33" t="n">
        <v>275</v>
      </c>
      <c r="I33" s="14" t="n">
        <v>6388</v>
      </c>
      <c r="J33" s="14" t="n">
        <v>11417</v>
      </c>
      <c r="K33" s="14" t="n">
        <v>94080</v>
      </c>
      <c r="M33" t="n">
        <v>250</v>
      </c>
      <c r="N33" t="n">
        <v>275</v>
      </c>
      <c r="O33" s="14" t="n">
        <v>7985</v>
      </c>
      <c r="P33" s="14" t="n">
        <v>14271</v>
      </c>
      <c r="Q33" s="14" t="n">
        <v>156800</v>
      </c>
    </row>
    <row r="34">
      <c r="A34" t="n">
        <v>275</v>
      </c>
      <c r="B34" t="n">
        <v>300</v>
      </c>
      <c r="C34" s="14" t="n">
        <v>5790</v>
      </c>
      <c r="D34" s="14" t="n">
        <v>10390</v>
      </c>
      <c r="E34" s="14" t="n">
        <v>85900</v>
      </c>
      <c r="G34" t="n">
        <v>275</v>
      </c>
      <c r="H34" t="n">
        <v>300</v>
      </c>
      <c r="I34" s="14" t="n">
        <v>6617</v>
      </c>
      <c r="J34" s="14" t="n">
        <v>11874</v>
      </c>
      <c r="K34" s="14" t="n">
        <v>103080</v>
      </c>
      <c r="M34" t="n">
        <v>275</v>
      </c>
      <c r="N34" t="n">
        <v>300</v>
      </c>
      <c r="O34" s="14" t="n">
        <v>8271</v>
      </c>
      <c r="P34" s="14" t="n">
        <v>14842</v>
      </c>
      <c r="Q34" s="14" t="n">
        <v>171800</v>
      </c>
    </row>
    <row r="35">
      <c r="A35" t="n">
        <v>300</v>
      </c>
      <c r="B35" t="n">
        <v>999999</v>
      </c>
      <c r="C35" s="14" t="n">
        <v>5990</v>
      </c>
      <c r="D35" s="14" t="n">
        <v>10990</v>
      </c>
      <c r="E35" s="14" t="n">
        <v>93400</v>
      </c>
      <c r="G35" t="n">
        <v>300</v>
      </c>
      <c r="H35" t="n">
        <v>999999</v>
      </c>
      <c r="I35" s="14" t="n">
        <v>6846</v>
      </c>
      <c r="J35" s="14" t="n">
        <v>12560</v>
      </c>
      <c r="K35" s="14" t="n">
        <v>112080</v>
      </c>
      <c r="M35" t="n">
        <v>300</v>
      </c>
      <c r="N35" t="n">
        <v>999999</v>
      </c>
      <c r="O35" s="14" t="n">
        <v>8557</v>
      </c>
      <c r="P35" s="14" t="n">
        <v>15700</v>
      </c>
      <c r="Q35" s="14" t="n">
        <v>186800</v>
      </c>
    </row>
    <row r="37">
      <c r="A37" s="12" t="inlineStr">
        <is>
          <t>Fuente: tablas oficiales de costos de envio ML Chile por color de reputacion (verde 50% descuento, amarilla 40% descuento, naranja/roja tarifa base). ML puede actualizar estos valores.</t>
        </is>
      </c>
    </row>
  </sheetData>
  <mergeCells count="1">
    <mergeCell ref="A37:K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2026-08-11T18:27:42Z</dcterms:created>
  <dcterms:modified xmlns:dcterms="http://purl.org/dc/terms/" xmlns:xsi="http://www.w3.org/2001/XMLSchema-instance" xsi:type="dcterms:W3CDTF">2026-08-11T18:27:42Z</dcterms:modified>
</cp:coreProperties>
</file>