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15545bc8c8a1af/YellowJacketTrader/Courses/02 - Profitability Caculator with Diagnosis Tool/"/>
    </mc:Choice>
  </mc:AlternateContent>
  <xr:revisionPtr revIDLastSave="109" documentId="8_{7FF6EA44-7409-464F-A64D-00688DE9A925}" xr6:coauthVersionLast="47" xr6:coauthVersionMax="47" xr10:uidLastSave="{21ABCE03-7246-F545-9208-560B310A36AF}"/>
  <bookViews>
    <workbookView xWindow="0" yWindow="500" windowWidth="28800" windowHeight="15840" activeTab="1" xr2:uid="{18F76AF6-0463-4736-8F20-6C1097711BF8}"/>
  </bookViews>
  <sheets>
    <sheet name="Calc Data (HIDE)" sheetId="4" state="hidden" r:id="rId1"/>
    <sheet name="Profitability Calc" sheetId="3" r:id="rId2"/>
    <sheet name="BONUS Data (HIDE)" sheetId="2" state="hidden" r:id="rId3"/>
    <sheet name="BONUS - Win &amp; RR" sheetId="1" r:id="rId4"/>
  </sheets>
  <definedNames>
    <definedName name="reward" localSheetId="1">'Profitability Calc'!#REF!</definedName>
    <definedName name="reward">'BONUS - Win &amp; RR'!$J$4</definedName>
    <definedName name="risk" localSheetId="1">'Profitability Calc'!#REF!</definedName>
    <definedName name="risk">'BONUS - Win &amp; RR'!$F$4</definedName>
    <definedName name="winrate" localSheetId="1">'Profitability Calc'!#REF!</definedName>
    <definedName name="winrate">'BONUS - Win &amp; RR'!$B$4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3" l="1"/>
  <c r="J4" i="3"/>
  <c r="B2" i="4" s="1" a="1"/>
  <c r="B2" i="4" s="1"/>
  <c r="H4" i="3"/>
  <c r="I4" i="3" s="1"/>
  <c r="H2" i="4" a="1"/>
  <c r="H2" i="4" s="1"/>
  <c r="I2" i="4" a="1"/>
  <c r="I2" i="4" s="1"/>
  <c r="F2" i="4" a="1"/>
  <c r="F2" i="4" s="1"/>
  <c r="E2" i="4" a="1"/>
  <c r="E2" i="4" s="1"/>
  <c r="C2" i="4" a="1"/>
  <c r="C2" i="4" s="1"/>
  <c r="G2" i="4" l="1" a="1"/>
  <c r="G2" i="4" s="1"/>
  <c r="E2" i="2" l="1"/>
  <c r="C2" i="2"/>
  <c r="B2" i="2"/>
  <c r="I2" i="2" l="1"/>
  <c r="J2" i="2" s="1"/>
  <c r="K2" i="2" s="1"/>
  <c r="F2" i="2"/>
  <c r="G2" i="2" s="1"/>
  <c r="J2" i="4" l="1"/>
  <c r="L4" i="3" s="1" a="1"/>
  <c r="L4" i="3" s="1"/>
  <c r="H2" i="2"/>
  <c r="G9" i="1"/>
  <c r="L2" i="2"/>
  <c r="M2" i="2"/>
  <c r="I9" i="1"/>
  <c r="K9" i="1" l="1"/>
  <c r="E9" i="1" a="1"/>
  <c r="E9" i="1" s="1"/>
  <c r="F9" i="1" a="1"/>
  <c r="F9" i="1" s="1"/>
  <c r="A2" i="4" l="1" a="1"/>
  <c r="A2" i="4" s="1"/>
  <c r="D2" i="4" a="1"/>
  <c r="D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<sst xmlns="http://schemas.openxmlformats.org/spreadsheetml/2006/main" count="44" uniqueCount="30">
  <si>
    <t>WIN %</t>
  </si>
  <si>
    <t>REWARD</t>
  </si>
  <si>
    <t>RISK</t>
  </si>
  <si>
    <t>Risk</t>
  </si>
  <si>
    <t>Reward</t>
  </si>
  <si>
    <t>Win %</t>
  </si>
  <si>
    <t>Lose %</t>
  </si>
  <si>
    <t>Total Trades</t>
  </si>
  <si>
    <t>Total Winners</t>
  </si>
  <si>
    <t>Total Losers</t>
  </si>
  <si>
    <t>Winnings</t>
  </si>
  <si>
    <t>Losses</t>
  </si>
  <si>
    <t>Net Profits</t>
  </si>
  <si>
    <t>Gross Loss</t>
  </si>
  <si>
    <t>Gross Profit</t>
  </si>
  <si>
    <t>Avg Win</t>
  </si>
  <si>
    <t>Avg Loss</t>
  </si>
  <si>
    <t>Based On 100 Trades...</t>
  </si>
  <si>
    <t>Avg. Win</t>
  </si>
  <si>
    <t>Avg. Loss</t>
  </si>
  <si>
    <t>Est. Net Profits</t>
  </si>
  <si>
    <t>Multiplier</t>
  </si>
  <si>
    <t>Tot. Trades</t>
  </si>
  <si>
    <t>Win. Trades</t>
  </si>
  <si>
    <t>Los. Trades</t>
  </si>
  <si>
    <t>Loss %</t>
  </si>
  <si>
    <t>Calculations</t>
  </si>
  <si>
    <t>Your Inputs</t>
  </si>
  <si>
    <t>Gross Wins</t>
  </si>
  <si>
    <t>Estimated Net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</si>
</sst>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9" x14ac:knownFonts="1">
    <font>
      <sz val="11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36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22"/>
      <name val="Calibri"/>
      <family val="2"/>
      <scheme val="minor"/>
    </font>
    <font>
      <sz val="22"/>
      <color theme="0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 applyAlignment="1">
      <alignment horizontal="center"/>
    </xf>
    <xf numFmtId="0" fontId="7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164" fontId="17" fillId="0" borderId="3" xfId="0" applyNumberFormat="1" applyFont="1" applyBorder="1" applyAlignment="1" applyProtection="1">
      <alignment horizontal="center" vertical="center"/>
      <protection locked="0"/>
    </xf>
    <xf numFmtId="164" fontId="17" fillId="0" borderId="4" xfId="0" applyNumberFormat="1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10" fillId="4" borderId="0" xfId="0" applyFont="1" applyFill="1" applyAlignment="1">
      <alignment vertical="center"/>
    </xf>
    <xf numFmtId="0" fontId="0" fillId="2" borderId="0" xfId="0" applyFill="1"/>
    <xf numFmtId="0" fontId="18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7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9" fontId="17" fillId="0" borderId="2" xfId="0" applyNumberFormat="1" applyFont="1" applyBorder="1" applyAlignment="1">
      <alignment horizontal="center" vertical="center"/>
    </xf>
    <xf numFmtId="9" fontId="17" fillId="0" borderId="3" xfId="0" applyNumberFormat="1" applyFont="1" applyBorder="1" applyAlignment="1">
      <alignment horizontal="center" vertical="center"/>
    </xf>
    <xf numFmtId="38" fontId="17" fillId="0" borderId="4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9" fontId="2" fillId="4" borderId="0" xfId="0" applyNumberFormat="1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38" fontId="9" fillId="3" borderId="1" xfId="0" applyNumberFormat="1" applyFont="1" applyFill="1" applyBorder="1" applyAlignment="1">
      <alignment horizontal="center"/>
    </xf>
    <xf numFmtId="38" fontId="3" fillId="3" borderId="1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46">
    <dxf>
      <font>
        <color rgb="FF00B050"/>
      </font>
    </dxf>
    <dxf>
      <font>
        <color rgb="FFFF0000"/>
      </font>
    </dxf>
    <dxf>
      <font>
        <color rgb="FFFF0000"/>
      </font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numFmt numFmtId="13" formatCode="0%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1" hidden="0"/>
    </dxf>
    <dxf>
      <numFmt numFmtId="13" formatCode="0%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/>
      </font>
      <numFmt numFmtId="164" formatCode="0_);[Red]\(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  <protection locked="0" hidden="0"/>
    </dxf>
    <dxf>
      <font>
        <b/>
        <i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/>
      </font>
      <numFmt numFmtId="164" formatCode="0_);[Red]\(0\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</border>
      <protection locked="0" hidden="0"/>
    </dxf>
    <dxf>
      <font>
        <b/>
        <i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numFmt numFmtId="13" formatCode="0%"/>
      <alignment horizontal="center" vertical="bottom" textRotation="0" wrapText="0" indent="0" justifyLastLine="0" shrinkToFit="0" readingOrder="0"/>
      <protection locked="1" hidden="0"/>
    </dxf>
    <dxf>
      <numFmt numFmtId="6" formatCode="#,##0_);[Red]\(#,##0\)"/>
      <alignment horizontal="center" vertical="bottom" textRotation="0" wrapText="0" indent="0" justifyLastLine="0" shrinkToFit="0" readingOrder="0"/>
      <protection locked="1" hidden="0"/>
    </dxf>
    <dxf>
      <numFmt numFmtId="1" formatCode="0"/>
      <alignment horizontal="center" vertical="bottom" textRotation="0" wrapText="0" indent="0" justifyLastLine="0" shrinkToFit="0" readingOrder="0"/>
      <protection locked="1" hidden="0"/>
    </dxf>
    <dxf>
      <numFmt numFmtId="13" formatCode="0%"/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Profit and Loss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Gross Profit and Loss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9-44E2-AD7F-6B003C79B5D3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9-44E2-AD7F-6B003C79B5D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F59-44E2-AD7F-6B003C79B5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('Calc Data (HIDE)'!$F$1,'Calc Data (HIDE)'!$I$1)</c:f>
              <c:strCache>
                <c:ptCount val="2"/>
                <c:pt idx="0">
                  <c:v>Winnings</c:v>
                </c:pt>
                <c:pt idx="1">
                  <c:v>Losses</c:v>
                </c:pt>
              </c:strCache>
            </c:strRef>
          </c:cat>
          <c:val>
            <c:numRef>
              <c:f>('Calc Data (HIDE)'!$F$2,'Calc Data (HIDE)'!$I$2)</c:f>
              <c:numCache>
                <c:formatCode>#,##0_);[Red]\(#,##0\)</c:formatCode>
                <c:ptCount val="2"/>
                <c:pt idx="0">
                  <c:v>500</c:v>
                </c:pt>
                <c:pt idx="1">
                  <c:v>-500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59-44E2-AD7F-6B003C79B5D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36180160"/>
        <c:axId val="484141648"/>
      </c:barChart>
      <c:catAx>
        <c:axId val="17361801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4141648"/>
        <c:crosses val="autoZero"/>
        <c:auto val="1"/>
        <c:lblAlgn val="ctr"/>
        <c:lblOffset val="100"/>
        <c:noMultiLvlLbl val="0"/>
      </c:catAx>
      <c:valAx>
        <c:axId val="4841416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1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Net Profit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Net Profit</c:v>
          </c:tx>
          <c:spPr>
            <a:solidFill>
              <a:srgbClr val="FFC0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'Calc Data (HIDE)'!$J$2</c:f>
              <c:numCache>
                <c:formatCode>#,##0_);[Red]\(#,##0\)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0000"/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9E17-4118-BE3F-1ECFA8E691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36180160"/>
        <c:axId val="484141648"/>
      </c:barChart>
      <c:catAx>
        <c:axId val="1736180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4141648"/>
        <c:crosses val="autoZero"/>
        <c:auto val="1"/>
        <c:lblAlgn val="ctr"/>
        <c:lblOffset val="100"/>
        <c:noMultiLvlLbl val="0"/>
      </c:catAx>
      <c:valAx>
        <c:axId val="4841416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1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Profit and Loss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Gross Profit and Loss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8D-4C41-986E-B53969846EC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58D-4C41-986E-B53969846EC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58D-4C41-986E-B53969846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('BONUS Data (HIDE)'!$G$1,'BONUS Data (HIDE)'!$K$1)</c:f>
              <c:strCache>
                <c:ptCount val="2"/>
                <c:pt idx="0">
                  <c:v>Winnings</c:v>
                </c:pt>
                <c:pt idx="1">
                  <c:v>Losses</c:v>
                </c:pt>
              </c:strCache>
            </c:strRef>
          </c:cat>
          <c:val>
            <c:numRef>
              <c:f>('BONUS Data (HIDE)'!$G$2,'BONUS Data (HIDE)'!$K$2)</c:f>
              <c:numCache>
                <c:formatCode>#,##0_);[Red]\(#,##0\)</c:formatCode>
                <c:ptCount val="2"/>
                <c:pt idx="0">
                  <c:v>500</c:v>
                </c:pt>
                <c:pt idx="1">
                  <c:v>-500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D-4C41-986E-B53969846EC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36180160"/>
        <c:axId val="484141648"/>
      </c:barChart>
      <c:catAx>
        <c:axId val="17361801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4141648"/>
        <c:crosses val="autoZero"/>
        <c:auto val="1"/>
        <c:lblAlgn val="ctr"/>
        <c:lblOffset val="100"/>
        <c:noMultiLvlLbl val="0"/>
      </c:catAx>
      <c:valAx>
        <c:axId val="48414164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1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Net Profit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Net Profits</c:v>
          </c:tx>
          <c:spPr>
            <a:solidFill>
              <a:srgbClr val="FFC0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2CD0-4FC3-987D-1AEF111239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Net Profits</c:v>
              </c:pt>
            </c:strLit>
          </c:cat>
          <c:val>
            <c:numRef>
              <c:f>'BONUS Data (HIDE)'!$M$2</c:f>
              <c:numCache>
                <c:formatCode>#,##0_);[Red]\(#,##0\)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000000"/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169E-43F6-A78F-6D730602AEA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36180160"/>
        <c:axId val="484141648"/>
      </c:barChart>
      <c:catAx>
        <c:axId val="1736180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4141648"/>
        <c:crosses val="autoZero"/>
        <c:auto val="1"/>
        <c:lblAlgn val="ctr"/>
        <c:lblOffset val="100"/>
        <c:noMultiLvlLbl val="0"/>
      </c:catAx>
      <c:valAx>
        <c:axId val="4841416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1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46158</xdr:colOff>
      <xdr:row>5</xdr:row>
      <xdr:rowOff>13156</xdr:rowOff>
    </xdr:from>
    <xdr:to>
      <xdr:col>5</xdr:col>
      <xdr:colOff>952500</xdr:colOff>
      <xdr:row>18</xdr:row>
      <xdr:rowOff>72497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576FEE-B628-487C-9C35-350B29D7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431368</xdr:colOff>
      <xdr:row>5</xdr:row>
      <xdr:rowOff>20465</xdr:rowOff>
    </xdr:from>
    <xdr:to>
      <xdr:col>11</xdr:col>
      <xdr:colOff>1575287</xdr:colOff>
      <xdr:row>18</xdr:row>
      <xdr:rowOff>72498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7370D1-2345-4A11-83C5-C3963006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39414</xdr:colOff>
      <xdr:row>0</xdr:row>
      <xdr:rowOff>52553</xdr:rowOff>
    </xdr:from>
    <xdr:to>
      <xdr:col>2</xdr:col>
      <xdr:colOff>407276</xdr:colOff>
      <xdr:row>0</xdr:row>
      <xdr:rowOff>852365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DC476B-F010-C3D0-B384-6CE01EB01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4" y="52553"/>
          <a:ext cx="2102069" cy="7998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10</xdr:row>
      <xdr:rowOff>5830</xdr:rowOff>
    </xdr:from>
    <xdr:to>
      <xdr:col>6</xdr:col>
      <xdr:colOff>190500</xdr:colOff>
      <xdr:row>23</xdr:row>
      <xdr:rowOff>65171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79B437-DFDE-41AA-BE85-317041626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321468</xdr:colOff>
      <xdr:row>10</xdr:row>
      <xdr:rowOff>13138</xdr:rowOff>
    </xdr:from>
    <xdr:to>
      <xdr:col>11</xdr:col>
      <xdr:colOff>571500</xdr:colOff>
      <xdr:row>23</xdr:row>
      <xdr:rowOff>65171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D9FAAF-3256-4CF0-ABFF-7445F1F6F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8DBE03-727A-43C4-88CC-5EEB2BC200D8}" name="Data" displayName="Data" ref="A1:J2" totalsRowShown="0" headerRowDxfId="45" dataDxfId="44">
  <autoFilter ref="A1:J2" xr:uid="{4B2664EC-2565-4228-BD68-A4EE051272F5}"/>
  <tableColumns count="10">
    <tableColumn id="2" xr3:uid="{0A82FB49-4C3C-4EE8-A67C-A2527B776D3D}" name="Avg Loss" dataDxfId="43">
      <calculatedColumnFormula array="1">Calcs[Avg Loss]</calculatedColumnFormula>
    </tableColumn>
    <tableColumn id="3" xr3:uid="{461DA428-B5D7-4DA3-9974-AFFCB0021AAB}" name="Avg Win" dataDxfId="42">
      <calculatedColumnFormula array="1">Calcs[Avg Win]</calculatedColumnFormula>
    </tableColumn>
    <tableColumn id="7" xr3:uid="{94D81F7F-0748-4DA3-BB02-C4178EC1E549}" name="Total Trades" dataDxfId="41">
      <calculatedColumnFormula array="1">IF(Inputs[Tot. Trades]&gt;=100,Inputs[Tot. Trades],100)</calculatedColumnFormula>
    </tableColumn>
    <tableColumn id="4" xr3:uid="{A720BC7C-018E-457F-9F3B-AA0E890840AC}" name="Win %" dataDxfId="40">
      <calculatedColumnFormula array="1">Calcs[Win %]</calculatedColumnFormula>
    </tableColumn>
    <tableColumn id="8" xr3:uid="{FE6BCBE3-703F-42B4-97B6-6C758C7BC2E1}" name="Total Winners" dataDxfId="39">
      <calculatedColumnFormula array="1">Inputs[Win. Trades]</calculatedColumnFormula>
    </tableColumn>
    <tableColumn id="6" xr3:uid="{31B5A889-1CE0-4732-A3BB-9B2EA1A8CC94}" name="Winnings" dataDxfId="38">
      <calculatedColumnFormula array="1">Inputs[Gross Wins]</calculatedColumnFormula>
    </tableColumn>
    <tableColumn id="5" xr3:uid="{1EE57BFB-E1CD-4B57-BEF6-FA3BA0B01916}" name="Lose %" dataDxfId="37">
      <calculatedColumnFormula array="1">Calcs[Loss %]</calculatedColumnFormula>
    </tableColumn>
    <tableColumn id="9" xr3:uid="{3F3C6911-7FCB-4D67-A4FE-5EB10A0C9AE7}" name="Total Losers" dataDxfId="36">
      <calculatedColumnFormula array="1">Inputs[Los. Trades]</calculatedColumnFormula>
    </tableColumn>
    <tableColumn id="10" xr3:uid="{D95BE71A-2ED6-4D64-9E98-FDA8CF5EA4AE}" name="Losses" dataDxfId="35">
      <calculatedColumnFormula array="1">Inputs[Gross Loss]</calculatedColumnFormula>
    </tableColumn>
    <tableColumn id="11" xr3:uid="{7D6B6D4B-477F-4D52-8FD1-A7228709C246}" name="Net Profits" dataDxfId="34">
      <calculatedColumnFormula>SUM(Data[[#This Row],[Winnings]],Data[[#This Row],[Losses]])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B97874-C73B-4B51-A739-E9FEC57E2BD5}" name="Inputs" displayName="Inputs" ref="B3:F4" totalsRowShown="0" headerRowDxfId="33" dataDxfId="31" headerRowBorderDxfId="32">
  <autoFilter ref="B3:F4" xr:uid="{AEB97874-C73B-4B51-A739-E9FEC57E2BD5}"/>
  <tableColumns count="5">
    <tableColumn id="1" xr3:uid="{EC7680E6-BEB1-430E-B935-768BD697AB71}" name="Tot. Trades" dataDxfId="30"/>
    <tableColumn id="2" xr3:uid="{DD6917ED-44BE-4E23-AA26-7336B463CC81}" name="Win. Trades" dataDxfId="29"/>
    <tableColumn id="3" xr3:uid="{5BAEEF09-BCE6-4FAE-9022-9D1577761E23}" name="Los. Trades" dataDxfId="28"/>
    <tableColumn id="4" xr3:uid="{331605FA-F867-4ABE-B04C-12CF5C0DBD2B}" name="Gross Wins" dataDxfId="27"/>
    <tableColumn id="5" xr3:uid="{F3D29175-AAE9-4F94-B070-57C044920849}" name="Gross Loss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4865504-EE6B-419A-A1E0-4B54BD90EBC7}" name="Calcs" displayName="Calcs" ref="H3:L4" totalsRowShown="0" headerRowDxfId="25" dataDxfId="23" headerRowBorderDxfId="24">
  <autoFilter ref="H3:L4" xr:uid="{34865504-EE6B-419A-A1E0-4B54BD90EBC7}"/>
  <tableColumns count="5">
    <tableColumn id="1" xr3:uid="{F3C56930-DF29-4708-AF7A-17B8DD37BAC6}" name="Win %" dataDxfId="22">
      <calculatedColumnFormula>IFERROR(IF(Inputs[[#This Row],[Win. Trades]]/Inputs[[#This Row],[Tot. Trades]]&gt;1,"Error Check Total",Inputs[[#This Row],[Win. Trades]]/Inputs[[#This Row],[Tot. Trades]]),0)</calculatedColumnFormula>
    </tableColumn>
    <tableColumn id="2" xr3:uid="{D0983756-0CF2-41C0-A767-F546851E4DB3}" name="Loss %" dataDxfId="21">
      <calculatedColumnFormula>IFERROR(IF(Calcs[[#This Row],[Win %]]=0,0,1-Calcs[[#This Row],[Win %]]),0)</calculatedColumnFormula>
    </tableColumn>
    <tableColumn id="3" xr3:uid="{42851B40-13C0-433F-B42D-A0C5AA4D5259}" name="Avg Win" dataDxfId="20">
      <calculatedColumnFormula>Inputs[[#This Row],[Gross Wins]]/Inputs[[#This Row],[Win. Trades]]</calculatedColumnFormula>
    </tableColumn>
    <tableColumn id="4" xr3:uid="{3C117A3E-B87D-4034-B8FF-35FFFEDB9959}" name="Avg Loss" dataDxfId="19">
      <calculatedColumnFormula>(Inputs[[#This Row],[Gross Loss]]/Inputs[[#This Row],[Los. Trades]])</calculatedColumnFormula>
    </tableColumn>
    <tableColumn id="5" xr3:uid="{439DD21C-216E-45F1-BFFC-4C2B4E07FAB4}" name="Estimated Net Profit" dataDxfId="18">
      <calculatedColumnFormula array="1">Data[Net Profits]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731163-AB83-4DB1-AF31-394A8BEB1CB8}" name="Table1" displayName="Table1" ref="A1:M2" totalsRowShown="0" headerRowDxfId="17" dataDxfId="16">
  <autoFilter ref="A1:M2" xr:uid="{4B2664EC-2565-4228-BD68-A4EE051272F5}"/>
  <tableColumns count="13">
    <tableColumn id="1" xr3:uid="{3E49354F-77C8-4C1A-B775-5629F53B0E31}" name="Multiplier" dataDxfId="15"/>
    <tableColumn id="2" xr3:uid="{AEE863A2-1700-4DF8-8C71-48255ED0344B}" name="Risk" dataDxfId="14">
      <calculatedColumnFormula>Table1[[#This Row],[Multiplier]]*risk</calculatedColumnFormula>
    </tableColumn>
    <tableColumn id="3" xr3:uid="{A6749418-74A0-4B03-B630-F891C5E1E49D}" name="Reward" dataDxfId="13">
      <calculatedColumnFormula>Table1[[#This Row],[Multiplier]]*reward</calculatedColumnFormula>
    </tableColumn>
    <tableColumn id="7" xr3:uid="{6A432F89-D1AB-46AD-AAA6-217CB6B3C4EA}" name="Total Trades" dataDxfId="12"/>
    <tableColumn id="4" xr3:uid="{F99F7591-4F9A-43F7-8974-2E04D311175D}" name="Win %" dataDxfId="11">
      <calculatedColumnFormula>winrate</calculatedColumnFormula>
    </tableColumn>
    <tableColumn id="8" xr3:uid="{3B92DF25-0C55-473F-8984-17A3B286CE15}" name="Total Winners" dataDxfId="10">
      <calculatedColumnFormula>Table1[[#This Row],[Win %]]*Table1[[#This Row],[Total Trades]]</calculatedColumnFormula>
    </tableColumn>
    <tableColumn id="6" xr3:uid="{D3A92A8A-A5F0-4F59-9984-9D8FAC647F07}" name="Winnings" dataDxfId="9">
      <calculatedColumnFormula>Table1[[#This Row],[Total Winners]]*Table1[[#This Row],[Reward]]</calculatedColumnFormula>
    </tableColumn>
    <tableColumn id="13" xr3:uid="{C58AE630-09B9-4E6C-95DB-1287F22BA679}" name="Avg Win" dataDxfId="8">
      <calculatedColumnFormula>Table1[[#This Row],[Winnings]]/Table1[[#This Row],[Total Winners]]</calculatedColumnFormula>
    </tableColumn>
    <tableColumn id="5" xr3:uid="{0FA1A11A-CD13-4C61-B6E6-BD10D6F101B6}" name="Lose %" dataDxfId="7">
      <calculatedColumnFormula>1-Table1[[#This Row],[Win %]]</calculatedColumnFormula>
    </tableColumn>
    <tableColumn id="9" xr3:uid="{DCFC8D76-E360-4467-81A4-126CB2B00B60}" name="Total Losers" dataDxfId="6">
      <calculatedColumnFormula>Table1[[#This Row],[Lose %]]*Table1[[#This Row],[Total Trades]]</calculatedColumnFormula>
    </tableColumn>
    <tableColumn id="10" xr3:uid="{EC05FD00-0081-4769-B64D-F9028FDF73FB}" name="Losses" dataDxfId="5">
      <calculatedColumnFormula>Table1[[#This Row],[Total Losers]]*Table1[[#This Row],[Risk]]*-1</calculatedColumnFormula>
    </tableColumn>
    <tableColumn id="14" xr3:uid="{2838F2A9-9486-4073-9DB0-6F95F5AF8A59}" name="Avg Loss" dataDxfId="4">
      <calculatedColumnFormula>Table1[[#This Row],[Losses]]/Table1[[#This Row],[Total Losers]]</calculatedColumnFormula>
    </tableColumn>
    <tableColumn id="11" xr3:uid="{92EBEEC9-B8AD-4D34-B855-A9E3E977CD71}" name="Net Profits" dataDxfId="3">
      <calculatedColumnFormula>SUM(Table1[[#This Row],[Winnings]],Table1[[#This Row],[Losses]])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4374-0D2F-44DA-BE62-61E40BEA1446}">
  <dimension ref="A1:J2"/>
  <sheetViews>
    <sheetView zoomScale="175" zoomScaleNormal="175" workbookViewId="0">
      <selection activeCell="I2" sqref="I2"/>
    </sheetView>
  </sheetViews>
  <sheetFormatPr baseColWidth="10" defaultColWidth="10.33203125" defaultRowHeight="15" x14ac:dyDescent="0.2"/>
  <cols>
    <col min="1" max="1" width="13.33203125" style="1" bestFit="1" customWidth="1"/>
    <col min="2" max="2" width="12.33203125" style="1" bestFit="1" customWidth="1"/>
    <col min="3" max="3" width="16.33203125" style="1" bestFit="1" customWidth="1"/>
    <col min="4" max="4" width="11.33203125" style="1" bestFit="1" customWidth="1"/>
    <col min="5" max="5" width="18.1640625" style="1" bestFit="1" customWidth="1"/>
    <col min="6" max="6" width="13.5" style="1" bestFit="1" customWidth="1"/>
    <col min="7" max="7" width="11.5" style="1" bestFit="1" customWidth="1"/>
    <col min="8" max="8" width="16" style="1" bestFit="1" customWidth="1"/>
    <col min="9" max="9" width="13.6640625" style="1" bestFit="1" customWidth="1"/>
    <col min="10" max="10" width="13" style="1" bestFit="1" customWidth="1"/>
    <col min="11" max="16384" width="10.33203125" style="1"/>
  </cols>
  <sheetData>
    <row r="1" spans="1:10" x14ac:dyDescent="0.2">
      <c r="A1" s="2" t="s">
        <v>16</v>
      </c>
      <c r="B1" s="2" t="s">
        <v>15</v>
      </c>
      <c r="C1" s="2" t="s">
        <v>7</v>
      </c>
      <c r="D1" s="2" t="s">
        <v>5</v>
      </c>
      <c r="E1" s="2" t="s">
        <v>8</v>
      </c>
      <c r="F1" s="2" t="s">
        <v>10</v>
      </c>
      <c r="G1" s="2" t="s">
        <v>6</v>
      </c>
      <c r="H1" s="2" t="s">
        <v>9</v>
      </c>
      <c r="I1" s="2" t="s">
        <v>11</v>
      </c>
      <c r="J1" s="2" t="s">
        <v>12</v>
      </c>
    </row>
    <row r="2" spans="1:10" x14ac:dyDescent="0.2">
      <c r="A2" s="7" cm="1">
        <f t="array" ref="A2">Calcs[Avg Loss]</f>
        <v>-10</v>
      </c>
      <c r="B2" s="7" cm="1">
        <f t="array" ref="B2">Calcs[Avg Win]</f>
        <v>10</v>
      </c>
      <c r="C2" s="3" cm="1">
        <f t="array" ref="C2">IF(Inputs[Tot. Trades]&gt;=100,Inputs[Tot. Trades],100)</f>
        <v>100</v>
      </c>
      <c r="D2" s="4" cm="1">
        <f t="array" ref="D2">Calcs[Win %]</f>
        <v>0.5</v>
      </c>
      <c r="E2" s="5" cm="1">
        <f t="array" ref="E2">Inputs[Win. Trades]</f>
        <v>50</v>
      </c>
      <c r="F2" s="6" cm="1">
        <f t="array" ref="F2">Inputs[Gross Wins]</f>
        <v>500</v>
      </c>
      <c r="G2" s="4" cm="1">
        <f t="array" ref="G2">Calcs[Loss %]</f>
        <v>0.5</v>
      </c>
      <c r="H2" s="7" cm="1">
        <f t="array" ref="H2">Inputs[Los. Trades]</f>
        <v>50</v>
      </c>
      <c r="I2" s="6" cm="1">
        <f t="array" ref="I2">Inputs[Gross Loss]</f>
        <v>-500</v>
      </c>
      <c r="J2" s="6">
        <f>SUM(Data[[#This Row],[Winnings]],Data[[#This Row],[Losses]])</f>
        <v>0</v>
      </c>
    </row>
  </sheetData>
  <sheetProtection algorithmName="SHA-512" hashValue="XFGeOlSeZosUQuncOnOplKXGNKPclpuvvml5ly2kALDVal2reakSWKhGgHm20NsABxZYNcWB9AbpJmRz9K4yvw==" saltValue="J81dERsuZujjieBz6KLqnA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4D2F-55C9-4768-BB95-3D2CA79474B9}">
  <dimension ref="A1:O20"/>
  <sheetViews>
    <sheetView tabSelected="1" zoomScale="130" zoomScaleNormal="130" workbookViewId="0">
      <selection activeCell="B4" sqref="B4"/>
    </sheetView>
  </sheetViews>
  <sheetFormatPr baseColWidth="10" defaultColWidth="15.1640625" defaultRowHeight="15" x14ac:dyDescent="0.2"/>
  <cols>
    <col min="1" max="1" width="3.6640625" style="14" customWidth="1"/>
    <col min="2" max="2" width="22.33203125" style="14" bestFit="1" customWidth="1"/>
    <col min="3" max="3" width="16.1640625" style="14" bestFit="1" customWidth="1"/>
    <col min="4" max="4" width="15.33203125" style="14" bestFit="1" customWidth="1"/>
    <col min="5" max="5" width="15.5" style="14" bestFit="1" customWidth="1"/>
    <col min="6" max="6" width="14.6640625" style="14" bestFit="1" customWidth="1"/>
    <col min="7" max="7" width="3.5" style="14" customWidth="1"/>
    <col min="8" max="8" width="16.5" style="14" bestFit="1" customWidth="1"/>
    <col min="9" max="9" width="11.33203125" style="14" bestFit="1" customWidth="1"/>
    <col min="10" max="11" width="13" style="14" bestFit="1" customWidth="1"/>
    <col min="12" max="12" width="23.83203125" style="14" bestFit="1" customWidth="1"/>
    <col min="13" max="13" width="3.5" style="14" customWidth="1"/>
    <col min="14" max="16384" width="15.1640625" style="14"/>
  </cols>
  <sheetData>
    <row r="1" spans="1:15" ht="70.5" customHeight="1" x14ac:dyDescent="0.2">
      <c r="A1" s="43"/>
      <c r="B1" s="43"/>
      <c r="C1" s="43"/>
    </row>
    <row r="2" spans="1:15" ht="29" x14ac:dyDescent="0.35">
      <c r="A2" s="12"/>
      <c r="B2" s="38" t="s">
        <v>27</v>
      </c>
      <c r="C2" s="39"/>
      <c r="D2" s="39"/>
      <c r="E2" s="39"/>
      <c r="F2" s="40"/>
      <c r="G2" s="13"/>
      <c r="H2" s="35" t="s">
        <v>26</v>
      </c>
      <c r="I2" s="36"/>
      <c r="J2" s="36"/>
      <c r="K2" s="36"/>
      <c r="L2" s="37"/>
      <c r="M2" s="2"/>
    </row>
    <row r="3" spans="1:15" x14ac:dyDescent="0.2">
      <c r="A3" s="12"/>
      <c r="B3" s="15" t="s">
        <v>22</v>
      </c>
      <c r="C3" s="16" t="s">
        <v>23</v>
      </c>
      <c r="D3" s="16" t="s">
        <v>24</v>
      </c>
      <c r="E3" s="16" t="s">
        <v>28</v>
      </c>
      <c r="F3" s="16" t="s">
        <v>13</v>
      </c>
      <c r="G3" s="17"/>
      <c r="H3" s="18" t="s">
        <v>5</v>
      </c>
      <c r="I3" s="18" t="s">
        <v>25</v>
      </c>
      <c r="J3" s="18" t="s">
        <v>15</v>
      </c>
      <c r="K3" s="18" t="s">
        <v>16</v>
      </c>
      <c r="L3" s="18" t="s">
        <v>29</v>
      </c>
      <c r="M3" s="19"/>
    </row>
    <row r="4" spans="1:15" x14ac:dyDescent="0.2">
      <c r="A4" s="12"/>
      <c r="B4" s="8">
        <v>100</v>
      </c>
      <c r="C4" s="9">
        <v>50</v>
      </c>
      <c r="D4" s="10">
        <v>50</v>
      </c>
      <c r="E4" s="9">
        <v>500</v>
      </c>
      <c r="F4" s="11">
        <v>-500</v>
      </c>
      <c r="G4" s="21"/>
      <c r="H4" s="22">
        <f>IFERROR(IF(Inputs[[#This Row],[Win. Trades]]/Inputs[[#This Row],[Tot. Trades]]&gt;1,"Error Check Total",Inputs[[#This Row],[Win. Trades]]/Inputs[[#This Row],[Tot. Trades]]),0)</f>
        <v>0.5</v>
      </c>
      <c r="I4" s="23">
        <f>IFERROR(IF(Calcs[[#This Row],[Win %]]=0,0,1-Calcs[[#This Row],[Win %]]),0)</f>
        <v>0.5</v>
      </c>
      <c r="J4" s="20">
        <f>Inputs[[#This Row],[Gross Wins]]/Inputs[[#This Row],[Win. Trades]]</f>
        <v>10</v>
      </c>
      <c r="K4" s="20">
        <f>(Inputs[[#This Row],[Gross Loss]]/Inputs[[#This Row],[Los. Trades]])</f>
        <v>-10</v>
      </c>
      <c r="L4" s="24" cm="1">
        <f t="array" ref="L4">Data[Net Profits]</f>
        <v>0</v>
      </c>
      <c r="M4" s="19"/>
    </row>
    <row r="5" spans="1:15" ht="15" customHeight="1" x14ac:dyDescent="0.2">
      <c r="A5" s="12"/>
      <c r="B5" s="12"/>
      <c r="C5" s="41"/>
      <c r="D5" s="41"/>
      <c r="E5" s="41"/>
      <c r="F5" s="25"/>
      <c r="G5" s="17"/>
      <c r="H5" s="26"/>
      <c r="I5" s="25"/>
      <c r="J5" s="42"/>
      <c r="K5" s="42"/>
      <c r="L5" s="42"/>
      <c r="M5" s="12"/>
      <c r="O5" s="27"/>
    </row>
    <row r="6" spans="1:15" ht="15" customHeight="1" x14ac:dyDescent="0.2">
      <c r="A6" s="12"/>
      <c r="B6" s="12"/>
      <c r="C6" s="41"/>
      <c r="D6" s="41"/>
      <c r="E6" s="41"/>
      <c r="F6" s="25"/>
      <c r="G6" s="17"/>
      <c r="H6" s="26"/>
      <c r="I6" s="25"/>
      <c r="J6" s="42"/>
      <c r="K6" s="42"/>
      <c r="L6" s="42"/>
      <c r="M6" s="12"/>
      <c r="O6" s="27"/>
    </row>
    <row r="7" spans="1:15" ht="15" customHeight="1" x14ac:dyDescent="0.2">
      <c r="A7" s="12"/>
      <c r="B7" s="12"/>
      <c r="C7" s="28"/>
      <c r="D7" s="28"/>
      <c r="E7" s="28"/>
      <c r="F7" s="28"/>
      <c r="G7" s="28"/>
      <c r="H7" s="29"/>
      <c r="I7" s="29"/>
      <c r="J7" s="29"/>
      <c r="K7" s="12"/>
      <c r="M7" s="29"/>
      <c r="N7" s="30"/>
      <c r="O7" s="30"/>
    </row>
    <row r="8" spans="1:15" ht="15" customHeight="1" x14ac:dyDescent="0.2">
      <c r="A8" s="12"/>
      <c r="B8" s="12"/>
      <c r="C8" s="12"/>
      <c r="D8" s="12"/>
      <c r="E8" s="29"/>
      <c r="F8" s="12"/>
      <c r="G8" s="12"/>
      <c r="H8" s="12"/>
      <c r="I8" s="12"/>
      <c r="J8" s="12"/>
      <c r="K8" s="12"/>
      <c r="L8" s="12"/>
      <c r="M8" s="12"/>
    </row>
    <row r="9" spans="1:15" ht="1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5" ht="15" customHeight="1" x14ac:dyDescent="0.2">
      <c r="A10" s="12"/>
      <c r="B10" s="12"/>
      <c r="C10" s="31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5" ht="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5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sheetProtection algorithmName="SHA-512" hashValue="O4vUDBsdjng6oMFkpAyrEtrGP/1qJiYLTgCbTls7stri7n0BizWtluBJhTznG/WdnOzPT8zVVYi2/b+WD/SPuw==" saltValue="yLol8goATfr32BgD2+U+xg==" spinCount="100000" sheet="1" objects="1" scenarios="1"/>
  <mergeCells count="5">
    <mergeCell ref="H2:L2"/>
    <mergeCell ref="B2:F2"/>
    <mergeCell ref="C5:E6"/>
    <mergeCell ref="J5:L6"/>
    <mergeCell ref="A1:C1"/>
  </mergeCells>
  <conditionalFormatting sqref="I4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B0E4-F9D4-4AD0-A970-24B7EAA26567}">
  <dimension ref="A1:M2"/>
  <sheetViews>
    <sheetView zoomScale="145" zoomScaleNormal="145" workbookViewId="0">
      <selection activeCell="C15" sqref="C15"/>
    </sheetView>
  </sheetViews>
  <sheetFormatPr baseColWidth="10" defaultColWidth="10.33203125" defaultRowHeight="15" x14ac:dyDescent="0.2"/>
  <cols>
    <col min="1" max="1" width="14.5" style="1" bestFit="1" customWidth="1"/>
    <col min="2" max="2" width="9.1640625" style="1" bestFit="1" customWidth="1"/>
    <col min="3" max="3" width="12.33203125" style="1" bestFit="1" customWidth="1"/>
    <col min="4" max="4" width="16.33203125" style="1" bestFit="1" customWidth="1"/>
    <col min="5" max="5" width="11.33203125" style="1" bestFit="1" customWidth="1"/>
    <col min="6" max="6" width="18.1640625" style="1" bestFit="1" customWidth="1"/>
    <col min="7" max="7" width="13.5" style="1" bestFit="1" customWidth="1"/>
    <col min="8" max="8" width="13.5" style="1" customWidth="1"/>
    <col min="9" max="9" width="11.5" style="1" bestFit="1" customWidth="1"/>
    <col min="10" max="10" width="16" style="1" bestFit="1" customWidth="1"/>
    <col min="11" max="11" width="13.6640625" style="1" bestFit="1" customWidth="1"/>
    <col min="12" max="12" width="13.6640625" style="1" customWidth="1"/>
    <col min="13" max="13" width="13" style="1" bestFit="1" customWidth="1"/>
    <col min="14" max="16384" width="10.33203125" style="1"/>
  </cols>
  <sheetData>
    <row r="1" spans="1:13" x14ac:dyDescent="0.2">
      <c r="A1" s="2" t="s">
        <v>21</v>
      </c>
      <c r="B1" s="2" t="s">
        <v>3</v>
      </c>
      <c r="C1" s="2" t="s">
        <v>4</v>
      </c>
      <c r="D1" s="2" t="s">
        <v>7</v>
      </c>
      <c r="E1" s="2" t="s">
        <v>5</v>
      </c>
      <c r="F1" s="2" t="s">
        <v>8</v>
      </c>
      <c r="G1" s="2" t="s">
        <v>10</v>
      </c>
      <c r="H1" s="2" t="s">
        <v>15</v>
      </c>
      <c r="I1" s="2" t="s">
        <v>6</v>
      </c>
      <c r="J1" s="2" t="s">
        <v>9</v>
      </c>
      <c r="K1" s="2" t="s">
        <v>11</v>
      </c>
      <c r="L1" s="2" t="s">
        <v>16</v>
      </c>
      <c r="M1" s="2" t="s">
        <v>12</v>
      </c>
    </row>
    <row r="2" spans="1:13" x14ac:dyDescent="0.2">
      <c r="A2" s="3">
        <v>10</v>
      </c>
      <c r="B2" s="3">
        <f>Table1[[#This Row],[Multiplier]]*risk</f>
        <v>10</v>
      </c>
      <c r="C2" s="3">
        <f>Table1[[#This Row],[Multiplier]]*reward</f>
        <v>10</v>
      </c>
      <c r="D2" s="3">
        <v>100</v>
      </c>
      <c r="E2" s="4">
        <f>winrate</f>
        <v>0.5</v>
      </c>
      <c r="F2" s="5">
        <f>Table1[[#This Row],[Win %]]*Table1[[#This Row],[Total Trades]]</f>
        <v>50</v>
      </c>
      <c r="G2" s="6">
        <f>Table1[[#This Row],[Total Winners]]*Table1[[#This Row],[Reward]]</f>
        <v>500</v>
      </c>
      <c r="H2" s="6">
        <f>Table1[[#This Row],[Winnings]]/Table1[[#This Row],[Total Winners]]</f>
        <v>10</v>
      </c>
      <c r="I2" s="4">
        <f>1-Table1[[#This Row],[Win %]]</f>
        <v>0.5</v>
      </c>
      <c r="J2" s="3">
        <f>Table1[[#This Row],[Lose %]]*Table1[[#This Row],[Total Trades]]</f>
        <v>50</v>
      </c>
      <c r="K2" s="6">
        <f>Table1[[#This Row],[Total Losers]]*Table1[[#This Row],[Risk]]*-1</f>
        <v>-500</v>
      </c>
      <c r="L2" s="6">
        <f>Table1[[#This Row],[Losses]]/Table1[[#This Row],[Total Losers]]</f>
        <v>-10</v>
      </c>
      <c r="M2" s="6">
        <f>SUM(Table1[[#This Row],[Winnings]],Table1[[#This Row],[Losses]])</f>
        <v>0</v>
      </c>
    </row>
  </sheetData>
  <sheetProtection algorithmName="SHA-512" hashValue="ZBc6JxFUyzYPfTlZ0JW3YVudHbbE3D55e4IB1MdehBbX1oAjgUfJs6xITTtha38TCDEd56rV6q+I1/tT89ZuQQ==" saltValue="2lJ8Xj+CjkylI4wLTrkLTQ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40CF-7BAB-4160-9C8C-D402E3246F1B}">
  <dimension ref="A1:O25"/>
  <sheetViews>
    <sheetView zoomScale="145" zoomScaleNormal="145" workbookViewId="0">
      <selection activeCell="B4" sqref="B4:D6"/>
    </sheetView>
  </sheetViews>
  <sheetFormatPr baseColWidth="10" defaultColWidth="9.1640625" defaultRowHeight="15" x14ac:dyDescent="0.2"/>
  <cols>
    <col min="1" max="16384" width="9.1640625" style="14"/>
  </cols>
  <sheetData>
    <row r="1" spans="1:15" ht="15" customHeight="1" x14ac:dyDescent="0.2">
      <c r="A1" s="12"/>
      <c r="B1" s="41" t="s">
        <v>0</v>
      </c>
      <c r="C1" s="41"/>
      <c r="D1" s="41"/>
      <c r="E1" s="25"/>
      <c r="F1" s="42" t="s">
        <v>2</v>
      </c>
      <c r="G1" s="42"/>
      <c r="H1" s="42"/>
      <c r="I1" s="25"/>
      <c r="J1" s="42" t="s">
        <v>1</v>
      </c>
      <c r="K1" s="42"/>
      <c r="L1" s="42"/>
      <c r="M1" s="12"/>
      <c r="O1" s="27"/>
    </row>
    <row r="2" spans="1:15" ht="15" customHeight="1" x14ac:dyDescent="0.2">
      <c r="A2" s="12"/>
      <c r="B2" s="41"/>
      <c r="C2" s="41"/>
      <c r="D2" s="41"/>
      <c r="E2" s="25"/>
      <c r="F2" s="42"/>
      <c r="G2" s="42"/>
      <c r="H2" s="42"/>
      <c r="I2" s="25"/>
      <c r="J2" s="42"/>
      <c r="K2" s="42"/>
      <c r="L2" s="42"/>
      <c r="M2" s="12"/>
      <c r="O2" s="27"/>
    </row>
    <row r="3" spans="1:15" ht="15" customHeight="1" x14ac:dyDescent="0.2">
      <c r="A3" s="12"/>
      <c r="B3" s="41"/>
      <c r="C3" s="41"/>
      <c r="D3" s="41"/>
      <c r="E3" s="25"/>
      <c r="F3" s="42"/>
      <c r="G3" s="42"/>
      <c r="H3" s="42"/>
      <c r="I3" s="25"/>
      <c r="J3" s="42"/>
      <c r="K3" s="42"/>
      <c r="L3" s="42"/>
      <c r="M3" s="12"/>
      <c r="O3" s="27"/>
    </row>
    <row r="4" spans="1:15" ht="15" customHeight="1" x14ac:dyDescent="0.2">
      <c r="A4" s="12"/>
      <c r="B4" s="48">
        <v>0.5</v>
      </c>
      <c r="C4" s="48"/>
      <c r="D4" s="48"/>
      <c r="E4" s="25"/>
      <c r="F4" s="49">
        <v>1</v>
      </c>
      <c r="G4" s="49"/>
      <c r="H4" s="49"/>
      <c r="I4" s="25"/>
      <c r="J4" s="50">
        <v>1</v>
      </c>
      <c r="K4" s="50"/>
      <c r="L4" s="50"/>
      <c r="M4" s="12"/>
      <c r="O4" s="27"/>
    </row>
    <row r="5" spans="1:15" ht="15" customHeight="1" x14ac:dyDescent="0.2">
      <c r="A5" s="12"/>
      <c r="B5" s="48"/>
      <c r="C5" s="48"/>
      <c r="D5" s="48"/>
      <c r="E5" s="28"/>
      <c r="F5" s="49"/>
      <c r="G5" s="49"/>
      <c r="H5" s="49"/>
      <c r="I5" s="29"/>
      <c r="J5" s="50"/>
      <c r="K5" s="50"/>
      <c r="L5" s="50"/>
      <c r="M5" s="12"/>
      <c r="O5" s="30"/>
    </row>
    <row r="6" spans="1:15" ht="15" customHeight="1" x14ac:dyDescent="0.2">
      <c r="A6" s="12"/>
      <c r="B6" s="48"/>
      <c r="C6" s="48"/>
      <c r="D6" s="48"/>
      <c r="E6" s="28"/>
      <c r="F6" s="49"/>
      <c r="G6" s="49"/>
      <c r="H6" s="49"/>
      <c r="I6" s="29"/>
      <c r="J6" s="50"/>
      <c r="K6" s="50"/>
      <c r="L6" s="50"/>
      <c r="M6" s="12"/>
      <c r="O6" s="30"/>
    </row>
    <row r="7" spans="1:15" ht="15" customHeight="1" x14ac:dyDescent="0.2">
      <c r="A7" s="12"/>
      <c r="B7" s="28"/>
      <c r="C7" s="28"/>
      <c r="D7" s="28"/>
      <c r="E7" s="28"/>
      <c r="F7" s="12"/>
      <c r="G7" s="29"/>
      <c r="H7" s="29"/>
      <c r="I7" s="29"/>
      <c r="J7" s="29"/>
      <c r="K7" s="12"/>
      <c r="L7" s="29"/>
      <c r="M7" s="29"/>
      <c r="N7" s="30"/>
      <c r="O7" s="30"/>
    </row>
    <row r="8" spans="1:15" ht="15" customHeight="1" x14ac:dyDescent="0.2">
      <c r="A8" s="12"/>
      <c r="B8" s="44" t="s">
        <v>17</v>
      </c>
      <c r="C8" s="44"/>
      <c r="D8" s="44"/>
      <c r="E8" s="32" t="s">
        <v>19</v>
      </c>
      <c r="F8" s="32" t="s">
        <v>18</v>
      </c>
      <c r="G8" s="45" t="s">
        <v>13</v>
      </c>
      <c r="H8" s="45"/>
      <c r="I8" s="45" t="s">
        <v>14</v>
      </c>
      <c r="J8" s="45"/>
      <c r="K8" s="45" t="s">
        <v>20</v>
      </c>
      <c r="L8" s="45"/>
      <c r="M8" s="12"/>
    </row>
    <row r="9" spans="1:15" ht="15" customHeight="1" x14ac:dyDescent="0.2">
      <c r="A9" s="12"/>
      <c r="B9" s="44"/>
      <c r="C9" s="44"/>
      <c r="D9" s="44"/>
      <c r="E9" s="33" cm="1">
        <f t="array" ref="E9">Table1[Avg Loss]</f>
        <v>-10</v>
      </c>
      <c r="F9" s="34" cm="1">
        <f t="array" ref="F9">Table1[Avg Win]</f>
        <v>10</v>
      </c>
      <c r="G9" s="47">
        <f>'BONUS Data (HIDE)'!K2</f>
        <v>-500</v>
      </c>
      <c r="H9" s="47"/>
      <c r="I9" s="46">
        <f>'BONUS Data (HIDE)'!G2</f>
        <v>500</v>
      </c>
      <c r="J9" s="46"/>
      <c r="K9" s="46">
        <f>'BONUS Data (HIDE)'!M2</f>
        <v>0</v>
      </c>
      <c r="L9" s="46"/>
      <c r="M9" s="12"/>
    </row>
    <row r="10" spans="1:15" ht="15" customHeight="1" x14ac:dyDescent="0.2">
      <c r="A10" s="12"/>
      <c r="B10" s="3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5" ht="1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5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5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5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</sheetData>
  <sheetProtection algorithmName="SHA-512" hashValue="YtDgmsM++79hYCQb3mHvY2yCQalmjuSKrqp5a+Y+GJfBWtgSPO6gmDxz+7ki5IeowizThbCBc1bmDENbRKgBAg==" saltValue="zNNpf5wTAcwsgo6Ds39quw==" spinCount="100000" sheet="1" objects="1" scenarios="1"/>
  <mergeCells count="13">
    <mergeCell ref="J1:L3"/>
    <mergeCell ref="B8:D9"/>
    <mergeCell ref="I8:J8"/>
    <mergeCell ref="K8:L8"/>
    <mergeCell ref="B1:D3"/>
    <mergeCell ref="F1:H3"/>
    <mergeCell ref="I9:J9"/>
    <mergeCell ref="K9:L9"/>
    <mergeCell ref="G9:H9"/>
    <mergeCell ref="G8:H8"/>
    <mergeCell ref="B4:D6"/>
    <mergeCell ref="F4:H6"/>
    <mergeCell ref="J4:L6"/>
  </mergeCells>
  <conditionalFormatting sqref="K9:L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Calc Data (HIDE)</vt:lpstr>
      <vt:lpstr>Profitability Calc</vt:lpstr>
      <vt:lpstr>BONUS Data (HIDE)</vt:lpstr>
      <vt:lpstr>BONUS - Win &amp; RR</vt:lpstr>
      <vt:lpstr>reward</vt:lpstr>
      <vt:lpstr>risk</vt:lpstr>
      <vt:lpstr>winrate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Miles</dc:creator>
  <cp:lastModifiedBy>Charles Miles</cp:lastModifiedBy>
  <dcterms:created xsi:type="dcterms:W3CDTF">2020-04-06T18:45:53Z</dcterms:created>
  <dcterms:modified xsi:type="dcterms:W3CDTF">2025-09-05T01:56:25Z</dcterms:modified>
</cp:coreProperties>
</file>