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K:\download\"/>
    </mc:Choice>
  </mc:AlternateContent>
  <bookViews>
    <workbookView xWindow="0" yWindow="0" windowWidth="28800" windowHeight="12135"/>
  </bookViews>
  <sheets>
    <sheet name="Aufwandsschätzung" sheetId="1" r:id="rId1"/>
    <sheet name="Faktoren" sheetId="2" r:id="rId2"/>
    <sheet name="Kontakt" sheetId="3" r:id="rId3"/>
  </sheets>
  <definedNames>
    <definedName name="Erfahrung_Projektteam">Faktoren!$B$10:$F$10</definedName>
  </definedNames>
  <calcPr calcId="152511"/>
</workbook>
</file>

<file path=xl/calcChain.xml><?xml version="1.0" encoding="utf-8"?>
<calcChain xmlns="http://schemas.openxmlformats.org/spreadsheetml/2006/main">
  <c r="I35" i="1" l="1"/>
  <c r="I39" i="1"/>
  <c r="I49" i="1"/>
  <c r="I53" i="1"/>
  <c r="H35" i="1" l="1"/>
  <c r="M2" i="1" l="1"/>
  <c r="L2" i="1"/>
  <c r="K2" i="1"/>
  <c r="J2" i="1"/>
  <c r="C26" i="1"/>
  <c r="G26" i="1" s="1"/>
  <c r="C44" i="1"/>
  <c r="G44" i="1" s="1"/>
  <c r="C46" i="1" l="1"/>
  <c r="G46" i="1" s="1"/>
  <c r="C45" i="1"/>
  <c r="G45" i="1" s="1"/>
  <c r="C43" i="1"/>
  <c r="G43" i="1" s="1"/>
  <c r="C42" i="1"/>
  <c r="G42" i="1" s="1"/>
  <c r="C41" i="1"/>
  <c r="G41" i="1" s="1"/>
  <c r="G38" i="1"/>
  <c r="H40" i="1" l="1"/>
  <c r="C5" i="1"/>
  <c r="G5" i="1" s="1"/>
  <c r="C6" i="1"/>
  <c r="G6" i="1" s="1"/>
  <c r="C12" i="1" l="1"/>
  <c r="G12" i="1" s="1"/>
  <c r="C11" i="1"/>
  <c r="G11" i="1" s="1"/>
  <c r="C31" i="1"/>
  <c r="G31" i="1" s="1"/>
  <c r="C27" i="1"/>
  <c r="G27" i="1" s="1"/>
  <c r="C25" i="1"/>
  <c r="G25" i="1" s="1"/>
  <c r="C24" i="1"/>
  <c r="G24" i="1" s="1"/>
  <c r="C23" i="1"/>
  <c r="G23" i="1" s="1"/>
  <c r="C15" i="1"/>
  <c r="G15" i="1" s="1"/>
  <c r="C18" i="1"/>
  <c r="G18" i="1" s="1"/>
  <c r="C19" i="1"/>
  <c r="G19" i="1" s="1"/>
  <c r="C30" i="1"/>
  <c r="G30" i="1" s="1"/>
  <c r="C32" i="1"/>
  <c r="G32" i="1" s="1"/>
  <c r="C33" i="1"/>
  <c r="G33" i="1" s="1"/>
  <c r="C4" i="1"/>
  <c r="G4" i="1" s="1"/>
  <c r="H3" i="1" l="1"/>
  <c r="H8" i="1"/>
  <c r="H22" i="1"/>
  <c r="H37" i="1"/>
  <c r="H29" i="1"/>
  <c r="H38" i="1" l="1"/>
  <c r="H39" i="1" s="1"/>
  <c r="H49" i="1" l="1"/>
  <c r="H50" i="1" l="1"/>
  <c r="H53" i="1" s="1"/>
</calcChain>
</file>

<file path=xl/comments1.xml><?xml version="1.0" encoding="utf-8"?>
<comments xmlns="http://schemas.openxmlformats.org/spreadsheetml/2006/main">
  <authors>
    <author>COMINTO</author>
  </authors>
  <commentList>
    <comment ref="B8" authorId="0" shapeId="0">
      <text>
        <r>
          <rPr>
            <b/>
            <sz val="9"/>
            <color indexed="81"/>
            <rFont val="Tahoma"/>
            <family val="2"/>
          </rPr>
          <t>COMINTO:</t>
        </r>
        <r>
          <rPr>
            <sz val="9"/>
            <color indexed="81"/>
            <rFont val="Tahoma"/>
            <family val="2"/>
          </rPr>
          <t xml:space="preserve">
Beinhaltet die Aufwände für:
-Initiale Implementierung
-Source Dokumentation (z.B. javadoc) </t>
        </r>
        <r>
          <rPr>
            <b/>
            <sz val="9"/>
            <color indexed="81"/>
            <rFont val="Tahoma"/>
            <family val="2"/>
          </rPr>
          <t>*)</t>
        </r>
        <r>
          <rPr>
            <sz val="9"/>
            <color indexed="81"/>
            <rFont val="Tahoma"/>
            <family val="2"/>
          </rPr>
          <t xml:space="preserve">
-Unittests
-Bugfixing
-analytische Qualitätssicherung (z.B. SonarQube und Trivy)
-Berücksichtigung von Benutzerfreundlichkeit
</t>
        </r>
        <r>
          <rPr>
            <b/>
            <sz val="9"/>
            <color indexed="81"/>
            <rFont val="Tahoma"/>
            <family val="2"/>
          </rPr>
          <t>*)</t>
        </r>
        <r>
          <rPr>
            <sz val="9"/>
            <color indexed="81"/>
            <rFont val="Tahoma"/>
            <family val="2"/>
          </rPr>
          <t xml:space="preserve"> Sollte ein Feature darüber hinaus gehende Dokumentation erfordern so sollte dieser Aufwand als separater Punkt in der Schätzung auftauchen.</t>
        </r>
      </text>
    </comment>
    <comment ref="B23" authorId="0" shapeId="0">
      <text>
        <r>
          <rPr>
            <b/>
            <sz val="9"/>
            <color indexed="81"/>
            <rFont val="Tahoma"/>
            <family val="2"/>
          </rPr>
          <t>COMINTO:</t>
        </r>
        <r>
          <rPr>
            <sz val="9"/>
            <color indexed="81"/>
            <rFont val="Tahoma"/>
            <family val="2"/>
          </rPr>
          <t xml:space="preserve">
Bei der Schätzung der Aufwände beachten:
-Ist ein Design vorgegeben?
-Wie hoch sind die optischen Anforderungen? (Anwendung für interne Verwendung oder öffentlcih zugänglich?)
-Gibt es besondere Anforderungen an die Benutzerfreundlichkeit?
-Wird WCAG Konformität gefordert?</t>
        </r>
      </text>
    </comment>
    <comment ref="B27" authorId="0" shapeId="0">
      <text>
        <r>
          <rPr>
            <b/>
            <sz val="9"/>
            <color indexed="81"/>
            <rFont val="Segoe UI"/>
            <family val="2"/>
          </rPr>
          <t>COMINTO:</t>
        </r>
        <r>
          <rPr>
            <sz val="9"/>
            <color indexed="81"/>
            <rFont val="Segoe UI"/>
            <family val="2"/>
          </rPr>
          <t xml:space="preserve">
Gibt es spezielle Anforderungen des Kunden an die Betriebsumgebung oder haben wir freie Wahl?
Sowohl für interne wie externe Installationen fallen einmalig Aufwände für die Bereitstellung des Systems an. Hier sollte jemand aus dem IT-Betrieb um eine Schätzung gebeten werden.
Es muss hinterfragt werden, ob es sich um
-einen komplett neuen Server handelt oder
-einen Server auf dem bereits Webanwendungen von uns laufen.
Aufwand einmalig sollte mindestens 8 Stunden sein. Bei komplexeren Anwendungen, die aus mehr als einem Webserver plus Datenbank bestehen (z.B. Mail, SFTP, Elastic Search, Tesseract, ...) auch deutlich darüber hinaus. 
Neue Anwendungen sollten soweit möglich immer in Form von Container-Images über entsprechende Registries bereitgestellt und installiert werden.
</t>
        </r>
      </text>
    </comment>
    <comment ref="B30" authorId="0" shapeId="0">
      <text>
        <r>
          <rPr>
            <b/>
            <sz val="9"/>
            <color indexed="81"/>
            <rFont val="Tahoma"/>
            <family val="2"/>
          </rPr>
          <t>COMINTO:</t>
        </r>
        <r>
          <rPr>
            <sz val="9"/>
            <color indexed="81"/>
            <rFont val="Tahoma"/>
            <family val="2"/>
          </rPr>
          <t xml:space="preserve">
Der Aufwand den man benötigt ein neues Projekt aufzusetzen bzw. ein vorhandenes Projekt zu aktualisieren. 
Bei neuen Projekten: (mindestens 8h)
-Repo GitLab und Grundstruktur des Projekts, 
-Jenkins CI,
-OWASP Dependency-Check
-Lizenzprüfung
-SonarQube
-Container-Build und Trivy
-lokale Entwicklungsumgebung
Bei bereits bestehenden Projekten kann es zu Aktualisierungen beispielsweise in den folgenden Bereichen kommen (Aufwand je nach Todos):
-Java Version
-Spring
-Hibernate
-Frontendframework (Vaadin, Spring MVC, Angular, Vue, React)
-Unit-Testing Framework
-Behebung von bekannten technischen Schulden
-usw. - drüber nachdenken!
</t>
        </r>
      </text>
    </comment>
    <comment ref="B31" authorId="0" shapeId="0">
      <text>
        <r>
          <rPr>
            <b/>
            <sz val="9"/>
            <color indexed="81"/>
            <rFont val="Tahoma"/>
            <family val="2"/>
          </rPr>
          <t>COMINTO:</t>
        </r>
        <r>
          <rPr>
            <sz val="9"/>
            <color indexed="81"/>
            <rFont val="Tahoma"/>
            <family val="2"/>
          </rPr>
          <t xml:space="preserve">
Abstimmung </t>
        </r>
        <r>
          <rPr>
            <b/>
            <sz val="9"/>
            <color indexed="81"/>
            <rFont val="Tahoma"/>
            <family val="2"/>
          </rPr>
          <t>der Entwicklung</t>
        </r>
        <r>
          <rPr>
            <sz val="9"/>
            <color indexed="81"/>
            <rFont val="Tahoma"/>
            <family val="2"/>
          </rPr>
          <t xml:space="preserve"> mit dem 
-Kunden
-Projektleiter
-internen / externen Testern. </t>
        </r>
      </text>
    </comment>
    <comment ref="B32" authorId="0" shapeId="0">
      <text>
        <r>
          <rPr>
            <b/>
            <sz val="9"/>
            <color indexed="81"/>
            <rFont val="Tahoma"/>
            <family val="2"/>
          </rPr>
          <t>COMINTO:</t>
        </r>
        <r>
          <rPr>
            <sz val="9"/>
            <color indexed="81"/>
            <rFont val="Tahoma"/>
            <family val="2"/>
          </rPr>
          <t xml:space="preserve">
Hier sollten sowohl die Aufwände für die internen Installationen (Testsysteme) als auch solche für externe Installationen (Betrieb durch uns oder den Kunden) berücksichtigt werden. Zu einer Installation gehört auch immer ein Sunshine/Smoke-Test.
Bei der Schätzung wird - soweit nicht anders bekannt - immer davon ausgegangen, dass die Systeme bereits betriebsbereit sind und nur noch die Software installiert werden muss.
Als Faustregel für die Installationen mit Kurztest gilt: 
&lt;Anzahl geplanter Releases&gt; * 2 Stunden</t>
        </r>
      </text>
    </comment>
    <comment ref="B33" authorId="0" shapeId="0">
      <text>
        <r>
          <rPr>
            <b/>
            <sz val="9"/>
            <color indexed="81"/>
            <rFont val="Tahoma"/>
            <family val="2"/>
          </rPr>
          <t>COMINTO:</t>
        </r>
        <r>
          <rPr>
            <sz val="9"/>
            <color indexed="81"/>
            <rFont val="Tahoma"/>
            <family val="2"/>
          </rPr>
          <t xml:space="preserve">
Gemeint sind nicht die Standard Tests während der Entwicklung (Unittests, Integrationstests, Selenium,...) sondern gesonderte Aufwände, wenn Fremdsysteme (wie z.B. SAP, CRM, WWS) beteiligt sind. 
Beispiel:
Unser System legt einen Auftrag in SAP an, welcher mit Hilfe des Kunden fachlich geprüft werden muss. </t>
        </r>
      </text>
    </comment>
    <comment ref="J36" authorId="0" shapeId="0">
      <text>
        <r>
          <rPr>
            <b/>
            <sz val="9"/>
            <color indexed="81"/>
            <rFont val="Tahoma"/>
            <family val="2"/>
          </rPr>
          <t>COMINTO:</t>
        </r>
        <r>
          <rPr>
            <sz val="9"/>
            <color indexed="81"/>
            <rFont val="Tahoma"/>
            <family val="2"/>
          </rPr>
          <t xml:space="preserve">
Hier nicht nur die technische sondern auch die fachliche Erfahrung der Entwickler bewerten. 
Gerade bei komplexer Businesslogik kann fehlende fachliche Erfahrung in diesem Gebiet zu erhöhten Aufwänden führen!
Bei einem Projekt in einem komplett neuen Fachbereich oder mit einer komplett neuen wesentlichen Technologie kann maximal "hoch" verwendet werden, weil es sich um neue Fachlogik bzw. Technologie handelt für die keine "sehr hohe" Erfahrung vorliegt.</t>
        </r>
      </text>
    </comment>
    <comment ref="A37" authorId="0" shapeId="0">
      <text>
        <r>
          <rPr>
            <b/>
            <sz val="9"/>
            <color indexed="81"/>
            <rFont val="Tahoma"/>
            <family val="2"/>
          </rPr>
          <t>COMINTO:</t>
        </r>
        <r>
          <rPr>
            <sz val="9"/>
            <color indexed="81"/>
            <rFont val="Tahoma"/>
            <family val="2"/>
          </rPr>
          <t xml:space="preserve">
Standardabweichung bei gewählter Gewichtung der Schätzausprägungen (Min, Norm, Max)</t>
        </r>
      </text>
    </comment>
    <comment ref="B41" authorId="0" shapeId="0">
      <text>
        <r>
          <rPr>
            <b/>
            <sz val="9"/>
            <color indexed="81"/>
            <rFont val="Segoe UI"/>
            <family val="2"/>
          </rPr>
          <t>COMINTO:</t>
        </r>
        <r>
          <rPr>
            <sz val="9"/>
            <color indexed="81"/>
            <rFont val="Segoe UI"/>
            <family val="2"/>
          </rPr>
          <t xml:space="preserve">
Organisatorsiches rund um das Projekt. 
Hier ist mindestens gemeint:
-Kommunikation mit dem Kunden
-Aufsetzen des Projekts in Jira und Confluence
-Sprintplanung und Review Meetings
-Abrechnung
-Controlling
Zu beachten bei der Schätzung:
-Anzahl der beteiligten Parteien? Je mehr Parteien desto mehr Kommunikation wird notwendig sein.
-Wie gut ist die Spezifikation? Je schlechter desto mehr Kommunikation wird notwendig sein.
-Wie komplex ist das Gesamtsystem? Je komplexer desto mehr Kommunikation wird notwendig sein.
-kundenspezifischer Erfahrungswert aus früheren Projekten (Kommunikationsbedarf, technisches Verständnis)
Grobe Vorgabe: mindestens (!) 10% vom Implementierungsaufwand</t>
        </r>
      </text>
    </comment>
    <comment ref="B42" authorId="0" shapeId="0">
      <text>
        <r>
          <rPr>
            <b/>
            <sz val="9"/>
            <color indexed="81"/>
            <rFont val="Segoe UI"/>
            <family val="2"/>
          </rPr>
          <t>COMINTO:</t>
        </r>
        <r>
          <rPr>
            <sz val="9"/>
            <color indexed="81"/>
            <rFont val="Segoe UI"/>
            <family val="2"/>
          </rPr>
          <t xml:space="preserve">
Erstellung eines Pflichtenhefts aka Spezifikation, welches es der Entwicklung ermöglicht, eine Schätzung zu erstellen. 
Vor und während der Erstellung müssen die Anforderungen mit dem Kunden kommuniziert werden. Diese Aufwände sind hier ebenfalls zu berücksichtigen.
Basiswert sollte der Ist-Wert sein, der bis zum Zeitpunkt der Schätzung angefallen ist, ggfs. zzgl. Zuschlag für weitere Klärungen, die sich erfahrungsgemäß während der Schätzung und / oder Entwicklung ergeben.
Die Aufwände für die Erstellung der Schätzung sind hier ebenfalls zu berücksichtigen.
Grobe Vorgabe: mindestens (!) 10% vom Implementierungsauwand bzw. mindestens der bereits angefallene Ist-Aufwand.</t>
        </r>
      </text>
    </comment>
    <comment ref="B43" authorId="0" shapeId="0">
      <text>
        <r>
          <rPr>
            <b/>
            <sz val="9"/>
            <color indexed="81"/>
            <rFont val="Segoe UI"/>
            <family val="2"/>
          </rPr>
          <t>COMINTO:</t>
        </r>
        <r>
          <rPr>
            <sz val="9"/>
            <color indexed="81"/>
            <rFont val="Segoe UI"/>
            <family val="2"/>
          </rPr>
          <t xml:space="preserve">
Aufwände für Qualitätssicherung, die nicht durch Entwickler durchgeführt wird. 
Beispiele: manuelle Tests gegen das Testsystem oder Selenium Tests. 
Auch wenn der Kunde selber für die Qualitätssicherung zuständig ist (sein will), können hier Aufwände anfallen, z.B. für den Support beim Testen, das Bereitstellen von geeigneten Testdaten oder System-Anpassungen, damit Funktionen einfacher oder überhaupt erst getestet werden können.
Grobe Vorgabe: 
-bei explorativen Tests 10% der Implementierung 
-bei Selenium-Tests 20% der Implementierung 
-mit Testplan 30% der Implementierung 
Bei erhöhten Anforderungen an das System kann es auch zu erhöhten Aufwänden in der QS kommen. 
z.B.:
-Sicherheit
-Antwortzeit
-Last</t>
        </r>
      </text>
    </comment>
    <comment ref="B44" authorId="0" shapeId="0">
      <text>
        <r>
          <rPr>
            <b/>
            <sz val="9"/>
            <color indexed="81"/>
            <rFont val="Segoe UI"/>
            <family val="2"/>
          </rPr>
          <t>COMINTO:</t>
        </r>
        <r>
          <rPr>
            <sz val="9"/>
            <color indexed="81"/>
            <rFont val="Segoe UI"/>
            <family val="2"/>
          </rPr>
          <t xml:space="preserve">
Aufwände für die Anwenderdokumentation, so dass der Benutzer in die Lage versetzt wird, die Software zu verwenden.</t>
        </r>
      </text>
    </comment>
    <comment ref="B45" authorId="0" shapeId="0">
      <text>
        <r>
          <rPr>
            <b/>
            <sz val="9"/>
            <color indexed="81"/>
            <rFont val="Segoe UI"/>
            <family val="2"/>
          </rPr>
          <t>COMINTO:</t>
        </r>
        <r>
          <rPr>
            <sz val="9"/>
            <color indexed="81"/>
            <rFont val="Segoe UI"/>
            <family val="2"/>
          </rPr>
          <t xml:space="preserve">
Aufwände für die fachliche Schulung des Auftraggeber, so dass er in die Lage versetzt wird, die Software zu verwenden.</t>
        </r>
      </text>
    </comment>
    <comment ref="B46" authorId="0" shapeId="0">
      <text>
        <r>
          <rPr>
            <b/>
            <sz val="9"/>
            <color indexed="81"/>
            <rFont val="Segoe UI"/>
            <family val="2"/>
          </rPr>
          <t>COMINTO:</t>
        </r>
        <r>
          <rPr>
            <sz val="9"/>
            <color indexed="81"/>
            <rFont val="Segoe UI"/>
            <family val="2"/>
          </rPr>
          <t xml:space="preserve">
Aufwände für Analyse und Behebung von Betriebsfehlern. 
Dieser Punkt muss explizit mit dem Kunden geklärt und in das Angebot als separate Position aufgenommen werden. Eine </t>
        </r>
        <r>
          <rPr>
            <b/>
            <sz val="9"/>
            <color indexed="81"/>
            <rFont val="Segoe UI"/>
            <family val="2"/>
          </rPr>
          <t>Schätzung</t>
        </r>
        <r>
          <rPr>
            <sz val="9"/>
            <color indexed="81"/>
            <rFont val="Segoe UI"/>
            <family val="2"/>
          </rPr>
          <t xml:space="preserve"> ist üblicherweise nicht notwendig.
z.B.:
-externe Systeme nicht erreichbar
-Fehlbedienung durch Benutzer
-Änderung der Systemumgebung (neuer Server, andere DB, ...)
-Unterstützung des Betreibers der Anwendung sowohl im laufenden Betrieb als auch in der Beratung welche Produktionsumgebung zu wählen ist (z.B. Docker, Kubernetes, Apache, Tomcat, varnish Cache, Mailserver, Loadbalancer, ...)
NICHT gemeint sind:
-Analyse / Behebung von "echten" Bugs in der Software (die sind oben in der Schätzung enthalten)
-Analyse / Implementierung von Change Requests (die müssen gesondert abgerechnet werden)
</t>
        </r>
      </text>
    </comment>
    <comment ref="A51" authorId="0" shapeId="0">
      <text>
        <r>
          <rPr>
            <b/>
            <sz val="9"/>
            <color indexed="81"/>
            <rFont val="Tahoma"/>
            <family val="2"/>
          </rPr>
          <t>COMINTO:</t>
        </r>
        <r>
          <rPr>
            <sz val="9"/>
            <color indexed="81"/>
            <rFont val="Tahoma"/>
            <family val="2"/>
          </rPr>
          <t xml:space="preserve">
CIT übernimmt einen Teil der Kosten weil diese anderweitig gegengerechnet werden können. 
z.B. bei 
-Entwicklung wiederverwendbarer Software
-Investition in neue Technologie 
-Weiterbildung der Mitarbeiter
-Einbindung von Azubis, Praktikanten</t>
        </r>
      </text>
    </comment>
  </commentList>
</comments>
</file>

<file path=xl/comments2.xml><?xml version="1.0" encoding="utf-8"?>
<comments xmlns="http://schemas.openxmlformats.org/spreadsheetml/2006/main">
  <authors>
    <author>COMINTO</author>
  </authors>
  <commentList>
    <comment ref="A2" authorId="0" shapeId="0">
      <text>
        <r>
          <rPr>
            <b/>
            <sz val="9"/>
            <color indexed="81"/>
            <rFont val="Tahoma"/>
            <family val="2"/>
          </rPr>
          <t>COMINTO:</t>
        </r>
        <r>
          <rPr>
            <sz val="9"/>
            <color indexed="81"/>
            <rFont val="Tahoma"/>
            <family val="2"/>
          </rPr>
          <t xml:space="preserve">
Der Faktor mit dem die NORM Schätzung gewichtet wird. Hintergrund ist, dass der NORM Fall i.d.R. häufiger auftreten wird als der MIN oder der MAX Fall.
Eine 4 bedeutet, dass der NORM Fall viermal häufiger auftritt als der MIN oder MAX Fall.</t>
        </r>
      </text>
    </comment>
    <comment ref="A5" authorId="0" shapeId="0">
      <text>
        <r>
          <rPr>
            <b/>
            <sz val="9"/>
            <color indexed="81"/>
            <rFont val="Tahoma"/>
            <family val="2"/>
          </rPr>
          <t>COMINTO:</t>
        </r>
        <r>
          <rPr>
            <sz val="9"/>
            <color indexed="81"/>
            <rFont val="Tahoma"/>
            <family val="2"/>
          </rPr>
          <t xml:space="preserve">
Für die Umsetzung der Aufgabe muss eine externe Schnittstelle eingebunden werden. Erfahrungen haben gezeigt, dass der Aufwand hier immer sehr viel höher ist, als zunächst angenommen. 
Gründe dafür können z.B. sein: 
-mangelhafte Dokumentation
-lange Antwortzeiten des Anbieters
- etc.</t>
        </r>
      </text>
    </comment>
    <comment ref="A6" authorId="0" shapeId="0">
      <text>
        <r>
          <rPr>
            <b/>
            <sz val="9"/>
            <color indexed="81"/>
            <rFont val="Tahoma"/>
            <family val="2"/>
          </rPr>
          <t>COMINTO:</t>
        </r>
        <r>
          <rPr>
            <sz val="9"/>
            <color indexed="81"/>
            <rFont val="Tahoma"/>
            <family val="2"/>
          </rPr>
          <t xml:space="preserve">
Wird bei der Entwicklung eine neue Technologie eingesetzt mit der der Entwickler noch nicht vertraut ist?</t>
        </r>
      </text>
    </comment>
    <comment ref="A7" authorId="0" shapeId="0">
      <text>
        <r>
          <rPr>
            <b/>
            <sz val="9"/>
            <color indexed="81"/>
            <rFont val="Tahoma"/>
            <family val="2"/>
          </rPr>
          <t>COMINTO:</t>
        </r>
        <r>
          <rPr>
            <sz val="9"/>
            <color indexed="81"/>
            <rFont val="Tahoma"/>
            <family val="2"/>
          </rPr>
          <t xml:space="preserve">
Meint hier speziell die Änderbarkeit des Codes. Wenn man für ein Feature bereits vorhandenen Code anpassen muss, dieser aber nicht ausreichend durch Tests abgesichert ist, steigt das Risiko, dass durch Quereffekte bereits bestehende Funktionalitäten beschädigt oder in Sonderfällen der eigene Code nicht wie erwartet ausgeführt wird.
Ebenso zu berücksichtigen: Anpassungen von bisher unbekanntem Fremdcode</t>
        </r>
      </text>
    </comment>
    <comment ref="A8" authorId="0" shapeId="0">
      <text>
        <r>
          <rPr>
            <b/>
            <sz val="9"/>
            <color indexed="81"/>
            <rFont val="Tahoma"/>
            <family val="2"/>
          </rPr>
          <t>COMINTO:</t>
        </r>
        <r>
          <rPr>
            <sz val="9"/>
            <color indexed="81"/>
            <rFont val="Tahoma"/>
            <family val="2"/>
          </rPr>
          <t xml:space="preserve">
Gibt es besondere Hidernisse bei der Entwicklung eines Features? Ist der Code später besonders schwer testbar? Ist die Entwicklungsumgebung problematisch?
Beispiele:
-Entwicklung einer SAP Schnittstelle (aufwändig testbar)
-Entwicklung von Formularen in Access (Abstürze in IDE)</t>
        </r>
      </text>
    </comment>
    <comment ref="A10" authorId="0" shapeId="0">
      <text>
        <r>
          <rPr>
            <b/>
            <sz val="9"/>
            <color indexed="81"/>
            <rFont val="Tahoma"/>
            <family val="2"/>
          </rPr>
          <t>COMINTO:</t>
        </r>
        <r>
          <rPr>
            <sz val="9"/>
            <color indexed="81"/>
            <rFont val="Tahoma"/>
            <family val="2"/>
          </rPr>
          <t xml:space="preserve">
Wie ist die Erfahrung über das Projektteam hinweg? Sind z.B. Azubis und / oder Praktikanten involviert? Ist jemand im Team, der in der speziellen Sprache, Technologie, Anwendungsart noch keine große Erfahrung hat?</t>
        </r>
      </text>
    </comment>
    <comment ref="A17" authorId="0" shapeId="0">
      <text>
        <r>
          <rPr>
            <b/>
            <sz val="9"/>
            <color indexed="81"/>
            <rFont val="Tahoma"/>
            <family val="2"/>
          </rPr>
          <t>COMINTO:</t>
        </r>
        <r>
          <rPr>
            <sz val="9"/>
            <color indexed="81"/>
            <rFont val="Tahoma"/>
            <family val="2"/>
          </rPr>
          <t xml:space="preserve">
Weniger Entwickler heißt auch weniger Reibungsverlust. D.h. weniger interne Kommunikation, Abstimmung, Aufteilung, Feature-Branch Merging, ...</t>
        </r>
      </text>
    </comment>
    <comment ref="A22" authorId="0" shapeId="0">
      <text>
        <r>
          <rPr>
            <b/>
            <sz val="9"/>
            <color indexed="81"/>
            <rFont val="Tahoma"/>
            <family val="2"/>
          </rPr>
          <t>COMINTO:</t>
        </r>
        <r>
          <rPr>
            <sz val="9"/>
            <color indexed="81"/>
            <rFont val="Tahoma"/>
            <family val="2"/>
          </rPr>
          <t xml:space="preserve">
Erhöhtes Nutzeraufkommen birgt stark erhöhte Aufwände. Ab einer gewissen Größe müssen z.B. Lasttests aufgesetzt werden. Ergebnisse dieser müsen analysiert und der Code ggfs. optimiert werden.
Dabei ist sowohl die Anzahl der Benutzer als auch die Anzahl der Request je Nutzer ausschlaggebend. Außerdem ist auch die Art der Requests (einfache Daten laden, große Auswertungen fahren, ...) zu beachten.</t>
        </r>
      </text>
    </comment>
    <comment ref="A23" authorId="0" shapeId="0">
      <text>
        <r>
          <rPr>
            <b/>
            <sz val="9"/>
            <color indexed="81"/>
            <rFont val="Tahoma"/>
            <family val="2"/>
          </rPr>
          <t>COMINTO:</t>
        </r>
        <r>
          <rPr>
            <sz val="9"/>
            <color indexed="81"/>
            <rFont val="Tahoma"/>
            <family val="2"/>
          </rPr>
          <t xml:space="preserve">
Wenige Benutzer und wenig Last.</t>
        </r>
      </text>
    </comment>
    <comment ref="A24" authorId="0" shapeId="0">
      <text>
        <r>
          <rPr>
            <b/>
            <sz val="9"/>
            <color indexed="81"/>
            <rFont val="Tahoma"/>
            <family val="2"/>
          </rPr>
          <t>COMINTO:</t>
        </r>
        <r>
          <rPr>
            <sz val="9"/>
            <color indexed="81"/>
            <rFont val="Tahoma"/>
            <family val="2"/>
          </rPr>
          <t xml:space="preserve">
Wenige Benutzer mit hoher Last oder viele Benutzer mit geringer Last.</t>
        </r>
      </text>
    </comment>
    <comment ref="A25" authorId="0" shapeId="0">
      <text>
        <r>
          <rPr>
            <b/>
            <sz val="9"/>
            <color indexed="81"/>
            <rFont val="Tahoma"/>
            <family val="2"/>
          </rPr>
          <t>COMINTO:</t>
        </r>
        <r>
          <rPr>
            <sz val="9"/>
            <color indexed="81"/>
            <rFont val="Tahoma"/>
            <family val="2"/>
          </rPr>
          <t xml:space="preserve">
Viele Benutzer mit hoher Last.</t>
        </r>
      </text>
    </comment>
    <comment ref="A27" authorId="0" shapeId="0">
      <text>
        <r>
          <rPr>
            <b/>
            <sz val="9"/>
            <color indexed="81"/>
            <rFont val="Tahoma"/>
            <family val="2"/>
          </rPr>
          <t>COMINTO:</t>
        </r>
        <r>
          <rPr>
            <sz val="9"/>
            <color indexed="81"/>
            <rFont val="Tahoma"/>
            <family val="2"/>
          </rPr>
          <t xml:space="preserve">
Der Zuschlag für ein Festpreisprojekt.</t>
        </r>
      </text>
    </comment>
    <comment ref="A31" authorId="0" shapeId="0">
      <text>
        <r>
          <rPr>
            <b/>
            <sz val="9"/>
            <color indexed="81"/>
            <rFont val="Tahoma"/>
            <family val="2"/>
          </rPr>
          <t>COMINTO:</t>
        </r>
        <r>
          <rPr>
            <sz val="9"/>
            <color indexed="81"/>
            <rFont val="Tahoma"/>
            <family val="2"/>
          </rPr>
          <t xml:space="preserve">
Es entstehen erhöhte Aufwände durch das Anlegen und Mergen von Modul- / Projekt-Branches. </t>
        </r>
      </text>
    </comment>
    <comment ref="A32" authorId="0" shapeId="0">
      <text>
        <r>
          <rPr>
            <b/>
            <sz val="9"/>
            <color indexed="81"/>
            <rFont val="Tahoma"/>
            <family val="2"/>
          </rPr>
          <t>COMINTO:</t>
        </r>
        <r>
          <rPr>
            <sz val="9"/>
            <color indexed="81"/>
            <rFont val="Tahoma"/>
            <family val="2"/>
          </rPr>
          <t xml:space="preserve">
I.d.R. Entwicklung von nur einem Projekt bezogen auf die Codebasis. Eine sofortige Weiterentwicklung der Anwendung nach GOING LIVE ist nicht geplant. D.h. ggf. Bugfixing und Change Requests werden nicht unmittelbar mit der Weiterentwicklung kollidieren.</t>
        </r>
      </text>
    </comment>
    <comment ref="A33" authorId="0" shapeId="0">
      <text>
        <r>
          <rPr>
            <b/>
            <sz val="9"/>
            <color indexed="81"/>
            <rFont val="Tahoma"/>
            <family val="2"/>
          </rPr>
          <t>COMINTO:</t>
        </r>
        <r>
          <rPr>
            <sz val="9"/>
            <color indexed="81"/>
            <rFont val="Tahoma"/>
            <family val="2"/>
          </rPr>
          <t xml:space="preserve">
Dirkete Weiterentwicklung nach Fertigstellung eines Features im Main Branch. Nur Bugfixes im Branch mit anschl. Merge. </t>
        </r>
      </text>
    </comment>
    <comment ref="A34" authorId="0" shapeId="0">
      <text>
        <r>
          <rPr>
            <b/>
            <sz val="9"/>
            <color indexed="81"/>
            <rFont val="Tahoma"/>
            <family val="2"/>
          </rPr>
          <t>COMINTO:</t>
        </r>
        <r>
          <rPr>
            <sz val="9"/>
            <color indexed="81"/>
            <rFont val="Tahoma"/>
            <family val="2"/>
          </rPr>
          <t xml:space="preserve">
Parallele Entwicklung kompletter Features welche nach der Fertigstellung komplett gemerged oder während der Entwicklung per Feature Toggles abgegrenzt werden müssen.</t>
        </r>
      </text>
    </comment>
  </commentList>
</comments>
</file>

<file path=xl/sharedStrings.xml><?xml version="1.0" encoding="utf-8"?>
<sst xmlns="http://schemas.openxmlformats.org/spreadsheetml/2006/main" count="122" uniqueCount="99">
  <si>
    <t>Aufgabe</t>
  </si>
  <si>
    <t>Schätzung</t>
  </si>
  <si>
    <t>Bemerkung</t>
  </si>
  <si>
    <r>
      <t>d</t>
    </r>
    <r>
      <rPr>
        <b/>
        <vertAlign val="subscript"/>
        <sz val="13"/>
        <color indexed="13"/>
        <rFont val="Arial"/>
        <family val="2"/>
      </rPr>
      <t>mittel</t>
    </r>
    <r>
      <rPr>
        <b/>
        <sz val="13"/>
        <color indexed="13"/>
        <rFont val="Arial"/>
        <family val="2"/>
      </rPr>
      <t xml:space="preserve"> </t>
    </r>
  </si>
  <si>
    <r>
      <t>∑ d</t>
    </r>
    <r>
      <rPr>
        <b/>
        <vertAlign val="subscript"/>
        <sz val="13"/>
        <color indexed="13"/>
        <rFont val="Arial"/>
        <family val="2"/>
      </rPr>
      <t>mittel</t>
    </r>
    <r>
      <rPr>
        <b/>
        <sz val="13"/>
        <color indexed="13"/>
        <rFont val="Arial"/>
        <family val="2"/>
      </rPr>
      <t xml:space="preserve"> </t>
    </r>
  </si>
  <si>
    <r>
      <t>d</t>
    </r>
    <r>
      <rPr>
        <b/>
        <vertAlign val="subscript"/>
        <sz val="14"/>
        <color indexed="9"/>
        <rFont val="Arial"/>
        <family val="2"/>
      </rPr>
      <t>min</t>
    </r>
  </si>
  <si>
    <r>
      <t>d</t>
    </r>
    <r>
      <rPr>
        <b/>
        <vertAlign val="subscript"/>
        <sz val="14"/>
        <color indexed="9"/>
        <rFont val="Arial"/>
        <family val="2"/>
      </rPr>
      <t>norm</t>
    </r>
  </si>
  <si>
    <r>
      <t>d</t>
    </r>
    <r>
      <rPr>
        <b/>
        <vertAlign val="subscript"/>
        <sz val="14"/>
        <color indexed="9"/>
        <rFont val="Arial"/>
        <family val="2"/>
      </rPr>
      <t>max</t>
    </r>
  </si>
  <si>
    <r>
      <t>d</t>
    </r>
    <r>
      <rPr>
        <b/>
        <vertAlign val="subscript"/>
        <sz val="14"/>
        <color indexed="9"/>
        <rFont val="Arial"/>
        <family val="2"/>
      </rPr>
      <t>mittel</t>
    </r>
  </si>
  <si>
    <t>Entwicklung</t>
  </si>
  <si>
    <t>Sonstiges</t>
  </si>
  <si>
    <t>Allgemein</t>
  </si>
  <si>
    <t>RF</t>
  </si>
  <si>
    <t>Externe Schnittstelle</t>
  </si>
  <si>
    <t>Neue Technologie</t>
  </si>
  <si>
    <t>Anzahl Entwickler</t>
  </si>
  <si>
    <t>Design</t>
  </si>
  <si>
    <t>Browserkompatibilität</t>
  </si>
  <si>
    <t>Antwortzeiten</t>
  </si>
  <si>
    <t>wenig</t>
  </si>
  <si>
    <t>durchschnittlich</t>
  </si>
  <si>
    <t>sehr wenig</t>
  </si>
  <si>
    <t>hoch</t>
  </si>
  <si>
    <t>sehr hoch</t>
  </si>
  <si>
    <t>Einer</t>
  </si>
  <si>
    <t>Subvention</t>
  </si>
  <si>
    <t>Standard-
abweichung:</t>
  </si>
  <si>
    <t>Festpreisaufschlag</t>
  </si>
  <si>
    <t>Festpreis</t>
  </si>
  <si>
    <t>Ja</t>
  </si>
  <si>
    <t>Nein</t>
  </si>
  <si>
    <t>Standard (&lt;= 2 Sek)
ohne Lasttest, mit Request-Log</t>
  </si>
  <si>
    <t>Mobile Darstellung</t>
  </si>
  <si>
    <t>Installation &amp; Support</t>
  </si>
  <si>
    <t>Allg. Einstellungen</t>
  </si>
  <si>
    <t>Gewichtung der Schätzausprägungen</t>
  </si>
  <si>
    <t>Risikofaktoren pro Feature</t>
  </si>
  <si>
    <t>komplexe Infrastruktur</t>
  </si>
  <si>
    <t>gering</t>
  </si>
  <si>
    <t>mittel</t>
  </si>
  <si>
    <t>Projekt aufsetzen / aktualisieren</t>
  </si>
  <si>
    <t>&lt;Projektname&gt;</t>
  </si>
  <si>
    <t>Modul 1</t>
  </si>
  <si>
    <t>Task 1</t>
  </si>
  <si>
    <t>Task 2</t>
  </si>
  <si>
    <t>Modul 2</t>
  </si>
  <si>
    <t>Technische Kommunikation</t>
  </si>
  <si>
    <t>Schnittstellen-Test</t>
  </si>
  <si>
    <t>Projektmanagement</t>
  </si>
  <si>
    <t>Qualitätssicherung</t>
  </si>
  <si>
    <t>Wartung und Support</t>
  </si>
  <si>
    <t>Parallele Entwicklung</t>
  </si>
  <si>
    <t>vollständig</t>
  </si>
  <si>
    <t xml:space="preserve">gar nicht </t>
  </si>
  <si>
    <t>teilweise</t>
  </si>
  <si>
    <t>gar nicht</t>
  </si>
  <si>
    <t>Analyse und Spezifikation</t>
  </si>
  <si>
    <t>Schulung</t>
  </si>
  <si>
    <t>Nicht funktionale Anforderungen (NFA)</t>
  </si>
  <si>
    <t>gefordert?</t>
  </si>
  <si>
    <t>Projekt besteht bereits oder neu?</t>
  </si>
  <si>
    <t>Beispiel: Komplettes Durchbuchen einer Anzeige mit allen beteiligten Systemen (Inkl. SAP, etc.)</t>
  </si>
  <si>
    <t>Erfahrung Entwickler</t>
  </si>
  <si>
    <t>Nutzer-aufkommen</t>
  </si>
  <si>
    <t>nach Aufwand zum vereinbarten Stundensatz</t>
  </si>
  <si>
    <t>Gesamtsumme</t>
  </si>
  <si>
    <t>Summe Implementierung</t>
  </si>
  <si>
    <t>Zwischensumme Implementierung</t>
  </si>
  <si>
    <t>Summe Implementierung und Allgemein</t>
  </si>
  <si>
    <t>Aufgabe 1</t>
  </si>
  <si>
    <t>Todo 2</t>
  </si>
  <si>
    <t>Risikofaktoren</t>
  </si>
  <si>
    <t>gefordert? Welche Browser?</t>
  </si>
  <si>
    <t>z.B. HTML + CSS</t>
  </si>
  <si>
    <t>Projektfaktor Implementierung</t>
  </si>
  <si>
    <t>Projektfaktor - Erfahrung Projektteam</t>
  </si>
  <si>
    <t>Projektfaktor - Anzahl Entwickler</t>
  </si>
  <si>
    <t>Projektfaktor - Nutzeraufkommen</t>
  </si>
  <si>
    <t>Projektfaktor - Parallele Entwicklung</t>
  </si>
  <si>
    <t>Faktor Festpreis</t>
  </si>
  <si>
    <t>Todo 3</t>
  </si>
  <si>
    <t>Benutzerdokumentation</t>
  </si>
  <si>
    <t>Betriebsumgebung</t>
  </si>
  <si>
    <t>notwendig?</t>
  </si>
  <si>
    <t>komplizierte Code-Struktur</t>
  </si>
  <si>
    <t>2 bis 3</t>
  </si>
  <si>
    <t>größer 3</t>
  </si>
  <si>
    <t>Feature A</t>
  </si>
  <si>
    <t>Feature B</t>
  </si>
  <si>
    <t>Feature X</t>
  </si>
  <si>
    <t>Feature Y</t>
  </si>
  <si>
    <t>Du hast Fragen, Ideen, Kritik?</t>
  </si>
  <si>
    <t>Dann freue ich mich auf deine Nachricht:</t>
  </si>
  <si>
    <t>Torsten Kruse</t>
  </si>
  <si>
    <t>kruse@cominto.de</t>
  </si>
  <si>
    <t>COMINTO GmbH</t>
  </si>
  <si>
    <t>Klosterstraße 49</t>
  </si>
  <si>
    <t>40211 Düsseldorf</t>
  </si>
  <si>
    <t>www.cominto.de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</si>
</sst>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quot;ca.&quot;\ 0\ &quot;PT&quot;"/>
  </numFmts>
  <fonts count="29" x14ac:knownFonts="1">
    <font>
      <sz val="11"/>
      <color indexed="8"/>
      <name val="Arial"/>
    </font>
    <font>
      <sz val="8"/>
      <name val="Verdana"/>
      <family val="2"/>
    </font>
    <font>
      <b/>
      <sz val="11"/>
      <color indexed="13"/>
      <name val="Arial"/>
      <family val="2"/>
    </font>
    <font>
      <b/>
      <sz val="13"/>
      <color indexed="13"/>
      <name val="Arial"/>
      <family val="2"/>
    </font>
    <font>
      <b/>
      <vertAlign val="subscript"/>
      <sz val="13"/>
      <color indexed="13"/>
      <name val="Arial"/>
      <family val="2"/>
    </font>
    <font>
      <sz val="11"/>
      <color indexed="9"/>
      <name val="Arial"/>
      <family val="2"/>
    </font>
    <font>
      <b/>
      <sz val="14"/>
      <color indexed="9"/>
      <name val="Arial"/>
      <family val="2"/>
    </font>
    <font>
      <b/>
      <vertAlign val="subscript"/>
      <sz val="14"/>
      <color indexed="9"/>
      <name val="Arial"/>
      <family val="2"/>
    </font>
    <font>
      <b/>
      <sz val="11"/>
      <color indexed="9"/>
      <name val="Arial"/>
      <family val="2"/>
    </font>
    <font>
      <i/>
      <sz val="11"/>
      <color indexed="9"/>
      <name val="Arial"/>
      <family val="2"/>
    </font>
    <font>
      <b/>
      <u/>
      <sz val="14"/>
      <color indexed="9"/>
      <name val="Arial"/>
      <family val="2"/>
    </font>
    <font>
      <b/>
      <u val="double"/>
      <sz val="14"/>
      <color indexed="9"/>
      <name val="Arial"/>
      <family val="2"/>
    </font>
    <font>
      <b/>
      <sz val="12"/>
      <color indexed="9"/>
      <name val="Arial"/>
      <family val="2"/>
    </font>
    <font>
      <u/>
      <sz val="11"/>
      <color indexed="9"/>
      <name val="Arial"/>
      <family val="2"/>
    </font>
    <font>
      <sz val="14"/>
      <color indexed="9"/>
      <name val="Arial"/>
      <family val="2"/>
    </font>
    <font>
      <sz val="9"/>
      <color indexed="81"/>
      <name val="Tahoma"/>
      <family val="2"/>
    </font>
    <font>
      <b/>
      <sz val="9"/>
      <color indexed="81"/>
      <name val="Tahoma"/>
      <family val="2"/>
    </font>
    <font>
      <strike/>
      <sz val="11"/>
      <color indexed="9"/>
      <name val="Arial"/>
      <family val="2"/>
    </font>
    <font>
      <strike/>
      <u/>
      <sz val="11"/>
      <color indexed="9"/>
      <name val="Arial"/>
      <family val="2"/>
    </font>
    <font>
      <b/>
      <i/>
      <sz val="24"/>
      <color indexed="10"/>
      <name val="Arial"/>
      <family val="2"/>
    </font>
    <font>
      <sz val="11"/>
      <color indexed="13"/>
      <name val="Arial"/>
      <family val="2"/>
    </font>
    <font>
      <i/>
      <strike/>
      <sz val="11"/>
      <color indexed="9"/>
      <name val="Arial"/>
      <family val="2"/>
    </font>
    <font>
      <b/>
      <i/>
      <sz val="10"/>
      <color indexed="9"/>
      <name val="Arial"/>
      <family val="2"/>
    </font>
    <font>
      <i/>
      <strike/>
      <sz val="11"/>
      <color indexed="55"/>
      <name val="Arial"/>
      <family val="2"/>
    </font>
    <font>
      <sz val="8"/>
      <name val="Arial"/>
      <family val="2"/>
    </font>
    <font>
      <sz val="9"/>
      <color indexed="81"/>
      <name val="Segoe UI"/>
      <family val="2"/>
    </font>
    <font>
      <b/>
      <sz val="9"/>
      <color indexed="81"/>
      <name val="Segoe UI"/>
      <family val="2"/>
    </font>
    <font>
      <sz val="11"/>
      <color indexed="8"/>
      <name val="Arial"/>
      <family val="2"/>
    </font>
    <font>
      <u/>
      <sz val="11"/>
      <color theme="10"/>
      <name val="Arial"/>
      <family val="2"/>
    </font>
  </fonts>
  <fills count="16">
    <fill>
      <patternFill patternType="none"/>
    </fill>
    <fill>
      <patternFill patternType="gray125"/>
    </fill>
    <fill>
      <patternFill patternType="solid">
        <fgColor indexed="15"/>
        <bgColor indexed="64"/>
      </patternFill>
    </fill>
    <fill>
      <patternFill patternType="solid">
        <fgColor indexed="16"/>
        <bgColor indexed="64"/>
      </patternFill>
    </fill>
    <fill>
      <patternFill patternType="solid">
        <fgColor indexed="17"/>
        <bgColor indexed="64"/>
      </patternFill>
    </fill>
    <fill>
      <patternFill patternType="solid">
        <fgColor indexed="14"/>
        <bgColor indexed="64"/>
      </patternFill>
    </fill>
    <fill>
      <patternFill patternType="solid">
        <fgColor indexed="19"/>
        <bgColor indexed="64"/>
      </patternFill>
    </fill>
    <fill>
      <patternFill patternType="solid">
        <fgColor indexed="23"/>
        <bgColor indexed="64"/>
      </patternFill>
    </fill>
    <fill>
      <patternFill patternType="solid">
        <fgColor indexed="24"/>
        <bgColor indexed="64"/>
      </patternFill>
    </fill>
    <fill>
      <patternFill patternType="solid">
        <fgColor indexed="20"/>
        <bgColor indexed="64"/>
      </patternFill>
    </fill>
    <fill>
      <patternFill patternType="solid">
        <fgColor indexed="21"/>
        <bgColor indexed="64"/>
      </patternFill>
    </fill>
    <fill>
      <patternFill patternType="solid">
        <fgColor indexed="22"/>
        <bgColor indexed="64"/>
      </patternFill>
    </fill>
    <fill>
      <patternFill patternType="solid">
        <fgColor indexed="18"/>
        <bgColor indexed="64"/>
      </patternFill>
    </fill>
    <fill>
      <patternFill patternType="solid">
        <fgColor indexed="9"/>
        <bgColor indexed="64"/>
      </patternFill>
    </fill>
    <fill>
      <patternFill patternType="solid">
        <fgColor indexed="10"/>
        <bgColor indexed="64"/>
      </patternFill>
    </fill>
    <fill>
      <patternFill patternType="solid">
        <fgColor theme="1"/>
        <bgColor indexed="64"/>
      </patternFill>
    </fill>
  </fills>
  <borders count="26">
    <border>
      <left/>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4"/>
      </left>
      <right style="thin">
        <color indexed="12"/>
      </right>
      <top style="thin">
        <color indexed="12"/>
      </top>
      <bottom style="thin">
        <color indexed="12"/>
      </bottom>
      <diagonal/>
    </border>
    <border>
      <left/>
      <right style="thin">
        <color indexed="10"/>
      </right>
      <top style="thin">
        <color indexed="10"/>
      </top>
      <bottom style="thin">
        <color indexed="12"/>
      </bottom>
      <diagonal/>
    </border>
    <border>
      <left style="thin">
        <color indexed="10"/>
      </left>
      <right style="thin">
        <color indexed="10"/>
      </right>
      <top style="thin">
        <color indexed="10"/>
      </top>
      <bottom style="thin">
        <color indexed="12"/>
      </bottom>
      <diagonal/>
    </border>
    <border>
      <left style="thin">
        <color indexed="10"/>
      </left>
      <right/>
      <top style="thin">
        <color indexed="10"/>
      </top>
      <bottom style="thin">
        <color indexed="12"/>
      </bottom>
      <diagonal/>
    </border>
    <border>
      <left/>
      <right/>
      <top style="thin">
        <color indexed="12"/>
      </top>
      <bottom/>
      <diagonal/>
    </border>
    <border>
      <left/>
      <right/>
      <top style="thin">
        <color indexed="12"/>
      </top>
      <bottom style="thin">
        <color indexed="12"/>
      </bottom>
      <diagonal/>
    </border>
    <border>
      <left style="thin">
        <color indexed="12"/>
      </left>
      <right style="thin">
        <color indexed="12"/>
      </right>
      <top/>
      <bottom style="thin">
        <color indexed="12"/>
      </bottom>
      <diagonal/>
    </border>
    <border>
      <left/>
      <right style="thin">
        <color indexed="12"/>
      </right>
      <top style="thin">
        <color indexed="12"/>
      </top>
      <bottom/>
      <diagonal/>
    </border>
    <border>
      <left style="medium">
        <color indexed="64"/>
      </left>
      <right/>
      <top style="medium">
        <color indexed="64"/>
      </top>
      <bottom style="thin">
        <color indexed="12"/>
      </bottom>
      <diagonal/>
    </border>
    <border>
      <left style="thin">
        <color indexed="10"/>
      </left>
      <right style="medium">
        <color indexed="64"/>
      </right>
      <top style="medium">
        <color indexed="64"/>
      </top>
      <bottom style="thin">
        <color indexed="12"/>
      </bottom>
      <diagonal/>
    </border>
    <border>
      <left style="medium">
        <color indexed="64"/>
      </left>
      <right style="thin">
        <color indexed="12"/>
      </right>
      <top style="thin">
        <color indexed="12"/>
      </top>
      <bottom style="medium">
        <color indexed="64"/>
      </bottom>
      <diagonal/>
    </border>
    <border>
      <left style="thin">
        <color indexed="12"/>
      </left>
      <right style="medium">
        <color indexed="64"/>
      </right>
      <top style="thin">
        <color indexed="12"/>
      </top>
      <bottom style="medium">
        <color indexed="64"/>
      </bottom>
      <diagonal/>
    </border>
    <border>
      <left style="thin">
        <color indexed="12"/>
      </left>
      <right/>
      <top/>
      <bottom style="thin">
        <color indexed="12"/>
      </bottom>
      <diagonal/>
    </border>
    <border>
      <left style="thin">
        <color indexed="12"/>
      </left>
      <right/>
      <top style="thin">
        <color indexed="12"/>
      </top>
      <bottom/>
      <diagonal/>
    </border>
    <border>
      <left style="medium">
        <color indexed="64"/>
      </left>
      <right style="medium">
        <color indexed="64"/>
      </right>
      <top style="medium">
        <color indexed="64"/>
      </top>
      <bottom style="thin">
        <color indexed="12"/>
      </bottom>
      <diagonal/>
    </border>
    <border>
      <left style="medium">
        <color indexed="64"/>
      </left>
      <right style="medium">
        <color indexed="64"/>
      </right>
      <top style="thin">
        <color indexed="12"/>
      </top>
      <bottom style="medium">
        <color indexed="64"/>
      </bottom>
      <diagonal/>
    </border>
    <border>
      <left/>
      <right style="thin">
        <color indexed="14"/>
      </right>
      <top style="thin">
        <color indexed="12"/>
      </top>
      <bottom style="thin">
        <color indexed="12"/>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top/>
      <bottom style="thin">
        <color indexed="10"/>
      </bottom>
      <diagonal/>
    </border>
    <border>
      <left/>
      <right/>
      <top style="thin">
        <color indexed="10"/>
      </top>
      <bottom style="thin">
        <color indexed="12"/>
      </bottom>
      <diagonal/>
    </border>
  </borders>
  <cellStyleXfs count="2">
    <xf numFmtId="0" fontId="0" fillId="0" borderId="0" applyNumberFormat="0" applyFill="0" applyBorder="0" applyProtection="0">
      <alignment vertical="top"/>
    </xf>
    <xf numFmtId="0" fontId="28" fillId="0" borderId="0" applyNumberFormat="0" applyFill="0" applyBorder="0" applyAlignment="0" applyProtection="0">
      <alignment vertical="top"/>
    </xf>
  </cellStyleXfs>
  <cellXfs count="98">
    <xf numFmtId="0" fontId="0" fillId="0" borderId="0" xfId="0" applyAlignment="1"/>
    <xf numFmtId="0" fontId="6" fillId="2" borderId="1" xfId="0" applyNumberFormat="1" applyFont="1" applyFill="1" applyBorder="1" applyAlignment="1">
      <alignment horizontal="center" wrapText="1"/>
    </xf>
    <xf numFmtId="0" fontId="6" fillId="3" borderId="1" xfId="0" applyNumberFormat="1" applyFont="1" applyFill="1" applyBorder="1" applyAlignment="1">
      <alignment horizontal="center" wrapText="1"/>
    </xf>
    <xf numFmtId="0" fontId="6" fillId="4" borderId="1" xfId="0" applyNumberFormat="1" applyFont="1" applyFill="1" applyBorder="1" applyAlignment="1">
      <alignment horizontal="center" wrapText="1"/>
    </xf>
    <xf numFmtId="0" fontId="6" fillId="5" borderId="1" xfId="0" applyNumberFormat="1" applyFont="1" applyFill="1" applyBorder="1" applyAlignment="1">
      <alignment horizontal="center" wrapText="1"/>
    </xf>
    <xf numFmtId="0" fontId="8" fillId="5" borderId="2" xfId="0" applyNumberFormat="1" applyFont="1" applyFill="1" applyBorder="1" applyAlignment="1">
      <alignment wrapText="1"/>
    </xf>
    <xf numFmtId="0" fontId="5" fillId="6" borderId="1" xfId="0" applyNumberFormat="1" applyFont="1" applyFill="1" applyBorder="1" applyAlignment="1">
      <alignment vertical="top" wrapText="1"/>
    </xf>
    <xf numFmtId="164" fontId="5" fillId="6" borderId="1" xfId="0" applyNumberFormat="1" applyFont="1" applyFill="1" applyBorder="1" applyAlignment="1">
      <alignment vertical="top" wrapText="1"/>
    </xf>
    <xf numFmtId="164" fontId="5" fillId="7" borderId="1" xfId="0" applyNumberFormat="1" applyFont="1" applyFill="1" applyBorder="1" applyAlignment="1">
      <alignment vertical="top" wrapText="1"/>
    </xf>
    <xf numFmtId="0" fontId="9" fillId="6" borderId="2" xfId="0" applyNumberFormat="1" applyFont="1" applyFill="1" applyBorder="1" applyAlignment="1">
      <alignment vertical="top" wrapText="1"/>
    </xf>
    <xf numFmtId="0" fontId="6" fillId="8" borderId="1" xfId="0" applyNumberFormat="1" applyFont="1" applyFill="1" applyBorder="1" applyAlignment="1">
      <alignment horizontal="center" wrapText="1"/>
    </xf>
    <xf numFmtId="0" fontId="5" fillId="6" borderId="3" xfId="0" applyNumberFormat="1" applyFont="1" applyFill="1" applyBorder="1" applyAlignment="1">
      <alignment vertical="top" wrapText="1"/>
    </xf>
    <xf numFmtId="2" fontId="5" fillId="6" borderId="1" xfId="0" applyNumberFormat="1" applyFont="1" applyFill="1" applyBorder="1" applyAlignment="1">
      <alignment vertical="top" wrapText="1"/>
    </xf>
    <xf numFmtId="2" fontId="5" fillId="9" borderId="1" xfId="0" applyNumberFormat="1" applyFont="1" applyFill="1" applyBorder="1" applyAlignment="1">
      <alignment vertical="top" wrapText="1"/>
    </xf>
    <xf numFmtId="2" fontId="5" fillId="10" borderId="1" xfId="0" applyNumberFormat="1" applyFont="1" applyFill="1" applyBorder="1" applyAlignment="1">
      <alignment vertical="top" wrapText="1"/>
    </xf>
    <xf numFmtId="2" fontId="5" fillId="11" borderId="1" xfId="0" applyNumberFormat="1" applyFont="1" applyFill="1" applyBorder="1" applyAlignment="1">
      <alignment vertical="top" wrapText="1"/>
    </xf>
    <xf numFmtId="2" fontId="6" fillId="12" borderId="1" xfId="0" applyNumberFormat="1" applyFont="1" applyFill="1" applyBorder="1" applyAlignment="1">
      <alignment wrapText="1"/>
    </xf>
    <xf numFmtId="2" fontId="10" fillId="12" borderId="1" xfId="0" applyNumberFormat="1" applyFont="1" applyFill="1" applyBorder="1" applyAlignment="1">
      <alignment vertical="center" wrapText="1"/>
    </xf>
    <xf numFmtId="2" fontId="6" fillId="7" borderId="1" xfId="0" applyNumberFormat="1" applyFont="1" applyFill="1" applyBorder="1" applyAlignment="1">
      <alignment horizontal="right" vertical="center" wrapText="1"/>
    </xf>
    <xf numFmtId="0" fontId="8" fillId="6" borderId="1" xfId="0" applyNumberFormat="1" applyFont="1" applyFill="1" applyBorder="1" applyAlignment="1">
      <alignment vertical="top" wrapText="1"/>
    </xf>
    <xf numFmtId="0" fontId="6" fillId="5" borderId="5" xfId="0" applyNumberFormat="1" applyFont="1" applyFill="1" applyBorder="1" applyAlignment="1">
      <alignment horizontal="left" wrapText="1"/>
    </xf>
    <xf numFmtId="0" fontId="9" fillId="6" borderId="1" xfId="0" applyNumberFormat="1" applyFont="1" applyFill="1" applyBorder="1" applyAlignment="1">
      <alignment horizontal="left" vertical="top" wrapText="1" indent="2"/>
    </xf>
    <xf numFmtId="0" fontId="13" fillId="6" borderId="1" xfId="0" applyNumberFormat="1" applyFont="1" applyFill="1" applyBorder="1" applyAlignment="1">
      <alignment horizontal="left" vertical="top" wrapText="1" indent="1"/>
    </xf>
    <xf numFmtId="0" fontId="5" fillId="6" borderId="3" xfId="0" applyNumberFormat="1" applyFont="1" applyFill="1" applyBorder="1" applyAlignment="1">
      <alignment horizontal="center" vertical="top" wrapText="1"/>
    </xf>
    <xf numFmtId="0" fontId="5" fillId="6" borderId="1" xfId="0" applyNumberFormat="1" applyFont="1" applyFill="1" applyBorder="1" applyAlignment="1">
      <alignment horizontal="center" vertical="top" wrapText="1"/>
    </xf>
    <xf numFmtId="0" fontId="14" fillId="5" borderId="3" xfId="0" applyNumberFormat="1" applyFont="1" applyFill="1" applyBorder="1" applyAlignment="1">
      <alignment horizontal="center" wrapText="1"/>
    </xf>
    <xf numFmtId="0" fontId="2" fillId="13" borderId="6" xfId="0" applyNumberFormat="1" applyFont="1" applyFill="1" applyBorder="1" applyAlignment="1">
      <alignment horizontal="center" vertical="center" wrapText="1"/>
    </xf>
    <xf numFmtId="0" fontId="2" fillId="13" borderId="7" xfId="0" applyNumberFormat="1" applyFont="1" applyFill="1" applyBorder="1" applyAlignment="1">
      <alignment horizontal="center" vertical="center" wrapText="1"/>
    </xf>
    <xf numFmtId="0" fontId="2" fillId="13" borderId="8" xfId="0" applyNumberFormat="1" applyFont="1" applyFill="1" applyBorder="1" applyAlignment="1">
      <alignment horizontal="center" vertical="center" wrapText="1"/>
    </xf>
    <xf numFmtId="0" fontId="3" fillId="13" borderId="7" xfId="0" applyNumberFormat="1" applyFont="1" applyFill="1" applyBorder="1" applyAlignment="1">
      <alignment horizontal="center" vertical="center" wrapText="1"/>
    </xf>
    <xf numFmtId="0" fontId="0" fillId="0" borderId="0" xfId="0" applyAlignment="1">
      <alignment horizontal="left"/>
    </xf>
    <xf numFmtId="0" fontId="8" fillId="5" borderId="2" xfId="0" applyNumberFormat="1" applyFont="1" applyFill="1" applyBorder="1" applyAlignment="1">
      <alignment horizontal="left" wrapText="1"/>
    </xf>
    <xf numFmtId="16" fontId="8" fillId="5" borderId="2" xfId="0" applyNumberFormat="1" applyFont="1" applyFill="1" applyBorder="1" applyAlignment="1">
      <alignment wrapText="1"/>
    </xf>
    <xf numFmtId="2" fontId="6" fillId="5" borderId="2" xfId="0" applyNumberFormat="1" applyFont="1" applyFill="1" applyBorder="1" applyAlignment="1">
      <alignment vertical="center" wrapText="1"/>
    </xf>
    <xf numFmtId="2" fontId="12" fillId="12" borderId="4" xfId="0" applyNumberFormat="1" applyFont="1" applyFill="1" applyBorder="1" applyAlignment="1">
      <alignment vertical="center" wrapText="1"/>
    </xf>
    <xf numFmtId="0" fontId="17" fillId="6" borderId="1" xfId="0" applyNumberFormat="1" applyFont="1" applyFill="1" applyBorder="1" applyAlignment="1">
      <alignment horizontal="center" vertical="top" wrapText="1"/>
    </xf>
    <xf numFmtId="0" fontId="18" fillId="6" borderId="1" xfId="0" applyNumberFormat="1" applyFont="1" applyFill="1" applyBorder="1" applyAlignment="1">
      <alignment horizontal="left" vertical="top" wrapText="1" indent="1"/>
    </xf>
    <xf numFmtId="2" fontId="17" fillId="9" borderId="1" xfId="0" applyNumberFormat="1" applyFont="1" applyFill="1" applyBorder="1" applyAlignment="1">
      <alignment vertical="top" wrapText="1"/>
    </xf>
    <xf numFmtId="2" fontId="17" fillId="10" borderId="1" xfId="0" applyNumberFormat="1" applyFont="1" applyFill="1" applyBorder="1" applyAlignment="1">
      <alignment vertical="top" wrapText="1"/>
    </xf>
    <xf numFmtId="2" fontId="17" fillId="11" borderId="1" xfId="0" applyNumberFormat="1" applyFont="1" applyFill="1" applyBorder="1" applyAlignment="1">
      <alignment vertical="top" wrapText="1"/>
    </xf>
    <xf numFmtId="2" fontId="17" fillId="6" borderId="1" xfId="0" applyNumberFormat="1" applyFont="1" applyFill="1" applyBorder="1" applyAlignment="1">
      <alignment vertical="top" wrapText="1"/>
    </xf>
    <xf numFmtId="0" fontId="5" fillId="0" borderId="0" xfId="0" applyNumberFormat="1" applyFont="1" applyAlignment="1">
      <alignment vertical="top" wrapText="1"/>
    </xf>
    <xf numFmtId="164" fontId="17" fillId="7" borderId="1" xfId="0" applyNumberFormat="1" applyFont="1" applyFill="1" applyBorder="1" applyAlignment="1">
      <alignment vertical="top" wrapText="1"/>
    </xf>
    <xf numFmtId="0" fontId="21" fillId="6" borderId="2" xfId="0" applyNumberFormat="1" applyFont="1" applyFill="1" applyBorder="1" applyAlignment="1">
      <alignment vertical="top" wrapText="1"/>
    </xf>
    <xf numFmtId="0" fontId="17" fillId="0" borderId="0" xfId="0" applyNumberFormat="1" applyFont="1" applyAlignment="1">
      <alignment vertical="top" wrapText="1"/>
    </xf>
    <xf numFmtId="164" fontId="9" fillId="5" borderId="1" xfId="0" applyNumberFormat="1" applyFont="1" applyFill="1" applyBorder="1" applyAlignment="1">
      <alignment vertical="center" wrapText="1"/>
    </xf>
    <xf numFmtId="2" fontId="9" fillId="5" borderId="4" xfId="0" applyNumberFormat="1" applyFont="1" applyFill="1" applyBorder="1" applyAlignment="1">
      <alignment vertical="center" wrapText="1"/>
    </xf>
    <xf numFmtId="2" fontId="9" fillId="5" borderId="4" xfId="0" applyNumberFormat="1" applyFont="1" applyFill="1" applyBorder="1" applyAlignment="1">
      <alignment horizontal="center" vertical="center" wrapText="1"/>
    </xf>
    <xf numFmtId="0" fontId="5" fillId="0" borderId="0" xfId="0" applyNumberFormat="1" applyFont="1" applyAlignment="1">
      <alignment horizontal="center" vertical="top" wrapText="1"/>
    </xf>
    <xf numFmtId="164" fontId="9" fillId="5" borderId="2" xfId="0" applyNumberFormat="1" applyFont="1" applyFill="1" applyBorder="1" applyAlignment="1">
      <alignment vertical="center" wrapText="1"/>
    </xf>
    <xf numFmtId="164" fontId="9" fillId="5" borderId="4" xfId="0" applyNumberFormat="1" applyFont="1" applyFill="1" applyBorder="1" applyAlignment="1">
      <alignment vertical="center" wrapText="1"/>
    </xf>
    <xf numFmtId="2" fontId="9" fillId="5" borderId="1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2" fontId="5" fillId="11" borderId="1" xfId="0" applyNumberFormat="1" applyFont="1" applyFill="1" applyBorder="1" applyAlignment="1">
      <alignment horizontal="center" vertical="center" wrapText="1"/>
    </xf>
    <xf numFmtId="2" fontId="9" fillId="5" borderId="12" xfId="0" applyNumberFormat="1" applyFont="1" applyFill="1" applyBorder="1" applyAlignment="1">
      <alignment horizontal="center" vertical="center" wrapText="1"/>
    </xf>
    <xf numFmtId="0" fontId="2" fillId="13" borderId="13" xfId="0" applyNumberFormat="1" applyFont="1" applyFill="1" applyBorder="1" applyAlignment="1">
      <alignment horizontal="center" vertical="center" wrapText="1"/>
    </xf>
    <xf numFmtId="0" fontId="2" fillId="13" borderId="14" xfId="0" applyNumberFormat="1" applyFont="1" applyFill="1" applyBorder="1" applyAlignment="1">
      <alignment horizontal="center" vertical="center" wrapText="1"/>
    </xf>
    <xf numFmtId="2" fontId="5" fillId="11" borderId="15" xfId="0" applyNumberFormat="1" applyFont="1" applyFill="1" applyBorder="1" applyAlignment="1">
      <alignment horizontal="center" vertical="center" wrapText="1"/>
    </xf>
    <xf numFmtId="2" fontId="5" fillId="11" borderId="16" xfId="0" applyNumberFormat="1" applyFont="1" applyFill="1" applyBorder="1" applyAlignment="1">
      <alignment horizontal="center" vertical="center" wrapText="1"/>
    </xf>
    <xf numFmtId="2" fontId="9" fillId="5" borderId="17" xfId="0" applyNumberFormat="1" applyFont="1" applyFill="1" applyBorder="1" applyAlignment="1">
      <alignment horizontal="center" vertical="center" wrapText="1"/>
    </xf>
    <xf numFmtId="2" fontId="9" fillId="5" borderId="18" xfId="0" applyNumberFormat="1" applyFont="1" applyFill="1" applyBorder="1" applyAlignment="1">
      <alignment horizontal="center" vertical="center" wrapText="1"/>
    </xf>
    <xf numFmtId="0" fontId="2" fillId="13" borderId="19" xfId="0" applyNumberFormat="1" applyFont="1" applyFill="1" applyBorder="1" applyAlignment="1">
      <alignment horizontal="center" vertical="center" wrapText="1"/>
    </xf>
    <xf numFmtId="2" fontId="5" fillId="11" borderId="20" xfId="0" applyNumberFormat="1" applyFont="1" applyFill="1" applyBorder="1" applyAlignment="1">
      <alignment horizontal="center" vertical="center" wrapText="1"/>
    </xf>
    <xf numFmtId="0" fontId="8" fillId="5" borderId="2" xfId="0" applyNumberFormat="1" applyFont="1" applyFill="1" applyBorder="1" applyAlignment="1">
      <alignment horizontal="right" wrapText="1"/>
    </xf>
    <xf numFmtId="0" fontId="8" fillId="5" borderId="2" xfId="0" applyNumberFormat="1" applyFont="1" applyFill="1" applyBorder="1" applyAlignment="1">
      <alignment horizontal="right" vertical="top" wrapText="1"/>
    </xf>
    <xf numFmtId="0" fontId="0" fillId="0" borderId="0" xfId="0" applyAlignment="1">
      <alignment horizontal="right"/>
    </xf>
    <xf numFmtId="0" fontId="2" fillId="5" borderId="21" xfId="0" applyNumberFormat="1" applyFont="1" applyFill="1" applyBorder="1" applyAlignment="1">
      <alignment horizontal="center" vertical="top" wrapText="1"/>
    </xf>
    <xf numFmtId="0" fontId="5" fillId="14" borderId="10" xfId="0" applyNumberFormat="1" applyFont="1" applyFill="1" applyBorder="1" applyAlignment="1">
      <alignment horizontal="center" vertical="top" wrapText="1"/>
    </xf>
    <xf numFmtId="0" fontId="20" fillId="5" borderId="21" xfId="0" applyNumberFormat="1" applyFont="1" applyFill="1" applyBorder="1" applyAlignment="1">
      <alignment horizontal="center" vertical="top" wrapText="1"/>
    </xf>
    <xf numFmtId="0" fontId="5" fillId="14" borderId="3" xfId="0" applyNumberFormat="1" applyFont="1" applyFill="1" applyBorder="1" applyAlignment="1">
      <alignment horizontal="center" vertical="top" wrapText="1"/>
    </xf>
    <xf numFmtId="0" fontId="23" fillId="14" borderId="3" xfId="0" applyNumberFormat="1" applyFont="1" applyFill="1" applyBorder="1" applyAlignment="1">
      <alignment horizontal="center" vertical="top" wrapText="1"/>
    </xf>
    <xf numFmtId="1" fontId="10" fillId="12" borderId="1" xfId="0" applyNumberFormat="1" applyFont="1" applyFill="1" applyBorder="1" applyAlignment="1">
      <alignment vertical="center" wrapText="1"/>
    </xf>
    <xf numFmtId="1" fontId="6" fillId="7" borderId="4" xfId="0" applyNumberFormat="1" applyFont="1" applyFill="1" applyBorder="1" applyAlignment="1">
      <alignment horizontal="right" vertical="center" wrapText="1"/>
    </xf>
    <xf numFmtId="1" fontId="11" fillId="12" borderId="4" xfId="0" applyNumberFormat="1" applyFont="1" applyFill="1" applyBorder="1" applyAlignment="1">
      <alignment vertical="center" wrapText="1"/>
    </xf>
    <xf numFmtId="1" fontId="6" fillId="12" borderId="4" xfId="0" applyNumberFormat="1" applyFont="1" applyFill="1" applyBorder="1" applyAlignment="1">
      <alignment vertical="center" wrapText="1"/>
    </xf>
    <xf numFmtId="1" fontId="6" fillId="12" borderId="4" xfId="0" applyNumberFormat="1" applyFont="1" applyFill="1" applyBorder="1" applyAlignment="1">
      <alignment horizontal="right" vertical="center" wrapText="1"/>
    </xf>
    <xf numFmtId="1" fontId="9" fillId="5" borderId="4" xfId="0" applyNumberFormat="1" applyFont="1" applyFill="1" applyBorder="1" applyAlignment="1">
      <alignment vertical="center" wrapText="1"/>
    </xf>
    <xf numFmtId="165" fontId="9" fillId="5" borderId="4" xfId="0" applyNumberFormat="1" applyFont="1" applyFill="1" applyBorder="1" applyAlignment="1">
      <alignment vertical="center" wrapText="1"/>
    </xf>
    <xf numFmtId="0" fontId="6" fillId="15" borderId="2" xfId="0" applyNumberFormat="1" applyFont="1" applyFill="1" applyBorder="1" applyAlignment="1">
      <alignment horizontal="center" vertical="center" wrapText="1"/>
    </xf>
    <xf numFmtId="0" fontId="6" fillId="15" borderId="10" xfId="0" applyNumberFormat="1" applyFont="1" applyFill="1" applyBorder="1" applyAlignment="1">
      <alignment horizontal="center" vertical="center" wrapText="1"/>
    </xf>
    <xf numFmtId="0" fontId="6" fillId="15" borderId="3" xfId="0" applyNumberFormat="1" applyFont="1" applyFill="1" applyBorder="1" applyAlignment="1">
      <alignment horizontal="center" vertical="center" wrapText="1"/>
    </xf>
    <xf numFmtId="0" fontId="6" fillId="5" borderId="18" xfId="0" applyNumberFormat="1" applyFont="1" applyFill="1" applyBorder="1" applyAlignment="1">
      <alignment horizontal="right" vertical="center" wrapText="1"/>
    </xf>
    <xf numFmtId="0" fontId="6" fillId="5" borderId="9" xfId="0" applyNumberFormat="1" applyFont="1" applyFill="1" applyBorder="1" applyAlignment="1">
      <alignment horizontal="right" vertical="center" wrapText="1"/>
    </xf>
    <xf numFmtId="0" fontId="6" fillId="5" borderId="12" xfId="0" applyNumberFormat="1" applyFont="1" applyFill="1" applyBorder="1" applyAlignment="1">
      <alignment horizontal="right" vertical="center" wrapText="1"/>
    </xf>
    <xf numFmtId="0" fontId="12" fillId="5" borderId="2" xfId="0" applyNumberFormat="1" applyFont="1" applyFill="1" applyBorder="1" applyAlignment="1">
      <alignment horizontal="right" vertical="center" wrapText="1"/>
    </xf>
    <xf numFmtId="0" fontId="12" fillId="5" borderId="10" xfId="0" applyNumberFormat="1" applyFont="1" applyFill="1" applyBorder="1" applyAlignment="1">
      <alignment horizontal="right" vertical="center" wrapText="1"/>
    </xf>
    <xf numFmtId="0" fontId="12" fillId="5" borderId="3" xfId="0" applyNumberFormat="1" applyFont="1" applyFill="1" applyBorder="1" applyAlignment="1">
      <alignment horizontal="right" vertical="center" wrapText="1"/>
    </xf>
    <xf numFmtId="0" fontId="12" fillId="5" borderId="4" xfId="0" applyNumberFormat="1" applyFont="1" applyFill="1" applyBorder="1" applyAlignment="1">
      <alignment horizontal="right" vertical="center" wrapText="1"/>
    </xf>
    <xf numFmtId="0" fontId="2" fillId="13" borderId="22" xfId="0" applyNumberFormat="1" applyFont="1" applyFill="1" applyBorder="1" applyAlignment="1">
      <alignment horizontal="center" vertical="center" wrapText="1"/>
    </xf>
    <xf numFmtId="0" fontId="2" fillId="13" borderId="23" xfId="0" applyNumberFormat="1" applyFont="1" applyFill="1" applyBorder="1" applyAlignment="1">
      <alignment horizontal="center" vertical="center" wrapText="1"/>
    </xf>
    <xf numFmtId="0" fontId="22" fillId="5" borderId="10" xfId="0" applyNumberFormat="1" applyFont="1" applyFill="1" applyBorder="1" applyAlignment="1">
      <alignment horizontal="right" vertical="center" wrapText="1"/>
    </xf>
    <xf numFmtId="0" fontId="22" fillId="5" borderId="3" xfId="0" applyNumberFormat="1" applyFont="1" applyFill="1" applyBorder="1" applyAlignment="1">
      <alignment horizontal="right" vertical="center" wrapText="1"/>
    </xf>
    <xf numFmtId="0" fontId="19" fillId="13" borderId="24" xfId="0" applyNumberFormat="1" applyFont="1" applyFill="1" applyBorder="1" applyAlignment="1">
      <alignment horizontal="left" vertical="top" wrapText="1"/>
    </xf>
    <xf numFmtId="0" fontId="2" fillId="13" borderId="8" xfId="0" applyNumberFormat="1" applyFont="1" applyFill="1" applyBorder="1" applyAlignment="1">
      <alignment horizontal="center" vertical="center" wrapText="1"/>
    </xf>
    <xf numFmtId="0" fontId="2" fillId="13" borderId="25" xfId="0" applyNumberFormat="1" applyFont="1" applyFill="1" applyBorder="1" applyAlignment="1">
      <alignment horizontal="center" vertical="center" wrapText="1"/>
    </xf>
    <xf numFmtId="0" fontId="2" fillId="13" borderId="6" xfId="0" applyNumberFormat="1" applyFont="1" applyFill="1" applyBorder="1" applyAlignment="1">
      <alignment horizontal="center" vertical="center" wrapText="1"/>
    </xf>
    <xf numFmtId="0" fontId="27" fillId="0" borderId="0" xfId="0" applyFont="1" applyAlignment="1"/>
    <xf numFmtId="0" fontId="28" fillId="0" borderId="0" xfId="1" applyAlignment="1"/>
  </cellXfs>
  <cellStyles count="2">
    <cellStyle name="Link" xfId="1" builtinId="8"/>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3B3D3C"/>
      <rgbColor rgb="00CDCDCD"/>
      <rgbColor rgb="00000000"/>
      <rgbColor rgb="00FFFFFF"/>
      <rgbColor rgb="00E6E6E6"/>
      <rgbColor rgb="00B3B3B3"/>
      <rgbColor rgb="00BAC4A9"/>
      <rgbColor rgb="00D5C89B"/>
      <rgbColor rgb="00D8B9AD"/>
      <rgbColor rgb="0098A1B4"/>
      <rgbColor rgb="00D4D4D4"/>
      <rgbColor rgb="00D9EACA"/>
      <rgbColor rgb="00FFF9C0"/>
      <rgbColor rgb="00FFDBCD"/>
      <rgbColor rgb="00B4BED1"/>
      <rgbColor rgb="00D7CD9F"/>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ominto.de/" TargetMode="External"/><Relationship Id="rId1" Type="http://schemas.openxmlformats.org/officeDocument/2006/relationships/hyperlink" Target="mailto:kruse@cominto.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tabSelected="1" zoomScale="115" zoomScaleNormal="115" workbookViewId="0">
      <pane ySplit="2" topLeftCell="A3" activePane="bottomLeft" state="frozen"/>
      <selection pane="bottomLeft" activeCell="A3" sqref="A3"/>
    </sheetView>
  </sheetViews>
  <sheetFormatPr baseColWidth="10" defaultColWidth="10.25" defaultRowHeight="20.100000000000001" customHeight="1" x14ac:dyDescent="0.2"/>
  <cols>
    <col min="1" max="1" width="4" style="48" customWidth="1"/>
    <col min="2" max="2" width="32.375" style="41" customWidth="1"/>
    <col min="3" max="3" width="8.625" style="48" customWidth="1"/>
    <col min="4" max="5" width="8.625" style="41" bestFit="1" customWidth="1"/>
    <col min="6" max="6" width="8.625" style="41" customWidth="1"/>
    <col min="7" max="7" width="9.875" style="41" bestFit="1" customWidth="1"/>
    <col min="8" max="8" width="9.875" style="41" customWidth="1"/>
    <col min="9" max="9" width="32.375" style="41" customWidth="1"/>
    <col min="10" max="11" width="13.625" style="41" customWidth="1"/>
    <col min="12" max="12" width="14.875" style="41" customWidth="1"/>
    <col min="13" max="13" width="13.625" style="41" customWidth="1"/>
    <col min="14" max="16384" width="10.25" style="41"/>
  </cols>
  <sheetData>
    <row r="1" spans="1:13" ht="39.950000000000003" customHeight="1" x14ac:dyDescent="0.2">
      <c r="A1" s="92" t="s">
        <v>41</v>
      </c>
      <c r="B1" s="92"/>
      <c r="C1" s="92"/>
      <c r="D1" s="92"/>
      <c r="E1" s="92"/>
      <c r="F1" s="92"/>
      <c r="G1" s="92"/>
      <c r="H1" s="92"/>
      <c r="I1" s="92"/>
      <c r="J1" s="88" t="s">
        <v>71</v>
      </c>
      <c r="K1" s="89"/>
      <c r="L1" s="89"/>
      <c r="M1" s="89"/>
    </row>
    <row r="2" spans="1:13" ht="47.25" customHeight="1" x14ac:dyDescent="0.2">
      <c r="A2" s="26"/>
      <c r="B2" s="27" t="s">
        <v>0</v>
      </c>
      <c r="C2" s="28" t="s">
        <v>12</v>
      </c>
      <c r="D2" s="93" t="s">
        <v>1</v>
      </c>
      <c r="E2" s="94"/>
      <c r="F2" s="95"/>
      <c r="G2" s="29" t="s">
        <v>3</v>
      </c>
      <c r="H2" s="29" t="s">
        <v>4</v>
      </c>
      <c r="I2" s="28" t="s">
        <v>2</v>
      </c>
      <c r="J2" s="28" t="str">
        <f>Faktoren!A5</f>
        <v>Externe Schnittstelle</v>
      </c>
      <c r="K2" s="28" t="str">
        <f>Faktoren!A6</f>
        <v>Neue Technologie</v>
      </c>
      <c r="L2" s="28" t="str">
        <f>Faktoren!A7</f>
        <v>komplizierte Code-Struktur</v>
      </c>
      <c r="M2" s="28" t="str">
        <f>Faktoren!A8</f>
        <v>komplexe Infrastruktur</v>
      </c>
    </row>
    <row r="3" spans="1:13" ht="39.950000000000003" customHeight="1" x14ac:dyDescent="0.35">
      <c r="A3" s="66"/>
      <c r="B3" s="20" t="s">
        <v>11</v>
      </c>
      <c r="C3" s="25"/>
      <c r="D3" s="1" t="s">
        <v>5</v>
      </c>
      <c r="E3" s="2" t="s">
        <v>6</v>
      </c>
      <c r="F3" s="3" t="s">
        <v>7</v>
      </c>
      <c r="G3" s="4" t="s">
        <v>8</v>
      </c>
      <c r="H3" s="16">
        <f>SUM(G4:G7)</f>
        <v>14.75</v>
      </c>
      <c r="I3" s="5"/>
      <c r="J3" s="52"/>
      <c r="K3" s="52"/>
      <c r="L3" s="52"/>
      <c r="M3" s="52"/>
    </row>
    <row r="4" spans="1:13" ht="14.25" x14ac:dyDescent="0.2">
      <c r="A4" s="67"/>
      <c r="B4" s="6" t="s">
        <v>69</v>
      </c>
      <c r="C4" s="24">
        <f>1+(IF(J4="x",Faktoren!$B$5,0))+(IF(K4="x",Faktoren!$B$6,0))+(IF(L4="x",Faktoren!$B$7,0))+(IF(M4="x",Faktoren!$B$8,0))</f>
        <v>1</v>
      </c>
      <c r="D4" s="13">
        <v>4</v>
      </c>
      <c r="E4" s="14">
        <v>8</v>
      </c>
      <c r="F4" s="15">
        <v>12</v>
      </c>
      <c r="G4" s="12">
        <f>ROUND(((D4+Faktoren!$B$2*E4+F4)/(Faktoren!$B$2+2))*C4*4,0)/4</f>
        <v>8</v>
      </c>
      <c r="H4" s="8"/>
      <c r="I4" s="9"/>
      <c r="J4" s="53"/>
      <c r="K4" s="53"/>
      <c r="L4" s="53"/>
      <c r="M4" s="53"/>
    </row>
    <row r="5" spans="1:13" ht="14.25" x14ac:dyDescent="0.2">
      <c r="A5" s="67"/>
      <c r="B5" s="11" t="s">
        <v>70</v>
      </c>
      <c r="C5" s="24">
        <f>1+(IF(J5="x",Faktoren!$B$5,0))+(IF(K5="x",Faktoren!$B$6,0))+(IF(L5="x",Faktoren!$B$7,0))+(IF(M5="x",Faktoren!$B$8,0))</f>
        <v>1</v>
      </c>
      <c r="D5" s="13">
        <v>2</v>
      </c>
      <c r="E5" s="14">
        <v>2</v>
      </c>
      <c r="F5" s="15">
        <v>2</v>
      </c>
      <c r="G5" s="12">
        <f>ROUND(((D5+Faktoren!$B$2*E5+F5)/(Faktoren!$B$2+2))*C5*4,0)/4</f>
        <v>2</v>
      </c>
      <c r="H5" s="8"/>
      <c r="I5" s="9"/>
      <c r="J5" s="53"/>
      <c r="K5" s="53"/>
      <c r="L5" s="53"/>
      <c r="M5" s="53"/>
    </row>
    <row r="6" spans="1:13" ht="14.25" x14ac:dyDescent="0.2">
      <c r="A6" s="67"/>
      <c r="B6" s="11" t="s">
        <v>80</v>
      </c>
      <c r="C6" s="24">
        <f>1+(IF(J6="x",Faktoren!$B$5,0))+(IF(K6="x",Faktoren!$B$6,0))+(IF(L6="x",Faktoren!$B$7,0))+(IF(M6="x",Faktoren!$B$8,0))</f>
        <v>1</v>
      </c>
      <c r="D6" s="13">
        <v>0.75</v>
      </c>
      <c r="E6" s="14">
        <v>0.75</v>
      </c>
      <c r="F6" s="15">
        <v>17</v>
      </c>
      <c r="G6" s="12">
        <f>ROUND(((D6+Faktoren!$B$2*E6+F6)/(Faktoren!$B$2+2))*C6*4,0)/4</f>
        <v>4.75</v>
      </c>
      <c r="H6" s="8"/>
      <c r="I6" s="9"/>
      <c r="J6" s="53"/>
      <c r="K6" s="53"/>
      <c r="L6" s="53"/>
      <c r="M6" s="53"/>
    </row>
    <row r="7" spans="1:13" ht="14.25" x14ac:dyDescent="0.2">
      <c r="A7" s="67"/>
      <c r="B7" s="11"/>
      <c r="C7" s="24"/>
      <c r="D7" s="13"/>
      <c r="E7" s="14"/>
      <c r="F7" s="15"/>
      <c r="G7" s="7"/>
      <c r="H7" s="8"/>
      <c r="I7" s="9"/>
      <c r="J7" s="53"/>
      <c r="K7" s="53"/>
      <c r="L7" s="53"/>
      <c r="M7" s="53"/>
    </row>
    <row r="8" spans="1:13" ht="39.950000000000003" customHeight="1" x14ac:dyDescent="0.35">
      <c r="A8" s="68"/>
      <c r="B8" s="20" t="s">
        <v>9</v>
      </c>
      <c r="C8" s="25"/>
      <c r="D8" s="1" t="s">
        <v>5</v>
      </c>
      <c r="E8" s="2" t="s">
        <v>6</v>
      </c>
      <c r="F8" s="3" t="s">
        <v>7</v>
      </c>
      <c r="G8" s="4" t="s">
        <v>8</v>
      </c>
      <c r="H8" s="16">
        <f>SUM(G9:G21)</f>
        <v>36.5</v>
      </c>
      <c r="I8" s="5"/>
      <c r="J8" s="52"/>
      <c r="K8" s="52"/>
      <c r="L8" s="52"/>
      <c r="M8" s="52"/>
    </row>
    <row r="9" spans="1:13" ht="15" x14ac:dyDescent="0.2">
      <c r="A9" s="69"/>
      <c r="B9" s="19" t="s">
        <v>42</v>
      </c>
      <c r="C9" s="24"/>
      <c r="D9" s="13"/>
      <c r="E9" s="14"/>
      <c r="F9" s="15"/>
      <c r="G9" s="12"/>
      <c r="H9" s="8"/>
      <c r="I9" s="9"/>
      <c r="J9" s="53"/>
      <c r="K9" s="53"/>
      <c r="L9" s="53"/>
      <c r="M9" s="53"/>
    </row>
    <row r="10" spans="1:13" ht="14.25" x14ac:dyDescent="0.2">
      <c r="A10" s="69"/>
      <c r="B10" s="22" t="s">
        <v>87</v>
      </c>
      <c r="C10" s="24"/>
      <c r="D10" s="13"/>
      <c r="E10" s="14"/>
      <c r="F10" s="15"/>
      <c r="G10" s="12"/>
      <c r="H10" s="8"/>
      <c r="I10" s="9"/>
      <c r="J10" s="53"/>
      <c r="K10" s="53"/>
      <c r="L10" s="53"/>
      <c r="M10" s="53"/>
    </row>
    <row r="11" spans="1:13" ht="14.25" x14ac:dyDescent="0.2">
      <c r="A11" s="69"/>
      <c r="B11" s="21" t="s">
        <v>43</v>
      </c>
      <c r="C11" s="24">
        <f>1+(IF(J11="x",Faktoren!$B$5,0))+(IF(K11="x",Faktoren!$B$6,0))+(IF(L11="x",Faktoren!$B$7,0))+(IF(M11="x",Faktoren!$B$8,0))</f>
        <v>1</v>
      </c>
      <c r="D11" s="13">
        <v>5</v>
      </c>
      <c r="E11" s="14">
        <v>8</v>
      </c>
      <c r="F11" s="15">
        <v>80</v>
      </c>
      <c r="G11" s="12">
        <f>ROUND(((D11+Faktoren!$B$2*E11+F11)/(Faktoren!$B$2+2))*C11*4,0)/4</f>
        <v>25.25</v>
      </c>
      <c r="H11" s="8"/>
      <c r="I11" s="9"/>
      <c r="J11" s="53"/>
      <c r="K11" s="53"/>
      <c r="L11" s="53"/>
      <c r="M11" s="53"/>
    </row>
    <row r="12" spans="1:13" ht="14.25" x14ac:dyDescent="0.2">
      <c r="A12" s="69"/>
      <c r="B12" s="21" t="s">
        <v>44</v>
      </c>
      <c r="C12" s="24">
        <f>1+(IF(J12="x",Faktoren!$B$5,0))+(IF(K12="x",Faktoren!$B$6,0))+(IF(L12="x",Faktoren!$B$7,0))+(IF(M12="x",Faktoren!$B$8,0))</f>
        <v>1</v>
      </c>
      <c r="D12" s="13">
        <v>1</v>
      </c>
      <c r="E12" s="14">
        <v>1</v>
      </c>
      <c r="F12" s="15">
        <v>1</v>
      </c>
      <c r="G12" s="12">
        <f>ROUND(((D12+Faktoren!$B$2*E12+F12)/(Faktoren!$B$2+2))*C12*4,0)/4</f>
        <v>1</v>
      </c>
      <c r="H12" s="8"/>
      <c r="I12" s="9"/>
      <c r="J12" s="53"/>
      <c r="K12" s="53"/>
      <c r="L12" s="53"/>
      <c r="M12" s="53"/>
    </row>
    <row r="13" spans="1:13" ht="15" x14ac:dyDescent="0.2">
      <c r="A13" s="69"/>
      <c r="B13" s="19"/>
      <c r="C13" s="24"/>
      <c r="D13" s="13"/>
      <c r="E13" s="14"/>
      <c r="F13" s="15"/>
      <c r="G13" s="12"/>
      <c r="H13" s="8"/>
      <c r="I13" s="9"/>
      <c r="J13" s="53"/>
      <c r="K13" s="53"/>
      <c r="L13" s="53"/>
      <c r="M13" s="53"/>
    </row>
    <row r="14" spans="1:13" ht="14.25" x14ac:dyDescent="0.2">
      <c r="A14" s="69"/>
      <c r="B14" s="22" t="s">
        <v>88</v>
      </c>
      <c r="C14" s="24"/>
      <c r="D14" s="13"/>
      <c r="E14" s="14"/>
      <c r="F14" s="15"/>
      <c r="G14" s="12"/>
      <c r="H14" s="8"/>
      <c r="I14" s="9"/>
      <c r="J14" s="53"/>
      <c r="K14" s="53"/>
      <c r="L14" s="53"/>
      <c r="M14" s="53"/>
    </row>
    <row r="15" spans="1:13" ht="14.25" x14ac:dyDescent="0.2">
      <c r="A15" s="69"/>
      <c r="B15" s="21" t="s">
        <v>43</v>
      </c>
      <c r="C15" s="24">
        <f>1+(IF(J15="x",Faktoren!$B$5,0))+(IF(K15="x",Faktoren!$B$6,0))+(IF(L15="x",Faktoren!$B$7,0))+(IF(M15="x",Faktoren!$B$8,0))</f>
        <v>1</v>
      </c>
      <c r="D15" s="13">
        <v>3</v>
      </c>
      <c r="E15" s="14">
        <v>5</v>
      </c>
      <c r="F15" s="15">
        <v>6</v>
      </c>
      <c r="G15" s="12">
        <f>ROUND(((D15+Faktoren!$B$2*E15+F15)/(Faktoren!$B$2+2))*C15*4,0)/4</f>
        <v>4.75</v>
      </c>
      <c r="H15" s="8"/>
      <c r="I15" s="9"/>
      <c r="J15" s="53"/>
      <c r="K15" s="53"/>
      <c r="L15" s="53"/>
      <c r="M15" s="53"/>
    </row>
    <row r="16" spans="1:13" ht="14.25" x14ac:dyDescent="0.2">
      <c r="A16" s="69"/>
      <c r="B16" s="21"/>
      <c r="C16" s="24"/>
      <c r="D16" s="13"/>
      <c r="E16" s="14"/>
      <c r="F16" s="15"/>
      <c r="G16" s="12"/>
      <c r="H16" s="8"/>
      <c r="I16" s="9"/>
      <c r="J16" s="53"/>
      <c r="K16" s="53"/>
      <c r="L16" s="53"/>
      <c r="M16" s="53"/>
    </row>
    <row r="17" spans="1:13" ht="15" x14ac:dyDescent="0.2">
      <c r="A17" s="69"/>
      <c r="B17" s="19" t="s">
        <v>45</v>
      </c>
      <c r="C17" s="24"/>
      <c r="D17" s="13"/>
      <c r="E17" s="14"/>
      <c r="F17" s="15"/>
      <c r="G17" s="12"/>
      <c r="H17" s="8"/>
      <c r="I17" s="9"/>
      <c r="J17" s="53"/>
      <c r="K17" s="53"/>
      <c r="L17" s="53"/>
      <c r="M17" s="53"/>
    </row>
    <row r="18" spans="1:13" ht="14.25" x14ac:dyDescent="0.2">
      <c r="A18" s="69"/>
      <c r="B18" s="22" t="s">
        <v>89</v>
      </c>
      <c r="C18" s="24">
        <f>1+(IF(J18="x",Faktoren!$B$5,0))+(IF(K18="x",Faktoren!$B$6,0))+(IF(L18="x",Faktoren!$B$7,0))+(IF(M18="x",Faktoren!$B$8,0))</f>
        <v>1</v>
      </c>
      <c r="D18" s="13">
        <v>4</v>
      </c>
      <c r="E18" s="14">
        <v>6</v>
      </c>
      <c r="F18" s="15">
        <v>6</v>
      </c>
      <c r="G18" s="12">
        <f>ROUND(((D18+Faktoren!$B$2*E18+F18)/(Faktoren!$B$2+2))*C18*4,0)/4</f>
        <v>5.5</v>
      </c>
      <c r="H18" s="8"/>
      <c r="I18" s="9"/>
      <c r="J18" s="53"/>
      <c r="K18" s="53"/>
      <c r="L18" s="53"/>
      <c r="M18" s="53"/>
    </row>
    <row r="19" spans="1:13" ht="14.25" x14ac:dyDescent="0.2">
      <c r="A19" s="69"/>
      <c r="B19" s="22" t="s">
        <v>90</v>
      </c>
      <c r="C19" s="24">
        <f>1+(IF(J19="x",Faktoren!$B$5,0))+(IF(K19="x",Faktoren!$B$6,0))+(IF(L19="x",Faktoren!$B$7,0))+(IF(M19="x",Faktoren!$B$8,0))</f>
        <v>1</v>
      </c>
      <c r="D19" s="13">
        <v>0</v>
      </c>
      <c r="E19" s="14">
        <v>0</v>
      </c>
      <c r="F19" s="15">
        <v>0</v>
      </c>
      <c r="G19" s="12">
        <f>ROUND(((D19+Faktoren!$B$2*E19+F19)/(Faktoren!$B$2+2))*C19*4,0)/4</f>
        <v>0</v>
      </c>
      <c r="H19" s="8"/>
      <c r="I19" s="9"/>
      <c r="J19" s="53"/>
      <c r="K19" s="53"/>
      <c r="L19" s="53"/>
      <c r="M19" s="53"/>
    </row>
    <row r="20" spans="1:13" s="44" customFormat="1" ht="14.25" x14ac:dyDescent="0.2">
      <c r="A20" s="70"/>
      <c r="B20" s="36"/>
      <c r="C20" s="35"/>
      <c r="D20" s="37"/>
      <c r="E20" s="38"/>
      <c r="F20" s="39"/>
      <c r="G20" s="40"/>
      <c r="H20" s="42"/>
      <c r="I20" s="43"/>
      <c r="J20" s="53"/>
      <c r="K20" s="53"/>
      <c r="L20" s="53"/>
      <c r="M20" s="53"/>
    </row>
    <row r="21" spans="1:13" ht="14.25" x14ac:dyDescent="0.2">
      <c r="A21" s="69"/>
      <c r="B21" s="6"/>
      <c r="C21" s="24"/>
      <c r="D21" s="13"/>
      <c r="E21" s="14"/>
      <c r="F21" s="15"/>
      <c r="G21" s="12"/>
      <c r="H21" s="8"/>
      <c r="I21" s="9"/>
      <c r="J21" s="53"/>
      <c r="K21" s="53"/>
      <c r="L21" s="53"/>
      <c r="M21" s="53"/>
    </row>
    <row r="22" spans="1:13" ht="39.950000000000003" customHeight="1" x14ac:dyDescent="0.35">
      <c r="A22" s="68"/>
      <c r="B22" s="20" t="s">
        <v>58</v>
      </c>
      <c r="C22" s="20"/>
      <c r="D22" s="1" t="s">
        <v>5</v>
      </c>
      <c r="E22" s="10" t="s">
        <v>6</v>
      </c>
      <c r="F22" s="3" t="s">
        <v>7</v>
      </c>
      <c r="G22" s="4" t="s">
        <v>8</v>
      </c>
      <c r="H22" s="16">
        <f>SUM(G23:G28)</f>
        <v>0</v>
      </c>
      <c r="I22" s="5"/>
      <c r="J22" s="3"/>
      <c r="K22" s="3"/>
      <c r="L22" s="3"/>
      <c r="M22" s="3"/>
    </row>
    <row r="23" spans="1:13" ht="14.25" x14ac:dyDescent="0.2">
      <c r="A23" s="67"/>
      <c r="B23" s="11" t="s">
        <v>16</v>
      </c>
      <c r="C23" s="24">
        <f>1+(IF(J23="x",Faktoren!$B$5,0))+(IF(K23="x",Faktoren!$B$6,0))+(IF(L23="x",Faktoren!$B$7,0))+(IF(M23="x",Faktoren!$B$8,0))</f>
        <v>1</v>
      </c>
      <c r="D23" s="13">
        <v>0</v>
      </c>
      <c r="E23" s="14">
        <v>0</v>
      </c>
      <c r="F23" s="15">
        <v>0</v>
      </c>
      <c r="G23" s="12">
        <f>ROUND(((D23+Faktoren!$B$2*E23+F23)/(Faktoren!$B$2+2))*C23*4,0)/4</f>
        <v>0</v>
      </c>
      <c r="H23" s="8"/>
      <c r="I23" s="9" t="s">
        <v>73</v>
      </c>
      <c r="J23" s="53"/>
      <c r="K23" s="53"/>
      <c r="L23" s="53"/>
      <c r="M23" s="53"/>
    </row>
    <row r="24" spans="1:13" ht="14.25" x14ac:dyDescent="0.2">
      <c r="A24" s="67"/>
      <c r="B24" s="11" t="s">
        <v>17</v>
      </c>
      <c r="C24" s="24">
        <f>1+(IF(J24="x",Faktoren!$B$5,0))+(IF(K24="x",Faktoren!$B$6,0))+(IF(L24="x",Faktoren!$B$7,0))+(IF(M24="x",Faktoren!$B$8,0))</f>
        <v>1</v>
      </c>
      <c r="D24" s="13">
        <v>0</v>
      </c>
      <c r="E24" s="14">
        <v>0</v>
      </c>
      <c r="F24" s="15">
        <v>0</v>
      </c>
      <c r="G24" s="12">
        <f>ROUND(((D24+Faktoren!$B$2*E24+F24)/(Faktoren!$B$2+2))*C24*4,0)/4</f>
        <v>0</v>
      </c>
      <c r="H24" s="8"/>
      <c r="I24" s="9" t="s">
        <v>72</v>
      </c>
      <c r="J24" s="53"/>
      <c r="K24" s="53"/>
      <c r="L24" s="53"/>
      <c r="M24" s="53"/>
    </row>
    <row r="25" spans="1:13" ht="28.5" x14ac:dyDescent="0.2">
      <c r="A25" s="67"/>
      <c r="B25" s="11" t="s">
        <v>18</v>
      </c>
      <c r="C25" s="24">
        <f>1+(IF(J25="x",Faktoren!$B$5,0))+(IF(K25="x",Faktoren!$B$6,0))+(IF(L25="x",Faktoren!$B$7,0))+(IF(M25="x",Faktoren!$B$8,0))</f>
        <v>1</v>
      </c>
      <c r="D25" s="13">
        <v>0</v>
      </c>
      <c r="E25" s="14">
        <v>0</v>
      </c>
      <c r="F25" s="15">
        <v>0</v>
      </c>
      <c r="G25" s="12">
        <f>ROUND(((D25+Faktoren!$B$2*E25+F25)/(Faktoren!$B$2+2))*C25*4,0)/4</f>
        <v>0</v>
      </c>
      <c r="H25" s="8"/>
      <c r="I25" s="9" t="s">
        <v>31</v>
      </c>
      <c r="J25" s="53"/>
      <c r="K25" s="53"/>
      <c r="L25" s="53"/>
      <c r="M25" s="53"/>
    </row>
    <row r="26" spans="1:13" ht="14.25" x14ac:dyDescent="0.2">
      <c r="A26" s="67"/>
      <c r="B26" s="11" t="s">
        <v>32</v>
      </c>
      <c r="C26" s="24">
        <f>1+(IF(J26="x",Faktoren!$B$5,0))+(IF(K26="x",Faktoren!$B$6,0))+(IF(L26="x",Faktoren!$B$7,0))+(IF(M26="x",Faktoren!$B$8,0))</f>
        <v>1</v>
      </c>
      <c r="D26" s="13">
        <v>0</v>
      </c>
      <c r="E26" s="14">
        <v>0</v>
      </c>
      <c r="F26" s="15">
        <v>0</v>
      </c>
      <c r="G26" s="12">
        <f>ROUND(((D26+Faktoren!$B$2*E26+F26)/(Faktoren!$B$2+2))*C26*4,0)/4</f>
        <v>0</v>
      </c>
      <c r="H26" s="8"/>
      <c r="I26" s="9" t="s">
        <v>59</v>
      </c>
      <c r="J26" s="53"/>
      <c r="K26" s="53"/>
      <c r="L26" s="53"/>
      <c r="M26" s="53"/>
    </row>
    <row r="27" spans="1:13" ht="14.25" x14ac:dyDescent="0.2">
      <c r="A27" s="67"/>
      <c r="B27" s="11" t="s">
        <v>82</v>
      </c>
      <c r="C27" s="24">
        <f>1+(IF(J27="x",Faktoren!$B$5,0))+(IF(K27="x",Faktoren!$B$6,0))+(IF(L27="x",Faktoren!$B$7,0))+(IF(M27="x",Faktoren!$B$8,0))</f>
        <v>1</v>
      </c>
      <c r="D27" s="13">
        <v>0</v>
      </c>
      <c r="E27" s="14">
        <v>0</v>
      </c>
      <c r="F27" s="15">
        <v>0</v>
      </c>
      <c r="G27" s="12">
        <f>ROUND(((D27+Faktoren!$B$2*E27+F27)/(Faktoren!$B$2+2))*C27*4,0)/4</f>
        <v>0</v>
      </c>
      <c r="H27" s="8"/>
      <c r="I27" s="9" t="s">
        <v>83</v>
      </c>
      <c r="J27" s="53"/>
      <c r="K27" s="53"/>
      <c r="L27" s="53"/>
      <c r="M27" s="53"/>
    </row>
    <row r="28" spans="1:13" ht="14.25" x14ac:dyDescent="0.2">
      <c r="A28" s="67"/>
      <c r="B28" s="11"/>
      <c r="C28" s="23"/>
      <c r="D28" s="13"/>
      <c r="E28" s="14"/>
      <c r="F28" s="15"/>
      <c r="G28" s="12"/>
      <c r="H28" s="8"/>
      <c r="I28" s="9"/>
      <c r="J28" s="53"/>
      <c r="K28" s="53"/>
      <c r="L28" s="53"/>
      <c r="M28" s="53"/>
    </row>
    <row r="29" spans="1:13" ht="39.950000000000003" customHeight="1" x14ac:dyDescent="0.35">
      <c r="A29" s="68"/>
      <c r="B29" s="20" t="s">
        <v>10</v>
      </c>
      <c r="C29" s="20"/>
      <c r="D29" s="1" t="s">
        <v>5</v>
      </c>
      <c r="E29" s="10" t="s">
        <v>6</v>
      </c>
      <c r="F29" s="3" t="s">
        <v>7</v>
      </c>
      <c r="G29" s="4" t="s">
        <v>8</v>
      </c>
      <c r="H29" s="16">
        <f>SUM(G30:G34)</f>
        <v>0</v>
      </c>
      <c r="I29" s="5"/>
      <c r="J29" s="3"/>
      <c r="K29" s="3"/>
      <c r="L29" s="3"/>
      <c r="M29" s="3"/>
    </row>
    <row r="30" spans="1:13" ht="14.25" x14ac:dyDescent="0.2">
      <c r="A30" s="69"/>
      <c r="B30" s="6" t="s">
        <v>40</v>
      </c>
      <c r="C30" s="24">
        <f>1+(IF(J30="x",Faktoren!$B$5,0))+(IF(K30="x",Faktoren!$B$6,0))+(IF(L30="x",Faktoren!$B$7,0))+(IF(M30="x",Faktoren!$B$8,0))</f>
        <v>1</v>
      </c>
      <c r="D30" s="13">
        <v>0</v>
      </c>
      <c r="E30" s="14">
        <v>0</v>
      </c>
      <c r="F30" s="15">
        <v>0</v>
      </c>
      <c r="G30" s="12">
        <f>ROUND(((D30+Faktoren!$B$2*E30+F30)/(Faktoren!$B$2+2))*C30*4,0)/4</f>
        <v>0</v>
      </c>
      <c r="H30" s="8"/>
      <c r="I30" s="9" t="s">
        <v>60</v>
      </c>
      <c r="J30" s="53"/>
      <c r="K30" s="53"/>
      <c r="L30" s="53"/>
      <c r="M30" s="53"/>
    </row>
    <row r="31" spans="1:13" ht="14.25" x14ac:dyDescent="0.2">
      <c r="A31" s="69"/>
      <c r="B31" s="6" t="s">
        <v>46</v>
      </c>
      <c r="C31" s="24">
        <f>1+(IF(J31="x",Faktoren!$B$5,0))+(IF(K31="x",Faktoren!$B$6,0))+(IF(L31="x",Faktoren!$B$7,0))+(IF(M31="x",Faktoren!$B$8,0))</f>
        <v>1</v>
      </c>
      <c r="D31" s="13">
        <v>0</v>
      </c>
      <c r="E31" s="14">
        <v>0</v>
      </c>
      <c r="F31" s="15">
        <v>0</v>
      </c>
      <c r="G31" s="12">
        <f>ROUND(((D31+Faktoren!$B$2*E31+F31)/(Faktoren!$B$2+2))*C31*4,0)/4</f>
        <v>0</v>
      </c>
      <c r="H31" s="8"/>
      <c r="I31" s="9"/>
      <c r="J31" s="53"/>
      <c r="K31" s="53"/>
      <c r="L31" s="53"/>
      <c r="M31" s="53"/>
    </row>
    <row r="32" spans="1:13" ht="14.25" x14ac:dyDescent="0.2">
      <c r="A32" s="69"/>
      <c r="B32" s="6" t="s">
        <v>33</v>
      </c>
      <c r="C32" s="24">
        <f>1+(IF(J32="x",Faktoren!$B$5,0))+(IF(K32="x",Faktoren!$B$6,0))+(IF(L32="x",Faktoren!$B$7,0))+(IF(M32="x",Faktoren!$B$8,0))</f>
        <v>1</v>
      </c>
      <c r="D32" s="13">
        <v>0</v>
      </c>
      <c r="E32" s="14">
        <v>0</v>
      </c>
      <c r="F32" s="15">
        <v>0</v>
      </c>
      <c r="G32" s="12">
        <f>ROUND(((D32+Faktoren!$B$2*E32+F32)/(Faktoren!$B$2+2))*C32*4,0)/4</f>
        <v>0</v>
      </c>
      <c r="H32" s="8"/>
      <c r="I32" s="9"/>
      <c r="J32" s="53"/>
      <c r="K32" s="53"/>
      <c r="L32" s="53"/>
      <c r="M32" s="53"/>
    </row>
    <row r="33" spans="1:13" ht="42.75" x14ac:dyDescent="0.2">
      <c r="A33" s="69"/>
      <c r="B33" s="6" t="s">
        <v>47</v>
      </c>
      <c r="C33" s="24">
        <f>1+(IF(J33="x",Faktoren!$B$5,0))+(IF(K33="x",Faktoren!$B$6,0))+(IF(L33="x",Faktoren!$B$7,0))+(IF(M33="x",Faktoren!$B$8,0))</f>
        <v>1</v>
      </c>
      <c r="D33" s="13">
        <v>0</v>
      </c>
      <c r="E33" s="14">
        <v>0</v>
      </c>
      <c r="F33" s="15">
        <v>0</v>
      </c>
      <c r="G33" s="12">
        <f>ROUND(((D33+Faktoren!$B$2*E33+F33)/(Faktoren!$B$2+2))*C33*4,0)/4</f>
        <v>0</v>
      </c>
      <c r="H33" s="8"/>
      <c r="I33" s="9" t="s">
        <v>61</v>
      </c>
      <c r="J33" s="53"/>
      <c r="K33" s="53"/>
      <c r="L33" s="53"/>
      <c r="M33" s="53"/>
    </row>
    <row r="34" spans="1:13" ht="14.25" x14ac:dyDescent="0.2">
      <c r="A34" s="69"/>
      <c r="B34" s="6"/>
      <c r="C34" s="24"/>
      <c r="D34" s="13"/>
      <c r="E34" s="14"/>
      <c r="F34" s="15"/>
      <c r="G34" s="12"/>
      <c r="H34" s="8"/>
      <c r="I34" s="9"/>
      <c r="J34" s="53"/>
      <c r="K34" s="53"/>
      <c r="L34" s="53"/>
      <c r="M34" s="53"/>
    </row>
    <row r="35" spans="1:13" ht="36.200000000000003" customHeight="1" thickBot="1" x14ac:dyDescent="0.25">
      <c r="A35" s="87" t="s">
        <v>67</v>
      </c>
      <c r="B35" s="87"/>
      <c r="C35" s="87"/>
      <c r="D35" s="87"/>
      <c r="E35" s="87"/>
      <c r="F35" s="87"/>
      <c r="G35" s="87"/>
      <c r="H35" s="71">
        <f>ROUNDUP(SUM(H3:H34),0)</f>
        <v>52</v>
      </c>
      <c r="I35" s="77">
        <f>ROUNDUP(H35/8,0)</f>
        <v>7</v>
      </c>
      <c r="J35" s="51"/>
      <c r="K35" s="51"/>
      <c r="L35" s="51"/>
      <c r="M35" s="51"/>
    </row>
    <row r="36" spans="1:13" ht="32.25" customHeight="1" x14ac:dyDescent="0.2">
      <c r="A36" s="87"/>
      <c r="B36" s="87"/>
      <c r="C36" s="87"/>
      <c r="D36" s="87"/>
      <c r="E36" s="87"/>
      <c r="F36" s="87"/>
      <c r="G36" s="87"/>
      <c r="H36" s="17"/>
      <c r="I36" s="45"/>
      <c r="J36" s="55" t="s">
        <v>62</v>
      </c>
      <c r="K36" s="56" t="s">
        <v>15</v>
      </c>
      <c r="L36" s="56" t="s">
        <v>63</v>
      </c>
      <c r="M36" s="56" t="s">
        <v>51</v>
      </c>
    </row>
    <row r="37" spans="1:13" ht="36.200000000000003" hidden="1" customHeight="1" thickBot="1" x14ac:dyDescent="0.25">
      <c r="A37" s="90" t="s">
        <v>26</v>
      </c>
      <c r="B37" s="90"/>
      <c r="C37" s="90"/>
      <c r="D37" s="90"/>
      <c r="E37" s="90"/>
      <c r="F37" s="90"/>
      <c r="G37" s="91"/>
      <c r="H37" s="18">
        <f>((F35-D35)/(Faktoren!B2+2))*0</f>
        <v>0</v>
      </c>
      <c r="I37" s="45"/>
      <c r="J37" s="50"/>
      <c r="K37" s="50"/>
      <c r="L37" s="50"/>
      <c r="M37" s="45"/>
    </row>
    <row r="38" spans="1:13" ht="36.200000000000003" customHeight="1" thickBot="1" x14ac:dyDescent="0.25">
      <c r="A38" s="84" t="s">
        <v>74</v>
      </c>
      <c r="B38" s="85"/>
      <c r="C38" s="85"/>
      <c r="D38" s="85"/>
      <c r="E38" s="85"/>
      <c r="F38" s="86"/>
      <c r="G38" s="33">
        <f>1+SUMIF(Faktoren!A11:A15,Aufwandsschätzung!J38,Faktoren!B11:B15)+SUMIF(Faktoren!A18:A20,Aufwandsschätzung!K38,Faktoren!B18:B20)+SUMIF(Faktoren!A23:A25,Aufwandsschätzung!L38,Faktoren!B23:B25)+SUMIF(Faktoren!A32:A34,Aufwandsschätzung!M38,Faktoren!B32:B34)</f>
        <v>1.3</v>
      </c>
      <c r="H38" s="72">
        <f>ROUNDUP(H35*(G38-1),0)</f>
        <v>16</v>
      </c>
      <c r="I38" s="49"/>
      <c r="J38" s="57" t="s">
        <v>22</v>
      </c>
      <c r="K38" s="58" t="s">
        <v>24</v>
      </c>
      <c r="L38" s="58" t="s">
        <v>39</v>
      </c>
      <c r="M38" s="58" t="s">
        <v>55</v>
      </c>
    </row>
    <row r="39" spans="1:13" ht="36.200000000000003" customHeight="1" x14ac:dyDescent="0.2">
      <c r="A39" s="87" t="s">
        <v>66</v>
      </c>
      <c r="B39" s="87"/>
      <c r="C39" s="87"/>
      <c r="D39" s="87"/>
      <c r="E39" s="87"/>
      <c r="F39" s="87"/>
      <c r="G39" s="87"/>
      <c r="H39" s="73">
        <f>SUM(H35:H38)</f>
        <v>68</v>
      </c>
      <c r="I39" s="77">
        <f>ROUNDUP(H39/8,0)</f>
        <v>9</v>
      </c>
      <c r="J39" s="51"/>
      <c r="K39" s="59"/>
      <c r="L39" s="51"/>
      <c r="M39" s="54"/>
    </row>
    <row r="40" spans="1:13" ht="39.950000000000003" customHeight="1" x14ac:dyDescent="0.35">
      <c r="A40" s="66"/>
      <c r="B40" s="20" t="s">
        <v>11</v>
      </c>
      <c r="C40" s="25"/>
      <c r="D40" s="1" t="s">
        <v>5</v>
      </c>
      <c r="E40" s="2" t="s">
        <v>6</v>
      </c>
      <c r="F40" s="3" t="s">
        <v>7</v>
      </c>
      <c r="G40" s="4" t="s">
        <v>8</v>
      </c>
      <c r="H40" s="16">
        <f>SUM(G41:G48)</f>
        <v>0</v>
      </c>
      <c r="I40" s="5"/>
      <c r="J40" s="52"/>
      <c r="K40" s="52"/>
      <c r="L40" s="52"/>
      <c r="M40" s="52"/>
    </row>
    <row r="41" spans="1:13" ht="14.25" x14ac:dyDescent="0.2">
      <c r="A41" s="67"/>
      <c r="B41" s="6" t="s">
        <v>48</v>
      </c>
      <c r="C41" s="24">
        <f>1+(IF(J41="x",Faktoren!$B$5,0))+(IF(K41="x",Faktoren!$B$6,0))+(IF(L41="x",Faktoren!$B$7,0))+(IF(M41="x",Faktoren!$B$8,0))</f>
        <v>1</v>
      </c>
      <c r="D41" s="13">
        <v>0</v>
      </c>
      <c r="E41" s="14">
        <v>0</v>
      </c>
      <c r="F41" s="15">
        <v>0</v>
      </c>
      <c r="G41" s="12">
        <f>ROUND(((D41+Faktoren!$B$2*E41+F41)/(Faktoren!$B$2+2))*C41*4,0)/4</f>
        <v>0</v>
      </c>
      <c r="H41" s="8"/>
      <c r="I41" s="9"/>
      <c r="J41" s="53"/>
      <c r="K41" s="53"/>
      <c r="L41" s="53"/>
      <c r="M41" s="53"/>
    </row>
    <row r="42" spans="1:13" ht="14.25" x14ac:dyDescent="0.2">
      <c r="A42" s="67"/>
      <c r="B42" s="11" t="s">
        <v>56</v>
      </c>
      <c r="C42" s="24">
        <f>1+(IF(J42="x",Faktoren!$B$5,0))+(IF(K42="x",Faktoren!$B$6,0))+(IF(L42="x",Faktoren!$B$7,0))+(IF(M42="x",Faktoren!$B$8,0))</f>
        <v>1</v>
      </c>
      <c r="D42" s="13">
        <v>0</v>
      </c>
      <c r="E42" s="14">
        <v>0</v>
      </c>
      <c r="F42" s="15">
        <v>0</v>
      </c>
      <c r="G42" s="12">
        <f>ROUND(((D42+Faktoren!$B$2*E42+F42)/(Faktoren!$B$2+2))*C42*4,0)/4</f>
        <v>0</v>
      </c>
      <c r="H42" s="8"/>
      <c r="I42" s="9"/>
      <c r="J42" s="53"/>
      <c r="K42" s="53"/>
      <c r="L42" s="53"/>
      <c r="M42" s="53"/>
    </row>
    <row r="43" spans="1:13" ht="14.25" x14ac:dyDescent="0.2">
      <c r="A43" s="67"/>
      <c r="B43" s="11" t="s">
        <v>49</v>
      </c>
      <c r="C43" s="24">
        <f>1+(IF(J43="x",Faktoren!$B$5,0))+(IF(K43="x",Faktoren!$B$6,0))+(IF(L43="x",Faktoren!$B$7,0))+(IF(M43="x",Faktoren!$B$8,0))</f>
        <v>1</v>
      </c>
      <c r="D43" s="13">
        <v>0</v>
      </c>
      <c r="E43" s="14">
        <v>0</v>
      </c>
      <c r="F43" s="15">
        <v>0</v>
      </c>
      <c r="G43" s="12">
        <f>ROUND(((D43+Faktoren!$B$2*E43+F43)/(Faktoren!$B$2+2))*C43*4,0)/4</f>
        <v>0</v>
      </c>
      <c r="H43" s="8"/>
      <c r="I43" s="9"/>
      <c r="J43" s="53"/>
      <c r="K43" s="53"/>
      <c r="L43" s="53"/>
      <c r="M43" s="53"/>
    </row>
    <row r="44" spans="1:13" ht="14.25" x14ac:dyDescent="0.2">
      <c r="A44" s="67"/>
      <c r="B44" s="11" t="s">
        <v>81</v>
      </c>
      <c r="C44" s="24">
        <f>1+(IF(J44="x",Faktoren!$B$5,0))+(IF(K44="x",Faktoren!$B$6,0))+(IF(L44="x",Faktoren!$B$7,0))+(IF(M44="x",Faktoren!$B$8,0))</f>
        <v>1</v>
      </c>
      <c r="D44" s="13">
        <v>0</v>
      </c>
      <c r="E44" s="14">
        <v>0</v>
      </c>
      <c r="F44" s="15">
        <v>0</v>
      </c>
      <c r="G44" s="12">
        <f>ROUND(((D44+Faktoren!$B$2*E44+F44)/(Faktoren!$B$2+2))*C44*4,0)/4</f>
        <v>0</v>
      </c>
      <c r="H44" s="8"/>
      <c r="I44" s="9"/>
      <c r="J44" s="53"/>
      <c r="K44" s="53"/>
      <c r="L44" s="53"/>
      <c r="M44" s="53"/>
    </row>
    <row r="45" spans="1:13" ht="14.25" x14ac:dyDescent="0.2">
      <c r="A45" s="67"/>
      <c r="B45" s="11" t="s">
        <v>57</v>
      </c>
      <c r="C45" s="24">
        <f>1+(IF(J45="x",Faktoren!$B$5,0))+(IF(K45="x",Faktoren!$B$6,0))+(IF(L45="x",Faktoren!$B$7,0))+(IF(M45="x",Faktoren!$B$8,0))</f>
        <v>1</v>
      </c>
      <c r="D45" s="13">
        <v>0</v>
      </c>
      <c r="E45" s="14">
        <v>0</v>
      </c>
      <c r="F45" s="15">
        <v>0</v>
      </c>
      <c r="G45" s="12">
        <f>ROUND(((D45+Faktoren!$B$2*E45+F45)/(Faktoren!$B$2+2))*C45*4,0)/4</f>
        <v>0</v>
      </c>
      <c r="H45" s="8"/>
      <c r="I45" s="9"/>
      <c r="J45" s="53"/>
      <c r="K45" s="53"/>
      <c r="L45" s="53"/>
      <c r="M45" s="53"/>
    </row>
    <row r="46" spans="1:13" ht="28.5" x14ac:dyDescent="0.2">
      <c r="A46" s="67"/>
      <c r="B46" s="11" t="s">
        <v>50</v>
      </c>
      <c r="C46" s="24">
        <f>1+(IF(J46="x",Faktoren!$B$5,0))+(IF(K46="x",Faktoren!$B$6,0))+(IF(L46="x",Faktoren!$B$7,0))+(IF(M46="x",Faktoren!$B$8,0))</f>
        <v>1</v>
      </c>
      <c r="D46" s="13">
        <v>0</v>
      </c>
      <c r="E46" s="14">
        <v>0</v>
      </c>
      <c r="F46" s="15">
        <v>0</v>
      </c>
      <c r="G46" s="12">
        <f>ROUND(((D46+Faktoren!$B$2*E46+F46)/(Faktoren!$B$2+2))*C46*4,0)/4</f>
        <v>0</v>
      </c>
      <c r="H46" s="8"/>
      <c r="I46" s="9" t="s">
        <v>64</v>
      </c>
      <c r="J46" s="53"/>
      <c r="K46" s="53"/>
      <c r="L46" s="53"/>
      <c r="M46" s="53"/>
    </row>
    <row r="47" spans="1:13" ht="14.25" x14ac:dyDescent="0.2">
      <c r="A47" s="67"/>
      <c r="B47" s="11"/>
      <c r="C47" s="24"/>
      <c r="D47" s="13"/>
      <c r="E47" s="14"/>
      <c r="F47" s="15"/>
      <c r="G47" s="12"/>
      <c r="H47" s="8"/>
      <c r="I47" s="9"/>
      <c r="J47" s="53"/>
      <c r="K47" s="53"/>
      <c r="L47" s="53"/>
      <c r="M47" s="53"/>
    </row>
    <row r="48" spans="1:13" ht="15" thickBot="1" x14ac:dyDescent="0.25">
      <c r="A48" s="67"/>
      <c r="B48" s="11"/>
      <c r="C48" s="24"/>
      <c r="D48" s="13"/>
      <c r="E48" s="14"/>
      <c r="F48" s="15"/>
      <c r="G48" s="7"/>
      <c r="H48" s="8"/>
      <c r="I48" s="9"/>
      <c r="J48" s="53"/>
      <c r="K48" s="53"/>
      <c r="L48" s="53"/>
      <c r="M48" s="53"/>
    </row>
    <row r="49" spans="1:13" ht="36.200000000000003" customHeight="1" x14ac:dyDescent="0.2">
      <c r="A49" s="87" t="s">
        <v>68</v>
      </c>
      <c r="B49" s="87"/>
      <c r="C49" s="87"/>
      <c r="D49" s="87"/>
      <c r="E49" s="87"/>
      <c r="F49" s="87"/>
      <c r="G49" s="87"/>
      <c r="H49" s="73">
        <f>ROUNDUP(SUM(H39:H40),0)</f>
        <v>68</v>
      </c>
      <c r="I49" s="77">
        <f>ROUNDUP(H49/8,0)</f>
        <v>9</v>
      </c>
      <c r="J49" s="51"/>
      <c r="K49" s="59"/>
      <c r="L49" s="61" t="s">
        <v>28</v>
      </c>
      <c r="M49" s="54"/>
    </row>
    <row r="50" spans="1:13" ht="36.200000000000003" customHeight="1" thickBot="1" x14ac:dyDescent="0.25">
      <c r="A50" s="84" t="s">
        <v>27</v>
      </c>
      <c r="B50" s="85"/>
      <c r="C50" s="85"/>
      <c r="D50" s="85"/>
      <c r="E50" s="85"/>
      <c r="F50" s="85"/>
      <c r="G50" s="86"/>
      <c r="H50" s="74">
        <f>ROUNDUP((H49*IF(L50=Faktoren!A28,Faktoren!$B$28,0)),0)</f>
        <v>17</v>
      </c>
      <c r="I50" s="76"/>
      <c r="J50" s="47"/>
      <c r="K50" s="60"/>
      <c r="L50" s="62" t="s">
        <v>29</v>
      </c>
      <c r="M50" s="54"/>
    </row>
    <row r="51" spans="1:13" ht="36.200000000000003" hidden="1" customHeight="1" x14ac:dyDescent="0.2">
      <c r="A51" s="87" t="s">
        <v>25</v>
      </c>
      <c r="B51" s="87"/>
      <c r="C51" s="87"/>
      <c r="D51" s="87"/>
      <c r="E51" s="87"/>
      <c r="F51" s="87"/>
      <c r="G51" s="87"/>
      <c r="H51" s="34">
        <v>0</v>
      </c>
      <c r="I51" s="46"/>
      <c r="J51" s="47"/>
      <c r="K51" s="47"/>
      <c r="L51" s="47"/>
      <c r="M51" s="47"/>
    </row>
    <row r="52" spans="1:13" ht="6.75" customHeight="1" x14ac:dyDescent="0.2">
      <c r="A52" s="78"/>
      <c r="B52" s="79"/>
      <c r="C52" s="79"/>
      <c r="D52" s="79"/>
      <c r="E52" s="79"/>
      <c r="F52" s="79"/>
      <c r="G52" s="79"/>
      <c r="H52" s="79"/>
      <c r="I52" s="79"/>
      <c r="J52" s="79"/>
      <c r="K52" s="79"/>
      <c r="L52" s="79"/>
      <c r="M52" s="80"/>
    </row>
    <row r="53" spans="1:13" ht="20.100000000000001" customHeight="1" x14ac:dyDescent="0.2">
      <c r="A53" s="81" t="s">
        <v>65</v>
      </c>
      <c r="B53" s="82"/>
      <c r="C53" s="82"/>
      <c r="D53" s="82"/>
      <c r="E53" s="82"/>
      <c r="F53" s="82"/>
      <c r="G53" s="83"/>
      <c r="H53" s="75">
        <f>ROUNDUP(H49+H50-H51,0)</f>
        <v>85</v>
      </c>
      <c r="I53" s="77">
        <f>ROUNDUP(H53/8,0)</f>
        <v>11</v>
      </c>
      <c r="J53" s="47"/>
      <c r="K53" s="47"/>
      <c r="L53" s="47"/>
      <c r="M53" s="47"/>
    </row>
  </sheetData>
  <mergeCells count="13">
    <mergeCell ref="J1:M1"/>
    <mergeCell ref="A51:G51"/>
    <mergeCell ref="A37:G37"/>
    <mergeCell ref="A38:F38"/>
    <mergeCell ref="A1:I1"/>
    <mergeCell ref="D2:F2"/>
    <mergeCell ref="A39:G39"/>
    <mergeCell ref="A52:M52"/>
    <mergeCell ref="A53:G53"/>
    <mergeCell ref="A50:G50"/>
    <mergeCell ref="A35:G35"/>
    <mergeCell ref="A36:G36"/>
    <mergeCell ref="A49:G49"/>
  </mergeCells>
  <phoneticPr fontId="1" type="noConversion"/>
  <conditionalFormatting sqref="G4:G6 G9:G21 G23:G25 G30:G34 G27:G28">
    <cfRule type="cellIs" dxfId="1" priority="7" stopIfTrue="1" operator="greaterThan">
      <formula>20</formula>
    </cfRule>
  </conditionalFormatting>
  <conditionalFormatting sqref="G26">
    <cfRule type="cellIs" dxfId="0" priority="1" stopIfTrue="1" operator="greaterThan">
      <formula>20</formula>
    </cfRule>
  </conditionalFormatting>
  <pageMargins left="0.39370078740157483" right="0.39370078740157483" top="0.39370078740157483" bottom="0.39370078740157483" header="0.39370078740157483" footer="0.39370078740157483"/>
  <pageSetup paperSize="9" scale="49" fitToHeight="0" orientation="portrait" useFirstPageNumber="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4"/>
  <sheetViews>
    <sheetView workbookViewId="0">
      <selection activeCell="A36" sqref="A36"/>
    </sheetView>
  </sheetViews>
  <sheetFormatPr baseColWidth="10" defaultRowHeight="14.25" x14ac:dyDescent="0.2"/>
  <cols>
    <col min="1" max="1" width="39.625" style="30" customWidth="1"/>
    <col min="2" max="2" width="8.625" style="65" customWidth="1"/>
  </cols>
  <sheetData>
    <row r="1" spans="1:2" ht="15" x14ac:dyDescent="0.2">
      <c r="A1" s="88" t="s">
        <v>34</v>
      </c>
      <c r="B1" s="89"/>
    </row>
    <row r="2" spans="1:2" ht="15" x14ac:dyDescent="0.25">
      <c r="A2" s="5" t="s">
        <v>35</v>
      </c>
      <c r="B2" s="63">
        <v>2</v>
      </c>
    </row>
    <row r="4" spans="1:2" ht="15" x14ac:dyDescent="0.2">
      <c r="A4" s="88" t="s">
        <v>36</v>
      </c>
      <c r="B4" s="89"/>
    </row>
    <row r="5" spans="1:2" ht="15" x14ac:dyDescent="0.25">
      <c r="A5" s="5" t="s">
        <v>13</v>
      </c>
      <c r="B5" s="63">
        <v>1</v>
      </c>
    </row>
    <row r="6" spans="1:2" ht="15" x14ac:dyDescent="0.25">
      <c r="A6" s="5" t="s">
        <v>14</v>
      </c>
      <c r="B6" s="63">
        <v>1.5</v>
      </c>
    </row>
    <row r="7" spans="1:2" ht="15" x14ac:dyDescent="0.25">
      <c r="A7" s="5" t="s">
        <v>84</v>
      </c>
      <c r="B7" s="63">
        <v>0.5</v>
      </c>
    </row>
    <row r="8" spans="1:2" ht="15" x14ac:dyDescent="0.25">
      <c r="A8" s="5" t="s">
        <v>37</v>
      </c>
      <c r="B8" s="63">
        <v>1</v>
      </c>
    </row>
    <row r="10" spans="1:2" ht="15" x14ac:dyDescent="0.2">
      <c r="A10" s="88" t="s">
        <v>75</v>
      </c>
      <c r="B10" s="89"/>
    </row>
    <row r="11" spans="1:2" ht="15" x14ac:dyDescent="0.25">
      <c r="A11" s="5" t="s">
        <v>21</v>
      </c>
      <c r="B11" s="64">
        <v>0.8</v>
      </c>
    </row>
    <row r="12" spans="1:2" ht="15" x14ac:dyDescent="0.25">
      <c r="A12" s="5" t="s">
        <v>19</v>
      </c>
      <c r="B12" s="64">
        <v>0.6</v>
      </c>
    </row>
    <row r="13" spans="1:2" ht="15" x14ac:dyDescent="0.25">
      <c r="A13" s="5" t="s">
        <v>20</v>
      </c>
      <c r="B13" s="64">
        <v>0.4</v>
      </c>
    </row>
    <row r="14" spans="1:2" ht="15" x14ac:dyDescent="0.25">
      <c r="A14" s="5" t="s">
        <v>22</v>
      </c>
      <c r="B14" s="64">
        <v>0.2</v>
      </c>
    </row>
    <row r="15" spans="1:2" ht="15" x14ac:dyDescent="0.25">
      <c r="A15" s="5" t="s">
        <v>23</v>
      </c>
      <c r="B15" s="64">
        <v>0</v>
      </c>
    </row>
    <row r="17" spans="1:2" ht="15" x14ac:dyDescent="0.2">
      <c r="A17" s="88" t="s">
        <v>76</v>
      </c>
      <c r="B17" s="89"/>
    </row>
    <row r="18" spans="1:2" ht="15" x14ac:dyDescent="0.25">
      <c r="A18" s="31" t="s">
        <v>24</v>
      </c>
      <c r="B18" s="64">
        <v>0</v>
      </c>
    </row>
    <row r="19" spans="1:2" ht="15" x14ac:dyDescent="0.25">
      <c r="A19" s="32" t="s">
        <v>85</v>
      </c>
      <c r="B19" s="64">
        <v>0.1</v>
      </c>
    </row>
    <row r="20" spans="1:2" ht="15" x14ac:dyDescent="0.25">
      <c r="A20" s="5" t="s">
        <v>86</v>
      </c>
      <c r="B20" s="64">
        <v>0.2</v>
      </c>
    </row>
    <row r="22" spans="1:2" ht="15" x14ac:dyDescent="0.2">
      <c r="A22" s="88" t="s">
        <v>77</v>
      </c>
      <c r="B22" s="89"/>
    </row>
    <row r="23" spans="1:2" ht="15" x14ac:dyDescent="0.25">
      <c r="A23" s="31" t="s">
        <v>38</v>
      </c>
      <c r="B23" s="64">
        <v>0</v>
      </c>
    </row>
    <row r="24" spans="1:2" ht="15" x14ac:dyDescent="0.25">
      <c r="A24" s="5" t="s">
        <v>39</v>
      </c>
      <c r="B24" s="64">
        <v>0.1</v>
      </c>
    </row>
    <row r="25" spans="1:2" ht="15" x14ac:dyDescent="0.25">
      <c r="A25" s="5" t="s">
        <v>22</v>
      </c>
      <c r="B25" s="64">
        <v>0.3</v>
      </c>
    </row>
    <row r="27" spans="1:2" ht="15" x14ac:dyDescent="0.2">
      <c r="A27" s="88" t="s">
        <v>79</v>
      </c>
      <c r="B27" s="89"/>
    </row>
    <row r="28" spans="1:2" ht="15" x14ac:dyDescent="0.25">
      <c r="A28" s="31" t="s">
        <v>29</v>
      </c>
      <c r="B28" s="64">
        <v>0.25</v>
      </c>
    </row>
    <row r="29" spans="1:2" ht="15" x14ac:dyDescent="0.25">
      <c r="A29" s="32" t="s">
        <v>30</v>
      </c>
      <c r="B29" s="64">
        <v>0</v>
      </c>
    </row>
    <row r="31" spans="1:2" ht="15" x14ac:dyDescent="0.2">
      <c r="A31" s="88" t="s">
        <v>78</v>
      </c>
      <c r="B31" s="89"/>
    </row>
    <row r="32" spans="1:2" ht="15" x14ac:dyDescent="0.25">
      <c r="A32" s="31" t="s">
        <v>53</v>
      </c>
      <c r="B32" s="64">
        <v>0</v>
      </c>
    </row>
    <row r="33" spans="1:2" ht="15" x14ac:dyDescent="0.25">
      <c r="A33" s="32" t="s">
        <v>54</v>
      </c>
      <c r="B33" s="64">
        <v>0.05</v>
      </c>
    </row>
    <row r="34" spans="1:2" ht="15" x14ac:dyDescent="0.25">
      <c r="A34" s="32" t="s">
        <v>52</v>
      </c>
      <c r="B34" s="64">
        <v>0.1</v>
      </c>
    </row>
  </sheetData>
  <mergeCells count="7">
    <mergeCell ref="A31:B31"/>
    <mergeCell ref="A1:B1"/>
    <mergeCell ref="A22:B22"/>
    <mergeCell ref="A4:B4"/>
    <mergeCell ref="A10:B10"/>
    <mergeCell ref="A17:B17"/>
    <mergeCell ref="A27:B27"/>
  </mergeCells>
  <phoneticPr fontId="24" type="noConversion"/>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6" sqref="A6"/>
    </sheetView>
  </sheetViews>
  <sheetFormatPr baseColWidth="10" defaultRowHeight="14.25" x14ac:dyDescent="0.2"/>
  <sheetData>
    <row r="1" spans="1:1" x14ac:dyDescent="0.2">
      <c r="A1" s="96" t="s">
        <v>91</v>
      </c>
    </row>
    <row r="2" spans="1:1" x14ac:dyDescent="0.2">
      <c r="A2" s="96" t="s">
        <v>92</v>
      </c>
    </row>
    <row r="3" spans="1:1" x14ac:dyDescent="0.2">
      <c r="A3" s="96" t="s">
        <v>93</v>
      </c>
    </row>
    <row r="4" spans="1:1" x14ac:dyDescent="0.2">
      <c r="A4" s="97" t="s">
        <v>94</v>
      </c>
    </row>
    <row r="9" spans="1:1" x14ac:dyDescent="0.2">
      <c r="A9" s="96" t="s">
        <v>95</v>
      </c>
    </row>
    <row r="10" spans="1:1" x14ac:dyDescent="0.2">
      <c r="A10" s="96" t="s">
        <v>96</v>
      </c>
    </row>
    <row r="11" spans="1:1" x14ac:dyDescent="0.2">
      <c r="A11" s="96" t="s">
        <v>97</v>
      </c>
    </row>
    <row r="12" spans="1:1" x14ac:dyDescent="0.2">
      <c r="A12" s="97" t="s">
        <v>98</v>
      </c>
    </row>
  </sheetData>
  <hyperlinks>
    <hyperlink ref="A4" r:id="rId1"/>
    <hyperlink ref="A12" r:id="rId2"/>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Aufwandsschätzung</vt:lpstr>
      <vt:lpstr>Faktoren</vt:lpstr>
      <vt:lpstr>Kontakt</vt:lpstr>
      <vt:lpstr>Erfahrung_Projektteam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killius</dc:creator>
  <cp:lastModifiedBy>Torsten Kruse</cp:lastModifiedBy>
  <cp:lastPrinted>2025-03-10T14:20:31Z</cp:lastPrinted>
  <dcterms:created xsi:type="dcterms:W3CDTF">2013-01-25T16:36:04Z</dcterms:created>
  <dcterms:modified xsi:type="dcterms:W3CDTF">2025-03-10T14:20:47Z</dcterms:modified>
</cp:coreProperties>
</file>